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29" documentId="13_ncr:1_{8CF16721-C5D0-45CA-98FC-49CDD9957E13}" xr6:coauthVersionLast="46" xr6:coauthVersionMax="47" xr10:uidLastSave="{0E138910-A690-4B0A-8DC3-2D0515E61D40}"/>
  <bookViews>
    <workbookView xWindow="28680" yWindow="-2505" windowWidth="38640" windowHeight="21240" activeTab="1"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s>
  <definedNames>
    <definedName name="QLVariableType" localSheetId="0">Introduction!#REF!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14" i="1" l="1"/>
  <c r="AB114" i="1"/>
  <c r="AA114" i="1"/>
  <c r="Z114" i="1"/>
  <c r="Y114" i="1"/>
  <c r="X114" i="1"/>
  <c r="W114" i="1"/>
  <c r="V114" i="1"/>
  <c r="U114" i="1"/>
  <c r="T114" i="1"/>
  <c r="S114" i="1"/>
  <c r="R114" i="1"/>
  <c r="Q114" i="1"/>
  <c r="P114" i="1"/>
  <c r="O114" i="1"/>
  <c r="N114" i="1"/>
  <c r="M114" i="1"/>
  <c r="L114" i="1"/>
  <c r="K114" i="1"/>
  <c r="L669" i="1"/>
  <c r="M669" i="1"/>
  <c r="N669" i="1"/>
  <c r="O669" i="1"/>
  <c r="P669" i="1"/>
  <c r="Q669" i="1"/>
  <c r="R669" i="1"/>
  <c r="S669" i="1"/>
  <c r="T669" i="1"/>
  <c r="U669" i="1"/>
  <c r="V669" i="1"/>
  <c r="W669" i="1"/>
  <c r="X669" i="1"/>
  <c r="Y669" i="1"/>
  <c r="Z669" i="1"/>
  <c r="AA669" i="1"/>
  <c r="AB669" i="1"/>
  <c r="AC669" i="1"/>
  <c r="AD669" i="1"/>
  <c r="AE669" i="1"/>
  <c r="K669" i="1"/>
  <c r="L583" i="1"/>
  <c r="M583" i="1"/>
  <c r="N583" i="1"/>
  <c r="O583" i="1"/>
  <c r="P583" i="1"/>
  <c r="Q583" i="1"/>
  <c r="R583" i="1"/>
  <c r="S583" i="1"/>
  <c r="T583" i="1"/>
  <c r="U583" i="1"/>
  <c r="V583" i="1"/>
  <c r="W583" i="1"/>
  <c r="X583" i="1"/>
  <c r="Y583" i="1"/>
  <c r="Z583" i="1"/>
  <c r="AA583" i="1"/>
  <c r="AB583" i="1"/>
  <c r="AC583" i="1"/>
  <c r="AD583" i="1"/>
  <c r="AE583" i="1"/>
  <c r="AF583" i="1"/>
  <c r="K583" i="1"/>
  <c r="L578" i="1"/>
  <c r="M578" i="1"/>
  <c r="N578" i="1"/>
  <c r="O578" i="1"/>
  <c r="P578" i="1"/>
  <c r="Q578" i="1"/>
  <c r="R578" i="1"/>
  <c r="S578" i="1"/>
  <c r="T578" i="1"/>
  <c r="U578" i="1"/>
  <c r="V578" i="1"/>
  <c r="W578" i="1"/>
  <c r="X578" i="1"/>
  <c r="Y578" i="1"/>
  <c r="Z578" i="1"/>
  <c r="AA578" i="1"/>
  <c r="AB578" i="1"/>
  <c r="AC578" i="1"/>
  <c r="AD578" i="1"/>
  <c r="AE578" i="1"/>
  <c r="AF578" i="1"/>
  <c r="K578" i="1"/>
  <c r="L6" i="1"/>
  <c r="M6" i="1"/>
  <c r="N6" i="1"/>
  <c r="O6" i="1"/>
  <c r="P6" i="1"/>
  <c r="Q6" i="1"/>
  <c r="R6" i="1"/>
  <c r="S6" i="1"/>
  <c r="T6" i="1"/>
  <c r="U6" i="1"/>
  <c r="V6" i="1"/>
  <c r="W6" i="1"/>
  <c r="X6" i="1"/>
  <c r="Y6" i="1"/>
  <c r="Z6" i="1"/>
  <c r="AA6" i="1"/>
  <c r="AB6" i="1"/>
  <c r="AC6" i="1"/>
  <c r="AD6" i="1"/>
  <c r="AE6" i="1"/>
  <c r="AF6" i="1"/>
  <c r="K6" i="1"/>
  <c r="O5" i="3" l="1"/>
  <c r="P5" i="3"/>
  <c r="Q5" i="3"/>
  <c r="R5" i="3"/>
  <c r="S5" i="3"/>
  <c r="T5" i="3"/>
  <c r="U5" i="3"/>
  <c r="V5" i="3"/>
  <c r="I5" i="3"/>
  <c r="J5" i="3"/>
  <c r="K5" i="3"/>
  <c r="L5" i="3"/>
  <c r="M5" i="3"/>
  <c r="N5" i="3"/>
  <c r="C5" i="3"/>
  <c r="D5" i="3"/>
  <c r="E5" i="3"/>
  <c r="F5" i="3"/>
  <c r="G5" i="3"/>
  <c r="H5" i="3"/>
  <c r="B5" i="3"/>
  <c r="AF637" i="1"/>
  <c r="W15" i="3" s="1"/>
  <c r="B20" i="4" l="1"/>
  <c r="C20" i="4"/>
  <c r="D20" i="4"/>
  <c r="E20" i="4"/>
  <c r="F20" i="4"/>
  <c r="G20" i="4"/>
  <c r="H20" i="4"/>
  <c r="I20" i="4"/>
  <c r="J20" i="4"/>
  <c r="K20" i="4"/>
  <c r="L20" i="4"/>
  <c r="M20" i="4"/>
  <c r="N20" i="4"/>
  <c r="O20" i="4"/>
  <c r="P20" i="4"/>
  <c r="Q20" i="4"/>
  <c r="R20" i="4"/>
  <c r="S20" i="4"/>
  <c r="T20" i="4"/>
  <c r="U20" i="4"/>
  <c r="V20" i="4"/>
  <c r="L12" i="4"/>
  <c r="K12" i="4"/>
  <c r="J12" i="4"/>
  <c r="I12" i="4"/>
  <c r="H12" i="4"/>
  <c r="G12" i="4"/>
  <c r="F12" i="4"/>
  <c r="E12" i="4"/>
  <c r="D12" i="4"/>
  <c r="C12" i="4"/>
  <c r="B12" i="4"/>
  <c r="AG362" i="1"/>
  <c r="X7" i="3" s="1"/>
  <c r="AH362" i="1"/>
  <c r="AI362" i="1"/>
  <c r="AJ362" i="1"/>
  <c r="AK362" i="1"/>
  <c r="AL362" i="1"/>
  <c r="AM362" i="1"/>
  <c r="AN362" i="1"/>
  <c r="AO362" i="1"/>
  <c r="AP362" i="1"/>
  <c r="Q161" i="1"/>
  <c r="H7" i="4" s="1"/>
  <c r="I7" i="6" s="1"/>
  <c r="R161" i="1"/>
  <c r="I7" i="4" s="1"/>
  <c r="J7" i="6" s="1"/>
  <c r="S161" i="1"/>
  <c r="J7" i="4" s="1"/>
  <c r="K7" i="6" s="1"/>
  <c r="T161" i="1"/>
  <c r="K7" i="4" s="1"/>
  <c r="L7" i="6" s="1"/>
  <c r="U161" i="1"/>
  <c r="L7" i="4" s="1"/>
  <c r="M7" i="6" s="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B19" i="4" s="1"/>
  <c r="C19" i="6" s="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V15" i="4" s="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H14" i="4" s="1"/>
  <c r="I14" i="6" s="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M13" i="4" s="1"/>
  <c r="N13" i="6" s="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R12" i="4" s="1"/>
  <c r="S12" i="6" s="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P11" i="4" s="1"/>
  <c r="Q11" i="6" s="1"/>
  <c r="X470" i="1"/>
  <c r="O11" i="4" s="1"/>
  <c r="P11" i="6" s="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U10" i="4" s="1"/>
  <c r="V10" i="6" s="1"/>
  <c r="AC462" i="1"/>
  <c r="T10" i="4" s="1"/>
  <c r="U10" i="6" s="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E10" i="4" s="1"/>
  <c r="F10" i="6" s="1"/>
  <c r="M462" i="1"/>
  <c r="D10" i="4" s="1"/>
  <c r="E10" i="6" s="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J9" i="4" s="1"/>
  <c r="K9" i="6" s="1"/>
  <c r="R449" i="1"/>
  <c r="I9" i="4" s="1"/>
  <c r="J9" i="6" s="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S8" i="4" s="1"/>
  <c r="T8" i="6" s="1"/>
  <c r="AA189" i="1"/>
  <c r="R8" i="4" s="1"/>
  <c r="S8" i="6" s="1"/>
  <c r="Z189" i="1"/>
  <c r="Q8" i="4" s="1"/>
  <c r="R8" i="6" s="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F8" i="4" s="1"/>
  <c r="G8" i="6" s="1"/>
  <c r="N189" i="1"/>
  <c r="E8" i="4" s="1"/>
  <c r="F8" i="6" s="1"/>
  <c r="M189" i="1"/>
  <c r="D8" i="4" s="1"/>
  <c r="E8" i="6" s="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L6" i="4" s="1"/>
  <c r="M6" i="6" s="1"/>
  <c r="T159" i="1"/>
  <c r="K6" i="4" s="1"/>
  <c r="L6" i="6" s="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Q3" i="4" s="1"/>
  <c r="R3" i="6" s="1"/>
  <c r="Y155" i="1"/>
  <c r="P3" i="4" s="1"/>
  <c r="Q3" i="6" s="1"/>
  <c r="X155" i="1"/>
  <c r="O3" i="4" s="1"/>
  <c r="P3" i="6" s="1"/>
  <c r="W155" i="1"/>
  <c r="N3" i="4" s="1"/>
  <c r="O3" i="6" s="1"/>
  <c r="V155" i="1"/>
  <c r="M3" i="4" s="1"/>
  <c r="N3" i="6" s="1"/>
  <c r="U155" i="1"/>
  <c r="L3" i="4" s="1"/>
  <c r="M3" i="6" s="1"/>
  <c r="T155" i="1"/>
  <c r="K3" i="4" s="1"/>
  <c r="L3" i="6" s="1"/>
  <c r="S155" i="1"/>
  <c r="J3" i="4" s="1"/>
  <c r="K3" i="6" s="1"/>
  <c r="R155" i="1"/>
  <c r="I3" i="4" s="1"/>
  <c r="J3" i="6" s="1"/>
  <c r="Q155" i="1"/>
  <c r="H3" i="4" s="1"/>
  <c r="I3" i="6" s="1"/>
  <c r="P155" i="1"/>
  <c r="G3" i="4" s="1"/>
  <c r="H3" i="6" s="1"/>
  <c r="O155" i="1"/>
  <c r="F3" i="4" s="1"/>
  <c r="G3" i="6" s="1"/>
  <c r="N155" i="1"/>
  <c r="E3" i="4" s="1"/>
  <c r="F3" i="6" s="1"/>
  <c r="M155" i="1"/>
  <c r="D3" i="4" s="1"/>
  <c r="E3" i="6" s="1"/>
  <c r="L155" i="1"/>
  <c r="C3" i="4" s="1"/>
  <c r="D3" i="6" s="1"/>
  <c r="K155" i="1"/>
  <c r="B3" i="4" s="1"/>
  <c r="C3" i="6" s="1"/>
  <c r="AE152" i="1"/>
  <c r="V5" i="4" s="1"/>
  <c r="AD152" i="1"/>
  <c r="U5" i="4" s="1"/>
  <c r="V5" i="6" s="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K5" i="4" s="1"/>
  <c r="L5" i="6" s="1"/>
  <c r="S152" i="1"/>
  <c r="J5" i="4" s="1"/>
  <c r="K5" i="6" s="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V4" i="4" s="1"/>
  <c r="AD149" i="1"/>
  <c r="U4" i="4" s="1"/>
  <c r="V4" i="6" s="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K4" i="4" s="1"/>
  <c r="L4" i="6" s="1"/>
  <c r="S149" i="1"/>
  <c r="J4" i="4" s="1"/>
  <c r="K4" i="6" s="1"/>
  <c r="R149" i="1"/>
  <c r="I4" i="4" s="1"/>
  <c r="J4" i="6" s="1"/>
  <c r="Q149" i="1"/>
  <c r="H4" i="4" s="1"/>
  <c r="I4" i="6" s="1"/>
  <c r="P149" i="1"/>
  <c r="G4" i="4" s="1"/>
  <c r="H4" i="6" s="1"/>
  <c r="O149" i="1"/>
  <c r="F4" i="4" s="1"/>
  <c r="G4" i="6" s="1"/>
  <c r="N149" i="1"/>
  <c r="E4" i="4" s="1"/>
  <c r="F4" i="6" s="1"/>
  <c r="M149" i="1"/>
  <c r="D4" i="4" s="1"/>
  <c r="E4" i="6" s="1"/>
  <c r="L149" i="1"/>
  <c r="C4" i="4" s="1"/>
  <c r="D4" i="6" s="1"/>
  <c r="K149" i="1"/>
  <c r="B4" i="4" s="1"/>
  <c r="C4" i="6" s="1"/>
  <c r="AE113" i="1"/>
  <c r="V2" i="4" s="1"/>
  <c r="AD113" i="1"/>
  <c r="U2" i="4" s="1"/>
  <c r="V2" i="6" s="1"/>
  <c r="AC113" i="1"/>
  <c r="T2" i="4" s="1"/>
  <c r="U2" i="6" s="1"/>
  <c r="AB113" i="1"/>
  <c r="S2" i="4" s="1"/>
  <c r="T2" i="6" s="1"/>
  <c r="AA113" i="1"/>
  <c r="R2" i="4" s="1"/>
  <c r="S2" i="6" s="1"/>
  <c r="Z113" i="1"/>
  <c r="Q2" i="4" s="1"/>
  <c r="R2" i="6" s="1"/>
  <c r="Y113" i="1"/>
  <c r="P2" i="4" s="1"/>
  <c r="Q2" i="6" s="1"/>
  <c r="X113" i="1"/>
  <c r="O2" i="4" s="1"/>
  <c r="P2" i="6" s="1"/>
  <c r="W113" i="1"/>
  <c r="N2" i="4" s="1"/>
  <c r="O2" i="6" s="1"/>
  <c r="V113" i="1"/>
  <c r="M2" i="4" s="1"/>
  <c r="N2" i="6" s="1"/>
  <c r="U113" i="1"/>
  <c r="L2" i="4" s="1"/>
  <c r="M2" i="6" s="1"/>
  <c r="T113" i="1"/>
  <c r="K2" i="4" s="1"/>
  <c r="L2" i="6" s="1"/>
  <c r="S113" i="1"/>
  <c r="J2" i="4" s="1"/>
  <c r="K2" i="6" s="1"/>
  <c r="R113" i="1"/>
  <c r="I2" i="4" s="1"/>
  <c r="J2" i="6" s="1"/>
  <c r="Q113" i="1"/>
  <c r="H2" i="4" s="1"/>
  <c r="I2" i="6" s="1"/>
  <c r="P113" i="1"/>
  <c r="G2" i="4" s="1"/>
  <c r="H2" i="6" s="1"/>
  <c r="O113" i="1"/>
  <c r="F2" i="4" s="1"/>
  <c r="G2" i="6" s="1"/>
  <c r="N113" i="1"/>
  <c r="E2" i="4" s="1"/>
  <c r="F2" i="6" s="1"/>
  <c r="M113" i="1"/>
  <c r="D2" i="4" s="1"/>
  <c r="E2" i="6" s="1"/>
  <c r="L113" i="1"/>
  <c r="C2" i="4" s="1"/>
  <c r="D2" i="6" s="1"/>
  <c r="K113" i="1"/>
  <c r="B2" i="4" s="1"/>
  <c r="C2" i="6" s="1"/>
  <c r="AF638" i="1"/>
  <c r="W14" i="3" s="1"/>
  <c r="AE638" i="1"/>
  <c r="V14" i="3" s="1"/>
  <c r="AD638" i="1"/>
  <c r="U14" i="3" s="1"/>
  <c r="AC638" i="1"/>
  <c r="T14" i="3" s="1"/>
  <c r="AB638" i="1"/>
  <c r="S14" i="3" s="1"/>
  <c r="AA638" i="1"/>
  <c r="R14" i="3" s="1"/>
  <c r="Z638" i="1"/>
  <c r="Q14" i="3" s="1"/>
  <c r="Y638" i="1"/>
  <c r="P14" i="3" s="1"/>
  <c r="X638" i="1"/>
  <c r="O14" i="3" s="1"/>
  <c r="W638" i="1"/>
  <c r="N14" i="3" s="1"/>
  <c r="V638" i="1"/>
  <c r="M14" i="3" s="1"/>
  <c r="U638" i="1"/>
  <c r="L14" i="3" s="1"/>
  <c r="T638" i="1"/>
  <c r="K14" i="3" s="1"/>
  <c r="S638" i="1"/>
  <c r="J14" i="3" s="1"/>
  <c r="R638" i="1"/>
  <c r="I14" i="3" s="1"/>
  <c r="Q638" i="1"/>
  <c r="H14" i="3" s="1"/>
  <c r="P638" i="1"/>
  <c r="G14" i="3" s="1"/>
  <c r="O638" i="1"/>
  <c r="F14" i="3" s="1"/>
  <c r="N638" i="1"/>
  <c r="E14" i="3" s="1"/>
  <c r="M638" i="1"/>
  <c r="D14" i="3" s="1"/>
  <c r="L638" i="1"/>
  <c r="C14" i="3" s="1"/>
  <c r="K638" i="1"/>
  <c r="B14" i="3" s="1"/>
  <c r="AE637" i="1"/>
  <c r="V15" i="3" s="1"/>
  <c r="AD637" i="1"/>
  <c r="U15" i="3" s="1"/>
  <c r="AC637" i="1"/>
  <c r="T15" i="3" s="1"/>
  <c r="AB637" i="1"/>
  <c r="S15" i="3" s="1"/>
  <c r="AA637" i="1"/>
  <c r="R15" i="3" s="1"/>
  <c r="Z637" i="1"/>
  <c r="Q15" i="3" s="1"/>
  <c r="Y637" i="1"/>
  <c r="P15" i="3" s="1"/>
  <c r="X637" i="1"/>
  <c r="O15" i="3" s="1"/>
  <c r="W637" i="1"/>
  <c r="N15" i="3" s="1"/>
  <c r="V637" i="1"/>
  <c r="M15" i="3" s="1"/>
  <c r="U637" i="1"/>
  <c r="L15" i="3" s="1"/>
  <c r="T637" i="1"/>
  <c r="K15" i="3" s="1"/>
  <c r="S637" i="1"/>
  <c r="J15" i="3" s="1"/>
  <c r="R637" i="1"/>
  <c r="I15" i="3" s="1"/>
  <c r="Q637" i="1"/>
  <c r="H15" i="3" s="1"/>
  <c r="P637" i="1"/>
  <c r="G15" i="3" s="1"/>
  <c r="O637" i="1"/>
  <c r="F15" i="3" s="1"/>
  <c r="N637" i="1"/>
  <c r="E15" i="3" s="1"/>
  <c r="M637" i="1"/>
  <c r="D15" i="3" s="1"/>
  <c r="L637" i="1"/>
  <c r="C15" i="3" s="1"/>
  <c r="K637" i="1"/>
  <c r="B15" i="3" s="1"/>
  <c r="W8" i="3"/>
  <c r="V8" i="3"/>
  <c r="U8" i="3"/>
  <c r="T8" i="3"/>
  <c r="S8" i="3"/>
  <c r="R8" i="3"/>
  <c r="Q8" i="3"/>
  <c r="P8" i="3"/>
  <c r="O8" i="3"/>
  <c r="N8" i="3"/>
  <c r="M8" i="3"/>
  <c r="L8" i="3"/>
  <c r="K8" i="3"/>
  <c r="J8" i="3"/>
  <c r="I8" i="3"/>
  <c r="H8" i="3"/>
  <c r="G8" i="3"/>
  <c r="F8" i="3"/>
  <c r="E8" i="3"/>
  <c r="D8" i="3"/>
  <c r="C8" i="3"/>
  <c r="B8" i="3"/>
  <c r="W9" i="3"/>
  <c r="V9" i="3"/>
  <c r="U9" i="3"/>
  <c r="T9" i="3"/>
  <c r="S9" i="3"/>
  <c r="R9" i="3"/>
  <c r="Q9" i="3"/>
  <c r="P9" i="3"/>
  <c r="O9" i="3"/>
  <c r="N9" i="3"/>
  <c r="M9" i="3"/>
  <c r="L9" i="3"/>
  <c r="K9" i="3"/>
  <c r="J9" i="3"/>
  <c r="I9" i="3"/>
  <c r="H9" i="3"/>
  <c r="G9" i="3"/>
  <c r="F9" i="3"/>
  <c r="E9" i="3"/>
  <c r="D9" i="3"/>
  <c r="C9" i="3"/>
  <c r="B9" i="3"/>
  <c r="AF362" i="1"/>
  <c r="AA7" i="3" s="1"/>
  <c r="AE362" i="1"/>
  <c r="V7" i="3" s="1"/>
  <c r="AD362" i="1"/>
  <c r="U7" i="3" s="1"/>
  <c r="AC362" i="1"/>
  <c r="T7" i="3" s="1"/>
  <c r="AB362" i="1"/>
  <c r="S7" i="3" s="1"/>
  <c r="AA362" i="1"/>
  <c r="R7" i="3" s="1"/>
  <c r="Z362" i="1"/>
  <c r="Q7" i="3" s="1"/>
  <c r="Y362" i="1"/>
  <c r="P7" i="3" s="1"/>
  <c r="X362" i="1"/>
  <c r="O7" i="3" s="1"/>
  <c r="W362" i="1"/>
  <c r="N7" i="3" s="1"/>
  <c r="V362" i="1"/>
  <c r="M7" i="3" s="1"/>
  <c r="U362" i="1"/>
  <c r="L7" i="3" s="1"/>
  <c r="T362" i="1"/>
  <c r="K7" i="3" s="1"/>
  <c r="S362" i="1"/>
  <c r="J7" i="3" s="1"/>
  <c r="R362" i="1"/>
  <c r="I7" i="3" s="1"/>
  <c r="Q362" i="1"/>
  <c r="H7" i="3" s="1"/>
  <c r="P362" i="1"/>
  <c r="G7" i="3" s="1"/>
  <c r="O362" i="1"/>
  <c r="F7" i="3" s="1"/>
  <c r="N362" i="1"/>
  <c r="E7" i="3" s="1"/>
  <c r="M362" i="1"/>
  <c r="D7" i="3" s="1"/>
  <c r="L362" i="1"/>
  <c r="C7" i="3" s="1"/>
  <c r="K362" i="1"/>
  <c r="B7" i="3" s="1"/>
  <c r="AF297" i="1"/>
  <c r="AE297" i="1"/>
  <c r="V6" i="3" s="1"/>
  <c r="AD297" i="1"/>
  <c r="U6" i="3" s="1"/>
  <c r="AC297" i="1"/>
  <c r="T6" i="3" s="1"/>
  <c r="AB297" i="1"/>
  <c r="S6" i="3" s="1"/>
  <c r="AA297" i="1"/>
  <c r="R6" i="3" s="1"/>
  <c r="Z297" i="1"/>
  <c r="Q6" i="3" s="1"/>
  <c r="Y297" i="1"/>
  <c r="P6" i="3" s="1"/>
  <c r="X297" i="1"/>
  <c r="O6" i="3" s="1"/>
  <c r="W297" i="1"/>
  <c r="N6" i="3" s="1"/>
  <c r="V297" i="1"/>
  <c r="M6" i="3" s="1"/>
  <c r="U297" i="1"/>
  <c r="L6" i="3" s="1"/>
  <c r="T297" i="1"/>
  <c r="K6" i="3" s="1"/>
  <c r="S297" i="1"/>
  <c r="J6" i="3" s="1"/>
  <c r="R297" i="1"/>
  <c r="I6" i="3" s="1"/>
  <c r="Q297" i="1"/>
  <c r="H6" i="3" s="1"/>
  <c r="P297" i="1"/>
  <c r="G6" i="3" s="1"/>
  <c r="O297" i="1"/>
  <c r="F6" i="3" s="1"/>
  <c r="N297" i="1"/>
  <c r="E6" i="3" s="1"/>
  <c r="M297" i="1"/>
  <c r="D6" i="3" s="1"/>
  <c r="L297" i="1"/>
  <c r="C6" i="3" s="1"/>
  <c r="K297" i="1"/>
  <c r="B6" i="3" s="1"/>
  <c r="AF234" i="1"/>
  <c r="W13" i="3" s="1"/>
  <c r="AE234" i="1"/>
  <c r="V13" i="3" s="1"/>
  <c r="AD234" i="1"/>
  <c r="U13" i="3" s="1"/>
  <c r="AC234" i="1"/>
  <c r="T13" i="3" s="1"/>
  <c r="AB234" i="1"/>
  <c r="S13" i="3" s="1"/>
  <c r="AA234" i="1"/>
  <c r="R13" i="3" s="1"/>
  <c r="Z234" i="1"/>
  <c r="Q13" i="3" s="1"/>
  <c r="Y234" i="1"/>
  <c r="P13" i="3" s="1"/>
  <c r="X234" i="1"/>
  <c r="O13" i="3" s="1"/>
  <c r="W234" i="1"/>
  <c r="N13" i="3" s="1"/>
  <c r="V234" i="1"/>
  <c r="M13" i="3" s="1"/>
  <c r="U234" i="1"/>
  <c r="L13" i="3" s="1"/>
  <c r="T234" i="1"/>
  <c r="K13" i="3" s="1"/>
  <c r="S234" i="1"/>
  <c r="J13" i="3" s="1"/>
  <c r="R234" i="1"/>
  <c r="I13" i="3" s="1"/>
  <c r="Q234" i="1"/>
  <c r="H13" i="3" s="1"/>
  <c r="P234" i="1"/>
  <c r="G13" i="3" s="1"/>
  <c r="O234" i="1"/>
  <c r="F13" i="3" s="1"/>
  <c r="N234" i="1"/>
  <c r="E13" i="3" s="1"/>
  <c r="M234" i="1"/>
  <c r="D13" i="3" s="1"/>
  <c r="L234" i="1"/>
  <c r="C13" i="3" s="1"/>
  <c r="K234" i="1"/>
  <c r="B13" i="3" s="1"/>
  <c r="AE103" i="1"/>
  <c r="V4" i="3" s="1"/>
  <c r="AD103" i="1"/>
  <c r="U4" i="3" s="1"/>
  <c r="AC103" i="1"/>
  <c r="T4" i="3" s="1"/>
  <c r="AB103" i="1"/>
  <c r="S4" i="3" s="1"/>
  <c r="AA103" i="1"/>
  <c r="R4" i="3" s="1"/>
  <c r="Z103" i="1"/>
  <c r="Q4" i="3" s="1"/>
  <c r="Y103" i="1"/>
  <c r="P4" i="3" s="1"/>
  <c r="X103" i="1"/>
  <c r="O4" i="3" s="1"/>
  <c r="W103" i="1"/>
  <c r="N4" i="3" s="1"/>
  <c r="V103" i="1"/>
  <c r="M4" i="3" s="1"/>
  <c r="U103" i="1"/>
  <c r="L4" i="3" s="1"/>
  <c r="T103" i="1"/>
  <c r="K4" i="3" s="1"/>
  <c r="S103" i="1"/>
  <c r="J4" i="3" s="1"/>
  <c r="R103" i="1"/>
  <c r="I4" i="3" s="1"/>
  <c r="Q103" i="1"/>
  <c r="H4" i="3" s="1"/>
  <c r="P103" i="1"/>
  <c r="G4" i="3" s="1"/>
  <c r="O103" i="1"/>
  <c r="F4" i="3" s="1"/>
  <c r="N103" i="1"/>
  <c r="E4" i="3" s="1"/>
  <c r="M103" i="1"/>
  <c r="D4" i="3" s="1"/>
  <c r="L103" i="1"/>
  <c r="C4" i="3" s="1"/>
  <c r="K103" i="1"/>
  <c r="B4" i="3" s="1"/>
  <c r="AE92" i="1"/>
  <c r="V11" i="3" s="1"/>
  <c r="AD92" i="1"/>
  <c r="U11" i="3" s="1"/>
  <c r="AC92" i="1"/>
  <c r="T11" i="3" s="1"/>
  <c r="AB92" i="1"/>
  <c r="S11" i="3" s="1"/>
  <c r="AA92" i="1"/>
  <c r="R11" i="3" s="1"/>
  <c r="Z92" i="1"/>
  <c r="Q11" i="3" s="1"/>
  <c r="Y92" i="1"/>
  <c r="P11" i="3" s="1"/>
  <c r="X92" i="1"/>
  <c r="O11" i="3" s="1"/>
  <c r="W92" i="1"/>
  <c r="N11" i="3" s="1"/>
  <c r="V92" i="1"/>
  <c r="M11" i="3" s="1"/>
  <c r="U92" i="1"/>
  <c r="L11" i="3" s="1"/>
  <c r="T92" i="1"/>
  <c r="K11" i="3" s="1"/>
  <c r="S92" i="1"/>
  <c r="J11" i="3" s="1"/>
  <c r="R92" i="1"/>
  <c r="I11" i="3" s="1"/>
  <c r="Q92" i="1"/>
  <c r="H11" i="3" s="1"/>
  <c r="P92" i="1"/>
  <c r="G11" i="3" s="1"/>
  <c r="O92" i="1"/>
  <c r="F11" i="3" s="1"/>
  <c r="N92" i="1"/>
  <c r="E11" i="3" s="1"/>
  <c r="M92" i="1"/>
  <c r="D11" i="3" s="1"/>
  <c r="L92" i="1"/>
  <c r="C11" i="3" s="1"/>
  <c r="K92" i="1"/>
  <c r="B11" i="3" s="1"/>
  <c r="AE90" i="1"/>
  <c r="V12" i="3" s="1"/>
  <c r="AD90" i="1"/>
  <c r="U12" i="3" s="1"/>
  <c r="AC90" i="1"/>
  <c r="T12" i="3" s="1"/>
  <c r="AB90" i="1"/>
  <c r="S12" i="3" s="1"/>
  <c r="AA90" i="1"/>
  <c r="R12" i="3" s="1"/>
  <c r="Z90" i="1"/>
  <c r="Q12" i="3" s="1"/>
  <c r="Y90" i="1"/>
  <c r="P12" i="3" s="1"/>
  <c r="X90" i="1"/>
  <c r="O12" i="3" s="1"/>
  <c r="W90" i="1"/>
  <c r="N12" i="3" s="1"/>
  <c r="V90" i="1"/>
  <c r="M12" i="3" s="1"/>
  <c r="U90" i="1"/>
  <c r="L12" i="3" s="1"/>
  <c r="T90" i="1"/>
  <c r="K12" i="3" s="1"/>
  <c r="S90" i="1"/>
  <c r="J12" i="3" s="1"/>
  <c r="R90" i="1"/>
  <c r="I12" i="3" s="1"/>
  <c r="Q90" i="1"/>
  <c r="H12" i="3" s="1"/>
  <c r="P90" i="1"/>
  <c r="G12" i="3" s="1"/>
  <c r="O90" i="1"/>
  <c r="F12" i="3" s="1"/>
  <c r="N90" i="1"/>
  <c r="E12" i="3" s="1"/>
  <c r="M90" i="1"/>
  <c r="D12" i="3" s="1"/>
  <c r="L90" i="1"/>
  <c r="C12" i="3" s="1"/>
  <c r="K90" i="1"/>
  <c r="B12" i="3" s="1"/>
  <c r="AF76" i="1"/>
  <c r="W3" i="3" s="1"/>
  <c r="AE76" i="1"/>
  <c r="V3" i="3" s="1"/>
  <c r="AD76" i="1"/>
  <c r="U3" i="3" s="1"/>
  <c r="AC76" i="1"/>
  <c r="T3" i="3" s="1"/>
  <c r="AB76" i="1"/>
  <c r="S3" i="3" s="1"/>
  <c r="AA76" i="1"/>
  <c r="R3" i="3" s="1"/>
  <c r="Z76" i="1"/>
  <c r="Q3" i="3" s="1"/>
  <c r="Y76" i="1"/>
  <c r="P3" i="3" s="1"/>
  <c r="X76" i="1"/>
  <c r="O3" i="3" s="1"/>
  <c r="W76" i="1"/>
  <c r="N3" i="3" s="1"/>
  <c r="V76" i="1"/>
  <c r="M3" i="3" s="1"/>
  <c r="U76" i="1"/>
  <c r="L3" i="3" s="1"/>
  <c r="T76" i="1"/>
  <c r="K3" i="3" s="1"/>
  <c r="S76" i="1"/>
  <c r="J3" i="3" s="1"/>
  <c r="R76" i="1"/>
  <c r="I3" i="3" s="1"/>
  <c r="Q76" i="1"/>
  <c r="H3" i="3" s="1"/>
  <c r="P76" i="1"/>
  <c r="G3" i="3" s="1"/>
  <c r="O76" i="1"/>
  <c r="F3" i="3" s="1"/>
  <c r="N76" i="1"/>
  <c r="E3" i="3" s="1"/>
  <c r="M76" i="1"/>
  <c r="D3" i="3" s="1"/>
  <c r="L76" i="1"/>
  <c r="C3" i="3" s="1"/>
  <c r="K76" i="1"/>
  <c r="B3" i="3" s="1"/>
  <c r="AF36" i="1"/>
  <c r="W2" i="3" s="1"/>
  <c r="AE36" i="1"/>
  <c r="V2" i="3" s="1"/>
  <c r="AD36" i="1"/>
  <c r="U2" i="3" s="1"/>
  <c r="AC36" i="1"/>
  <c r="T2" i="3" s="1"/>
  <c r="AB36" i="1"/>
  <c r="S2" i="3" s="1"/>
  <c r="AA36" i="1"/>
  <c r="R2" i="3" s="1"/>
  <c r="Z36" i="1"/>
  <c r="Q2" i="3" s="1"/>
  <c r="Y36" i="1"/>
  <c r="P2" i="3" s="1"/>
  <c r="X36" i="1"/>
  <c r="O2" i="3" s="1"/>
  <c r="W36" i="1"/>
  <c r="N2" i="3" s="1"/>
  <c r="V36" i="1"/>
  <c r="M2" i="3" s="1"/>
  <c r="U36" i="1"/>
  <c r="L2" i="3" s="1"/>
  <c r="T36" i="1"/>
  <c r="K2" i="3" s="1"/>
  <c r="S36" i="1"/>
  <c r="J2" i="3" s="1"/>
  <c r="R36" i="1"/>
  <c r="I2" i="3" s="1"/>
  <c r="Q36" i="1"/>
  <c r="H2" i="3" s="1"/>
  <c r="P36" i="1"/>
  <c r="G2" i="3" s="1"/>
  <c r="O36" i="1"/>
  <c r="F2" i="3" s="1"/>
  <c r="N36" i="1"/>
  <c r="E2" i="3" s="1"/>
  <c r="M36" i="1"/>
  <c r="D2" i="3" s="1"/>
  <c r="L36" i="1"/>
  <c r="C2" i="3" s="1"/>
  <c r="K36" i="1"/>
  <c r="B2" i="3" s="1"/>
  <c r="B10" i="3"/>
  <c r="C10" i="3"/>
  <c r="D10" i="3"/>
  <c r="E10" i="3"/>
  <c r="F10" i="3"/>
  <c r="G10" i="3"/>
  <c r="H10" i="3"/>
  <c r="I10" i="3"/>
  <c r="J10" i="3"/>
  <c r="K10" i="3"/>
  <c r="L10" i="3"/>
  <c r="M10" i="3"/>
  <c r="N10" i="3"/>
  <c r="O10" i="3"/>
  <c r="P10" i="3"/>
  <c r="Q10" i="3"/>
  <c r="R10" i="3"/>
  <c r="S10" i="3"/>
  <c r="T10" i="3"/>
  <c r="U10" i="3"/>
  <c r="V10" i="3"/>
  <c r="W10" i="3"/>
  <c r="Z7" i="3" l="1"/>
  <c r="G26" i="6"/>
  <c r="O25" i="6"/>
  <c r="P25" i="6"/>
  <c r="I26" i="6"/>
  <c r="T26" i="6"/>
  <c r="H26" i="6"/>
  <c r="B2" i="6"/>
  <c r="B5" i="6"/>
  <c r="R26" i="6"/>
  <c r="J26" i="6"/>
  <c r="R25" i="6"/>
  <c r="B13" i="6"/>
  <c r="M26" i="6"/>
  <c r="E26" i="6"/>
  <c r="N26" i="6"/>
  <c r="B19" i="6"/>
  <c r="B3" i="6"/>
  <c r="AF7" i="3"/>
  <c r="Y7" i="3"/>
  <c r="AE7" i="3"/>
  <c r="F26" i="6"/>
  <c r="Q26" i="6"/>
  <c r="AG7" i="3"/>
  <c r="U26" i="6"/>
  <c r="AD7" i="3"/>
  <c r="B8" i="6"/>
  <c r="B6" i="6"/>
  <c r="K26" i="6"/>
  <c r="B14" i="6"/>
  <c r="Q25" i="6"/>
  <c r="AC7" i="3"/>
  <c r="B11" i="6"/>
  <c r="V26" i="6"/>
  <c r="AB7" i="3"/>
  <c r="W7"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<sst xmlns="http://schemas.openxmlformats.org/spreadsheetml/2006/main" count="4860" uniqueCount="1988">
  <si>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</si>
  <si>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</si>
  <si>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</si>
  <si>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</si>
  <si>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</si>
  <si>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</si>
  <si>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</si>
  <si>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</si>
  <si>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</si>
  <si>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</si>
  <si>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</si>
  <si>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</si>
  <si>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</si>
  <si>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</si>
  <si>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</si>
  <si>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</si>
  <si>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</si>
  <si>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</si>
  <si>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</si>
  <si>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</si>
  <si>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</si>
  <si>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</si>
  <si>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</si>
  <si>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</si>
  <si>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</si>
  <si>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</si>
  <si>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</si>
  <si>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</si>
  <si>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</si>
  <si>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</si>
  <si>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</si>
  <si>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</si>
  <si>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</si>
  <si>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</si>
  <si>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</si>
  <si>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</si>
  <si>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</si>
  <si>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</si>
  <si>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</si>
  <si>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</si>
  <si>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</si>
  <si>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</si>
  <si>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</si>
  <si>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</si>
  <si>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</si>
  <si>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</si>
  <si>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</si>
  <si>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</si>
  <si>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</si>
  <si>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</si>
  <si>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</si>
  <si>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</si>
  <si>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</si>
  <si>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</si>
  <si>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</si>
  <si>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</si>
  <si>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</si>
  <si>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</si>
  <si>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</si>
  <si>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</si>
  <si>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</si>
  <si>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</si>
  <si>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</si>
  <si>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</si>
  <si>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</si>
  <si>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</si>
  <si>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</si>
  <si>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</si>
  <si>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</si>
  <si>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</si>
  <si>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</si>
  <si>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</si>
  <si>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</si>
  <si>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</si>
  <si>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</si>
  <si>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</si>
  <si>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</si>
  <si>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</si>
  <si>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</si>
  <si>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</si>
  <si>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</si>
  <si>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</si>
  <si>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</si>
  <si>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</si>
  <si>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</si>
  <si>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</si>
  <si>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</si>
  <si>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</si>
  <si>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</si>
  <si>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</si>
  <si>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</si>
  <si>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</si>
  <si>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</si>
  <si>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</si>
  <si>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</si>
  <si>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</si>
  <si>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Group</t>
  </si>
  <si>
    <t>Variable</t>
  </si>
  <si>
    <t>SDM Type</t>
  </si>
  <si>
    <t>Type</t>
  </si>
  <si>
    <t>Units</t>
  </si>
  <si>
    <t>Equation or constant value</t>
  </si>
  <si>
    <t>Constant Type</t>
  </si>
  <si>
    <t>Description</t>
  </si>
  <si>
    <t>Concise source</t>
  </si>
  <si>
    <t>Source</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</si>
  <si>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</si>
  <si>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</si>
  <si>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</si>
  <si>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</si>
  <si>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</si>
  <si>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</si>
  <si>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</si>
  <si>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</si>
  <si>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</si>
  <si>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</si>
  <si>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</si>
  <si>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</si>
  <si>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</si>
  <si>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</si>
  <si>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</si>
  <si>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</si>
  <si>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</si>
  <si>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</si>
  <si>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</si>
  <si>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</si>
  <si>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</si>
  <si>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</si>
  <si>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</si>
  <si>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</si>
  <si>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</si>
  <si>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</si>
  <si>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</si>
  <si>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</si>
  <si>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</si>
  <si>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</si>
  <si>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</si>
  <si>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</si>
  <si>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OSM_Master_CURRENT</t>
  </si>
  <si>
    <t>Relapse rate HUD net</t>
  </si>
  <si>
    <t>A</t>
  </si>
  <si>
    <t>Auxiliaries</t>
  </si>
  <si>
    <t>1/year</t>
  </si>
  <si>
    <t>Relapse rate HUD*(1+RAMP(Policy change relapse rate/Policy rampup duration,Policy activation time,Policy activation time+Policy rampup duration))</t>
  </si>
  <si>
    <t>Rate at which individuals with HUD or Rx OUD (+/- heroin use) relapse back to disorder, after accounting for policy changes. Referred to elsewhere as return to OUD.</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</si>
  <si>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</si>
  <si>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</si>
  <si>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</si>
  <si>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</si>
  <si>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ADF effect strength initiating heroin with Rx OUD</t>
  </si>
  <si>
    <t>C</t>
  </si>
  <si>
    <t>Sensitivities and Coefficients incl Feedback</t>
  </si>
  <si>
    <t xml:space="preserve">dmnl </t>
  </si>
  <si>
    <t>ACAL</t>
  </si>
  <si>
    <t xml:space="preserve"> Sensitivity of heroin initiation in individuals with an Rx OUD to effects of changing presence of abuse-deterrent formulations (ADFs) in the street market, as a result of changes in ADF prescribing. Included to allow for the theoretical possibility that as ADFs become more prevalent, non-oral prescription opioid use could decline, which could then decrease the transition to heroin. However, it has consistently formally calibrated to be, in effect, a non-existent dynamic.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</si>
  <si>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</si>
  <si>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</si>
  <si>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</si>
  <si>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</si>
  <si>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ADF fraction of prescribed Rx opioids base</t>
  </si>
  <si>
    <t>C,D</t>
  </si>
  <si>
    <t>Input Time Series</t>
  </si>
  <si>
    <t>EXTERNAL_DATA(ADF fraction of prescribed Rx opioids base)</t>
  </si>
  <si>
    <t xml:space="preserve">The fraction of prescribed opioids that are FDA-approved abuse-deterrent formulations (ADF). </t>
  </si>
  <si>
    <t xml:space="preserve"> IQVIA NPA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</si>
  <si>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</si>
  <si>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</si>
  <si>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</si>
  <si>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</si>
  <si>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</si>
  <si>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Policies</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</si>
  <si>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</si>
  <si>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</si>
  <si>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 xml:space="preserve">See base variable for explanation of variable itself.All net variables are associated with a policy change; generally "Base Parameter / Input + Policy Input = Net Parameter."  For further detail see the Equations column. </t>
  </si>
  <si>
    <t>ADF relative desirability</t>
  </si>
  <si>
    <t>Constants</t>
  </si>
  <si>
    <t>ASM</t>
  </si>
  <si>
    <t>% price average ADFs vs. non-ADFs. This is a placeholder value that should be kept at 1 to deactivate until ADF impacts on availability are fully formulated.</t>
  </si>
  <si>
    <t>ADF substitutability factor</t>
  </si>
  <si>
    <t>ASM, DATA</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</si>
  <si>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StreetRx is a source insofar as the average price of ADFs is cheaper than the average price of non-ADFs, possibly indicating lower desirability/high substitutability. </t>
  </si>
  <si>
    <t>The ADF substitutability factor is manually calibrated so that the resultant ADF fraction of rx Street supply base roughly approximates that in StreetRx.</t>
  </si>
  <si>
    <t>Average MME per opioid Rx</t>
  </si>
  <si>
    <t>Projections</t>
  </si>
  <si>
    <t>MME/Rx</t>
  </si>
  <si>
    <t>Projection output data[MME]*(1+RAMP(Policy change average MME per Rx/Policy rampup duration,Policy activation time,Policy activation time+Policy rampup duration))</t>
  </si>
  <si>
    <t>The average strength (in MMEs) of opioid prescriptions, after accounting for policy changes.</t>
  </si>
  <si>
    <t>Average MME per opioid Rx reference</t>
  </si>
  <si>
    <t>I</t>
  </si>
  <si>
    <t>Initial Values</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</si>
  <si>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</si>
  <si>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</si>
  <si>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</si>
  <si>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</si>
  <si>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</si>
  <si>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</si>
  <si>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</si>
  <si>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DATA</t>
  </si>
  <si>
    <t xml:space="preserve">Average person-years of use or exposure per opioid prescription. Numerically equivalent to the average prescription length (in years). </t>
  </si>
  <si>
    <t>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</si>
  <si>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</si>
  <si>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</si>
  <si>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</si>
  <si>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</si>
  <si>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</si>
  <si>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</si>
  <si>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</si>
  <si>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</si>
  <si>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</si>
  <si>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</si>
  <si>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</si>
  <si>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</si>
  <si>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</si>
  <si>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</si>
  <si>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</si>
  <si>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</si>
  <si>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</si>
  <si>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This is calculated based on calibration of Base survival probability Rx OD and the relative rate of H to Rx. Our model estimates are higher than those of other modelers, who estimate around 90% probability of surviving a heroin OD without naloxone.</t>
  </si>
  <si>
    <t>Base survival probability H OD relative to Rx</t>
  </si>
  <si>
    <t>ACAL, ASM, LIT</t>
  </si>
  <si>
    <t>The base probability of surviving a heroin overdose without life-saving intervention expressed as a fraction of the base probability of surviving an Rx Opioid overdose without life-saving intervention. We use other model-derived estimates for heroin ODs as a guide for the relative rate, and assume the base probability of surviving a heroin OD is no higher than that of an Rx OD, which is separately calibrated.</t>
  </si>
  <si>
    <t>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</si>
  <si>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</si>
  <si>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</si>
  <si>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</si>
  <si>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</si>
  <si>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ACAL, LIT</t>
  </si>
  <si>
    <t>The base probability of surviving an Rx opioid overdose without life-saving intervention. The only estimates we identified in the literature are also model-estimated and are for heroin, so they are referenced as a guide but not as a definitive value.</t>
  </si>
  <si>
    <t xml:space="preserve"> Cipriano and Zaric 2018; Coffin andSullivan 2013</t>
  </si>
  <si>
    <t>.calibration</t>
  </si>
  <si>
    <t>BaseErr</t>
  </si>
  <si>
    <t>Model Variable</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</si>
  <si>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</si>
  <si>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</si>
  <si>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</si>
  <si>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</si>
  <si>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</si>
  <si>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</si>
  <si>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</si>
  <si>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</si>
  <si>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LIT, PRIOR</t>
  </si>
  <si>
    <t xml:space="preserve"> The fraction of demand (after accounting for non-access barriers) that is met, thereby reflecting access barriers. This value is used as a prior for 2018 to calibrate the model. .</t>
  </si>
  <si>
    <t xml:space="preserve"> Beetham 2019</t>
  </si>
  <si>
    <t>Bup effective capacity decay constant</t>
  </si>
  <si>
    <t xml:space="preserve">1/person </t>
  </si>
  <si>
    <t>PMC, LIT, DATA</t>
  </si>
  <si>
    <t xml:space="preserve">The rate of decay in the number of patients treated per marginal waivered provider as more providers become waivered and 'theoretical capacity' grows. It is calibrated in a partial model to match the empirically observed average number of patients [IQVIA TPT] per provider as a function of total waivered providers [see sources], which can be closely approximated with an exponential function. It captures the idea of diminishing marginal returns to capacity. Each marginal unit of capacity added will on average be less utilized than existing capacity. </t>
  </si>
  <si>
    <t>IQVIA TPT for patient estimates; Kissin 2006, Fiellin 2007, SAMHSA 2014, Knudsen 2015, Jones 2015,  Stein 2015, HHS 2016, CRS 2018, SAMHSA 2020 for provider estimates</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</si>
  <si>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</si>
  <si>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</si>
  <si>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</si>
  <si>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</si>
  <si>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 xml:space="preserve"> The number of patients that can be treated per provider when total number of waivered providers is at its minimum/low. It is calibrated in a partial model to match the empirically observed average number of patients [IQVIA TPT] per provider as a function of total waivered providers [see sources], which can be closely approximated with an exponential function.</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</si>
  <si>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</si>
  <si>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</si>
  <si>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</si>
  <si>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</si>
  <si>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</si>
  <si>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</si>
  <si>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Bup effective capacity rampup fraction</t>
  </si>
  <si>
    <t>SM,A</t>
  </si>
  <si>
    <t>SMOOTH(STEP(1,Bup rampup start year),Bup effective capacity rampup time)</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</si>
  <si>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</si>
  <si>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Bup effective capacity rampup time</t>
  </si>
  <si>
    <t>Years</t>
  </si>
  <si>
    <t>PMC</t>
  </si>
  <si>
    <t xml:space="preserve"> Time delay for bup treatment capacity to ramp up to indicated level, calibrated to patients-per-provider data</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</si>
  <si>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</si>
  <si>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</si>
  <si>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</si>
  <si>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</si>
  <si>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</si>
  <si>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</si>
  <si>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</si>
  <si>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</si>
  <si>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</si>
  <si>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</si>
  <si>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</si>
  <si>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DATA, LIT</t>
  </si>
  <si>
    <t xml:space="preserve"> The total number of buprenorphine-waivered providers, as derived from published studies and SAMHSA website.</t>
  </si>
  <si>
    <t>Bup rampup start year</t>
  </si>
  <si>
    <t>year</t>
  </si>
  <si>
    <t xml:space="preserve"> Year in which buprenorphine first approved (adjusted from integer year for purposes of fitting rampup curve)</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</si>
  <si>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</si>
  <si>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</si>
  <si>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</si>
  <si>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</si>
  <si>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</si>
  <si>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</si>
  <si>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 xml:space="preserve"> Relative weighting of counterfeits in effective Rx supply, considering that counterfeit presence in street supply is of necessity significantly higher than presence in the overall Rx supply</t>
  </si>
  <si>
    <t>Cumulative nonfatal overdoses</t>
  </si>
  <si>
    <t>L</t>
  </si>
  <si>
    <t>Stocks and Flows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</si>
  <si>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</si>
  <si>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</si>
  <si>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</si>
  <si>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</si>
  <si>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</si>
  <si>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</si>
  <si>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</si>
  <si>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</si>
  <si>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</si>
  <si>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</si>
  <si>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</si>
  <si>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</si>
  <si>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</si>
  <si>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</si>
  <si>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DataPriorBase</t>
  </si>
  <si>
    <t>DataPriorBase[StElm] = NAREPLACEMENT</t>
  </si>
  <si>
    <t>Subscript</t>
  </si>
  <si>
    <t>DataVar</t>
  </si>
  <si>
    <t>DataVar[Elm] = IF THEN ELSE(Time&lt;=MaxDataTime,DataVarBase[Elm],NAREPLACEMENT)</t>
  </si>
  <si>
    <t>DataVarBase</t>
  </si>
  <si>
    <t>people/year</t>
  </si>
  <si>
    <t>DataVarBase[RMis] = Rx misuse no PY heroin NSDUH redef corrected</t>
  </si>
  <si>
    <t>Developing HUD no Rx OUD</t>
  </si>
  <si>
    <t>F,A</t>
  </si>
  <si>
    <t>Nondisordered heroin use*Developing HUD rate no Rx OUD effective</t>
  </si>
  <si>
    <t>Individuals developing HUD without first developing Rx OUD.</t>
  </si>
  <si>
    <t>Developing HUD rate no Rx OUD</t>
  </si>
  <si>
    <t>dmnl/year</t>
  </si>
  <si>
    <t xml:space="preserve"> Rate of HUD development in individuals without an Rx OUD, though they could have rx misuse with nondisordered heroin use.</t>
  </si>
  <si>
    <t>Developing HUD rate no Rx OUD effective</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</si>
  <si>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</si>
  <si>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</si>
  <si>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</si>
  <si>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</si>
  <si>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</si>
  <si>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</si>
  <si>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 xml:space="preserve"> Rate of HUD development in individuals with an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</si>
  <si>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</si>
  <si>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</si>
  <si>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</si>
  <si>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</si>
  <si>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</si>
  <si>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</si>
  <si>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Developing HUD with Rx OUD</t>
  </si>
  <si>
    <t>Rx OUD with PY heroin no MOUD*Developing HUD rate with Rx OUD effective</t>
  </si>
  <si>
    <t>Developing Rx OUD</t>
  </si>
  <si>
    <t>Rx misuse no PY heroin*Developing Rx OUD rate effective</t>
  </si>
  <si>
    <t>Developing Rx OUD rate</t>
  </si>
  <si>
    <t xml:space="preserve">dmnl/year </t>
  </si>
  <si>
    <t xml:space="preserve"> Rate at which individuals using Rx opioids develop a UD. Literature does not directly estimate this transition, but is used to define lower bounds.</t>
  </si>
  <si>
    <t xml:space="preserve"> Wu 2011, Edlund 2014, Moe 2019</t>
  </si>
  <si>
    <t>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</si>
  <si>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</si>
  <si>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</si>
  <si>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</si>
  <si>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</si>
  <si>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</si>
  <si>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</si>
  <si>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</si>
  <si>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</si>
  <si>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Degenhardt 2019, Ma 2018, Sordo 2017, Kelty 2017, Kelty 2018, Morgan 2019, Bahji 2019, Larochelle 2018</t>
  </si>
  <si>
    <t>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t>
  </si>
  <si>
    <t>Effect of MOUD Tx on OD death rate</t>
  </si>
  <si>
    <t>Effect of MOUD Tx on OD death rate[MMT] = 0.295</t>
  </si>
  <si>
    <t>Sordo 2017, Degenhardt 2019, Ma 2018, Kelty 2017, Kelty 2018, Morgan 2019, Bahji 2019, Larochelle 2018</t>
  </si>
  <si>
    <t>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t>
  </si>
  <si>
    <t>Effect of MOUD Tx on Rx consumption</t>
  </si>
  <si>
    <t>Effect of MOUD Tx on Rx consumption[TxT] = 0.7,0.66,0</t>
  </si>
  <si>
    <t>LIT, ASM</t>
  </si>
  <si>
    <t>The change in opioid consumption that is attributed to receipt of MOUD. Studies measuring this for Vivitrol are difficult to identify given use in RCTs occurs among those who have dropped out. Thus, we make assumption that while receiving Vivitrol, there is no use.</t>
  </si>
  <si>
    <t xml:space="preserve"> NIDA 2018, Degenhardt 2019, Mattick 2014, Hser 2016</t>
  </si>
  <si>
    <t>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</si>
  <si>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</si>
  <si>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</si>
  <si>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</si>
  <si>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</si>
  <si>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</si>
  <si>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</si>
  <si>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</si>
  <si>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</si>
  <si>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</si>
  <si>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</si>
  <si>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</si>
  <si>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</si>
  <si>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</si>
  <si>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</si>
  <si>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ACAL, ASM</t>
  </si>
  <si>
    <t xml:space="preserve"> The highest possible probability of surviving a fentanyl overdose compared to heroin overdose. We assume it is a lower probability than that of a heroin OD. Bounds in calibration are wide but could be changed with new literature.</t>
  </si>
  <si>
    <t>We assume the probability of surviving a fentanyl overdose is lower than that of a heroin overdose.</t>
  </si>
  <si>
    <t>Fentanyl effect on OD rate H max</t>
  </si>
  <si>
    <t>LIT, ACAL</t>
  </si>
  <si>
    <t xml:space="preserve"> Maximum multiplier of OD rate due to fentanyl. conceptually, how much more likely fentanyl is to cause an OD than heroin for any given incident of use. Literature is used to define the bounds. </t>
  </si>
  <si>
    <t xml:space="preserve"> Latimer et al. 2016, McGowan 2018</t>
  </si>
  <si>
    <t>We used Latimer as a minimum, which found the relative risk of an overdose from fentanyl vs. heroin was 2.21</t>
  </si>
  <si>
    <t>Fentanyl effect on OD rate H max net</t>
  </si>
  <si>
    <t>Fentanyl effect on OD rate H max*(1+RAMP(Policy change fentanyl effect on OD rate/Policy rampup duration,Policy activation time,Policy activation time+Policy rampup duration))</t>
  </si>
  <si>
    <t>Maximum multiplier of OD rate due to fentanyl, after accounting for policy changes. Conceptually, how much more likely fentanyl is to cause an OD than heroin for any given incident of use</t>
  </si>
  <si>
    <t>Fentanyl introduction time</t>
  </si>
  <si>
    <t xml:space="preserve">year </t>
  </si>
  <si>
    <t>DATA, ASM</t>
  </si>
  <si>
    <t xml:space="preserve"> The estimated year in which fentanyl penetrated the heroin market sufficiently to begin having a measurable impact on overdoses and overdose deaths.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</si>
  <si>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</si>
  <si>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</si>
  <si>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</si>
  <si>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</si>
  <si>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</si>
  <si>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</si>
  <si>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</si>
  <si>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</si>
  <si>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.Control</t>
  </si>
  <si>
    <t>FINAL TIME</t>
  </si>
  <si>
    <t>The final time for the simulation.</t>
  </si>
  <si>
    <t>Fraction HUD by MOUD</t>
  </si>
  <si>
    <t>Fraction HUD by MOUD[TxT] = zidz((HUD by MOUD[TxT]+HUD in remission in MOUD Tx[TxT]),Total by MOUD[TxT])</t>
  </si>
  <si>
    <t>The proportion of all people in each MOUD treatment who have or are in remission from HUD.</t>
  </si>
  <si>
    <t>Fraction Nx kits to H users</t>
  </si>
  <si>
    <t xml:space="preserve"> The fraction of naloxone kits distributed nationally that go to heroin users. </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</si>
  <si>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</si>
  <si>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</si>
  <si>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</si>
  <si>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</si>
  <si>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</si>
  <si>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</si>
  <si>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</si>
  <si>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</si>
  <si>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</si>
  <si>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</si>
  <si>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</si>
  <si>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</si>
  <si>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</si>
  <si>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</si>
  <si>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</si>
  <si>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</si>
  <si>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</si>
  <si>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</si>
  <si>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</si>
  <si>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</si>
  <si>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</si>
  <si>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</si>
  <si>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</si>
  <si>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</si>
  <si>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</si>
  <si>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</si>
  <si>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</si>
  <si>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</si>
  <si>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</si>
  <si>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</si>
  <si>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</si>
  <si>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</si>
  <si>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</si>
  <si>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</si>
  <si>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</si>
  <si>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</si>
  <si>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</si>
  <si>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</si>
  <si>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</si>
  <si>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</si>
  <si>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</si>
  <si>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</si>
  <si>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</si>
  <si>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</si>
  <si>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</si>
  <si>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</si>
  <si>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</si>
  <si>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</si>
  <si>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</si>
  <si>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</si>
  <si>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</si>
  <si>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</si>
  <si>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</si>
  <si>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</si>
  <si>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</si>
  <si>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</si>
  <si>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</si>
  <si>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Heroin availability index</t>
  </si>
  <si>
    <t>1/Heroin price index</t>
  </si>
  <si>
    <t>Heroin availability strength developing HUD</t>
  </si>
  <si>
    <t>Sensitivity of HUD development to heroin availability, using the inverse of price data as a proxy for availability.</t>
  </si>
  <si>
    <t>Heroin availability strength initiating NDHU no Rx</t>
  </si>
  <si>
    <t>Sensitivity of heroin initiation, among those who do not have Rx OUD, to heroin availability</t>
  </si>
  <si>
    <t>Heroin availability strength net quit NDHU</t>
  </si>
  <si>
    <t xml:space="preserve"> Sensitivity of NDHU quitting to heroin price</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</si>
  <si>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</si>
  <si>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</si>
  <si>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</si>
  <si>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</si>
  <si>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</si>
  <si>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</si>
  <si>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</si>
  <si>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t>
  </si>
  <si>
    <t>HUD by MOUD</t>
  </si>
  <si>
    <t>HUD by MOUD[TxT] = (((Tx engagement HUD[TxT]-Tx exit in remission HUD[TxT])-Tx exit with UD HUD[TxT])-NonOD death HUD in MOUD Tx[TxT])-Overdose death HUD in MOUD Tx[TxT]Initial HUD in MOUD Tx[TxT]</t>
  </si>
  <si>
    <t>Individuals with HUD in MOUD treatment.</t>
  </si>
  <si>
    <t>HUD DATA</t>
  </si>
  <si>
    <t>Validation Time Series</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</si>
  <si>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</si>
  <si>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</si>
  <si>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</si>
  <si>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</si>
  <si>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</si>
  <si>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</si>
  <si>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</si>
  <si>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</si>
  <si>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</si>
  <si>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</si>
  <si>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People who are receiving a given medication and are in remission from HUD.</t>
  </si>
  <si>
    <t>HUD in remission total prior</t>
  </si>
  <si>
    <t>IF THEN ELSE(Time=2013,596174,NAREPLACEMENT)</t>
  </si>
  <si>
    <t xml:space="preserve"> Number of people in remission (&gt;=1 but &lt;5 years) from HUD in 2012-13. </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</si>
  <si>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</si>
  <si>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</si>
  <si>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</si>
  <si>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</si>
  <si>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</si>
  <si>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 xml:space="preserve"> Number of people in stable (5+ years) remission from HUD in 2012-13. </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</si>
  <si>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</si>
  <si>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</si>
  <si>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</si>
  <si>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</si>
  <si>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</si>
  <si>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</si>
  <si>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</si>
  <si>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</si>
  <si>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Estimates from NSDUH for HUD multiplied by the average ratio of RAND estimates to NSDUH estimates.</t>
  </si>
  <si>
    <t>HUD NSDUH RAND alternative</t>
  </si>
  <si>
    <t>HUD no MOUD+SUM((1-Remission fraction in Tx[TxT])*HUD by MOUD[TxT])</t>
  </si>
  <si>
    <t>Total number of people with heroin use disorder, including those in and out of treatment.</t>
  </si>
  <si>
    <t>Increased risk of nonOD death among medical opioid users</t>
  </si>
  <si>
    <t>LIT</t>
  </si>
  <si>
    <t xml:space="preserve"> Increase in risk of death from causes other than opioid overdose for individuals who have an opioid prescription. </t>
  </si>
  <si>
    <t xml:space="preserve"> Ekholm et al. 2014</t>
  </si>
  <si>
    <t>Adjusted hazard ratio for long-term opioid users with chronic pain is 1.72 for non-OD mortality (vs. patients with no chronic pain)</t>
  </si>
  <si>
    <t>Initial fraction lifetime Rx users with lifetime H use NESARC</t>
  </si>
  <si>
    <t xml:space="preserve"> Fraction of all individuals with lifetime Rx use who had also used heroin </t>
  </si>
  <si>
    <t xml:space="preserve"> Wu 2011</t>
  </si>
  <si>
    <t xml:space="preserve">This is an unweighted fraction. </t>
  </si>
  <si>
    <t>Initial HUD</t>
  </si>
  <si>
    <t>LI,I</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</si>
  <si>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</si>
  <si>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</si>
  <si>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</si>
  <si>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</si>
  <si>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</si>
  <si>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</si>
  <si>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</si>
  <si>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See Lit Reviews tab of combined modeling file.</t>
  </si>
  <si>
    <t>Initial HUD in remission NESARC</t>
  </si>
  <si>
    <t xml:space="preserve"> Number of people in remission from HUD at model initiation (INITIAL TIME), with RAND adjustment. Martins 2017 was used to estimate the total number of people in remission, while Hoffman 2019 was used to estimate which fraction were in stable (5+ year) vs 1-5 year remission. </t>
  </si>
  <si>
    <t>Martins 2017, Hoffman 2019</t>
  </si>
  <si>
    <t>Initial HUD in stable remission</t>
  </si>
  <si>
    <t>INITIAL(Initial stock base values[HUS]*Initial stock correction[HUS])</t>
  </si>
  <si>
    <t>Initial HUD in stable remission NESARC</t>
  </si>
  <si>
    <t xml:space="preserve">Number of people in stable remission from HUD at model initiation (INITIAL TIME), with RAND adjustment.  Martins 2017 was used to estimate the total number of people in remission, while Hoffman 2019 was used to estimate which fraction were in stable (5+ year) vs 1-5 year remission. </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</si>
  <si>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</si>
  <si>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</si>
  <si>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</si>
  <si>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</si>
  <si>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TEDS analysis of 1999 data reporting fraction of all planned MAT episodes where heroin was primary or only drug named as "substance of abuse." We assumed MMT was the only MOUD being planned as buprenorphine and Vivitrol hadn’t been approved yet for OUD. </t>
  </si>
  <si>
    <t xml:space="preserve"> TEDSA 1999</t>
  </si>
  <si>
    <t>TEDS Variables used: ADMYR, METHUSE, SUB1, SUB2</t>
  </si>
  <si>
    <t>Initial MMT fraction with Rx OUD with H</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</si>
  <si>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</si>
  <si>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8% of all MAT episodes had Rx as first drug, and 7% of those had Heroin as second drug. TEDS Variables used: ADMYR, METHUSE, SUB1, SUB2</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</si>
  <si>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</si>
  <si>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</si>
  <si>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</si>
  <si>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</si>
  <si>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</si>
  <si>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</si>
  <si>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Initial Rx OUD in remission NESARC</t>
  </si>
  <si>
    <t xml:space="preserve"> Number of people at model initiation (INITIAL TIME) who were in remission from Rx OUD, with or without heroin use history. </t>
  </si>
  <si>
    <t xml:space="preserve"> Compton 2007, Grella 2009, Hoffman 2019</t>
  </si>
  <si>
    <t>An estimated 1.4% of US adult population had lifetime Rx OUD 2001-02 (Huang 2006), and .4% had PY Rx OUD (Compton 2007); however, this includes people who also had HUD. Of all who had Rx OUD or HUD (1.75%) an estimated 86% had ONLY Rx OUD (Grella 2009). NSDUH 12+ population in 2002 = 235143245</t>
  </si>
  <si>
    <t>Initial Rx OUD in stable remission NESARC</t>
  </si>
  <si>
    <t xml:space="preserve"> Number of people in at model initiation (INITIAL TIME) who were in stable remission from Rx OUD, with or without heroin use history. </t>
  </si>
  <si>
    <t>Initial Rx OUD no H</t>
  </si>
  <si>
    <t>INITIAL(Initial Rx OUD no H total-SUM((1-Remission fraction in Tx[TxT])*Initial Rx OUD no H in Tx[TxT]))</t>
  </si>
  <si>
    <t xml:space="preserve">Individuals with Rx OUD and no heroin use at model initiation </t>
  </si>
  <si>
    <t>Initial Rx OUD no H in remission</t>
  </si>
  <si>
    <t>INITIAL(Initial stock base values[OUR]*Initial stock correction[OUR])</t>
  </si>
  <si>
    <t>Individuals with Rx OUD and no heroin use in remission in at model initiation, adjusted with the calibrated initial stock correction.</t>
  </si>
  <si>
    <t>Initial Rx OUD no H in stable remission</t>
  </si>
  <si>
    <t>INITIAL(Initial stock base values[OUS]*Initial stock correction[OUS])</t>
  </si>
  <si>
    <t>Initial Rx OUD no H in Tx</t>
  </si>
  <si>
    <t>LI,A</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</si>
  <si>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</si>
  <si>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</si>
  <si>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</si>
  <si>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</si>
  <si>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</si>
  <si>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</si>
  <si>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</si>
  <si>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Initial Rx OUD with H in remission</t>
  </si>
  <si>
    <t>INITIAL(Initial stock base values[OHR]*Initial stock correction[OHR])</t>
  </si>
  <si>
    <t>Individuals with Rx OUD and heroin use in remission at model initiation, adjusted with the calibrated initial stock correction.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</si>
  <si>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</si>
  <si>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</si>
  <si>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</si>
  <si>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</si>
  <si>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</si>
  <si>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</si>
  <si>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</si>
  <si>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</si>
  <si>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</si>
  <si>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</si>
  <si>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</si>
  <si>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 xml:space="preserve"> Multiplier for initial values of stocks to account for noise/error in initial data point</t>
  </si>
  <si>
    <t>INITIAL TIME</t>
  </si>
  <si>
    <t>The initial time for the simulation.</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</si>
  <si>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</si>
  <si>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</si>
  <si>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</si>
  <si>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</si>
  <si>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</si>
  <si>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</si>
  <si>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</si>
  <si>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</si>
  <si>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ACAL, DATA</t>
  </si>
  <si>
    <t>Number of individuals initiating NDHU with no past year Rx Misuse or OUD at model initiation. Data are used to define bounds.</t>
  </si>
  <si>
    <t xml:space="preserve"> NSDUH RDAS</t>
  </si>
  <si>
    <t>We are calibrating this parameter so as not to overprivilege this data point when we know the data are noisy.  Note the bounds are defined based on 2002 values (40,000 was the NSDUH estimate, which was the lower bound for calibration; 124k was the RAND-adjusted estimate; 160k was the upper bound for calibration because it was close to the highest estimated number of people initiating around that time (163k in 2001). We are calibrating number of people and not a rate because a rate would need to be out of the whole U.S. adult population and thus would be incredibly small.</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</si>
  <si>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</si>
  <si>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</si>
  <si>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</si>
  <si>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</si>
  <si>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</si>
  <si>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 xml:space="preserve">See base variable for explanation of variable itself. All net variables are associated with a policy change; generally "Base Parameter / Input + Policy Input = Net Parameter."  For further detail see the Equations column. </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</si>
  <si>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</si>
  <si>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</si>
  <si>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</si>
  <si>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</si>
  <si>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</si>
  <si>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</si>
  <si>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</si>
  <si>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</si>
  <si>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</si>
  <si>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</si>
  <si>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</si>
  <si>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</si>
  <si>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Switches</t>
  </si>
  <si>
    <t>Initiating heroin with Rx OUD NSDUH RDAS RAND</t>
  </si>
  <si>
    <t>EXTERNAL_DATA(Initiating heroin with Rx OUD NSDUH RDAS RAND)</t>
  </si>
  <si>
    <t xml:space="preserve">Individuals initiating heroin use who already have an Rx OUD. </t>
  </si>
  <si>
    <t xml:space="preserve">Estimates of initiation of heroin among people with Rx OUD from RDAS adjusted with RAND ratio. </t>
  </si>
  <si>
    <t>Initiating Rx misuse diverted</t>
  </si>
  <si>
    <t>Initiating Rx misuse diverted net*Perceived risk coeff initiating Rx misuse diverted*Rx availability coeff initiating Rx misuse*Social influence coeff initiating Rx misuse</t>
  </si>
  <si>
    <t>Initiating Rx misuse diverted base</t>
  </si>
  <si>
    <t xml:space="preserve">Number of individuals initiating Rx misuse with diverted opioids at model initiation. Similar to initiating heroin no Rx base, NSDUH data were loosely used to define bounds. </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</si>
  <si>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</si>
  <si>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</si>
  <si>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</si>
  <si>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</si>
  <si>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</si>
  <si>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</si>
  <si>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</si>
  <si>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 xml:space="preserve">We estimated the proportion of Rx misuse initiates whose first use was of a diverted prescription by subtracting the estimates of medical use initiates from total initiates. </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</si>
  <si>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</si>
  <si>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</si>
  <si>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</si>
  <si>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</si>
  <si>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</si>
  <si>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</si>
  <si>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</si>
  <si>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</si>
  <si>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Rate of heroin initiation in individuals who misuse Rx opioids. Literature (Kelley-Quon 2019) reporting this transition with data collected from 2013-17 shows rates in line with model-calibrated values during same time frame. </t>
  </si>
  <si>
    <t xml:space="preserve"> Kelley-Quon 2019</t>
  </si>
  <si>
    <t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which was reported separately)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</si>
  <si>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</si>
  <si>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</si>
  <si>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</si>
  <si>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</si>
  <si>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</si>
  <si>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</si>
  <si>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</si>
  <si>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</si>
  <si>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</si>
  <si>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</si>
  <si>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</si>
  <si>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</si>
  <si>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</si>
  <si>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</si>
  <si>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</si>
  <si>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</si>
  <si>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Rate of initiation of heroin use in individuals with Rx OUD relative to this rate in individuals with Rx misuse. Literature is used to define the bounds (2 to 5).</t>
  </si>
  <si>
    <t>Initiation rate Rx misuse own Rx</t>
  </si>
  <si>
    <t>Rate of initiation of misuse of Rx by individuals who have their own opioid prescription. Edlund 2014, who report a probability but not a rate, is used to defined the lower bounds for calibration (.001 dmnl/year).</t>
  </si>
  <si>
    <t xml:space="preserve"> Edlund 2014</t>
  </si>
  <si>
    <t>Edlund 2014 found that 120 individuals of 10,934 who received long-term opioid therapy (chronic users) "abused" their rx opioids or developed dependence, but they don't report over what time period. We consider this a minimum.</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</si>
  <si>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</si>
  <si>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</si>
  <si>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</si>
  <si>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 net</t>
  </si>
  <si>
    <t>Initiation rate Rx misuse own Rx*(1+RAMP(Policy change initiation rate Rx misuse own Rx/Policy rampup duration,Policy activation time,Policy activation time+Policy rampup duration))</t>
  </si>
  <si>
    <t>IsYear</t>
  </si>
  <si>
    <t>IsYear[Year] = EXTERNAL_DATA(2.0)</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</si>
  <si>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</si>
  <si>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</si>
  <si>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</si>
  <si>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</si>
  <si>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</si>
  <si>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</si>
  <si>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</si>
  <si>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</si>
  <si>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</si>
  <si>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</si>
  <si>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The fraction of total capacity in OTPs that is utilized. </t>
  </si>
  <si>
    <t xml:space="preserve"> N-SSATS 2012, 2013, and 2016</t>
  </si>
  <si>
    <t>The fraction of total capacity utilized by Opioid Treatment Programs (OTPs), which are the only facilities that can offer methadone maintenance treatment (MMT), was derived from N-SSATS. Further detail can be found on the Methadone Capacity tab of the combined modeling file.</t>
  </si>
  <si>
    <t>Net quit rate heroin with Rx misuse</t>
  </si>
  <si>
    <t xml:space="preserve"> The rate at which individuals with Rx misuse who also use heroin, quit use of heroin.</t>
  </si>
  <si>
    <t>Net quit rate heroin with Rx OUD</t>
  </si>
  <si>
    <t xml:space="preserve"> The rate at which individuals with Rx OUD who also use heroin, quit use of heroin.</t>
  </si>
  <si>
    <t>Net quit rate NDHU</t>
  </si>
  <si>
    <t>Net rate at which individuals with NDHU quit use of heroin. The concept measured in Compton 2013 is too dissimilar to use its value directly (calculated as .204 dmnl/year, but inclusive of other ‘highly addictive drugs’ besides heroin), but is used as a guide to validate model-calibrated value (i.e., we would not expect it to be vastly different).</t>
  </si>
  <si>
    <t xml:space="preserve"> Compton et al. 2013</t>
  </si>
  <si>
    <t>Compton et al. 2013: 51% of asymptomatic users of "highly addictive" drugs" (incl heroin but not opiates) transitioned to nonuse over ~3.4 years (the avg follow-up time in NESARC reported elsewhere). 51% is close enough to half-life to use here.
Fractional rate = 1/time constant = 1/(half-life/ln(2)) = 1/4.91 = .204</t>
  </si>
  <si>
    <t>Net quit rate Rx misuse</t>
  </si>
  <si>
    <t xml:space="preserve">Net rate at which individuals misusing Rx opioids quit use of Rx opioids. The concept measured in Compton 2013 is too dissimilar to use its value directly (calculated as .285 dmnl/year, but inclusive of other ‘more addictive drugs’ besides Rx opioids), but is used as a guide to validate model-calibrated value (i.e., we would not expect it to be vastly different). </t>
  </si>
  <si>
    <t>Compton 2013 found that 62% of asymptomatic users of "more addictive drugs", including opiates, transitioned to nonuse over 3.4 years (the avg follow-up time in NESARC reported elsewhere) [-1/(reported time) * LN(survival fraction) = -1/3.4 * LN(0.38) = .2845].</t>
  </si>
  <si>
    <t>Net quitting heroin with Rx misuse</t>
  </si>
  <si>
    <t>Nondisordered heroin use*Net quit rate heroin with Rx misuse*Perceived risk coeff net quit NDHU with Rx</t>
  </si>
  <si>
    <t>Individuals with NDHU and Rx misuse who quit heroin use, net of resumptions.</t>
  </si>
  <si>
    <t>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t>
  </si>
  <si>
    <t>Net quitting heroin with Rx OUD</t>
  </si>
  <si>
    <t>Rx OUD with PY heroin no MOUD*Net quit rate heroin with Rx OUD*Perceived risk coeff net quit heroin with Rx OUD</t>
  </si>
  <si>
    <t>Individuals with Rx OUD and heroin use who quit use of heroin, net of resumptions.</t>
  </si>
  <si>
    <t>Net quitting NDHU</t>
  </si>
  <si>
    <t>Nondisordered heroin use*Net quit rate NDHU*Perceived risk coeff net quit NDHU*Heroin availability coeff net quit NDHU</t>
  </si>
  <si>
    <t>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</si>
  <si>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</si>
  <si>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</si>
  <si>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</si>
  <si>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Stock and initiation flows are grounded in data, so this lets us better estimate net resumptoin-quit rates (applies to misuse to NP heroin) and to Rx OUD with vs without PY heroin</t>
  </si>
  <si>
    <t>NoiseStartTime</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</si>
  <si>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</si>
  <si>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</si>
  <si>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</si>
  <si>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</si>
  <si>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</si>
  <si>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</si>
  <si>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</si>
  <si>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Estimates from NSDUH for NDHU multiplied by the average ratio between NSDUH NDHU and RAND estimates</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</si>
  <si>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</si>
  <si>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</si>
  <si>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</si>
  <si>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</si>
  <si>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</si>
  <si>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The ratio of nonfatal to fatal overdoses involving heroin at model initiation. </t>
  </si>
  <si>
    <t xml:space="preserve"> Darke 2003, Neale 2003</t>
  </si>
  <si>
    <t>Nonfatal OD ratio HUD</t>
  </si>
  <si>
    <t>Overdose rate net HUD/Overdose death rate HUD-1</t>
  </si>
  <si>
    <t>Ratio of nonfatal to fatal overdoses (X : 1) for HUD</t>
  </si>
  <si>
    <t>Nonfatal OD ratio NDHU</t>
  </si>
  <si>
    <t>Overdose rate net NDHU/Overdose death rate NDHU-1</t>
  </si>
  <si>
    <t>Ratio of nonfatal to fatal overdoses (X : 1) for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</si>
  <si>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</si>
  <si>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</si>
  <si>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</si>
  <si>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</si>
  <si>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</si>
  <si>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 ratio Rx OUD no H</t>
  </si>
  <si>
    <t>Overdose rate total Rx OUD no H/Overdose death rate Rx OUD no H-1</t>
  </si>
  <si>
    <t>Ratio of nonfatal to fatal overdoses (X : 1) for Rx OUD no H</t>
  </si>
  <si>
    <t>Nonfatal OD ratio Rx OUD with H</t>
  </si>
  <si>
    <t>Overdose rate base Rx OUD/Overdose death rate Rx OUD with H-1</t>
  </si>
  <si>
    <t>Ratio of nonfatal to fatal overdoses (X : 1) for Rx OUD with H</t>
  </si>
  <si>
    <t>Nonfatal OD ratio Rx prior</t>
  </si>
  <si>
    <t>IF THEN ELSE(Time&lt;Fentanyl introduction time,35,NAREPLACEMENT)</t>
  </si>
  <si>
    <t>ASM, LIT, PRIOR</t>
  </si>
  <si>
    <t xml:space="preserve"> Assumed larger than nonfatal OD ratio for heroin.</t>
  </si>
  <si>
    <t>Nonfatal OD ratio total</t>
  </si>
  <si>
    <t>XIDZ(Total nonfatal overdoses,Total overdose deaths,1)</t>
  </si>
  <si>
    <t>Nonfatal ODs HUD</t>
  </si>
  <si>
    <t>Total overdose deaths HUD*Nonfatal OD ratio HUD</t>
  </si>
  <si>
    <t>Nonfatal ODs NDHU</t>
  </si>
  <si>
    <t>Overdose death NDHU*Nonfatal OD ratio NDHU</t>
  </si>
  <si>
    <t>Nonfatal ODs Rx misuse</t>
  </si>
  <si>
    <t>Overdose death Rx misuse*Nonfatal OD ratio Rx misuse</t>
  </si>
  <si>
    <t>Nonfatal ODs Rx OUD no H</t>
  </si>
  <si>
    <t>Total overdose deaths Rx OUD no H*Nonfatal OD ratio Rx OUD no H</t>
  </si>
  <si>
    <t>Nonfatal ODs Rx OUD with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</si>
  <si>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</si>
  <si>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</si>
  <si>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</si>
  <si>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</si>
  <si>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</si>
  <si>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</si>
  <si>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</si>
  <si>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</si>
  <si>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</si>
  <si>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</si>
  <si>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</si>
  <si>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</si>
  <si>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</si>
  <si>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</si>
  <si>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</si>
  <si>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</si>
  <si>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</si>
  <si>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Mortality rate for individuals with HUD or OUD where cause of death is not an opioid overdose, including only studies that specify a nonOD mortality rate for untreated individuals. </t>
  </si>
  <si>
    <t xml:space="preserve"> Degenhardt 2011, Ma 2019, Sordo 2017, Kelty 2017, Kelty 2019, Bahji 2019</t>
  </si>
  <si>
    <t>Degenhardt 2011 pooled all-cause mortality rate among 'regular or dependent users' of heroin and other opioids is 2.09 per 100 person-years, of which 0.65 is OD mortality, giving [1.44 / 100PY = 0.0144 non-OD CMR]. Larney et al. 2019 report 1.6 all-cause mortality.</t>
  </si>
  <si>
    <t>NonOD death rate HUD or OUD in Tx</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</si>
  <si>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</si>
  <si>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</si>
  <si>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</si>
  <si>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DATA, LIT, ASM</t>
  </si>
  <si>
    <t xml:space="preserve"> Mortality rate of individuals who misuse Rx opioids where cause of death is not an opioid overdose. We assume this is intermediate between nonusers and chronc opioid users. </t>
  </si>
  <si>
    <t xml:space="preserve"> Ekholm et al. 2014, CDC </t>
  </si>
  <si>
    <t>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t>
  </si>
  <si>
    <t>NonOD death rate NDHU</t>
  </si>
  <si>
    <t>(NonOD death rate HUD or OUD+NonOD death rate misuse)/2</t>
  </si>
  <si>
    <t xml:space="preserve"> </t>
  </si>
  <si>
    <t xml:space="preserve"> Eklund 2014, CDC WONDER, Degenhardt 2011 and Larney 2019</t>
  </si>
  <si>
    <t>We assume that NDHUs' nonOD mortality risk is intermediate between that of Rx misusers and those with HUD or OUD.</t>
  </si>
  <si>
    <t>NonOD death rate nonuser</t>
  </si>
  <si>
    <t>All-cause mortality rate excluding overdoses. We use this to estimate a 'base' mortality rate for individuals who do not use prescription opioids or heroin, though this is not measurable in the CDC WONDER data.</t>
  </si>
  <si>
    <t xml:space="preserve"> CDC WONDER</t>
  </si>
  <si>
    <t xml:space="preserve">This variable is  multiplied by 'increased risk of nonOD death among medical opioid users.' From this, we calculate the estimated NonOD death rate among Rx misusers, which we assume is intermediate between the general population rate and the medical opioid users rate (using a simple average of the two).The US all-cause base mortality rate  for 2017 was 863.8 per 100k, of which 842 per 100k is non-OD = 0.00842. </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</si>
  <si>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</si>
  <si>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</si>
  <si>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</si>
  <si>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</si>
  <si>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</si>
  <si>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</si>
  <si>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</si>
  <si>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</si>
  <si>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</si>
  <si>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</si>
  <si>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</si>
  <si>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</si>
  <si>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</si>
  <si>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</si>
  <si>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</si>
  <si>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</si>
  <si>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</si>
  <si>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</si>
  <si>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</si>
  <si>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</si>
  <si>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</si>
  <si>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</si>
  <si>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A fixed effect adjusting for the rewording of Rx opioid misuse in NSDUH in 2015. Interpret as "2015 redefinition resulted in a X% increase in NSDUH reporting of misuse."</t>
  </si>
  <si>
    <t>NSDUH 1999-2019</t>
  </si>
  <si>
    <t>NSDUH misuse redefinition time</t>
  </si>
  <si>
    <t>The last year the old definition of misuse was used in NSDUH.</t>
  </si>
  <si>
    <t>Nx kit distribution efficiency</t>
  </si>
  <si>
    <t xml:space="preserve">person/kit </t>
  </si>
  <si>
    <t>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</si>
  <si>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</si>
  <si>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</si>
  <si>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</si>
  <si>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</si>
  <si>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</si>
  <si>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</si>
  <si>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</si>
  <si>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</si>
  <si>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</si>
  <si>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</si>
  <si>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</si>
  <si>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</si>
  <si>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</si>
  <si>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</si>
  <si>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</si>
  <si>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</si>
  <si>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</si>
  <si>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</si>
  <si>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</si>
  <si>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</si>
  <si>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</si>
  <si>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</si>
  <si>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</si>
  <si>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</si>
  <si>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</si>
  <si>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</si>
  <si>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</si>
  <si>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</si>
  <si>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</si>
  <si>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</si>
  <si>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</si>
  <si>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</si>
  <si>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</si>
  <si>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</si>
  <si>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</si>
  <si>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</si>
  <si>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</si>
  <si>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</si>
  <si>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</si>
  <si>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</si>
  <si>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</si>
  <si>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</si>
  <si>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</si>
  <si>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</si>
  <si>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</si>
  <si>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</si>
  <si>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</si>
  <si>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Wheeler 2015</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</si>
  <si>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</si>
  <si>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</si>
  <si>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</si>
  <si>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</si>
  <si>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</si>
  <si>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</si>
  <si>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</si>
  <si>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</si>
  <si>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</si>
  <si>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</si>
  <si>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</si>
  <si>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</si>
  <si>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</si>
  <si>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</si>
  <si>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</si>
  <si>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</si>
  <si>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</si>
  <si>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</si>
  <si>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</si>
  <si>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</si>
  <si>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</si>
  <si>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</si>
  <si>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</si>
  <si>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</si>
  <si>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</si>
  <si>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OD death rate Rx OUD no H in Tx</t>
  </si>
  <si>
    <t>OD death rate Rx OUD no H in Tx[TxT] = (1-Remission fraction in Tx[TxT])*Overdose death rate Rx OUD no H*Effect of MOUD Tx on OD death rate[TxT]</t>
  </si>
  <si>
    <t>OD death rate Rx OUD with H in Tx</t>
  </si>
  <si>
    <t>OD death rate Rx OUD with H in Tx[TxT] = (1-Remission fraction in Tx[TxT])*Overdose death rate Rx OUD with H*Effect of MOUD Tx on OD death rate[TxT]</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</si>
  <si>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</si>
  <si>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</si>
  <si>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</si>
  <si>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</si>
  <si>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</si>
  <si>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</si>
  <si>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OneYear</t>
  </si>
  <si>
    <t>Time constant reflecting one year.</t>
  </si>
  <si>
    <t>Overdose death HUD</t>
  </si>
  <si>
    <t>HUD no MOUD*Overdose death rate HUD</t>
  </si>
  <si>
    <t>Overdose death HUD in MOUD Tx</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</si>
  <si>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</si>
  <si>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</si>
  <si>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</si>
  <si>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</si>
  <si>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</si>
  <si>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</si>
  <si>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</si>
  <si>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</si>
  <si>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</si>
  <si>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</si>
  <si>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</si>
  <si>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</si>
  <si>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</si>
  <si>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</si>
  <si>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Overdose death rate among people who have been prescribed opioids. </t>
  </si>
  <si>
    <t xml:space="preserve"> Dunn 2010</t>
  </si>
  <si>
    <t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</si>
  <si>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</si>
  <si>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</si>
  <si>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</si>
  <si>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</si>
  <si>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</si>
  <si>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</si>
  <si>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</si>
  <si>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</si>
  <si>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</si>
  <si>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</si>
  <si>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</si>
  <si>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</si>
  <si>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</si>
  <si>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</si>
  <si>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</si>
  <si>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</si>
  <si>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</si>
  <si>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</si>
  <si>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</si>
  <si>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</si>
  <si>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</si>
  <si>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</si>
  <si>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</si>
  <si>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</si>
  <si>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</si>
  <si>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</si>
  <si>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</si>
  <si>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</si>
  <si>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</si>
  <si>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</si>
  <si>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</si>
  <si>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</si>
  <si>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</si>
  <si>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</si>
  <si>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</si>
  <si>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
  </si>
  <si>
    <t>Overdose death Rx OUD no H in Tx[TxT] = Rx OUD no heroin by MOUD[TxT]*OD death rate Rx OUD no H in Tx[TxT]</t>
  </si>
  <si>
    <t>Overdose death Rx OUD with H</t>
  </si>
  <si>
    <t>Rx OUD with PY heroin no MOUD*Overdose death rate Rx OUD with H</t>
  </si>
  <si>
    <t>Overdose death Rx OUD with H in Tx</t>
  </si>
  <si>
    <t>Overdose death Rx OUD with H in Tx[TxT] = Rx OUD with heroin by MOUD[TxT]*OD death rate Rx OUD with H in Tx[TxT]</t>
  </si>
  <si>
    <t>Overdose rate base HUD</t>
  </si>
  <si>
    <t xml:space="preserve"> The baseline overdose rate for people with HUD, not accounting for effects of synthetics. Literature is used to define bounds. </t>
  </si>
  <si>
    <t xml:space="preserve"> Townsend 2020; Uyei 2017; Darke 1996</t>
  </si>
  <si>
    <t>We used existing literature to define ranges allowed in calibration.</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</si>
  <si>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</si>
  <si>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</si>
  <si>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</si>
  <si>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</si>
  <si>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</si>
  <si>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 xml:space="preserve"> The baseline overdose rate for people with Rx misuse, not accounting for effects of synthetics.</t>
  </si>
  <si>
    <t>Overdose rate base Rx OUD</t>
  </si>
  <si>
    <t xml:space="preserve"> The baseline overdose rate for people with Rx OUD, whether or not they have used heroin in the past year, not accounting for effects of synthetics.</t>
  </si>
  <si>
    <t xml:space="preserve">Note that the OD rate base for Rx OUD is larger than for HUD. We believe this is occurring because of the adjustment we made for HUD data with RAND. </t>
  </si>
  <si>
    <t>Overdose rate NDHU relative to HUD</t>
  </si>
  <si>
    <t xml:space="preserve"> The baseline overdose rate for people with NDHU, not accounting for effects of synthetics. We assume that the overdose rate for people with NDHU is no greater than that for people with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</si>
  <si>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</si>
  <si>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</si>
  <si>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</si>
  <si>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</si>
  <si>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</si>
  <si>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</si>
  <si>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</si>
  <si>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</si>
  <si>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The opioid prescription synthetic overdose rate for people with Rx OUD. We assume synthetic opioid-involved overdoses prior to 2013 involved prescriptions rather than illicitly manufactured synthetics such as fentanyl.</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</si>
  <si>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</si>
  <si>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</si>
  <si>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</si>
  <si>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</si>
  <si>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Amount of time for the withdrawal of Oxycontin to fully impact the street market for prescription opioids. The withdrawal was immediate, but some people who use and/or sell opioids at the time would have still had some leftover OxyContin for up to 3 months.</t>
  </si>
  <si>
    <t xml:space="preserve"> StreetRx</t>
  </si>
  <si>
    <t>OxyContin withdrawal magnitude</t>
  </si>
  <si>
    <r>
      <t xml:space="preserve"> The estimated supply shock effect that withdrawing the original formulation of OxyContin had on the street supply, based on the fraction of all transactions in late 2010 that were OxyContin from StreetRx, </t>
    </r>
    <r>
      <rPr>
        <sz val="11"/>
        <color rgb="FFFF0000"/>
        <rFont val="Calibri"/>
        <family val="2"/>
        <scheme val="minor"/>
      </rPr>
      <t xml:space="preserve">when no outliers are excluded (the value is lower, around .36, when outliers are excluded). </t>
    </r>
  </si>
  <si>
    <t>As a proxy, we use the fraction of OxyContin (original formulation) purchases reported on Bluelight and StreetRx in 2010.</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</si>
  <si>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</si>
  <si>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</si>
  <si>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</si>
  <si>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</si>
  <si>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</si>
  <si>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</si>
  <si>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</si>
  <si>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</si>
  <si>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</si>
  <si>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</si>
  <si>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</si>
  <si>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</si>
  <si>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</si>
  <si>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</si>
  <si>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</si>
  <si>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</si>
  <si>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</si>
  <si>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</si>
  <si>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</si>
  <si>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</si>
  <si>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</si>
  <si>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</si>
  <si>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</si>
  <si>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</si>
  <si>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</si>
  <si>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</si>
  <si>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</si>
  <si>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</si>
  <si>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</si>
  <si>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</si>
  <si>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</si>
  <si>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</si>
  <si>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</si>
  <si>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</si>
  <si>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</si>
  <si>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</si>
  <si>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</si>
  <si>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</si>
  <si>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</si>
  <si>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</si>
  <si>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</si>
  <si>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</si>
  <si>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</si>
  <si>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</si>
  <si>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</si>
  <si>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</si>
  <si>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</si>
  <si>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</si>
  <si>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PMC, LIT, ASM</t>
  </si>
  <si>
    <t>Amount of time it takes the population's perception of risk to change after a decrease in overdoses. This is based in the idea that there's a generational effect realted to risk perception (Musto 1999), hence our decision to use 20 years. . In a partial model calibration, we adjusted the value from this starting point and found the baseline model results insensitive to its value.</t>
  </si>
  <si>
    <t xml:space="preserve"> Musto 1999</t>
  </si>
  <si>
    <t>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</si>
  <si>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</si>
  <si>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</si>
  <si>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</si>
  <si>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</si>
  <si>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</si>
  <si>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</si>
  <si>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</si>
  <si>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</si>
  <si>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</si>
  <si>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</si>
  <si>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</si>
  <si>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</si>
  <si>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</si>
  <si>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PMC, ASM</t>
  </si>
  <si>
    <t>Amount of time it takes the population's perception of risk to change after an increase in overdoses. Assumption is this happens much more quickly than the decrease, and the value was calibrated in a partial model to initiation data.</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</si>
  <si>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</si>
  <si>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</si>
  <si>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</si>
  <si>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</si>
  <si>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</si>
  <si>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</si>
  <si>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</si>
  <si>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</si>
  <si>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</si>
  <si>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</si>
  <si>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</si>
  <si>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</si>
  <si>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</si>
  <si>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 xml:space="preserve"> Sensitivity of heroin initiation in individuals with Rx OUD or Rx misuse to perceived risk of heroin. To reduce calibrated parameters, we assumed risk perception was more similar between those with Rx misuse or Rx OUD than with those who had no past year Rx misuse.</t>
  </si>
  <si>
    <t>Perceived risk strength initiating NDHU no Rx</t>
  </si>
  <si>
    <t xml:space="preserve"> Sensitivity of heroin initiation to perceived risk of heroin use in individuals with no past year Rx misuse.</t>
  </si>
  <si>
    <t>Perceived risk strength initiating Rx misuse diverted</t>
  </si>
  <si>
    <t xml:space="preserve"> Sensitivity of Rx opioid misuse initiation to perceived risk of diverted prescription opioid misuse.</t>
  </si>
  <si>
    <t>Perceived risk strength initiating Rx misuse own Rx</t>
  </si>
  <si>
    <t xml:space="preserve"> Sensitivity of Rx opioid misuse initiation to perceived risk of misuse of own prescription opioids.</t>
  </si>
  <si>
    <t>Perceived risk strength net quit heroin with Rx OUD</t>
  </si>
  <si>
    <t xml:space="preserve"> Sensitivity of quitting heroin among people with Rx OUD to perceived risk of heroin use.</t>
  </si>
  <si>
    <t>Perceived risk strength net quit NDHU</t>
  </si>
  <si>
    <t xml:space="preserve"> Sensitivity of quitting heroin among people with NDHU to perceived risk of heroin use.</t>
  </si>
  <si>
    <t>Perceived risk strength net quit NDHU with Rx</t>
  </si>
  <si>
    <t xml:space="preserve"> Sensitivity of quitting heroin and returning to Rx misuse to perceived risk of heroin use.</t>
  </si>
  <si>
    <t>Perceived risk strength net quit Rx misuse</t>
  </si>
  <si>
    <t xml:space="preserve"> Sensitivity of quitting Rx misuse to perceived risk of Rx opioid misuse.</t>
  </si>
  <si>
    <t>Perceived risk weight NFOD</t>
  </si>
  <si>
    <t>ASM, PMC</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</si>
  <si>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</si>
  <si>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</si>
  <si>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</si>
  <si>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</si>
  <si>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</si>
  <si>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</si>
  <si>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</si>
  <si>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</si>
  <si>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</si>
  <si>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</si>
  <si>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</si>
  <si>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</si>
  <si>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</si>
  <si>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</si>
  <si>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</si>
  <si>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</si>
  <si>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</si>
  <si>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</si>
  <si>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</si>
  <si>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</si>
  <si>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</si>
  <si>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</si>
  <si>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Policy change probability OD witnessed</t>
  </si>
  <si>
    <t>Policy change probability of calling emergency services</t>
  </si>
  <si>
    <t>Policy change relapse rate</t>
  </si>
  <si>
    <t>Policy change Rx OUD development rate</t>
  </si>
  <si>
    <t>Policy change Rx street supply shocks</t>
  </si>
  <si>
    <t>Policy change Rx supply relative</t>
  </si>
  <si>
    <t>Policy change social influence strength relapse</t>
  </si>
  <si>
    <t>NOTE - functions as direct input to the SI strength rather than % change since SI strength is at zero by default! .19 achieves a 20% decrease in the relapse rate relative to baseline by 2024, commensurate with other policy changes at 20% in desired direction.</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</si>
  <si>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</si>
  <si>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</si>
  <si>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</si>
  <si>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</si>
  <si>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</si>
  <si>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Policy change Tx seeking nonaffordability loss fraction</t>
  </si>
  <si>
    <t>Policy change Tx seeking rate Rx OUD no H total</t>
  </si>
  <si>
    <t xml:space="preserve"> Only 7.6% of people with HUD (after RAND adjustmnet) and 5.5% of people with Rx OUD perceived a need and didn't seek it, on average from NSDUH 2015-18. Therefore, this is a reasonable upper limit on increasing treatment-seeking.</t>
  </si>
  <si>
    <t>Policy change Viv capacity</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</si>
  <si>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</si>
  <si>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</si>
  <si>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</si>
  <si>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</si>
  <si>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 xml:space="preserve">Population is used in the model to standardize the effect of social influence relative to the size of the current 'at risk' population. We limit to persons 12 and older because we assume children under 12 are not at great risk of initiating opioid misuse. </t>
  </si>
  <si>
    <t>Prescriptions per person</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</si>
  <si>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</si>
  <si>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</si>
  <si>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</si>
  <si>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</si>
  <si>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</si>
  <si>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</si>
  <si>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</si>
  <si>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</si>
  <si>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</si>
  <si>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</si>
  <si>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</si>
  <si>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</si>
  <si>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</si>
  <si>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</si>
  <si>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</si>
  <si>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EXP, PRIOR</t>
  </si>
  <si>
    <t xml:space="preserve"> Probability of naloxone administration by a witness. </t>
  </si>
  <si>
    <t>Expert estimates</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</si>
  <si>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</si>
  <si>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</si>
  <si>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</si>
  <si>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</si>
  <si>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</si>
  <si>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</si>
  <si>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</si>
  <si>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</si>
  <si>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</si>
  <si>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The percentage of overdoses that are witnessed by another person. </t>
  </si>
  <si>
    <t xml:space="preserve"> Darke 1996, McGregor 1998, Strang 1999, Sergeev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</si>
  <si>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</si>
  <si>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</si>
  <si>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</si>
  <si>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</si>
  <si>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The likelihood of calling emergency services in the event of a witnessed overdose, which is the weighted average probability of calling 911/EMS across events reported by people who use drugs (most studies) and/or loved ones; many studies include events in which naloxone was also used. </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</si>
  <si>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</si>
  <si>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</si>
  <si>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</si>
  <si>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The likelihood of calling emergency services in the event of a witnessed overdose, after accounting for policy changes. </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</si>
  <si>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</si>
  <si>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</si>
  <si>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</si>
  <si>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</si>
  <si>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</si>
  <si>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</si>
  <si>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</si>
  <si>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</si>
  <si>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</si>
  <si>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</si>
  <si>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</si>
  <si>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</si>
  <si>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</si>
  <si>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</si>
  <si>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</si>
  <si>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</si>
  <si>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</si>
  <si>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</si>
  <si>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</si>
  <si>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</si>
  <si>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</si>
  <si>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</si>
  <si>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</si>
  <si>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</si>
  <si>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</si>
  <si>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</si>
  <si>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</si>
  <si>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</si>
  <si>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</si>
  <si>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</si>
  <si>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</si>
  <si>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</si>
  <si>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</si>
  <si>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</si>
  <si>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</si>
  <si>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</si>
  <si>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</si>
  <si>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</si>
  <si>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</si>
  <si>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The limit the user expects the total number of buprenorphine-waivered providers to approach. Calculated in Excel using years of data that fit a logarithmic curve(2019-20), and applied the resulting logarithmic equation to years 2021-2031. Value for 2031 is used here.</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</si>
  <si>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</si>
  <si>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</si>
  <si>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</si>
  <si>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</si>
  <si>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</si>
  <si>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</si>
  <si>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</si>
  <si>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</si>
  <si>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</si>
  <si>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</si>
  <si>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</si>
  <si>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</si>
  <si>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</si>
  <si>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</si>
  <si>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</si>
  <si>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</si>
  <si>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</si>
  <si>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</si>
  <si>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</si>
  <si>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</si>
  <si>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</si>
  <si>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</si>
  <si>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</si>
  <si>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</si>
  <si>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Rate at which individuals with HUD return to use disorder. Two studies with similar definitions of remission but very different populations - and thus quite different estimates of return to use disorder rates - are used as a comparison to model-calibrated estimate. </t>
  </si>
  <si>
    <t xml:space="preserve"> Wu 2011, Galai 2003</t>
  </si>
  <si>
    <t>Relapse rate Rx OUD relative to HUD</t>
  </si>
  <si>
    <t>Rate at which individuals with Rx OUD relapse relative to that rate in individuals with HUD. We assume it is no faster than the return to UD rate for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</si>
  <si>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</si>
  <si>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</si>
  <si>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</si>
  <si>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</si>
  <si>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</si>
  <si>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</si>
  <si>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</si>
  <si>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</si>
  <si>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</si>
  <si>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</si>
  <si>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</si>
  <si>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</si>
  <si>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</si>
  <si>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</si>
  <si>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</si>
  <si>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</si>
  <si>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</si>
  <si>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</si>
  <si>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</si>
  <si>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</si>
  <si>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</si>
  <si>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</si>
  <si>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EXP</t>
  </si>
  <si>
    <t xml:space="preserve"> Fraction of individuals in buprenorphine treatment who are in remission, set equal to the fraction who exit in remission at given average duration x. </t>
  </si>
  <si>
    <t xml:space="preserve"> Drs. Katherine McHugh, Keith Humphreys, Ben Bearnot, John Kelly, personal communication, 7/31/20</t>
  </si>
  <si>
    <t>Expert call resulted in estimated fractions between 15 and 50%.</t>
  </si>
  <si>
    <t>Remission fraction in Tx MMT</t>
  </si>
  <si>
    <t>Tx success fraction[MMT]</t>
  </si>
  <si>
    <t xml:space="preserve"> Fraction of individuals in methadone maintenance treatment who are in remission, set equal to the fraction who exit in remission at given average duration x.</t>
  </si>
  <si>
    <t>Remission fraction in Tx Viv</t>
  </si>
  <si>
    <t>Tx success fraction[Viv]</t>
  </si>
  <si>
    <t xml:space="preserve"> Fraction of individuals in Vivitrol treatment who are in remission, set equal to the fraction who exit in remission at given average duration x. </t>
  </si>
  <si>
    <t>Expert call resulted in estimated fractions between 15 and 40%. For simplicity, we chose to set this equal to buprenorphine's fraction.</t>
  </si>
  <si>
    <t>Remission rate HUD no MOUD Tx</t>
  </si>
  <si>
    <t>Rate at which individuals with HUD not in MOUD treatment go into remission. We use literature to define the bounds in calibration (.06-.2).</t>
  </si>
  <si>
    <t>Calabria 2010; Fleury 2016; Galai 2003; Hser 2015; Hwer 2001; Grella 2011; Mintzer 2007; Sheehan 1993;  Soeffing 2009; Weiss 2019; Darke 2007; Saloner 2017</t>
  </si>
  <si>
    <t xml:space="preserve">Our review of studies with observation periods of at least one year found an average fractional remission rate of .136. This is compared to Calabria 2010's estimate that 10-20% of those dependent on heroin may remit from active drug dependence in a year. Model calibrations consistently estimated this at closer to the low end of literature estimates, e.g., Fleury 2016's conservative estimate for all SUDs of 6.8% (while the standard estimate was 9.3%). </t>
  </si>
  <si>
    <t>Remission rate Rx OUD no H no MOUD Tx</t>
  </si>
  <si>
    <t>INITIAL(Remission rate HUD no MOUD Tx*Remission rate Rx OUD relative to HUD)</t>
  </si>
  <si>
    <t>The rate at which individuals with Rx OUD and no heroin use not receiving MOUD treatment go into remission.</t>
  </si>
  <si>
    <t>Remission rate Rx OUD relative to HUD</t>
  </si>
  <si>
    <t xml:space="preserve"> The rate at which individuals with Rx OUD go into remission without receiving MOUD treatment relative to those with HUD. We assume this is no slower than that for HUD.</t>
  </si>
  <si>
    <t>We did not identify estimates of remission specifically for Rx OUD, so we allow the model to calibrate the relative rate for Rx OUD compared to HUD, assuming it is not slower given the increased severity of HUD relative to Rx OUD.</t>
  </si>
  <si>
    <t>Remission rate Rx OUD with H no MOUD Tx</t>
  </si>
  <si>
    <t>The rate at which individuals with Rx OUD and past year heroin use not receiving MOUD treatment go into remission.</t>
  </si>
  <si>
    <t>Remission relative to disorder</t>
  </si>
  <si>
    <t>Total in Remission/Total with UD</t>
  </si>
  <si>
    <t>The number of people who are in reimssion relative to active disorder, which can serve as a useful outcome measure for policy changes rather than remission or disorder alone.</t>
  </si>
  <si>
    <t>Remitting HUD no MOUD Tx</t>
  </si>
  <si>
    <t>HUD no MOUD*Remission rate HUD no MOUD Tx</t>
  </si>
  <si>
    <t>Remitting Rx OUD no H no MOUD Tx</t>
  </si>
  <si>
    <t>Rx OUD no PY heroin no MOUD*Remission rate Rx OUD no H no MOUD Tx</t>
  </si>
  <si>
    <t>Remitting Rx OUD with H no MOUD Tx</t>
  </si>
  <si>
    <t>Rx OUD with PY heroin no MOUD*Remission rate Rx OUD with H no MOUD Tx</t>
  </si>
  <si>
    <t>RepErr</t>
  </si>
  <si>
    <t>RepErr[TSElm] = IF THEN ELSE(Switch for historical noise=1,SUM(RepErrRaw[TSElm,Year]*IsYear[Year]),IF THEN ELSE(NormErr[TSElm]=NAREPLACEMENT,SUM(RepErrRaw[TSElm,Year]*IsYear[Year]),NormErr[TSElm]))</t>
  </si>
  <si>
    <t>RepErrRaw</t>
  </si>
  <si>
    <t>RepErrRaw[TSElm,Year] = 0</t>
  </si>
  <si>
    <t>RepVar</t>
  </si>
  <si>
    <t>RepVar[TSElm] = SimVar[TSElm]*(1+RAMP(1,NoiseStartTime,NoiseStartTime+1)*RepErr[TSElm])</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</si>
  <si>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</si>
  <si>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</si>
  <si>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</si>
  <si>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</si>
  <si>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</si>
  <si>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</si>
  <si>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</si>
  <si>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</si>
  <si>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</si>
  <si>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</si>
  <si>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</si>
  <si>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</si>
  <si>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</si>
  <si>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</si>
  <si>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</si>
  <si>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</si>
  <si>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</si>
  <si>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 xml:space="preserve"> The sensitivity of Rx OUD development to availability of Rx opioids.</t>
  </si>
  <si>
    <t>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t>
  </si>
  <si>
    <t>Rx availability strength initiating Rx misuse</t>
  </si>
  <si>
    <t>The sensitivity of Rx misuse initiation to availability of Rx opioids</t>
  </si>
  <si>
    <t>Rx availability strength net quit Rx misuse</t>
  </si>
  <si>
    <t xml:space="preserve"> The sensitivity of Rx misuse quitting to availability of Rx opioids.</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</si>
  <si>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</si>
  <si>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</si>
  <si>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</si>
  <si>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</si>
  <si>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</si>
  <si>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</si>
  <si>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</si>
  <si>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</si>
  <si>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</si>
  <si>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</si>
  <si>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</si>
  <si>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</si>
  <si>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</si>
  <si>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Demand for Rx opioids by individuals with HUD + Rx use. We use frequency data from NSDUH combined with assumed MMEs consumed per day of use. </t>
  </si>
  <si>
    <t xml:space="preserve"> NSDUH 2010-18</t>
  </si>
  <si>
    <t>100 days of use is the average of 2010-2018 from NSDUH rounded to next 10 - due to increasing frequency of use in later years - multiplied by 100 mme per day of use</t>
  </si>
  <si>
    <t>Rx demand NDHU</t>
  </si>
  <si>
    <t xml:space="preserve"> Demand for Rx opioids by individuals with NDHU + Rx use. We use frequency data from NSDUH combined with assumed MMEs consumed per day of use. </t>
  </si>
  <si>
    <t xml:space="preserve"> 105 average frequency of 2010-2018 from NSDUH rounded to next 10 (110) - due to increasing frequency of use in later years * 40 mme per day of use </t>
  </si>
  <si>
    <t>Rx demand Rx misuse</t>
  </si>
  <si>
    <t xml:space="preserve">MME/person/year </t>
  </si>
  <si>
    <t xml:space="preserve"> Demand for Rx opioids by individuals with Rx misuse. We use frequency data from NSDUH combined with assumed MMEs consumed per day of use. </t>
  </si>
  <si>
    <t>50 days of use average of 2010-2018 from NSDUH rounded to next 10 - due to increasing frequency of use in later years multiplied by 20-40 mme per use = 1000-2000.</t>
  </si>
  <si>
    <t>Rx demand Rx OUD no H</t>
  </si>
  <si>
    <t xml:space="preserve"> Demand for Rx opioids by individuals with Rx OUD and no heroin use. We use frequency data from NSDUH combined with assumed MMEs consumed per day of use. </t>
  </si>
  <si>
    <t>110 days average frequency of 2010-2018 from NSDUH rounded to next 10 - due to increasing frequency of use in later years * 100 mme per day of use</t>
  </si>
  <si>
    <t>Rx demand Rx OUD with H</t>
  </si>
  <si>
    <t xml:space="preserve"> Demand for Rx opioids by individuals with Rx OUD + heroin use. We use frequency data from NSDUH combined with assumed MMEs consumed per day of use. </t>
  </si>
  <si>
    <t>180 days of use - average of 2010-2018 from NSDUH rounded to next 10 - due to increasing frequency of use in later years * 100 mme per day of use</t>
  </si>
  <si>
    <t>Rx misuse no PY heroin</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</si>
  <si>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</si>
  <si>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</si>
  <si>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</si>
  <si>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 xml:space="preserve">We opted for allowing lifetime heroin use because the bigger risk is for people who have used recently. </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</si>
  <si>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</si>
  <si>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</si>
  <si>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</si>
  <si>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</si>
  <si>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</si>
  <si>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</si>
  <si>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</si>
  <si>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Number of people with Rx OUD, with or without past year heroin use, in each MOUD treatment.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</si>
  <si>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</si>
  <si>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</si>
  <si>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</si>
  <si>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</si>
  <si>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Number of people in remission (&gt;=1 but &lt;5 years) from Rx OUD in 2012-13. </t>
  </si>
  <si>
    <t xml:space="preserve"> Saha 2016, Hoffman 2019</t>
  </si>
  <si>
    <t>Rx OUD in stable remission total prior</t>
  </si>
  <si>
    <t>IF THEN ELSE(Time=2013,882376,NAREPLACEMENT)</t>
  </si>
  <si>
    <t xml:space="preserve"> Number of people in stable (5+ years) remission from Rx OUD in 2012-13. </t>
  </si>
  <si>
    <t>Rx OUD no heroin by MOUD</t>
  </si>
  <si>
    <t>Rx OUD no heroin by MOUD[TxT] = (((Tx engagement Rx OUD no H[TxT]-Tx exit in remission Rx OUD no H[TxT])-Tx exit with UD Rx OUD no H[TxT])-NonOD death Rx OUD no H in Tx[TxT])-Overdose death Rx OUD no H in Tx[TxT]Initial Rx OUD no H in Tx[TxT]</t>
  </si>
  <si>
    <t>Rx OUD no heroin in remission</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</si>
  <si>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</si>
  <si>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</si>
  <si>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</si>
  <si>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</si>
  <si>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</si>
  <si>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</si>
  <si>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People who are receiving a given medication and are in remission from Rx OUD without past year heroin use.</t>
  </si>
  <si>
    <t>Rx OUD no PY heroin no MOUD</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</si>
  <si>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</si>
  <si>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</si>
  <si>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</si>
  <si>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</si>
  <si>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 xml:space="preserve">Lifetime but not past year heroin use is possible in this group.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</si>
  <si>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</si>
  <si>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</si>
  <si>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</si>
  <si>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</si>
  <si>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</si>
  <si>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Rx OUD with heroin in remission</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</si>
  <si>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</si>
  <si>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</si>
  <si>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</si>
  <si>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</si>
  <si>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</si>
  <si>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</si>
  <si>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</si>
  <si>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</si>
  <si>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People who are receiving a given medication and are in remission from Rx OUD with past year heroin use.</t>
  </si>
  <si>
    <t>Rx OUD with PY heroin no MOUD</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</si>
  <si>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</si>
  <si>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</si>
  <si>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Estimates from NSDUH for Rx OUD + H multiplied by the average ratio (=1.99) between NSDUH Rx OUD + H and RAND estimates</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</si>
  <si>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</si>
  <si>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</si>
  <si>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</si>
  <si>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</si>
  <si>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</si>
  <si>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</si>
  <si>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</si>
  <si>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</si>
  <si>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</si>
  <si>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</si>
  <si>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Rx street supply impact policy</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</si>
  <si>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</si>
  <si>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</si>
  <si>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</si>
  <si>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</si>
  <si>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Rx street supply shocks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</si>
  <si>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</si>
  <si>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</si>
  <si>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</si>
  <si>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</si>
  <si>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</si>
  <si>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</si>
  <si>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</si>
  <si>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</si>
  <si>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</si>
  <si>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</si>
  <si>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</si>
  <si>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</si>
  <si>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</si>
  <si>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</si>
  <si>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</si>
  <si>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</si>
  <si>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</si>
  <si>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 xml:space="preserve"> Sensitivity of development of HUD in individuals who have an Rx OUD to the relative availability of Rx vs Heroin (relative to their respective availabilities at model initiation).</t>
  </si>
  <si>
    <t>Rx vs H availability strength initiating heroin with Rx OUD</t>
  </si>
  <si>
    <t xml:space="preserve"> Sensitivity of initiation of heroin use in individuals who have Rx OUD to the relative availability of Rx vs Heroin (relative to their respective availabilities at model initiation).</t>
  </si>
  <si>
    <t>Rx vs H availability strength initiating NDHU with Rx</t>
  </si>
  <si>
    <t xml:space="preserve"> Sensitivity of initiation of heroin use in individuals who misuse Rx opioids to the relative availability of Rx vs Heroin (relative to their respective availabilities at model initiation).</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</si>
  <si>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</si>
  <si>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</si>
  <si>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</si>
  <si>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</si>
  <si>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</si>
  <si>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SAVEPER</t>
  </si>
  <si>
    <t>TIME STEP</t>
  </si>
  <si>
    <t>The frequency with which output is stored.</t>
  </si>
  <si>
    <t>Sensitivity of Rx supply to MME per Rx</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</si>
  <si>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</si>
  <si>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Sensitivity of Rx supply to patients receiving prescription</t>
  </si>
  <si>
    <t xml:space="preserve"> Sensitivity of Rx opioid street supply to patients receiving prescription opioids.</t>
  </si>
  <si>
    <t>Sensitivity of Rx supply to Rx per person</t>
  </si>
  <si>
    <t xml:space="preserve"> Sensitivity of Rx opioid street supply to number of Rxs to patients receiving prescription opioids.</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</si>
  <si>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</si>
  <si>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</si>
  <si>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</si>
  <si>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</si>
  <si>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</si>
  <si>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</si>
  <si>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</si>
  <si>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</si>
  <si>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</si>
  <si>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</si>
  <si>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</si>
  <si>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</si>
  <si>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</si>
  <si>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</si>
  <si>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</si>
  <si>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</si>
  <si>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</si>
  <si>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</si>
  <si>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</si>
  <si>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</si>
  <si>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</si>
  <si>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</si>
  <si>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</si>
  <si>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</si>
  <si>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</si>
  <si>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</si>
  <si>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</si>
  <si>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</si>
  <si>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</si>
  <si>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</si>
  <si>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</si>
  <si>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</si>
  <si>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</si>
  <si>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</si>
  <si>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</si>
  <si>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</si>
  <si>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</si>
  <si>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</si>
  <si>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</si>
  <si>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</si>
  <si>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</si>
  <si>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</si>
  <si>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</si>
  <si>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</si>
  <si>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</si>
  <si>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</si>
  <si>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</si>
  <si>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</si>
  <si>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</si>
  <si>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</si>
  <si>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</si>
  <si>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</si>
  <si>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</si>
  <si>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</si>
  <si>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</si>
  <si>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</si>
  <si>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</si>
  <si>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</si>
  <si>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</si>
  <si>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</si>
  <si>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</si>
  <si>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</si>
  <si>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</si>
  <si>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</si>
  <si>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</si>
  <si>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</si>
  <si>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</si>
  <si>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</si>
  <si>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</si>
  <si>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 xml:space="preserve"> Sensitivity of HUD development to Social Influence.</t>
  </si>
  <si>
    <t>Social influence strength developing Rx OUD</t>
  </si>
  <si>
    <t xml:space="preserve"> Sensitivity of Rx OUD development to Social Influence</t>
  </si>
  <si>
    <t>Social influence strength initiating heroin with Rx OUD</t>
  </si>
  <si>
    <t xml:space="preserve"> Sensitivity of heroin initiation in individuals with Rx OUD to Social Influence</t>
  </si>
  <si>
    <t>Social influence strength initiating NDHU no Rx</t>
  </si>
  <si>
    <t xml:space="preserve"> Sensitivity of heroin initiation in individuals with no Rx misuse to Social Influence</t>
  </si>
  <si>
    <t>Social influence strength initiating NDHU with Rx</t>
  </si>
  <si>
    <t xml:space="preserve"> Sensitivity of heroin initiation in individuals with misuse Rx to Social Influence</t>
  </si>
  <si>
    <t>Social influence strength initiating Rx misuse</t>
  </si>
  <si>
    <t xml:space="preserve"> Sensitivity of initiation of Rx misuse to Social Influence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</si>
  <si>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</si>
  <si>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</si>
  <si>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</si>
  <si>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</si>
  <si>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KEEP THIS AT ZERO by default</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</si>
  <si>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</si>
  <si>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</si>
  <si>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</si>
  <si>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</si>
  <si>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</si>
  <si>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</si>
  <si>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</si>
  <si>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</si>
  <si>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</si>
  <si>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</si>
  <si>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</si>
  <si>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</si>
  <si>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</si>
  <si>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</si>
  <si>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If set to 0, recovers DataVar as RepVar; if set to 1, generates RepVar with new noise stream</t>
  </si>
  <si>
    <t>Switch for no fentanyl</t>
  </si>
  <si>
    <t>SynVar</t>
  </si>
  <si>
    <t>SynVar[Elm] = IF THEN ELSE(DataVar[Elm]=NAREPLACEMENT,NAREPLACEMENT,RepVar[Elm])</t>
  </si>
  <si>
    <t>The time step for the simulation.</t>
  </si>
  <si>
    <t>Time to readjust Rx street supply</t>
  </si>
  <si>
    <t xml:space="preserve">Years </t>
  </si>
  <si>
    <t xml:space="preserve"> How quickly the Rx street supply adapts to short-term disruptions, based on the OxyContin experience. We estimated this based on the estimated time it took people who transitioned from OxyContin to heroin to do so,  assuming similar adjustment periods to transition to other drugs </t>
  </si>
  <si>
    <t>Cicero &amp; Ellis 2015</t>
  </si>
  <si>
    <t xml:space="preserve"> Cicero &amp; Ellis report most of the transition observed from 2011-14 occurred in 2011, which is 17 months after the old version of OxyContin was replaced with its ADF version.</t>
  </si>
  <si>
    <t>Time to stabilize remission</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</si>
  <si>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</si>
  <si>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</si>
  <si>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</si>
  <si>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</si>
  <si>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</si>
  <si>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</si>
  <si>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</si>
  <si>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</si>
  <si>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</si>
  <si>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</si>
  <si>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</si>
  <si>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</si>
  <si>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</si>
  <si>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</si>
  <si>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</si>
  <si>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</si>
  <si>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</si>
  <si>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</si>
  <si>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</si>
  <si>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</si>
  <si>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</si>
  <si>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</si>
  <si>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</si>
  <si>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</si>
  <si>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</si>
  <si>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</si>
  <si>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</si>
  <si>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</si>
  <si>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</si>
  <si>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</si>
  <si>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</si>
  <si>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</si>
  <si>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</si>
  <si>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</si>
  <si>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</si>
  <si>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</si>
  <si>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</si>
  <si>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</si>
  <si>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</si>
  <si>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</si>
  <si>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</si>
  <si>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</si>
  <si>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</si>
  <si>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</si>
  <si>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</si>
  <si>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</si>
  <si>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Total overdose deaths base heroin</t>
  </si>
  <si>
    <t>Overdose death NDHU*OD death fraction base NDHU+Total overdose deaths HUD*OD death fraction base HUD</t>
  </si>
  <si>
    <t>Total overdose deaths base heroin NVSS</t>
  </si>
  <si>
    <t>EXTERNAL_DATA(Total overdose deaths base heroin NVSS)</t>
  </si>
  <si>
    <t>Total overdose deaths base Rx</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</si>
  <si>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</si>
  <si>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</si>
  <si>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</si>
  <si>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</si>
  <si>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</si>
  <si>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Total overdose deaths heroin and excess estimated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</si>
  <si>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</si>
  <si>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</si>
  <si>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</si>
  <si>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</si>
  <si>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</si>
  <si>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</si>
  <si>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</si>
  <si>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</si>
  <si>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</si>
  <si>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</si>
  <si>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</si>
  <si>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</si>
  <si>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</si>
  <si>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synth base</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</si>
  <si>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</si>
  <si>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</si>
  <si>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</si>
  <si>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</si>
  <si>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</si>
  <si>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</si>
  <si>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</si>
  <si>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</si>
  <si>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</si>
  <si>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</si>
  <si>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</si>
  <si>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</si>
  <si>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</si>
  <si>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</si>
  <si>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</si>
  <si>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</si>
  <si>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</si>
  <si>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</si>
  <si>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</si>
  <si>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</si>
  <si>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</si>
  <si>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</si>
  <si>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</si>
  <si>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</si>
  <si>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</si>
  <si>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</si>
  <si>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</si>
  <si>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</si>
  <si>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</si>
  <si>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</si>
  <si>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</si>
  <si>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 xml:space="preserve"> Total number of people who initiate Rx opioid misuse, based on SAMHSA report, after correcting for rewording in NSDUH 2015 which created a trend break. </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</si>
  <si>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</si>
  <si>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</si>
  <si>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</si>
  <si>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</si>
  <si>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</si>
  <si>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</si>
  <si>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</si>
  <si>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</si>
  <si>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</si>
  <si>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</si>
  <si>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</si>
  <si>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</si>
  <si>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</si>
  <si>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</si>
  <si>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</si>
  <si>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</si>
  <si>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</si>
  <si>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</si>
  <si>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</si>
  <si>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</si>
  <si>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</si>
  <si>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</si>
  <si>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</si>
  <si>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</si>
  <si>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</si>
  <si>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</si>
  <si>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</si>
  <si>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</si>
  <si>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</si>
  <si>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</si>
  <si>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</si>
  <si>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</si>
  <si>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</si>
  <si>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</si>
  <si>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</si>
  <si>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</si>
  <si>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</si>
  <si>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</si>
  <si>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</si>
  <si>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</si>
  <si>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</si>
  <si>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IQVIA does not include the indications for buprenorphine prescriptions. We assume all prescriptions are for people with OUD/HUD, though  buprenorphine is occasionally prescribed for pain without co-occurring UD.</t>
  </si>
  <si>
    <t>Tx average duration</t>
  </si>
  <si>
    <t>Tx average duration[Bup] = INITIAL(Tx average duration Bup)</t>
  </si>
  <si>
    <t>Tx average duration Bup</t>
  </si>
  <si>
    <t xml:space="preserve"> Average duration in years per episode of Buprenorphine treatment. The buprenorphine average is used to calculate annual number of patients. Estimates of monthly patient counts from Duncan 2020 for 2017-19 suggest similar total numbers as we have calculated. </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</si>
  <si>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</si>
  <si>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See Lit Reviews tab of Combined Modeling File</t>
  </si>
  <si>
    <t>Tx average duration MMT</t>
  </si>
  <si>
    <t xml:space="preserve"> Average duration in years per episode of MMT. </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</si>
  <si>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</si>
  <si>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</si>
  <si>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</si>
  <si>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</si>
  <si>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</si>
  <si>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Average duration in years per episode of Vivitrol treatment. </t>
  </si>
  <si>
    <t xml:space="preserve"> Saxon 2018, Krupitsky 2013, Chang 2018, Lee 2018, Morgan 2017</t>
  </si>
  <si>
    <t>Saxon 2018 patients on average received 5 injections and Morgan 2018 estimated 2.5 injections on average (for calculation of total per year)</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</si>
  <si>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</si>
  <si>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</si>
  <si>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</si>
  <si>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</si>
  <si>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</si>
  <si>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</si>
  <si>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</si>
  <si>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</si>
  <si>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</si>
  <si>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</si>
  <si>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</si>
  <si>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</si>
  <si>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</si>
  <si>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</si>
  <si>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</si>
  <si>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</si>
  <si>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</si>
  <si>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</si>
  <si>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</si>
  <si>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</si>
  <si>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</si>
  <si>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</si>
  <si>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</si>
  <si>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</si>
  <si>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</si>
  <si>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</si>
  <si>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</si>
  <si>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</si>
  <si>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</si>
  <si>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</si>
  <si>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</si>
  <si>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</si>
  <si>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</si>
  <si>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</si>
  <si>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</si>
  <si>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</si>
  <si>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</si>
  <si>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</si>
  <si>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</si>
  <si>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</si>
  <si>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</si>
  <si>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</si>
  <si>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</si>
  <si>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</si>
  <si>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</si>
  <si>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</si>
  <si>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</si>
  <si>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</si>
  <si>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</si>
  <si>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no H</t>
  </si>
  <si>
    <t>Tx exit in remission Rx OUD no H[TxT] = Rx OUD no heroin by MOUD[TxT]*Tx exit in remission rate Rx OUD no H[TxT]</t>
  </si>
  <si>
    <t>Tx exit in remission Rx OUD with H</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</si>
  <si>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</si>
  <si>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</si>
  <si>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</si>
  <si>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</si>
  <si>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</si>
  <si>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</si>
  <si>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</si>
  <si>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</si>
  <si>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</si>
  <si>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</si>
  <si>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</si>
  <si>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</si>
  <si>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</si>
  <si>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</si>
  <si>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</si>
  <si>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</si>
  <si>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</si>
  <si>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no H</t>
  </si>
  <si>
    <t>Tx exit with UD Rx OUD no H[TxT] = Rx OUD no heroin by MOUD[TxT]*Tx exit with UD rate Rx OUD no H[TxT]</t>
  </si>
  <si>
    <t>Tx exit with UD Rx OUD with H</t>
  </si>
  <si>
    <t>Tx exit with UD Rx OUD with H[TxT] = Rx OUD with heroin by MOUD[TxT]*Tx exit with UD rate Rx OUD with H[TxT]</t>
  </si>
  <si>
    <t>Tx exit with UD total</t>
  </si>
  <si>
    <t>Tx exit with UD total[TxT] = Tx exit with UD HUD[TxT]+Tx exit with UD Rx OUD no H[TxT]+Tx exit with UD Rx OUD with H[TxT]</t>
  </si>
  <si>
    <t>Tx intake capacity</t>
  </si>
  <si>
    <t>DE,A</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</si>
  <si>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</si>
  <si>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</si>
  <si>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</si>
  <si>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</si>
  <si>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</si>
  <si>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</si>
  <si>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</si>
  <si>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</si>
  <si>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</si>
  <si>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point patients Bup DATA</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</si>
  <si>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</si>
  <si>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</si>
  <si>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</si>
  <si>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</si>
  <si>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</si>
  <si>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This is used to calculate total capacity of NSSATS facilities to prescribe methadone, by dividing this number by the average of 87%, which is estimate from 2012-13 of all capacity being utilized according to NSSATS surveys (The only years these data points were queried).</t>
  </si>
  <si>
    <t>Tx point patients Viv IQVIA</t>
  </si>
  <si>
    <t>EXTERNAL_DATA(Tx point patients Viv IQVIA)</t>
  </si>
  <si>
    <t xml:space="preserve">Point in time count of patients in Vivitrol treatment. </t>
  </si>
  <si>
    <t xml:space="preserve"> IQVIA NSP</t>
  </si>
  <si>
    <t>Arrived at by dividing total units distributed by 12.</t>
  </si>
  <si>
    <t>Tx seeking affordability loss fraction</t>
  </si>
  <si>
    <t xml:space="preserve">The fraction of all people (not limited to OUD) who sought treatment (and did or did not receive it) who reported ANY affordability barriers as reason for not receiving (more) treatment.  Adjusting this assumes that if they also experienced non-affordability barriers, those were no longer impediments to receipt of treatment. </t>
  </si>
  <si>
    <t xml:space="preserve"> NSDUH 2015-19</t>
  </si>
  <si>
    <t>Tx seeking affordability loss fraction net</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</si>
  <si>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</si>
  <si>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</si>
  <si>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</si>
  <si>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The estimated fraction of people who seek treatment who are not able to engage in it because of affordability, stigma, or acceptability (e.g., not ready to quit, did not think treatment would help) barriers. </t>
  </si>
  <si>
    <t xml:space="preserve"> NSDUH 2015 - 2019</t>
  </si>
  <si>
    <t>The average proportion of all Uds who sought treatment and didn't receive it because of affordability barriers was 38.5% from 2002-2018. HUDs experienced this barrier at a higher rate, and it's one of only many barriers. Thus, we round up to 50%.</t>
  </si>
  <si>
    <t>Tx seeking fraction Bup HUD</t>
  </si>
  <si>
    <t xml:space="preserve">Fraction of all HUDs seeking treatment who are seeking and/or receive buprenorphine. </t>
  </si>
  <si>
    <t xml:space="preserve"> Dr. Alex Walley, personal communication, 7/1/20, Dr. Ben Bearnot, personal communication 7/1/20</t>
  </si>
  <si>
    <t>Alex Walley estimated 50% of MOUD-seekers are interested in buprenorphine. Ben Bearnot said of those interested in OAT whom he sees, about 50% are interested in buprenorphine. We calibrate from here for best fit to the data.</t>
  </si>
  <si>
    <t>Tx seeking fraction Bup Rx OUD</t>
  </si>
  <si>
    <t>Fraction of all Rx OUDs seeking MOUD treatment who are seeking and/or receive buprenorphine.</t>
  </si>
  <si>
    <t xml:space="preserve"> Dr. Alex Walley, personal communication 7/1/20</t>
  </si>
  <si>
    <t>Alex Walley estimated that about 62.5% (5/8) rx ouds seek bup, 1/8 seek methadone, and 2/8 seek vivitrol. We also draw on the estimates for HUD, which suggest 50% interest. We calibrate from here for best fit to the data.</t>
  </si>
  <si>
    <t>Tx seeking fraction by med HUD</t>
  </si>
  <si>
    <t>Tx seeking fraction by med HUD[Bup] = Tx seeking fraction Bup HUD</t>
  </si>
  <si>
    <t xml:space="preserve">Alex Walley estimated 10% of HUDs seeking MOUD are interested in Vivitrol. Ben Bearnot estimated about 14% of those interested in MOUD are interested in Vivitrol (75% interest in OAT, 12.5% interest in Vivitrol). </t>
  </si>
  <si>
    <t>Tx seeking fraction by med Rx OUD</t>
  </si>
  <si>
    <t>Tx seeking fraction by med Rx OUD[Bup] = Tx seeking fraction Bup Rx OUD</t>
  </si>
  <si>
    <t>Subscripted variable - Equation for first instance included for reference at left. Further equations and detail can be found in model.</t>
  </si>
  <si>
    <t>Tx seeking fraction MMT HUD</t>
  </si>
  <si>
    <t>INITIAL((1-Tx seeking fraction Bup HUD)*Tx seeking fraction MMT HUD relative)</t>
  </si>
  <si>
    <t>The proportion of all HUDs seeking MOUD treatment who are seeking methadone specifically.</t>
  </si>
  <si>
    <t>Tx seeking fraction MMT HUD relative</t>
  </si>
  <si>
    <t xml:space="preserve"> Fraction of HUDs not seeking Bup nor Vivitrol, scaled to 0-1. </t>
  </si>
  <si>
    <t xml:space="preserve">Ben Bearnot said of those interested in OAT whom he sees, about 50% are interested in methadone. Alex Walley estimated 40% of MOUD-seeking heroin users are interested in methadone (i.e., 80% of those seeking bup). </t>
  </si>
  <si>
    <t>Tx seeking fraction MMT Rx OUD</t>
  </si>
  <si>
    <t>INITIAL((1-Tx seeking fraction Bup Rx OUD)*Tx seeking fraction MMT Rx OUD relative)</t>
  </si>
  <si>
    <t xml:space="preserve"> The proportion of all Rx OUDs seeking MOUD treatment who are seeking methadone specifically. </t>
  </si>
  <si>
    <t xml:space="preserve"> Alex Walley, Personal Communication 7/1/20</t>
  </si>
  <si>
    <t>Alex Walley estimated that about 62.5% (5/8) rx ouds seek buprenorphine, 1/8 seek methadone, and 2/8 seek vivitrol.</t>
  </si>
  <si>
    <t>EXP, PMC</t>
  </si>
  <si>
    <t xml:space="preserve"> Fraction of Rx OUDs not seeking Bup nor Vivitrol, scaled to 0-1. Fraction of all people in methadone with Rx OUD vs HUD is highly sensitive to this value so it was calibrated to ensure that Rx OUD patients were the minority, as consistent with TEDS admissions. </t>
  </si>
  <si>
    <t xml:space="preserve"> Dr. Alex Walley, personal communication 7/1/20, TEDS 2002</t>
  </si>
  <si>
    <t>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t>
  </si>
  <si>
    <t>Tx seeking nonaffordability loss fraction</t>
  </si>
  <si>
    <t xml:space="preserve">The fraction of all who sought treatment (and did or did not receive it) who reported ANY non-affordability barriers (e.g., not ready to quit, didn't think treatment would help), but NO affordability barriers as reason for not receiving (more) treatment. </t>
  </si>
  <si>
    <t>Tx seeking nonaffordability loss fraction net</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</si>
  <si>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</si>
  <si>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</si>
  <si>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</si>
  <si>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</si>
  <si>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</si>
  <si>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</si>
  <si>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NSDUH 2019</t>
  </si>
  <si>
    <t>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t>
  </si>
  <si>
    <t>Tx seeking rate Rx OUD no H</t>
  </si>
  <si>
    <t>Tx seeking rate Rx OUD no H[TxT] = Tx seeking rate Rx OUD no H total net*Tx seeking fraction by med Rx OUD[TxT]</t>
  </si>
  <si>
    <t xml:space="preserve"> The rate at which individuals with Rx opioid use disorder and no heroin use seek MOUD treatment.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</si>
  <si>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</si>
  <si>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</si>
  <si>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</si>
  <si>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</si>
  <si>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</si>
  <si>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</si>
  <si>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</si>
  <si>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</si>
  <si>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</si>
  <si>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</si>
  <si>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Based on expert input, it is assumed to follow an asymmetric Laplace distribution function based on duration in treatment. Gamma, K, and inflection point (M) are shape parameters of the distribution; max is the maximum success fraction possible.</t>
  </si>
  <si>
    <t>Tx success fraction inflection</t>
  </si>
  <si>
    <t>EXP, LIT, PMC</t>
  </si>
  <si>
    <t xml:space="preserve"> Inflection point (M) value calibrated to match distribution based on expert estimates</t>
  </si>
  <si>
    <t xml:space="preserve"> Drs. Ben Bearnot, Keith Humphreys, John Kelly, and Kate McHugh; Eastwood 2017; Potter 2015</t>
  </si>
  <si>
    <t>Tx success fraction kappa</t>
  </si>
  <si>
    <t xml:space="preserve"> Kappa value calibrated to match distribution based on expert estimates</t>
  </si>
  <si>
    <t>Tx success fraction lambda</t>
  </si>
  <si>
    <t xml:space="preserve"> Lambda value calibrated to match distribution based on expert estimates. </t>
  </si>
  <si>
    <t>Tx success fraction max</t>
  </si>
  <si>
    <t xml:space="preserve"> Max possible fraction of treatment that ends "successfully" ie into remission rather than back into UD.</t>
  </si>
  <si>
    <t>Viv capacity estimated</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</si>
  <si>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</si>
  <si>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</si>
  <si>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</si>
  <si>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</si>
  <si>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</si>
  <si>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</si>
  <si>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</si>
  <si>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</si>
  <si>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</si>
  <si>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</si>
  <si>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</si>
  <si>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</si>
  <si>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t>
  </si>
  <si>
    <t>Weights[Normal,Elm] = INITIAL(1/StDev[Elm]*WeightModManual[Elm])</t>
  </si>
  <si>
    <t>Weights[MAPE,Elm] = INITIAL(1*WeightModManual[Elm])</t>
  </si>
  <si>
    <t>Patients receiving opioid prescription IQVIA</t>
  </si>
  <si>
    <t>IQVIA TPT for 2006-2019, 1999-2005 calculated by dividing NPA total opioid prescriptions by the number of opioid Rx per person (NPA/TPT) from 2006.</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</si>
  <si>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</si>
  <si>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</si>
  <si>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</si>
  <si>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</si>
  <si>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</si>
  <si>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</si>
  <si>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</si>
  <si>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</si>
  <si>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</si>
  <si>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</si>
  <si>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</si>
  <si>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</si>
  <si>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</si>
  <si>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</si>
  <si>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</si>
  <si>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</si>
  <si>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</si>
  <si>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</si>
  <si>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</si>
  <si>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</si>
  <si>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</si>
  <si>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</si>
  <si>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</si>
  <si>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</si>
  <si>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</si>
  <si>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</si>
  <si>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</si>
  <si>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</si>
  <si>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</si>
  <si>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</si>
  <si>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</si>
  <si>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</si>
  <si>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</si>
  <si>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</si>
  <si>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</si>
  <si>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</si>
  <si>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</si>
  <si>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</si>
  <si>
    <t xml:space="preserve">Used for sensitivity test assuming that HUD did not fall after 2017 as indicated in NSDUH. 2018 and 2019 values are held constant at 2017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</si>
</sst>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6"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6" fontId="0" fillId="0" borderId="0" xfId="1" applyNumberFormat="1" applyFont="1"/>
    <xf numFmtId="43" fontId="0" fillId="0" borderId="0" xfId="1" applyNumberFormat="1" applyFont="1"/>
    <xf numFmtId="0" fontId="0" fillId="0" borderId="0" xfId="0" applyFill="1" applyAlignment="1">
      <alignment wrapText="1"/>
    </xf>
    <xf numFmtId="11" fontId="24" fillId="0" borderId="0" xfId="0" applyNumberFormat="1" applyFont="1"/>
    <xf numFmtId="0" fontId="24" fillId="0" borderId="0" xfId="0" applyFon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306440</v>
          </cell>
          <cell r="O3">
            <v>311718</v>
          </cell>
          <cell r="P3">
            <v>330308</v>
          </cell>
          <cell r="Q3">
            <v>343576</v>
          </cell>
          <cell r="R3">
            <v>356843</v>
          </cell>
          <cell r="S3">
            <v>345443</v>
          </cell>
          <cell r="T3">
            <v>382867</v>
          </cell>
          <cell r="U3">
            <v>395708.5</v>
          </cell>
          <cell r="V3">
            <v>408550</v>
          </cell>
          <cell r="W3">
            <v>311531</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row>
        <row r="3">
          <cell r="B3">
            <v>156716600</v>
          </cell>
          <cell r="C3">
            <v>167976040</v>
          </cell>
          <cell r="D3">
            <v>183715880</v>
          </cell>
          <cell r="E3">
            <v>187651428</v>
          </cell>
          <cell r="F3">
            <v>194953119</v>
          </cell>
          <cell r="G3">
            <v>204027579</v>
          </cell>
          <cell r="H3">
            <v>211944467</v>
          </cell>
          <cell r="I3">
            <v>224458726</v>
          </cell>
          <cell r="J3">
            <v>237583497</v>
          </cell>
          <cell r="K3">
            <v>246965271</v>
          </cell>
          <cell r="L3">
            <v>253048448</v>
          </cell>
          <cell r="M3">
            <v>259934115</v>
          </cell>
          <cell r="N3">
            <v>260625937</v>
          </cell>
          <cell r="O3">
            <v>263067911</v>
          </cell>
          <cell r="P3">
            <v>253919348</v>
          </cell>
          <cell r="Q3">
            <v>246326325</v>
          </cell>
          <cell r="R3">
            <v>229140550</v>
          </cell>
          <cell r="S3">
            <v>217313967</v>
          </cell>
          <cell r="T3">
            <v>193782638</v>
          </cell>
          <cell r="U3">
            <v>169863949</v>
          </cell>
          <cell r="V3">
            <v>154658303</v>
          </cell>
          <cell r="W3">
            <v>144174733</v>
          </cell>
        </row>
        <row r="4">
          <cell r="B4">
            <v>83860335346.247116</v>
          </cell>
          <cell r="C4">
            <v>88243037645.415298</v>
          </cell>
          <cell r="D4">
            <v>104432410000.00002</v>
          </cell>
          <cell r="E4">
            <v>113914397673</v>
          </cell>
          <cell r="F4">
            <v>128182380208</v>
          </cell>
          <cell r="G4">
            <v>141266597589</v>
          </cell>
          <cell r="H4">
            <v>152741116253</v>
          </cell>
          <cell r="I4">
            <v>172377484435</v>
          </cell>
          <cell r="J4">
            <v>194816933897</v>
          </cell>
          <cell r="K4">
            <v>214803554568</v>
          </cell>
          <cell r="L4">
            <v>227757668789</v>
          </cell>
          <cell r="M4">
            <v>245404960604</v>
          </cell>
          <cell r="N4">
            <v>246463188398</v>
          </cell>
          <cell r="O4">
            <v>239867616739</v>
          </cell>
          <cell r="P4">
            <v>228965844787</v>
          </cell>
          <cell r="Q4">
            <v>221271525079</v>
          </cell>
          <cell r="R4">
            <v>209409702158</v>
          </cell>
          <cell r="S4">
            <v>197124327717</v>
          </cell>
          <cell r="T4">
            <v>170285611746</v>
          </cell>
          <cell r="U4">
            <v>141100706124</v>
          </cell>
          <cell r="V4">
            <v>120407890118</v>
          </cell>
          <cell r="W4">
            <v>110314545203</v>
          </cell>
        </row>
        <row r="5">
          <cell r="B5">
            <v>0</v>
          </cell>
          <cell r="C5">
            <v>0</v>
          </cell>
          <cell r="D5">
            <v>0</v>
          </cell>
          <cell r="E5">
            <v>0</v>
          </cell>
          <cell r="F5">
            <v>0</v>
          </cell>
          <cell r="G5">
            <v>0</v>
          </cell>
          <cell r="H5">
            <v>0</v>
          </cell>
          <cell r="I5">
            <v>0</v>
          </cell>
          <cell r="J5">
            <v>0</v>
          </cell>
          <cell r="K5">
            <v>0</v>
          </cell>
          <cell r="L5">
            <v>1.2868150677794213E-4</v>
          </cell>
          <cell r="M5">
            <v>3.0440046129983321E-2</v>
          </cell>
          <cell r="N5">
            <v>0.10357235362782942</v>
          </cell>
          <cell r="O5">
            <v>9.0387600251146713E-2</v>
          </cell>
          <cell r="P5">
            <v>8.5121503878147764E-2</v>
          </cell>
          <cell r="Q5">
            <v>7.9822156563950336E-2</v>
          </cell>
          <cell r="R5">
            <v>7.5699132306866743E-2</v>
          </cell>
          <cell r="S5">
            <v>7.0648063363307451E-2</v>
          </cell>
          <cell r="T5">
            <v>6.5304469508482815E-2</v>
          </cell>
          <cell r="U5">
            <v>6.2178924571006849E-2</v>
          </cell>
          <cell r="V5">
            <v>5.5745186078936089E-2</v>
          </cell>
          <cell r="W5">
            <v>4.9272336100354815E-2</v>
          </cell>
        </row>
        <row r="6">
          <cell r="B6">
            <v>50608436.274199456</v>
          </cell>
          <cell r="C6">
            <v>54244443.255739212</v>
          </cell>
          <cell r="D6">
            <v>59327304.226472974</v>
          </cell>
          <cell r="E6">
            <v>60598209.351788692</v>
          </cell>
          <cell r="F6">
            <v>62956141.84692575</v>
          </cell>
          <cell r="G6">
            <v>65886554.008960731</v>
          </cell>
          <cell r="H6">
            <v>68443151.853975073</v>
          </cell>
          <cell r="I6">
            <v>72484377.091890693</v>
          </cell>
          <cell r="J6">
            <v>71731564.967042297</v>
          </cell>
          <cell r="K6">
            <v>71966640.718910307</v>
          </cell>
          <cell r="L6">
            <v>70242672.282253996</v>
          </cell>
          <cell r="M6">
            <v>72196826.934210598</v>
          </cell>
          <cell r="N6">
            <v>72354218.425861493</v>
          </cell>
          <cell r="O6">
            <v>72620520.514616698</v>
          </cell>
          <cell r="P6">
            <v>69782268.831006601</v>
          </cell>
          <cell r="Q6">
            <v>68451960.146435499</v>
          </cell>
          <cell r="R6">
            <v>67098851.729051702</v>
          </cell>
          <cell r="S6">
            <v>64662029.880932502</v>
          </cell>
          <cell r="T6">
            <v>57543442.3193608</v>
          </cell>
          <cell r="U6">
            <v>50847486.582352601</v>
          </cell>
          <cell r="V6">
            <v>45900215</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737348.72370526451</v>
          </cell>
          <cell r="C2">
            <v>670983.54912418628</v>
          </cell>
          <cell r="D2">
            <v>732226.9959257741</v>
          </cell>
          <cell r="E2">
            <v>764684.39245923271</v>
          </cell>
          <cell r="F2">
            <v>673043.85125278018</v>
          </cell>
          <cell r="G2">
            <v>882617.72652719344</v>
          </cell>
          <cell r="H2">
            <v>728787.3099795162</v>
          </cell>
          <cell r="I2">
            <v>995374.01559201255</v>
          </cell>
          <cell r="J2">
            <v>772412.62550478789</v>
          </cell>
          <cell r="K2">
            <v>1024666.0100058218</v>
          </cell>
          <cell r="L2">
            <v>1316792.5968868218</v>
          </cell>
          <cell r="M2">
            <v>1335599.830687297</v>
          </cell>
          <cell r="N2">
            <v>1590808.859871615</v>
          </cell>
          <cell r="O2">
            <v>1565981.4445320296</v>
          </cell>
          <cell r="P2">
            <v>1667232.4977665495</v>
          </cell>
          <cell r="Q2">
            <v>1936510.395643299</v>
          </cell>
          <cell r="R2">
            <v>1923866.4588087033</v>
          </cell>
          <cell r="S2">
            <v>2011537.1025247658</v>
          </cell>
          <cell r="T2">
            <v>2193782.1536960565</v>
          </cell>
          <cell r="U2">
            <v>1843790.2663262156</v>
          </cell>
          <cell r="V2">
            <v>1420678.8406968592</v>
          </cell>
        </row>
        <row r="3">
          <cell r="B3">
            <v>356879.47284337127</v>
          </cell>
          <cell r="C3">
            <v>370784.72326854634</v>
          </cell>
          <cell r="D3">
            <v>637207.65505353943</v>
          </cell>
          <cell r="E3">
            <v>451003.37782476825</v>
          </cell>
          <cell r="F3">
            <v>349907.88483673678</v>
          </cell>
          <cell r="G3">
            <v>397415.9841143646</v>
          </cell>
          <cell r="H3">
            <v>447929.5073541528</v>
          </cell>
          <cell r="I3">
            <v>616584.81539219653</v>
          </cell>
          <cell r="J3">
            <v>320958.12296520267</v>
          </cell>
          <cell r="K3">
            <v>437111.8478133335</v>
          </cell>
          <cell r="L3">
            <v>668803.27893350006</v>
          </cell>
          <cell r="M3">
            <v>454736.82374049543</v>
          </cell>
          <cell r="N3">
            <v>419471.31586152274</v>
          </cell>
          <cell r="O3">
            <v>414767.17400770652</v>
          </cell>
          <cell r="P3">
            <v>494109.12212676782</v>
          </cell>
          <cell r="Q3">
            <v>872375.63989838201</v>
          </cell>
          <cell r="R3">
            <v>571335.45089358359</v>
          </cell>
          <cell r="S3">
            <v>859859.26246590668</v>
          </cell>
          <cell r="T3">
            <v>805294.95040755463</v>
          </cell>
          <cell r="U3">
            <v>808561.71558381582</v>
          </cell>
          <cell r="V3">
            <v>832913.11656914616</v>
          </cell>
        </row>
        <row r="4">
          <cell r="B4">
            <v>37111.385763806698</v>
          </cell>
          <cell r="C4">
            <v>21928.612370368439</v>
          </cell>
          <cell r="D4">
            <v>74780.455011275131</v>
          </cell>
          <cell r="E4">
            <v>108749.05711527202</v>
          </cell>
          <cell r="F4">
            <v>55584.787275317554</v>
          </cell>
          <cell r="G4">
            <v>117961.33491232873</v>
          </cell>
          <cell r="H4">
            <v>71442.598802368579</v>
          </cell>
          <cell r="I4">
            <v>87060.847549827129</v>
          </cell>
          <cell r="J4">
            <v>150572.98498620529</v>
          </cell>
          <cell r="K4">
            <v>156782.95002603144</v>
          </cell>
          <cell r="L4">
            <v>224460.99086337516</v>
          </cell>
          <cell r="M4">
            <v>326888.07956134918</v>
          </cell>
          <cell r="N4">
            <v>147533.33776981744</v>
          </cell>
          <cell r="O4">
            <v>164063.16956169935</v>
          </cell>
          <cell r="P4">
            <v>156537.16483657941</v>
          </cell>
          <cell r="Q4">
            <v>341831.19683904713</v>
          </cell>
          <cell r="R4">
            <v>264583.08963772282</v>
          </cell>
          <cell r="S4">
            <v>165522.32467376272</v>
          </cell>
          <cell r="T4">
            <v>113888.76765925638</v>
          </cell>
          <cell r="U4">
            <v>120244.95933078184</v>
          </cell>
          <cell r="V4">
            <v>72522.186912999678</v>
          </cell>
        </row>
        <row r="5">
          <cell r="B5">
            <v>90224.942963405862</v>
          </cell>
          <cell r="C5">
            <v>98900.418248348738</v>
          </cell>
          <cell r="D5">
            <v>133602.31938812023</v>
          </cell>
          <cell r="E5">
            <v>101503.06083383159</v>
          </cell>
          <cell r="F5">
            <v>79814.372621474424</v>
          </cell>
          <cell r="G5">
            <v>96611.100450833866</v>
          </cell>
          <cell r="H5">
            <v>88423.719056695409</v>
          </cell>
          <cell r="I5">
            <v>94288.557565557843</v>
          </cell>
          <cell r="J5">
            <v>111050.9677994348</v>
          </cell>
          <cell r="K5">
            <v>108269.93155608705</v>
          </cell>
          <cell r="L5">
            <v>174538.59656024375</v>
          </cell>
          <cell r="M5">
            <v>190897.38890086298</v>
          </cell>
          <cell r="N5">
            <v>239293.91003065923</v>
          </cell>
          <cell r="O5">
            <v>232252.40236486623</v>
          </cell>
          <cell r="P5">
            <v>251606.76922860506</v>
          </cell>
          <cell r="Q5">
            <v>252320.80786155901</v>
          </cell>
          <cell r="R5">
            <v>160675.98613825691</v>
          </cell>
          <cell r="S5">
            <v>202332.72328521241</v>
          </cell>
          <cell r="T5">
            <v>88100.217645512384</v>
          </cell>
          <cell r="U5">
            <v>135611.93252714758</v>
          </cell>
          <cell r="V5">
            <v>56912.285300718584</v>
          </cell>
        </row>
        <row r="6">
          <cell r="B6">
            <v>124448.19719090464</v>
          </cell>
          <cell r="C6">
            <v>136414.36999772242</v>
          </cell>
          <cell r="D6">
            <v>184279.06122499343</v>
          </cell>
          <cell r="E6">
            <v>140004.22183976774</v>
          </cell>
          <cell r="F6">
            <v>110088.78982272335</v>
          </cell>
          <cell r="G6">
            <v>135255.54063116742</v>
          </cell>
          <cell r="H6">
            <v>123793.20667937357</v>
          </cell>
          <cell r="I6">
            <v>117146.3897026628</v>
          </cell>
          <cell r="J6">
            <v>137972.41453869175</v>
          </cell>
          <cell r="K6">
            <v>156389.90113657017</v>
          </cell>
          <cell r="L6">
            <v>252111.30614257435</v>
          </cell>
          <cell r="M6">
            <v>158172.12223214359</v>
          </cell>
          <cell r="N6">
            <v>198272.0968825462</v>
          </cell>
          <cell r="O6">
            <v>178655.69412682016</v>
          </cell>
          <cell r="P6">
            <v>193543.6686373885</v>
          </cell>
          <cell r="Q6">
            <v>243467.4461822061</v>
          </cell>
          <cell r="R6">
            <v>155038.23223866898</v>
          </cell>
          <cell r="S6">
            <v>195233.32948573129</v>
          </cell>
          <cell r="T6">
            <v>114735.16716624868</v>
          </cell>
          <cell r="U6">
            <v>124905.72732763592</v>
          </cell>
          <cell r="V6">
            <v>32250.295003740532</v>
          </cell>
        </row>
        <row r="7">
          <cell r="B7">
            <v>108892.17254204156</v>
          </cell>
          <cell r="C7">
            <v>119362.5737480071</v>
          </cell>
          <cell r="D7">
            <v>161244.17857186924</v>
          </cell>
          <cell r="E7">
            <v>122503.69410979676</v>
          </cell>
          <cell r="F7">
            <v>96327.691094882932</v>
          </cell>
          <cell r="G7">
            <v>135255.54063116742</v>
          </cell>
          <cell r="H7">
            <v>123793.20667937357</v>
          </cell>
          <cell r="I7">
            <v>68573.496411314802</v>
          </cell>
          <cell r="J7">
            <v>80764.340217770761</v>
          </cell>
          <cell r="K7">
            <v>96239.939160966256</v>
          </cell>
          <cell r="L7">
            <v>155145.41916466111</v>
          </cell>
          <cell r="M7">
            <v>92721.588894704881</v>
          </cell>
          <cell r="N7">
            <v>116228.47058632018</v>
          </cell>
          <cell r="O7">
            <v>74439.872552841727</v>
          </cell>
          <cell r="P7">
            <v>80643.195265578557</v>
          </cell>
          <cell r="Q7">
            <v>163787.19106802953</v>
          </cell>
          <cell r="R7">
            <v>104298.44714237729</v>
          </cell>
          <cell r="S7">
            <v>131338.78529040102</v>
          </cell>
          <cell r="T7">
            <v>49172.214499820861</v>
          </cell>
          <cell r="U7">
            <v>103493.31692861259</v>
          </cell>
          <cell r="V7">
            <v>66397.666184171685</v>
          </cell>
        </row>
        <row r="8">
          <cell r="B8">
            <v>323565.31269635208</v>
          </cell>
          <cell r="C8">
            <v>354677.36199407821</v>
          </cell>
          <cell r="D8">
            <v>479125.55918498285</v>
          </cell>
          <cell r="E8">
            <v>364010.97678339609</v>
          </cell>
          <cell r="F8">
            <v>286230.85353908071</v>
          </cell>
          <cell r="G8">
            <v>367122.18171316868</v>
          </cell>
          <cell r="H8">
            <v>336010.13241544255</v>
          </cell>
          <cell r="I8">
            <v>280008.44367953547</v>
          </cell>
          <cell r="J8">
            <v>329787.72255589732</v>
          </cell>
          <cell r="K8">
            <v>360899.77185362345</v>
          </cell>
          <cell r="L8">
            <v>581795.32186747924</v>
          </cell>
          <cell r="M8">
            <v>441791.10002771148</v>
          </cell>
          <cell r="N8">
            <v>553794.47749952564</v>
          </cell>
          <cell r="O8">
            <v>485347.96904452809</v>
          </cell>
          <cell r="P8">
            <v>525793.63313157216</v>
          </cell>
          <cell r="Q8">
            <v>659575.44511179463</v>
          </cell>
          <cell r="R8">
            <v>420012.66551930318</v>
          </cell>
          <cell r="S8">
            <v>528904.83806134469</v>
          </cell>
          <cell r="T8">
            <v>252007.5993115819</v>
          </cell>
          <cell r="U8">
            <v>364010.97678339609</v>
          </cell>
          <cell r="V8">
            <v>155560.2464886308</v>
          </cell>
        </row>
      </sheetData>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9" totalsRowShown="0">
  <autoFilter ref="A1:AP669" xr:uid="{00000000-0009-0000-0100-000001000000}">
    <filterColumn colId="2">
      <filters>
        <filter val="C"/>
        <filter val="L"/>
      </filters>
    </filterColumn>
    <filterColumn colId="6">
      <filters>
        <filter val="ACAL"/>
        <filter val="ACAL, ASM"/>
        <filter val="ACAL, ASM, LIT"/>
      </filters>
    </filterColumn>
  </autoFilter>
  <tableColumns count="42">
    <tableColumn id="1" xr3:uid="{00000000-0010-0000-0000-000001000000}" name="Group"/>
    <tableColumn id="4" xr3:uid="{00000000-0010-0000-0000-000004000000}" name="Variable" dataDxfId="38"/>
    <tableColumn id="2" xr3:uid="{00000000-0010-0000-0000-000002000000}" name="SDM Type"/>
    <tableColumn id="19" xr3:uid="{00000000-0010-0000-0000-000013000000}" name="Type" dataDxfId="37"/>
    <tableColumn id="5" xr3:uid="{00000000-0010-0000-0000-000005000000}" name="Units"/>
    <tableColumn id="6" xr3:uid="{00000000-0010-0000-0000-000006000000}" name="Equation or constant value" dataDxfId="36"/>
    <tableColumn id="20" xr3:uid="{00000000-0010-0000-0000-000014000000}" name="Constant Type" dataDxfId="35">
      <calculatedColumnFormula>LEFT(#REF!,FIND("]",#REF!)-1)</calculatedColumnFormula>
    </tableColumn>
    <tableColumn id="7" xr3:uid="{00000000-0010-0000-0000-000007000000}" name="Description" dataDxfId="34"/>
    <tableColumn id="8" xr3:uid="{00000000-0010-0000-0000-000008000000}" name="Concise source" dataDxfId="33"/>
    <tableColumn id="42" xr3:uid="{00000000-0010-0000-0000-00002A000000}" name="Source" dataDxfId="32"/>
    <tableColumn id="43" xr3:uid="{00000000-0010-0000-0000-00002B000000}" name="1999" dataDxfId="31"/>
    <tableColumn id="44" xr3:uid="{00000000-0010-0000-0000-00002C000000}" name="2000" dataDxfId="30"/>
    <tableColumn id="45" xr3:uid="{00000000-0010-0000-0000-00002D000000}" name="2001" dataDxfId="29"/>
    <tableColumn id="46" xr3:uid="{00000000-0010-0000-0000-00002E000000}" name="2002" dataDxfId="28"/>
    <tableColumn id="47" xr3:uid="{00000000-0010-0000-0000-00002F000000}" name="2003" dataDxfId="27"/>
    <tableColumn id="48" xr3:uid="{00000000-0010-0000-0000-000030000000}" name="2004" dataDxfId="26"/>
    <tableColumn id="49" xr3:uid="{00000000-0010-0000-0000-000031000000}" name="2005" dataDxfId="25"/>
    <tableColumn id="50" xr3:uid="{00000000-0010-0000-0000-000032000000}" name="2006" dataDxfId="24"/>
    <tableColumn id="51" xr3:uid="{00000000-0010-0000-0000-000033000000}" name="2007" dataDxfId="23"/>
    <tableColumn id="52" xr3:uid="{00000000-0010-0000-0000-000034000000}" name="2008" dataDxfId="22"/>
    <tableColumn id="53" xr3:uid="{00000000-0010-0000-0000-000035000000}" name="2009" dataDxfId="21"/>
    <tableColumn id="54" xr3:uid="{00000000-0010-0000-0000-000036000000}" name="2010" dataDxfId="20"/>
    <tableColumn id="55" xr3:uid="{00000000-0010-0000-0000-000037000000}" name="2011" dataDxfId="19"/>
    <tableColumn id="56" xr3:uid="{00000000-0010-0000-0000-000038000000}" name="2012" dataDxfId="18"/>
    <tableColumn id="57" xr3:uid="{00000000-0010-0000-0000-000039000000}" name="2013" dataDxfId="17"/>
    <tableColumn id="58" xr3:uid="{00000000-0010-0000-0000-00003A000000}" name="2014" dataDxfId="16"/>
    <tableColumn id="59" xr3:uid="{00000000-0010-0000-0000-00003B000000}" name="2015" dataDxfId="15"/>
    <tableColumn id="60" xr3:uid="{00000000-0010-0000-0000-00003C000000}" name="2016" dataDxfId="14"/>
    <tableColumn id="61" xr3:uid="{00000000-0010-0000-0000-00003D000000}" name="2017" dataDxfId="13"/>
    <tableColumn id="62" xr3:uid="{00000000-0010-0000-0000-00003E000000}" name="2018" dataDxfId="12"/>
    <tableColumn id="63" xr3:uid="{00000000-0010-0000-0000-00003F000000}" name="2019" dataDxfId="11"/>
    <tableColumn id="64" xr3:uid="{00000000-0010-0000-0000-000040000000}" name="2020" dataDxfId="10"/>
    <tableColumn id="65" xr3:uid="{00000000-0010-0000-0000-000041000000}" name="2021" dataDxfId="9"/>
    <tableColumn id="66" xr3:uid="{00000000-0010-0000-0000-000042000000}" name="2022" dataDxfId="8"/>
    <tableColumn id="67" xr3:uid="{00000000-0010-0000-0000-000043000000}" name="2023" dataDxfId="7"/>
    <tableColumn id="68" xr3:uid="{00000000-0010-0000-0000-000044000000}" name="2024" dataDxfId="6"/>
    <tableColumn id="69" xr3:uid="{00000000-0010-0000-0000-000045000000}" name="2025" dataDxfId="5"/>
    <tableColumn id="70" xr3:uid="{00000000-0010-0000-0000-000046000000}" name="2026" dataDxfId="4"/>
    <tableColumn id="71" xr3:uid="{00000000-0010-0000-0000-000047000000}" name="2027" dataDxfId="3"/>
    <tableColumn id="72" xr3:uid="{00000000-0010-0000-0000-000048000000}" name="2028" dataDxfId="2"/>
    <tableColumn id="73" xr3:uid="{00000000-0010-0000-0000-000049000000}" name="2029" dataDxfId="1"/>
    <tableColumn id="74" xr3:uid="{00000000-0010-0000-0000-00004A000000}" name="203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6640625" defaultRowHeight="14.4" x14ac:dyDescent="0.3"/>
  <cols>
    <col min="1" max="1" width="117.44140625" customWidth="1"/>
    <col min="2" max="2" width="62.44140625" customWidth="1"/>
  </cols>
  <sheetData>
    <row r="1" spans="1:2" ht="23.4" x14ac:dyDescent="0.45">
      <c r="A1" s="15" t="s">
        <v>0</v>
      </c>
    </row>
    <row r="2" spans="1:2" ht="89.1" customHeight="1" x14ac:dyDescent="0.3">
      <c r="A2" s="1" t="s">
        <v>1</v>
      </c>
      <c r="B2" s="16" t="s">
        <v>2</v>
      </c>
    </row>
    <row r="3" spans="1:2" x14ac:dyDescent="0.3">
      <c r="A3" s="1"/>
    </row>
    <row r="4" spans="1:2" x14ac:dyDescent="0.3">
      <c r="A4" s="17" t="s">
        <v>3</v>
      </c>
    </row>
    <row r="5" spans="1:2" x14ac:dyDescent="0.3">
      <c r="A5" s="18" t="s">
        <v>4</v>
      </c>
    </row>
    <row r="6" spans="1:2" ht="57.6" x14ac:dyDescent="0.3">
      <c r="A6" s="18" t="s">
        <v>5</v>
      </c>
    </row>
    <row r="7" spans="1:2" x14ac:dyDescent="0.3">
      <c r="A7" s="18" t="s">
        <v>6</v>
      </c>
    </row>
    <row r="8" spans="1:2" x14ac:dyDescent="0.3">
      <c r="A8" s="18" t="s">
        <v>7</v>
      </c>
      <c r="B8" s="1"/>
    </row>
    <row r="9" spans="1:2" ht="43.2" x14ac:dyDescent="0.3">
      <c r="A9" s="1" t="s">
        <v>8</v>
      </c>
    </row>
    <row r="10" spans="1:2" ht="28.8" x14ac:dyDescent="0.3">
      <c r="A10" s="1" t="s">
        <v>9</v>
      </c>
    </row>
    <row r="11" spans="1:2" ht="43.2" x14ac:dyDescent="0.3">
      <c r="A11" s="18" t="s">
        <v>10</v>
      </c>
    </row>
    <row r="12" spans="1:2" x14ac:dyDescent="0.3">
      <c r="A12" s="1" t="s">
        <v>11</v>
      </c>
    </row>
    <row r="13" spans="1:2" x14ac:dyDescent="0.3">
      <c r="A13" s="1" t="s">
        <v>12</v>
      </c>
    </row>
    <row r="14" spans="1:2" ht="43.2" x14ac:dyDescent="0.3">
      <c r="A14" s="1" t="s">
        <v>13</v>
      </c>
    </row>
    <row r="15" spans="1:2" ht="43.2" x14ac:dyDescent="0.3">
      <c r="A15" s="1" t="s">
        <v>14</v>
      </c>
      <c r="B15" s="1" t="s">
        <v>15</v>
      </c>
    </row>
    <row r="16" spans="1:2" x14ac:dyDescent="0.3">
      <c r="A16" s="1" t="s">
        <v>16</v>
      </c>
    </row>
    <row r="17" spans="1:2" x14ac:dyDescent="0.3">
      <c r="A17" s="1" t="s">
        <v>17</v>
      </c>
    </row>
    <row r="18" spans="1:2" ht="28.8" x14ac:dyDescent="0.3">
      <c r="A18" s="1" t="s">
        <v>18</v>
      </c>
    </row>
    <row r="19" spans="1:2" x14ac:dyDescent="0.3">
      <c r="A19" s="1"/>
    </row>
    <row r="20" spans="1:2" x14ac:dyDescent="0.3">
      <c r="A20" s="17" t="s">
        <v>19</v>
      </c>
    </row>
    <row r="21" spans="1:2" ht="43.2" x14ac:dyDescent="0.3">
      <c r="A21" s="1" t="s">
        <v>20</v>
      </c>
    </row>
    <row r="22" spans="1:2" x14ac:dyDescent="0.3">
      <c r="A22" s="1"/>
    </row>
    <row r="23" spans="1:2" x14ac:dyDescent="0.3">
      <c r="A23" s="1" t="s">
        <v>21</v>
      </c>
    </row>
    <row r="24" spans="1:2" x14ac:dyDescent="0.3">
      <c r="A24" s="1" t="s">
        <v>22</v>
      </c>
    </row>
    <row r="25" spans="1:2" x14ac:dyDescent="0.3">
      <c r="A25" s="1"/>
    </row>
    <row r="26" spans="1:2" x14ac:dyDescent="0.3">
      <c r="A26" s="17" t="s">
        <v>23</v>
      </c>
    </row>
    <row r="27" spans="1:2" x14ac:dyDescent="0.3">
      <c r="A27" s="19"/>
    </row>
    <row r="28" spans="1:2" x14ac:dyDescent="0.3">
      <c r="A28" s="1" t="s">
        <v>24</v>
      </c>
    </row>
    <row r="29" spans="1:2" x14ac:dyDescent="0.3">
      <c r="A29" s="1" t="s">
        <v>25</v>
      </c>
    </row>
    <row r="30" spans="1:2" x14ac:dyDescent="0.3">
      <c r="A30" s="20" t="s">
        <v>26</v>
      </c>
    </row>
    <row r="31" spans="1:2" x14ac:dyDescent="0.3">
      <c r="A31" s="1" t="s">
        <v>27</v>
      </c>
      <c r="B31" s="21"/>
    </row>
    <row r="32" spans="1:2" x14ac:dyDescent="0.3">
      <c r="A32" s="1" t="s">
        <v>28</v>
      </c>
      <c r="B32" s="17" t="s">
        <v>29</v>
      </c>
    </row>
    <row r="33" spans="1:3" ht="72" x14ac:dyDescent="0.3">
      <c r="A33" s="1" t="s">
        <v>30</v>
      </c>
      <c r="B33" s="1" t="s">
        <v>31</v>
      </c>
    </row>
    <row r="34" spans="1:3" x14ac:dyDescent="0.3">
      <c r="A34" s="1" t="s">
        <v>32</v>
      </c>
      <c r="B34" t="s">
        <v>33</v>
      </c>
      <c r="C34" t="s">
        <v>34</v>
      </c>
    </row>
    <row r="35" spans="1:3" x14ac:dyDescent="0.3">
      <c r="A35" s="1" t="s">
        <v>35</v>
      </c>
      <c r="B35" t="s">
        <v>36</v>
      </c>
      <c r="C35" t="s">
        <v>37</v>
      </c>
    </row>
    <row r="36" spans="1:3" x14ac:dyDescent="0.3">
      <c r="A36" s="1" t="s">
        <v>38</v>
      </c>
      <c r="B36" t="s">
        <v>39</v>
      </c>
      <c r="C36" t="s">
        <v>40</v>
      </c>
    </row>
    <row r="37" spans="1:3" x14ac:dyDescent="0.3">
      <c r="A37" s="1" t="s">
        <v>41</v>
      </c>
      <c r="B37" t="s">
        <v>42</v>
      </c>
      <c r="C37" t="s">
        <v>43</v>
      </c>
    </row>
    <row r="38" spans="1:3" x14ac:dyDescent="0.3">
      <c r="A38" s="1" t="s">
        <v>44</v>
      </c>
      <c r="B38" t="s">
        <v>45</v>
      </c>
      <c r="C38" t="s">
        <v>46</v>
      </c>
    </row>
    <row r="39" spans="1:3" x14ac:dyDescent="0.3">
      <c r="A39" s="1" t="s">
        <v>47</v>
      </c>
      <c r="B39" t="s">
        <v>48</v>
      </c>
      <c r="C39" t="s">
        <v>49</v>
      </c>
    </row>
    <row r="40" spans="1:3" x14ac:dyDescent="0.3">
      <c r="A40" s="1" t="s">
        <v>50</v>
      </c>
      <c r="B40" t="s">
        <v>51</v>
      </c>
      <c r="C40" t="s">
        <v>52</v>
      </c>
    </row>
    <row r="41" spans="1:3" x14ac:dyDescent="0.3">
      <c r="A41" s="19" t="s">
        <v>53</v>
      </c>
      <c r="B41" t="s">
        <v>54</v>
      </c>
      <c r="C41" t="s">
        <v>55</v>
      </c>
    </row>
    <row r="42" spans="1:3" x14ac:dyDescent="0.3">
      <c r="A42" s="20" t="s">
        <v>56</v>
      </c>
      <c r="B42" t="s">
        <v>57</v>
      </c>
      <c r="C42" t="s">
        <v>58</v>
      </c>
    </row>
    <row r="43" spans="1:3" x14ac:dyDescent="0.3">
      <c r="A43" s="1" t="s">
        <v>59</v>
      </c>
      <c r="B43" t="s">
        <v>60</v>
      </c>
      <c r="C43" t="s">
        <v>61</v>
      </c>
    </row>
    <row r="44" spans="1:3" x14ac:dyDescent="0.3">
      <c r="A44" s="1" t="s">
        <v>62</v>
      </c>
      <c r="B44" t="s">
        <v>63</v>
      </c>
      <c r="C44" t="s">
        <v>64</v>
      </c>
    </row>
    <row r="45" spans="1:3" x14ac:dyDescent="0.3">
      <c r="A45" s="1" t="s">
        <v>65</v>
      </c>
    </row>
    <row r="46" spans="1:3" x14ac:dyDescent="0.3">
      <c r="A46" s="1" t="s">
        <v>66</v>
      </c>
    </row>
    <row r="47" spans="1:3" x14ac:dyDescent="0.3">
      <c r="A47" s="20" t="s">
        <v>67</v>
      </c>
    </row>
    <row r="48" spans="1:3" x14ac:dyDescent="0.3">
      <c r="A48" s="1" t="s">
        <v>68</v>
      </c>
    </row>
    <row r="49" spans="1:1" x14ac:dyDescent="0.3">
      <c r="A49" s="1" t="s">
        <v>69</v>
      </c>
    </row>
    <row r="50" spans="1:1" x14ac:dyDescent="0.3">
      <c r="A50" s="1" t="s">
        <v>70</v>
      </c>
    </row>
    <row r="51" spans="1:1" x14ac:dyDescent="0.3">
      <c r="A51" s="1" t="s">
        <v>71</v>
      </c>
    </row>
    <row r="52" spans="1:1" x14ac:dyDescent="0.3">
      <c r="A52" s="22" t="s">
        <v>72</v>
      </c>
    </row>
    <row r="53" spans="1:1" x14ac:dyDescent="0.3">
      <c r="A53" s="22" t="s">
        <v>73</v>
      </c>
    </row>
    <row r="54" spans="1:1" x14ac:dyDescent="0.3">
      <c r="A54" s="1" t="s">
        <v>74</v>
      </c>
    </row>
    <row r="55" spans="1:1" x14ac:dyDescent="0.3">
      <c r="A55" s="1" t="s">
        <v>75</v>
      </c>
    </row>
    <row r="56" spans="1:1" x14ac:dyDescent="0.3">
      <c r="A56" s="1" t="s">
        <v>76</v>
      </c>
    </row>
    <row r="57" spans="1:1" x14ac:dyDescent="0.3">
      <c r="A57" s="1" t="s">
        <v>77</v>
      </c>
    </row>
    <row r="58" spans="1:1" x14ac:dyDescent="0.3">
      <c r="A58" s="1" t="s">
        <v>78</v>
      </c>
    </row>
    <row r="59" spans="1:1" x14ac:dyDescent="0.3">
      <c r="A59" s="1" t="s">
        <v>79</v>
      </c>
    </row>
    <row r="60" spans="1:1" x14ac:dyDescent="0.3">
      <c r="A60" s="1" t="s">
        <v>80</v>
      </c>
    </row>
    <row r="61" spans="1:1" x14ac:dyDescent="0.3">
      <c r="A61" s="22" t="s">
        <v>81</v>
      </c>
    </row>
    <row r="62" spans="1:1" x14ac:dyDescent="0.3">
      <c r="A62" s="1" t="s">
        <v>82</v>
      </c>
    </row>
    <row r="63" spans="1:1" x14ac:dyDescent="0.3">
      <c r="A63" s="1" t="s">
        <v>83</v>
      </c>
    </row>
    <row r="64" spans="1:1" x14ac:dyDescent="0.3">
      <c r="A64" s="1" t="s">
        <v>84</v>
      </c>
    </row>
    <row r="65" spans="1:1" x14ac:dyDescent="0.3">
      <c r="A65" s="1" t="s">
        <v>85</v>
      </c>
    </row>
    <row r="66" spans="1:1" x14ac:dyDescent="0.3">
      <c r="A66" s="1" t="s">
        <v>86</v>
      </c>
    </row>
    <row r="67" spans="1:1" x14ac:dyDescent="0.3">
      <c r="A67" s="1" t="s">
        <v>87</v>
      </c>
    </row>
    <row r="68" spans="1:1" x14ac:dyDescent="0.3">
      <c r="A68" s="1" t="s">
        <v>88</v>
      </c>
    </row>
    <row r="69" spans="1:1" x14ac:dyDescent="0.3">
      <c r="A69" s="1" t="s">
        <v>89</v>
      </c>
    </row>
    <row r="70" spans="1:1" x14ac:dyDescent="0.3">
      <c r="A70" s="1" t="s">
        <v>90</v>
      </c>
    </row>
    <row r="71" spans="1:1" x14ac:dyDescent="0.3">
      <c r="A71" s="1" t="s">
        <v>91</v>
      </c>
    </row>
    <row r="72" spans="1:1" x14ac:dyDescent="0.3">
      <c r="A72" s="1" t="s">
        <v>92</v>
      </c>
    </row>
    <row r="73" spans="1:1" x14ac:dyDescent="0.3">
      <c r="A73" s="1" t="s">
        <v>93</v>
      </c>
    </row>
    <row r="74" spans="1:1" x14ac:dyDescent="0.3">
      <c r="A74" s="1" t="s">
        <v>94</v>
      </c>
    </row>
    <row r="75" spans="1:1" x14ac:dyDescent="0.3">
      <c r="A75" s="1" t="s">
        <v>95</v>
      </c>
    </row>
    <row r="94" spans="1:1" x14ac:dyDescent="0.3">
      <c r="A94" s="17"/>
    </row>
    <row r="95" spans="1:1" x14ac:dyDescent="0.3">
      <c r="A95" s="23"/>
    </row>
    <row r="96" spans="1:1" x14ac:dyDescent="0.3">
      <c r="A96" s="23"/>
    </row>
    <row r="97" spans="1:1" x14ac:dyDescent="0.3">
      <c r="A97" s="23"/>
    </row>
    <row r="98" spans="1:1" x14ac:dyDescent="0.3">
      <c r="A98" s="23"/>
    </row>
    <row r="99" spans="1:1" x14ac:dyDescent="0.3">
      <c r="A99" s="23"/>
    </row>
    <row r="100" spans="1:1" x14ac:dyDescent="0.3">
      <c r="A100" s="23"/>
    </row>
    <row r="101" spans="1:1" x14ac:dyDescent="0.3">
      <c r="A101" s="23"/>
    </row>
    <row r="102" spans="1:1" x14ac:dyDescent="0.3">
      <c r="A102" s="23"/>
    </row>
    <row r="103" spans="1:1" x14ac:dyDescent="0.3">
      <c r="A103" s="23"/>
    </row>
    <row r="104" spans="1:1" x14ac:dyDescent="0.3">
      <c r="A104" s="23"/>
    </row>
    <row r="105" spans="1:1" x14ac:dyDescent="0.3">
      <c r="A105" s="23"/>
    </row>
    <row r="106" spans="1:1" x14ac:dyDescent="0.3">
      <c r="A106" s="23"/>
    </row>
    <row r="107" spans="1:1" x14ac:dyDescent="0.3">
      <c r="A107" s="23"/>
    </row>
    <row r="108" spans="1:1" x14ac:dyDescent="0.3">
      <c r="A108" s="23"/>
    </row>
    <row r="109" spans="1:1" x14ac:dyDescent="0.3">
      <c r="A109" s="23"/>
    </row>
    <row r="110" spans="1:1" x14ac:dyDescent="0.3">
      <c r="A110" s="23"/>
    </row>
    <row r="111" spans="1:1" x14ac:dyDescent="0.3">
      <c r="A111" s="23"/>
    </row>
    <row r="112" spans="1:1" x14ac:dyDescent="0.3">
      <c r="A112" s="23"/>
    </row>
    <row r="113" spans="1:1" x14ac:dyDescent="0.3">
      <c r="A113" s="23"/>
    </row>
    <row r="114" spans="1:1" x14ac:dyDescent="0.3">
      <c r="A114" s="23"/>
    </row>
    <row r="115" spans="1:1" x14ac:dyDescent="0.3">
      <c r="A115" s="23"/>
    </row>
    <row r="116" spans="1:1" x14ac:dyDescent="0.3">
      <c r="A116" s="23"/>
    </row>
    <row r="117" spans="1:1" x14ac:dyDescent="0.3">
      <c r="A117" s="23"/>
    </row>
    <row r="118" spans="1:1" x14ac:dyDescent="0.3">
      <c r="A118" s="23"/>
    </row>
    <row r="119" spans="1:1" x14ac:dyDescent="0.3">
      <c r="A119" s="23"/>
    </row>
    <row r="120" spans="1:1" x14ac:dyDescent="0.3">
      <c r="A120" s="23"/>
    </row>
    <row r="121" spans="1:1" x14ac:dyDescent="0.3">
      <c r="A121" s="23"/>
    </row>
    <row r="122" spans="1:1" x14ac:dyDescent="0.3">
      <c r="A122" s="23"/>
    </row>
    <row r="123" spans="1:1" x14ac:dyDescent="0.3">
      <c r="A123" s="23"/>
    </row>
    <row r="124" spans="1:1" x14ac:dyDescent="0.3">
      <c r="A124" s="23"/>
    </row>
    <row r="125" spans="1:1" x14ac:dyDescent="0.3">
      <c r="A125" s="23"/>
    </row>
    <row r="126" spans="1:1" x14ac:dyDescent="0.3">
      <c r="A126" s="23"/>
    </row>
    <row r="127" spans="1:1" x14ac:dyDescent="0.3">
      <c r="A127" s="23"/>
    </row>
    <row r="128" spans="1:1" x14ac:dyDescent="0.3">
      <c r="A128" s="23"/>
    </row>
    <row r="129" spans="1:1" x14ac:dyDescent="0.3">
      <c r="A129" s="23"/>
    </row>
    <row r="130" spans="1:1" x14ac:dyDescent="0.3">
      <c r="A130" s="23"/>
    </row>
    <row r="131" spans="1:1" x14ac:dyDescent="0.3">
      <c r="A131" s="23"/>
    </row>
    <row r="132" spans="1:1" x14ac:dyDescent="0.3">
      <c r="A132" s="23"/>
    </row>
    <row r="133" spans="1:1" x14ac:dyDescent="0.3">
      <c r="A133" s="23"/>
    </row>
    <row r="134" spans="1:1" x14ac:dyDescent="0.3">
      <c r="A134" s="23"/>
    </row>
    <row r="135" spans="1:1" x14ac:dyDescent="0.3">
      <c r="A135" s="23"/>
    </row>
    <row r="136" spans="1:1" x14ac:dyDescent="0.3">
      <c r="A136" s="23"/>
    </row>
    <row r="137" spans="1:1" x14ac:dyDescent="0.3">
      <c r="A137" s="23"/>
    </row>
    <row r="138" spans="1:1" x14ac:dyDescent="0.3">
      <c r="A138" s="23"/>
    </row>
    <row r="139" spans="1:1" x14ac:dyDescent="0.3">
      <c r="A139" s="23"/>
    </row>
    <row r="140" spans="1:1" x14ac:dyDescent="0.3">
      <c r="A140" s="23"/>
    </row>
    <row r="141" spans="1:1" x14ac:dyDescent="0.3">
      <c r="A141" s="23"/>
    </row>
    <row r="142" spans="1:1" x14ac:dyDescent="0.3">
      <c r="A142" s="23"/>
    </row>
    <row r="143" spans="1:1" x14ac:dyDescent="0.3">
      <c r="A143" s="23"/>
    </row>
    <row r="144" spans="1:1" x14ac:dyDescent="0.3">
      <c r="A144" s="23"/>
    </row>
    <row r="145" spans="1:1" x14ac:dyDescent="0.3">
      <c r="A145" s="23"/>
    </row>
    <row r="146" spans="1:1" x14ac:dyDescent="0.3">
      <c r="A146" s="23"/>
    </row>
    <row r="147" spans="1:1" x14ac:dyDescent="0.3">
      <c r="A147" s="23"/>
    </row>
    <row r="148" spans="1:1" x14ac:dyDescent="0.3">
      <c r="A148" s="23"/>
    </row>
    <row r="149" spans="1:1" x14ac:dyDescent="0.3">
      <c r="A149" s="23"/>
    </row>
    <row r="150" spans="1:1" x14ac:dyDescent="0.3">
      <c r="A150" s="23"/>
    </row>
    <row r="151" spans="1:1" x14ac:dyDescent="0.3">
      <c r="A151" s="23"/>
    </row>
    <row r="152" spans="1:1" x14ac:dyDescent="0.3">
      <c r="A152" s="23"/>
    </row>
    <row r="153" spans="1:1" x14ac:dyDescent="0.3">
      <c r="A153" s="23"/>
    </row>
    <row r="154" spans="1:1" x14ac:dyDescent="0.3">
      <c r="A154" s="23"/>
    </row>
    <row r="155" spans="1:1" x14ac:dyDescent="0.3">
      <c r="A155" s="23"/>
    </row>
    <row r="156" spans="1:1" x14ac:dyDescent="0.3">
      <c r="A156" s="23"/>
    </row>
    <row r="157" spans="1:1" x14ac:dyDescent="0.3">
      <c r="A157" s="23"/>
    </row>
    <row r="158" spans="1:1" x14ac:dyDescent="0.3">
      <c r="A158" s="23"/>
    </row>
    <row r="159" spans="1:1" x14ac:dyDescent="0.3">
      <c r="A159" s="23"/>
    </row>
    <row r="160" spans="1:1" x14ac:dyDescent="0.3">
      <c r="A160" s="23"/>
    </row>
    <row r="161" spans="1:1" x14ac:dyDescent="0.3">
      <c r="A161" s="23"/>
    </row>
    <row r="162" spans="1:1" x14ac:dyDescent="0.3">
      <c r="A162" s="23"/>
    </row>
    <row r="163" spans="1:1" x14ac:dyDescent="0.3">
      <c r="A163" s="23"/>
    </row>
    <row r="164" spans="1:1" x14ac:dyDescent="0.3">
      <c r="A164" s="23"/>
    </row>
    <row r="165" spans="1:1" x14ac:dyDescent="0.3">
      <c r="A165" s="23"/>
    </row>
    <row r="166" spans="1:1" x14ac:dyDescent="0.3">
      <c r="A166" s="23"/>
    </row>
    <row r="167" spans="1:1" x14ac:dyDescent="0.3">
      <c r="A167" s="23"/>
    </row>
    <row r="168" spans="1:1" x14ac:dyDescent="0.3">
      <c r="A168" s="23"/>
    </row>
    <row r="169" spans="1:1" x14ac:dyDescent="0.3">
      <c r="A169" s="23"/>
    </row>
    <row r="170" spans="1:1" x14ac:dyDescent="0.3">
      <c r="A170" s="23"/>
    </row>
    <row r="171" spans="1:1" x14ac:dyDescent="0.3">
      <c r="A171" s="23"/>
    </row>
    <row r="172" spans="1:1" x14ac:dyDescent="0.3">
      <c r="A172" s="23"/>
    </row>
    <row r="173" spans="1:1" x14ac:dyDescent="0.3">
      <c r="A173" s="23"/>
    </row>
    <row r="174" spans="1:1" x14ac:dyDescent="0.3">
      <c r="A174" s="23"/>
    </row>
    <row r="175" spans="1:1" x14ac:dyDescent="0.3">
      <c r="A175" s="23"/>
    </row>
    <row r="176" spans="1:1" x14ac:dyDescent="0.3">
      <c r="A176" s="23"/>
    </row>
    <row r="177" spans="1:1" x14ac:dyDescent="0.3">
      <c r="A177" s="23"/>
    </row>
    <row r="178" spans="1:1" x14ac:dyDescent="0.3">
      <c r="A178" s="23"/>
    </row>
    <row r="179" spans="1:1" x14ac:dyDescent="0.3">
      <c r="A179" s="23"/>
    </row>
    <row r="180" spans="1:1" x14ac:dyDescent="0.3">
      <c r="A180" s="23"/>
    </row>
    <row r="181" spans="1:1" x14ac:dyDescent="0.3">
      <c r="A181" s="23"/>
    </row>
    <row r="182" spans="1:1" x14ac:dyDescent="0.3">
      <c r="A182" s="23"/>
    </row>
    <row r="183" spans="1:1" x14ac:dyDescent="0.3">
      <c r="A183" s="23"/>
    </row>
    <row r="184" spans="1:1" x14ac:dyDescent="0.3">
      <c r="A184" s="23"/>
    </row>
    <row r="185" spans="1:1" x14ac:dyDescent="0.3">
      <c r="A185" s="2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9"/>
  <sheetViews>
    <sheetView tabSelected="1" topLeftCell="A290" zoomScaleNormal="100" workbookViewId="0">
      <selection activeCell="B422" sqref="B422"/>
    </sheetView>
  </sheetViews>
  <sheetFormatPr defaultRowHeight="14.4" x14ac:dyDescent="0.3"/>
  <cols>
    <col min="1" max="1" width="13.88671875" customWidth="1"/>
    <col min="2" max="2" width="24.6640625" style="1" customWidth="1"/>
    <col min="3" max="3" width="8.88671875" customWidth="1"/>
    <col min="4" max="4" width="8.5546875" customWidth="1"/>
    <col min="5" max="5" width="8.88671875" customWidth="1"/>
    <col min="6" max="6" width="54.44140625" style="1" customWidth="1"/>
    <col min="7" max="7" width="19" style="1" customWidth="1"/>
    <col min="8" max="8" width="54.44140625" style="1" customWidth="1"/>
    <col min="9" max="9" width="21.6640625" style="1" customWidth="1"/>
    <col min="10" max="10" width="52.6640625" style="1" customWidth="1"/>
    <col min="11" max="11" width="12.5546875" style="1" bestFit="1" customWidth="1"/>
    <col min="12" max="12" width="12.5546875" bestFit="1" customWidth="1"/>
    <col min="13" max="18" width="13.109375" bestFit="1" customWidth="1"/>
    <col min="19" max="19" width="16.21875" bestFit="1" customWidth="1"/>
    <col min="32" max="32" width="13" bestFit="1" customWidth="1"/>
  </cols>
  <sheetData>
    <row r="1" spans="1:42" x14ac:dyDescent="0.3">
      <c r="A1" t="s">
        <v>96</v>
      </c>
      <c r="B1" s="1" t="s">
        <v>97</v>
      </c>
      <c r="C1" t="s">
        <v>98</v>
      </c>
      <c r="D1" t="s">
        <v>99</v>
      </c>
      <c r="E1" t="s">
        <v>100</v>
      </c>
      <c r="F1" s="1" t="s">
        <v>101</v>
      </c>
      <c r="G1" s="1" t="s">
        <v>102</v>
      </c>
      <c r="H1" s="1" t="s">
        <v>103</v>
      </c>
      <c r="I1" s="1" t="s">
        <v>104</v>
      </c>
      <c r="J1" t="s">
        <v>105</v>
      </c>
      <c r="K1" s="4" t="s">
        <v>106</v>
      </c>
      <c r="L1" s="4" t="s">
        <v>107</v>
      </c>
      <c r="M1" s="4" t="s">
        <v>108</v>
      </c>
      <c r="N1" s="4" t="s">
        <v>109</v>
      </c>
      <c r="O1" s="4" t="s">
        <v>110</v>
      </c>
      <c r="P1" s="4" t="s">
        <v>111</v>
      </c>
      <c r="Q1" s="4" t="s">
        <v>112</v>
      </c>
      <c r="R1" s="4" t="s">
        <v>113</v>
      </c>
      <c r="S1" s="4" t="s">
        <v>114</v>
      </c>
      <c r="T1" s="4" t="s">
        <v>115</v>
      </c>
      <c r="U1" s="4" t="s">
        <v>116</v>
      </c>
      <c r="V1" s="4" t="s">
        <v>117</v>
      </c>
      <c r="W1" s="4" t="s">
        <v>118</v>
      </c>
      <c r="X1" s="4" t="s">
        <v>119</v>
      </c>
      <c r="Y1" s="4" t="s">
        <v>120</v>
      </c>
      <c r="Z1" s="4" t="s">
        <v>121</v>
      </c>
      <c r="AA1" s="4" t="s">
        <v>122</v>
      </c>
      <c r="AB1" s="4" t="s">
        <v>123</v>
      </c>
      <c r="AC1" s="4" t="s">
        <v>124</v>
      </c>
      <c r="AD1" s="4" t="s">
        <v>125</v>
      </c>
      <c r="AE1" s="4" t="s">
        <v>126</v>
      </c>
      <c r="AF1" s="4" t="s">
        <v>127</v>
      </c>
      <c r="AG1" s="4" t="s">
        <v>128</v>
      </c>
      <c r="AH1" s="4" t="s">
        <v>129</v>
      </c>
      <c r="AI1" s="4" t="s">
        <v>130</v>
      </c>
      <c r="AJ1" s="4" t="s">
        <v>131</v>
      </c>
      <c r="AK1" s="4" t="s">
        <v>132</v>
      </c>
      <c r="AL1" s="4" t="s">
        <v>133</v>
      </c>
      <c r="AM1" s="4" t="s">
        <v>134</v>
      </c>
      <c r="AN1" s="4" t="s">
        <v>135</v>
      </c>
      <c r="AO1" s="4" t="s">
        <v>136</v>
      </c>
      <c r="AP1" s="4" t="s">
        <v>137</v>
      </c>
    </row>
    <row r="2" spans="1:42" ht="43.2" hidden="1" x14ac:dyDescent="0.3">
      <c r="A2" t="s">
        <v>138</v>
      </c>
      <c r="B2" s="1" t="s">
        <v>139</v>
      </c>
      <c r="C2" t="s">
        <v>140</v>
      </c>
      <c r="D2" t="s">
        <v>141</v>
      </c>
      <c r="E2" t="s">
        <v>142</v>
      </c>
      <c r="F2" s="1" t="s">
        <v>143</v>
      </c>
      <c r="H2" s="30" t="s">
        <v>144</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hidden="1" x14ac:dyDescent="0.3">
      <c r="A3" t="s">
        <v>138</v>
      </c>
      <c r="B3" s="1" t="s">
        <v>145</v>
      </c>
      <c r="C3" t="s">
        <v>140</v>
      </c>
      <c r="D3" t="s">
        <v>141</v>
      </c>
      <c r="E3" t="s">
        <v>146</v>
      </c>
      <c r="F3" s="1" t="s">
        <v>147</v>
      </c>
      <c r="H3" s="1" t="s">
        <v>148</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115.2" x14ac:dyDescent="0.3">
      <c r="A4" t="s">
        <v>138</v>
      </c>
      <c r="B4" s="1" t="s">
        <v>149</v>
      </c>
      <c r="C4" t="s">
        <v>150</v>
      </c>
      <c r="D4" t="s">
        <v>151</v>
      </c>
      <c r="E4" t="s">
        <v>152</v>
      </c>
      <c r="F4" s="1">
        <v>0.01</v>
      </c>
      <c r="G4" s="1" t="s">
        <v>153</v>
      </c>
      <c r="H4" s="1" t="s">
        <v>154</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hidden="1" x14ac:dyDescent="0.3">
      <c r="A5" t="s">
        <v>155</v>
      </c>
      <c r="B5" s="1" t="s">
        <v>156</v>
      </c>
      <c r="C5" t="s">
        <v>140</v>
      </c>
      <c r="D5" t="s">
        <v>141</v>
      </c>
      <c r="E5" t="s">
        <v>152</v>
      </c>
      <c r="F5" s="1" t="s">
        <v>157</v>
      </c>
      <c r="H5" s="1" t="s">
        <v>158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hidden="1" x14ac:dyDescent="0.3">
      <c r="A6" t="s">
        <v>155</v>
      </c>
      <c r="B6" s="1" t="s">
        <v>159</v>
      </c>
      <c r="C6" t="s">
        <v>160</v>
      </c>
      <c r="D6" t="s">
        <v>161</v>
      </c>
      <c r="E6" t="s">
        <v>146</v>
      </c>
      <c r="F6" s="1" t="s">
        <v>162</v>
      </c>
      <c r="H6" s="1" t="s">
        <v>163</v>
      </c>
      <c r="I6" s="1" t="s">
        <v>164</v>
      </c>
      <c r="K6" s="5">
        <f>'[1]Opioid Rx Data IQVIA SH'!B$5</f>
        <v>0</v>
      </c>
      <c r="L6" s="5">
        <f>'[1]Opioid Rx Data IQVIA SH'!C$5</f>
        <v>0</v>
      </c>
      <c r="M6" s="5">
        <f>'[1]Opioid Rx Data IQVIA SH'!D$5</f>
        <v>0</v>
      </c>
      <c r="N6" s="5">
        <f>'[1]Opioid Rx Data IQVIA SH'!E$5</f>
        <v>0</v>
      </c>
      <c r="O6" s="5">
        <f>'[1]Opioid Rx Data IQVIA SH'!F$5</f>
        <v>0</v>
      </c>
      <c r="P6" s="5">
        <f>'[1]Opioid Rx Data IQVIA SH'!G$5</f>
        <v>0</v>
      </c>
      <c r="Q6" s="5">
        <f>'[1]Opioid Rx Data IQVIA SH'!H$5</f>
        <v>0</v>
      </c>
      <c r="R6" s="5">
        <f>'[1]Opioid Rx Data IQVIA SH'!I$5</f>
        <v>0</v>
      </c>
      <c r="S6" s="5">
        <f>'[1]Opioid Rx Data IQVIA SH'!J$5</f>
        <v>0</v>
      </c>
      <c r="T6" s="5">
        <f>'[1]Opioid Rx Data IQVIA SH'!K$5</f>
        <v>0</v>
      </c>
      <c r="U6" s="5">
        <f>'[1]Opioid Rx Data IQVIA SH'!L$5</f>
        <v>1.2868150677794213E-4</v>
      </c>
      <c r="V6" s="5">
        <f>'[1]Opioid Rx Data IQVIA SH'!M$5</f>
        <v>3.0440046129983321E-2</v>
      </c>
      <c r="W6" s="5">
        <f>'[1]Opioid Rx Data IQVIA SH'!N$5</f>
        <v>0.10357235362782942</v>
      </c>
      <c r="X6" s="5">
        <f>'[1]Opioid Rx Data IQVIA SH'!O$5</f>
        <v>9.0387600251146713E-2</v>
      </c>
      <c r="Y6" s="5">
        <f>'[1]Opioid Rx Data IQVIA SH'!P$5</f>
        <v>8.5121503878147764E-2</v>
      </c>
      <c r="Z6" s="5">
        <f>'[1]Opioid Rx Data IQVIA SH'!Q$5</f>
        <v>7.9822156563950336E-2</v>
      </c>
      <c r="AA6" s="5">
        <f>'[1]Opioid Rx Data IQVIA SH'!R$5</f>
        <v>7.5699132306866743E-2</v>
      </c>
      <c r="AB6" s="5">
        <f>'[1]Opioid Rx Data IQVIA SH'!S$5</f>
        <v>7.0648063363307451E-2</v>
      </c>
      <c r="AC6" s="5">
        <f>'[1]Opioid Rx Data IQVIA SH'!T$5</f>
        <v>6.5304469508482815E-2</v>
      </c>
      <c r="AD6" s="5">
        <f>'[1]Opioid Rx Data IQVIA SH'!U$5</f>
        <v>6.2178924571006849E-2</v>
      </c>
      <c r="AE6" s="5">
        <f>'[1]Opioid Rx Data IQVIA SH'!V$5</f>
        <v>5.5745186078936089E-2</v>
      </c>
      <c r="AF6" s="5">
        <f>'[1]Opioid Rx Data IQVIA SH'!W$5</f>
        <v>4.9272336100354815E-2</v>
      </c>
      <c r="AG6" s="1"/>
      <c r="AH6" s="1"/>
      <c r="AI6" s="1"/>
      <c r="AJ6" s="1"/>
      <c r="AK6" s="1"/>
      <c r="AL6" s="1"/>
      <c r="AM6" s="1"/>
      <c r="AN6" s="1"/>
      <c r="AO6" s="1"/>
      <c r="AP6" s="1"/>
    </row>
    <row r="7" spans="1:42" ht="43.2" hidden="1" x14ac:dyDescent="0.3">
      <c r="A7" t="s">
        <v>138</v>
      </c>
      <c r="B7" s="1" t="s">
        <v>165</v>
      </c>
      <c r="C7" t="s">
        <v>140</v>
      </c>
      <c r="D7" t="s">
        <v>141</v>
      </c>
      <c r="E7" t="s">
        <v>146</v>
      </c>
      <c r="F7" s="1" t="s">
        <v>166</v>
      </c>
      <c r="H7" s="1" t="s">
        <v>167</v>
      </c>
      <c r="I7" s="1" t="s">
        <v>168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hidden="1" x14ac:dyDescent="0.3">
      <c r="A8" t="s">
        <v>138</v>
      </c>
      <c r="B8" s="1" t="s">
        <v>169</v>
      </c>
      <c r="C8" t="s">
        <v>140</v>
      </c>
      <c r="D8" t="s">
        <v>170</v>
      </c>
      <c r="E8" t="s">
        <v>146</v>
      </c>
      <c r="F8" s="1" t="s">
        <v>171</v>
      </c>
      <c r="H8" s="1" t="s">
        <v>172</v>
      </c>
      <c r="J8" s="1" t="s">
        <v>173</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ht="43.2" hidden="1" x14ac:dyDescent="0.3">
      <c r="A9" t="s">
        <v>138</v>
      </c>
      <c r="B9" s="1" t="s">
        <v>174</v>
      </c>
      <c r="C9" t="s">
        <v>150</v>
      </c>
      <c r="D9" t="s">
        <v>175</v>
      </c>
      <c r="E9" t="s">
        <v>146</v>
      </c>
      <c r="F9" s="1">
        <v>1</v>
      </c>
      <c r="G9" s="1" t="s">
        <v>176</v>
      </c>
      <c r="H9" s="1" t="s">
        <v>177</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72.8" hidden="1" x14ac:dyDescent="0.3">
      <c r="A10" t="s">
        <v>138</v>
      </c>
      <c r="B10" s="1" t="s">
        <v>178</v>
      </c>
      <c r="C10" t="s">
        <v>150</v>
      </c>
      <c r="D10" t="s">
        <v>175</v>
      </c>
      <c r="E10" t="s">
        <v>152</v>
      </c>
      <c r="F10" s="1">
        <v>1</v>
      </c>
      <c r="G10" s="1" t="s">
        <v>179</v>
      </c>
      <c r="H10" s="1" t="s">
        <v>180</v>
      </c>
      <c r="I10" s="1" t="s">
        <v>168</v>
      </c>
      <c r="J10" s="1" t="s">
        <v>181</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hidden="1" x14ac:dyDescent="0.3">
      <c r="A11" t="s">
        <v>155</v>
      </c>
      <c r="B11" s="1" t="s">
        <v>182</v>
      </c>
      <c r="C11" t="s">
        <v>140</v>
      </c>
      <c r="D11" t="s">
        <v>183</v>
      </c>
      <c r="E11" t="s">
        <v>184</v>
      </c>
      <c r="F11" s="1" t="s">
        <v>185</v>
      </c>
      <c r="H11" s="1" t="s">
        <v>186</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hidden="1" x14ac:dyDescent="0.3">
      <c r="A12" t="s">
        <v>138</v>
      </c>
      <c r="B12" s="1" t="s">
        <v>187</v>
      </c>
      <c r="C12" t="s">
        <v>188</v>
      </c>
      <c r="D12" t="s">
        <v>189</v>
      </c>
      <c r="E12" t="s">
        <v>184</v>
      </c>
      <c r="F12" s="1" t="s">
        <v>190</v>
      </c>
      <c r="H12" s="1" t="s">
        <v>191</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hidden="1" x14ac:dyDescent="0.3">
      <c r="A13" t="s">
        <v>138</v>
      </c>
      <c r="B13" s="1" t="s">
        <v>192</v>
      </c>
      <c r="C13" t="s">
        <v>140</v>
      </c>
      <c r="D13" t="s">
        <v>141</v>
      </c>
      <c r="E13" t="s">
        <v>146</v>
      </c>
      <c r="F13" s="1" t="s">
        <v>193</v>
      </c>
      <c r="H13" s="1" t="s">
        <v>194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43.2" hidden="1" x14ac:dyDescent="0.3">
      <c r="A14" t="s">
        <v>138</v>
      </c>
      <c r="B14" s="1" t="s">
        <v>195</v>
      </c>
      <c r="C14" t="s">
        <v>150</v>
      </c>
      <c r="D14" t="s">
        <v>175</v>
      </c>
      <c r="E14" t="s">
        <v>196</v>
      </c>
      <c r="F14" s="1">
        <v>5.8999999999999997E-2</v>
      </c>
      <c r="G14" s="1" t="s">
        <v>197</v>
      </c>
      <c r="H14" s="1" t="s">
        <v>198</v>
      </c>
      <c r="I14" s="1" t="s">
        <v>199</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hidden="1" x14ac:dyDescent="0.3">
      <c r="A15" t="s">
        <v>138</v>
      </c>
      <c r="B15" s="1" t="s">
        <v>200</v>
      </c>
      <c r="C15" t="s">
        <v>140</v>
      </c>
      <c r="D15" t="s">
        <v>141</v>
      </c>
      <c r="E15" t="s">
        <v>196</v>
      </c>
      <c r="F15" s="1" t="s">
        <v>201</v>
      </c>
      <c r="H15" s="1" t="s">
        <v>202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hidden="1" x14ac:dyDescent="0.3">
      <c r="A16" t="s">
        <v>138</v>
      </c>
      <c r="B16" s="1" t="s">
        <v>203</v>
      </c>
      <c r="C16" t="s">
        <v>140</v>
      </c>
      <c r="D16" t="s">
        <v>141</v>
      </c>
      <c r="E16" t="s">
        <v>204</v>
      </c>
      <c r="F16" s="1" t="s">
        <v>205</v>
      </c>
      <c r="H16" s="1" t="s">
        <v>206</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ht="28.8" hidden="1" x14ac:dyDescent="0.3">
      <c r="A17" t="s">
        <v>155</v>
      </c>
      <c r="B17" s="1" t="s">
        <v>207</v>
      </c>
      <c r="C17" t="s">
        <v>140</v>
      </c>
      <c r="D17" t="s">
        <v>141</v>
      </c>
      <c r="E17" t="s">
        <v>184</v>
      </c>
      <c r="F17" s="1" t="s">
        <v>208</v>
      </c>
      <c r="H17" s="1" t="s">
        <v>209</v>
      </c>
      <c r="I17" s="1" t="s">
        <v>210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hidden="1" x14ac:dyDescent="0.3">
      <c r="A18" t="s">
        <v>138</v>
      </c>
      <c r="B18" s="1" t="s">
        <v>211</v>
      </c>
      <c r="C18" t="s">
        <v>188</v>
      </c>
      <c r="D18" t="s">
        <v>141</v>
      </c>
      <c r="E18" t="s">
        <v>146</v>
      </c>
      <c r="F18" s="1" t="s">
        <v>212</v>
      </c>
      <c r="H18" s="1" t="s">
        <v>213</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72" hidden="1" x14ac:dyDescent="0.3">
      <c r="A19" t="s">
        <v>138</v>
      </c>
      <c r="B19" s="1" t="s">
        <v>214</v>
      </c>
      <c r="C19" t="s">
        <v>188</v>
      </c>
      <c r="D19" t="s">
        <v>175</v>
      </c>
      <c r="E19" t="s">
        <v>146</v>
      </c>
      <c r="F19" s="1" t="s">
        <v>215</v>
      </c>
      <c r="H19" s="1" t="s">
        <v>216</v>
      </c>
      <c r="J19" s="1" t="s">
        <v>217</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100.8" x14ac:dyDescent="0.3">
      <c r="A20" t="s">
        <v>138</v>
      </c>
      <c r="B20" s="1" t="s">
        <v>218</v>
      </c>
      <c r="C20" t="s">
        <v>150</v>
      </c>
      <c r="D20" t="s">
        <v>175</v>
      </c>
      <c r="E20" t="s">
        <v>152</v>
      </c>
      <c r="F20" s="1">
        <v>0.97771799999999998</v>
      </c>
      <c r="G20" s="1" t="s">
        <v>219</v>
      </c>
      <c r="H20" s="1" t="s">
        <v>220</v>
      </c>
      <c r="I20" s="1" t="s">
        <v>221</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hidden="1" x14ac:dyDescent="0.3">
      <c r="A21" t="s">
        <v>138</v>
      </c>
      <c r="B21" s="1" t="s">
        <v>222</v>
      </c>
      <c r="C21" t="s">
        <v>140</v>
      </c>
      <c r="D21" t="s">
        <v>141</v>
      </c>
      <c r="E21" t="s">
        <v>146</v>
      </c>
      <c r="F21" s="1" t="s">
        <v>223</v>
      </c>
      <c r="H21" s="1" t="s">
        <v>224</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hidden="1" x14ac:dyDescent="0.3">
      <c r="A22" t="s">
        <v>138</v>
      </c>
      <c r="B22" s="1" t="s">
        <v>225</v>
      </c>
      <c r="C22" t="s">
        <v>150</v>
      </c>
      <c r="D22" t="s">
        <v>175</v>
      </c>
      <c r="E22" t="s">
        <v>152</v>
      </c>
      <c r="F22" s="1">
        <v>0.96927300000000005</v>
      </c>
      <c r="G22" s="1" t="s">
        <v>226</v>
      </c>
      <c r="H22" s="1" t="s">
        <v>227</v>
      </c>
      <c r="I22" s="1" t="s">
        <v>228</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hidden="1" x14ac:dyDescent="0.3">
      <c r="A23" t="s">
        <v>229</v>
      </c>
      <c r="B23" s="1" t="s">
        <v>230</v>
      </c>
      <c r="C23" t="s">
        <v>140</v>
      </c>
      <c r="D23" t="s">
        <v>231</v>
      </c>
      <c r="E23" t="s">
        <v>146</v>
      </c>
      <c r="F23" s="1" t="s">
        <v>232</v>
      </c>
      <c r="I23" s="1" t="s">
        <v>233</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hidden="1" x14ac:dyDescent="0.3">
      <c r="A24" t="s">
        <v>138</v>
      </c>
      <c r="B24" s="1" t="s">
        <v>234</v>
      </c>
      <c r="C24" t="s">
        <v>140</v>
      </c>
      <c r="D24" t="s">
        <v>141</v>
      </c>
      <c r="E24" t="s">
        <v>235</v>
      </c>
      <c r="F24" s="1" t="s">
        <v>236</v>
      </c>
      <c r="H24" s="1" t="s">
        <v>237</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hidden="1" x14ac:dyDescent="0.3">
      <c r="A25" t="s">
        <v>138</v>
      </c>
      <c r="B25" s="1" t="s">
        <v>238</v>
      </c>
      <c r="C25" t="s">
        <v>140</v>
      </c>
      <c r="D25" t="s">
        <v>175</v>
      </c>
      <c r="E25" t="s">
        <v>146</v>
      </c>
      <c r="F25" s="1" t="s">
        <v>239</v>
      </c>
      <c r="G25" s="1" t="s">
        <v>240</v>
      </c>
      <c r="H25" s="1" t="s">
        <v>241</v>
      </c>
      <c r="I25" s="1" t="s">
        <v>242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29.6" hidden="1" x14ac:dyDescent="0.3">
      <c r="A26" t="s">
        <v>138</v>
      </c>
      <c r="B26" s="1" t="s">
        <v>243</v>
      </c>
      <c r="C26" t="s">
        <v>150</v>
      </c>
      <c r="D26" t="s">
        <v>175</v>
      </c>
      <c r="E26" t="s">
        <v>244</v>
      </c>
      <c r="F26" s="2">
        <v>5.3000000000000001E-5</v>
      </c>
      <c r="G26" s="1" t="s">
        <v>245</v>
      </c>
      <c r="H26" s="1" t="s">
        <v>246</v>
      </c>
      <c r="I26" s="1" t="s">
        <v>247</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57.6" hidden="1" x14ac:dyDescent="0.3">
      <c r="A27" t="s">
        <v>138</v>
      </c>
      <c r="B27" s="1" t="s">
        <v>248</v>
      </c>
      <c r="C27" t="s">
        <v>140</v>
      </c>
      <c r="D27" t="s">
        <v>141</v>
      </c>
      <c r="E27" t="s">
        <v>244</v>
      </c>
      <c r="F27" s="1" t="s">
        <v>249</v>
      </c>
      <c r="H27" s="1" t="s">
        <v>250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115.2" hidden="1" x14ac:dyDescent="0.3">
      <c r="A28" t="s">
        <v>138</v>
      </c>
      <c r="B28" s="1" t="s">
        <v>251</v>
      </c>
      <c r="C28" t="s">
        <v>150</v>
      </c>
      <c r="D28" t="s">
        <v>175</v>
      </c>
      <c r="E28" t="s">
        <v>146</v>
      </c>
      <c r="F28" s="1">
        <v>50</v>
      </c>
      <c r="G28" s="1" t="s">
        <v>245</v>
      </c>
      <c r="H28" s="1" t="s">
        <v>252</v>
      </c>
      <c r="I28" s="1" t="s">
        <v>247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100.8" hidden="1" x14ac:dyDescent="0.3">
      <c r="A29" t="s">
        <v>138</v>
      </c>
      <c r="B29" s="1" t="s">
        <v>253</v>
      </c>
      <c r="C29" t="s">
        <v>140</v>
      </c>
      <c r="D29" t="s">
        <v>141</v>
      </c>
      <c r="E29" t="s">
        <v>146</v>
      </c>
      <c r="F29" s="1" t="s">
        <v>254</v>
      </c>
      <c r="H29" s="1" t="s">
        <v>255</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hidden="1" x14ac:dyDescent="0.3">
      <c r="A30" t="s">
        <v>138</v>
      </c>
      <c r="B30" s="1" t="s">
        <v>256</v>
      </c>
      <c r="C30" t="s">
        <v>140</v>
      </c>
      <c r="D30" t="s">
        <v>141</v>
      </c>
      <c r="E30" t="s">
        <v>146</v>
      </c>
      <c r="F30" s="1" t="s">
        <v>257</v>
      </c>
      <c r="H30" s="1" t="s">
        <v>258</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15.2" hidden="1" x14ac:dyDescent="0.3">
      <c r="A31" t="s">
        <v>138</v>
      </c>
      <c r="B31" s="1" t="s">
        <v>259</v>
      </c>
      <c r="C31" t="s">
        <v>260</v>
      </c>
      <c r="D31" t="s">
        <v>170</v>
      </c>
      <c r="E31" t="s">
        <v>146</v>
      </c>
      <c r="F31" s="1" t="s">
        <v>261</v>
      </c>
      <c r="H31" s="1" t="s">
        <v>262</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hidden="1" x14ac:dyDescent="0.3">
      <c r="A32" t="s">
        <v>138</v>
      </c>
      <c r="B32" s="1" t="s">
        <v>263</v>
      </c>
      <c r="C32" t="s">
        <v>150</v>
      </c>
      <c r="D32" t="s">
        <v>170</v>
      </c>
      <c r="E32" t="s">
        <v>264</v>
      </c>
      <c r="F32" s="1">
        <v>9</v>
      </c>
      <c r="G32" s="1" t="s">
        <v>265</v>
      </c>
      <c r="H32" s="1" t="s">
        <v>266</v>
      </c>
      <c r="I32" s="3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hidden="1" x14ac:dyDescent="0.3">
      <c r="A33" t="s">
        <v>138</v>
      </c>
      <c r="B33" s="1" t="s">
        <v>267</v>
      </c>
      <c r="C33" t="s">
        <v>140</v>
      </c>
      <c r="D33" t="s">
        <v>141</v>
      </c>
      <c r="E33" t="s">
        <v>146</v>
      </c>
      <c r="F33" s="1" t="s">
        <v>268</v>
      </c>
      <c r="H33" s="1" t="s">
        <v>269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hidden="1" x14ac:dyDescent="0.3">
      <c r="A34" t="s">
        <v>138</v>
      </c>
      <c r="B34" s="1" t="s">
        <v>270</v>
      </c>
      <c r="C34" t="s">
        <v>140</v>
      </c>
      <c r="D34" t="s">
        <v>141</v>
      </c>
      <c r="E34" t="s">
        <v>146</v>
      </c>
      <c r="F34" s="1" t="s">
        <v>271</v>
      </c>
      <c r="H34" s="1" t="s">
        <v>269</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hidden="1" x14ac:dyDescent="0.3">
      <c r="A35" t="s">
        <v>155</v>
      </c>
      <c r="B35" s="1" t="s">
        <v>272</v>
      </c>
      <c r="C35" t="s">
        <v>140</v>
      </c>
      <c r="D35" t="s">
        <v>141</v>
      </c>
      <c r="E35" t="s">
        <v>273</v>
      </c>
      <c r="F35" s="1" t="s">
        <v>274</v>
      </c>
      <c r="H35" s="1" t="s">
        <v>275</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hidden="1" x14ac:dyDescent="0.3">
      <c r="A36" t="s">
        <v>155</v>
      </c>
      <c r="B36" s="1" t="s">
        <v>276</v>
      </c>
      <c r="C36" t="s">
        <v>160</v>
      </c>
      <c r="D36" t="s">
        <v>161</v>
      </c>
      <c r="E36" t="s">
        <v>273</v>
      </c>
      <c r="F36" s="1" t="s">
        <v>277</v>
      </c>
      <c r="G36" s="1" t="s">
        <v>278</v>
      </c>
      <c r="H36" s="1" t="s">
        <v>279</v>
      </c>
      <c r="K36" s="6">
        <f>'[1]Buprenorphine Capacity'!B$5</f>
        <v>0</v>
      </c>
      <c r="L36" s="6">
        <f>'[1]Buprenorphine Capacity'!C$5</f>
        <v>0</v>
      </c>
      <c r="M36" s="6">
        <f>'[1]Buprenorphine Capacity'!D$5</f>
        <v>0</v>
      </c>
      <c r="N36" s="6">
        <f>'[1]Buprenorphine Capacity'!E$5</f>
        <v>0</v>
      </c>
      <c r="O36" s="6">
        <f>'[1]Buprenorphine Capacity'!F$5</f>
        <v>1893</v>
      </c>
      <c r="P36" s="6">
        <f>'[1]Buprenorphine Capacity'!G$5</f>
        <v>3256</v>
      </c>
      <c r="Q36" s="6">
        <f>'[1]Buprenorphine Capacity'!H$5</f>
        <v>5484</v>
      </c>
      <c r="R36" s="6">
        <f>'[1]Buprenorphine Capacity'!I$5</f>
        <v>8555.5</v>
      </c>
      <c r="S36" s="6">
        <f>'[1]Buprenorphine Capacity'!J$5</f>
        <v>10637</v>
      </c>
      <c r="T36" s="6">
        <f>'[1]Buprenorphine Capacity'!K$5</f>
        <v>14365.333333333332</v>
      </c>
      <c r="U36" s="6">
        <f>'[1]Buprenorphine Capacity'!L$5</f>
        <v>15817.5</v>
      </c>
      <c r="V36" s="6">
        <f>'[1]Buprenorphine Capacity'!M$5</f>
        <v>18023.5</v>
      </c>
      <c r="W36" s="6">
        <f>'[1]Buprenorphine Capacity'!N$5</f>
        <v>20148</v>
      </c>
      <c r="X36" s="6">
        <f>'[1]Buprenorphine Capacity'!O$5</f>
        <v>22198</v>
      </c>
      <c r="Y36" s="6">
        <f>'[1]Buprenorphine Capacity'!P$5</f>
        <v>23629</v>
      </c>
      <c r="Z36" s="6">
        <f>'[1]Buprenorphine Capacity'!Q$5</f>
        <v>25738</v>
      </c>
      <c r="AA36" s="6">
        <f>'[1]Buprenorphine Capacity'!R$5</f>
        <v>28930.5</v>
      </c>
      <c r="AB36" s="6">
        <f>'[1]Buprenorphine Capacity'!S$5</f>
        <v>32122.999999999996</v>
      </c>
      <c r="AC36" s="6">
        <f>'[1]Buprenorphine Capacity'!T$5</f>
        <v>42037</v>
      </c>
      <c r="AD36" s="6">
        <f>'[1]Buprenorphine Capacity'!U$5</f>
        <v>57426.5</v>
      </c>
      <c r="AE36" s="6">
        <f>'[1]Buprenorphine Capacity'!V$5</f>
        <v>66800</v>
      </c>
      <c r="AF36" s="6">
        <f>'[1]Buprenorphine Capacity'!W$5</f>
        <v>94223</v>
      </c>
      <c r="AG36" s="1"/>
      <c r="AH36" s="1"/>
      <c r="AI36" s="1"/>
      <c r="AJ36" s="1"/>
      <c r="AK36" s="1"/>
      <c r="AL36" s="1"/>
      <c r="AM36" s="1"/>
      <c r="AN36" s="1"/>
      <c r="AO36" s="1"/>
      <c r="AP36" s="1"/>
    </row>
    <row r="37" spans="1:42" ht="28.8" hidden="1" x14ac:dyDescent="0.3">
      <c r="A37" t="s">
        <v>138</v>
      </c>
      <c r="B37" s="1" t="s">
        <v>280</v>
      </c>
      <c r="C37" t="s">
        <v>150</v>
      </c>
      <c r="D37" t="s">
        <v>170</v>
      </c>
      <c r="E37" t="s">
        <v>281</v>
      </c>
      <c r="F37" s="1">
        <v>2001.5</v>
      </c>
      <c r="H37" s="1" t="s">
        <v>282</v>
      </c>
      <c r="J37" s="1" t="e">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hidden="1" x14ac:dyDescent="0.3">
      <c r="A38" t="s">
        <v>138</v>
      </c>
      <c r="B38" s="1" t="s">
        <v>283</v>
      </c>
      <c r="C38" t="s">
        <v>150</v>
      </c>
      <c r="D38" t="s">
        <v>170</v>
      </c>
      <c r="E38" t="s">
        <v>146</v>
      </c>
      <c r="F38" s="1">
        <v>0</v>
      </c>
      <c r="H38" s="1" t="s">
        <v>284</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hidden="1" x14ac:dyDescent="0.3">
      <c r="A39" t="s">
        <v>138</v>
      </c>
      <c r="B39" s="1" t="s">
        <v>285</v>
      </c>
      <c r="C39" t="s">
        <v>140</v>
      </c>
      <c r="D39" t="s">
        <v>141</v>
      </c>
      <c r="E39" t="s">
        <v>146</v>
      </c>
      <c r="F39" s="1" t="s">
        <v>286</v>
      </c>
      <c r="H39" s="1" t="s">
        <v>287</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57.6" hidden="1" x14ac:dyDescent="0.3">
      <c r="A40" t="s">
        <v>138</v>
      </c>
      <c r="B40" s="1" t="s">
        <v>288</v>
      </c>
      <c r="C40" t="s">
        <v>150</v>
      </c>
      <c r="D40" t="s">
        <v>175</v>
      </c>
      <c r="E40" t="s">
        <v>146</v>
      </c>
      <c r="F40" s="1">
        <v>0.1</v>
      </c>
      <c r="G40" s="1" t="s">
        <v>176</v>
      </c>
      <c r="H40" s="1" t="s">
        <v>289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hidden="1" x14ac:dyDescent="0.3">
      <c r="A41" t="s">
        <v>138</v>
      </c>
      <c r="B41" s="1" t="s">
        <v>290</v>
      </c>
      <c r="C41" t="s">
        <v>291</v>
      </c>
      <c r="D41" t="s">
        <v>292</v>
      </c>
      <c r="E41" t="s">
        <v>273</v>
      </c>
      <c r="F41" s="1" t="s">
        <v>293</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hidden="1" x14ac:dyDescent="0.3">
      <c r="A42" t="s">
        <v>138</v>
      </c>
      <c r="B42" s="1" t="s">
        <v>294</v>
      </c>
      <c r="C42" t="s">
        <v>291</v>
      </c>
      <c r="D42" t="s">
        <v>292</v>
      </c>
      <c r="E42" t="s">
        <v>273</v>
      </c>
      <c r="F42" s="1" t="s">
        <v>295</v>
      </c>
      <c r="H42" s="1" t="s">
        <v>296</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hidden="1" x14ac:dyDescent="0.3">
      <c r="A43" t="s">
        <v>138</v>
      </c>
      <c r="B43" s="1" t="s">
        <v>297</v>
      </c>
      <c r="C43" t="s">
        <v>291</v>
      </c>
      <c r="D43" t="s">
        <v>292</v>
      </c>
      <c r="E43" t="s">
        <v>235</v>
      </c>
      <c r="F43" s="1" t="s">
        <v>298</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hidden="1" x14ac:dyDescent="0.3">
      <c r="A44" t="s">
        <v>138</v>
      </c>
      <c r="B44" s="1" t="s">
        <v>299</v>
      </c>
      <c r="C44" t="s">
        <v>291</v>
      </c>
      <c r="D44" t="s">
        <v>292</v>
      </c>
      <c r="E44" t="s">
        <v>273</v>
      </c>
      <c r="F44" s="1" t="s">
        <v>300</v>
      </c>
      <c r="H44" s="1" t="s">
        <v>296</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hidden="1" x14ac:dyDescent="0.3">
      <c r="A45" t="s">
        <v>138</v>
      </c>
      <c r="B45" s="1" t="s">
        <v>301</v>
      </c>
      <c r="C45" t="s">
        <v>150</v>
      </c>
      <c r="D45" t="s">
        <v>231</v>
      </c>
      <c r="E45" t="s">
        <v>264</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hidden="1" x14ac:dyDescent="0.3">
      <c r="A46" t="s">
        <v>138</v>
      </c>
      <c r="B46" s="1" t="s">
        <v>302</v>
      </c>
      <c r="C46" t="s">
        <v>291</v>
      </c>
      <c r="D46" t="s">
        <v>292</v>
      </c>
      <c r="E46" t="s">
        <v>303</v>
      </c>
      <c r="F46" s="1" t="s">
        <v>304</v>
      </c>
      <c r="H46" s="1" t="s">
        <v>296</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43.2" hidden="1" x14ac:dyDescent="0.3">
      <c r="A47" t="s">
        <v>138</v>
      </c>
      <c r="B47" s="1" t="s">
        <v>305</v>
      </c>
      <c r="C47" t="s">
        <v>140</v>
      </c>
      <c r="D47" t="s">
        <v>231</v>
      </c>
      <c r="F47" s="1" t="s">
        <v>306</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hidden="1" x14ac:dyDescent="0.3">
      <c r="A48" t="s">
        <v>229</v>
      </c>
      <c r="B48" s="1" t="s">
        <v>307</v>
      </c>
      <c r="C48" t="s">
        <v>140</v>
      </c>
      <c r="D48" t="s">
        <v>231</v>
      </c>
      <c r="F48" s="1" t="s">
        <v>308</v>
      </c>
      <c r="H48" s="1" t="s">
        <v>309</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43.2" hidden="1" x14ac:dyDescent="0.3">
      <c r="A49" t="s">
        <v>229</v>
      </c>
      <c r="B49" s="1" t="s">
        <v>310</v>
      </c>
      <c r="C49" t="s">
        <v>140</v>
      </c>
      <c r="D49" t="s">
        <v>231</v>
      </c>
      <c r="F49" s="1" t="s">
        <v>311</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hidden="1" x14ac:dyDescent="0.3">
      <c r="A50" t="s">
        <v>229</v>
      </c>
      <c r="B50" s="1" t="s">
        <v>312</v>
      </c>
      <c r="C50" t="s">
        <v>140</v>
      </c>
      <c r="D50" t="s">
        <v>231</v>
      </c>
      <c r="E50" t="s">
        <v>313</v>
      </c>
      <c r="F50" s="1" t="s">
        <v>314</v>
      </c>
      <c r="H50" s="1" t="s">
        <v>309</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hidden="1" x14ac:dyDescent="0.3">
      <c r="A51" t="s">
        <v>138</v>
      </c>
      <c r="B51" s="1" t="s">
        <v>315</v>
      </c>
      <c r="C51" t="s">
        <v>316</v>
      </c>
      <c r="D51" t="s">
        <v>292</v>
      </c>
      <c r="E51" t="s">
        <v>313</v>
      </c>
      <c r="F51" s="1" t="s">
        <v>317</v>
      </c>
      <c r="H51" s="1" t="s">
        <v>318</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43.2" x14ac:dyDescent="0.3">
      <c r="A52" t="s">
        <v>138</v>
      </c>
      <c r="B52" s="1" t="s">
        <v>319</v>
      </c>
      <c r="C52" t="s">
        <v>150</v>
      </c>
      <c r="D52" t="s">
        <v>175</v>
      </c>
      <c r="E52" t="s">
        <v>320</v>
      </c>
      <c r="F52" s="1">
        <v>0.29180600000000001</v>
      </c>
      <c r="G52" s="1" t="s">
        <v>153</v>
      </c>
      <c r="H52" s="1" t="s">
        <v>321</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hidden="1" x14ac:dyDescent="0.3">
      <c r="A53" t="s">
        <v>138</v>
      </c>
      <c r="B53" s="1" t="s">
        <v>322</v>
      </c>
      <c r="C53" t="s">
        <v>140</v>
      </c>
      <c r="D53" t="s">
        <v>141</v>
      </c>
      <c r="E53" t="s">
        <v>142</v>
      </c>
      <c r="F53" s="1" t="s">
        <v>323</v>
      </c>
      <c r="H53" s="1" t="s">
        <v>324</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hidden="1" x14ac:dyDescent="0.3">
      <c r="A54" t="s">
        <v>138</v>
      </c>
      <c r="B54" s="1" t="s">
        <v>325</v>
      </c>
      <c r="C54" t="s">
        <v>140</v>
      </c>
      <c r="D54" t="s">
        <v>141</v>
      </c>
      <c r="E54" t="s">
        <v>320</v>
      </c>
      <c r="F54" s="1" t="s">
        <v>326</v>
      </c>
      <c r="H54" s="1" t="s">
        <v>327</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3">
      <c r="A55" t="s">
        <v>138</v>
      </c>
      <c r="B55" s="1" t="s">
        <v>328</v>
      </c>
      <c r="C55" t="s">
        <v>150</v>
      </c>
      <c r="D55" t="s">
        <v>175</v>
      </c>
      <c r="E55" t="s">
        <v>320</v>
      </c>
      <c r="G55" s="1" t="s">
        <v>153</v>
      </c>
      <c r="H55" s="1" t="s">
        <v>329</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hidden="1" x14ac:dyDescent="0.3">
      <c r="A56" t="s">
        <v>138</v>
      </c>
      <c r="B56" s="1" t="s">
        <v>330</v>
      </c>
      <c r="C56" t="s">
        <v>140</v>
      </c>
      <c r="D56" t="s">
        <v>141</v>
      </c>
      <c r="E56" t="s">
        <v>142</v>
      </c>
      <c r="F56" s="1" t="s">
        <v>331</v>
      </c>
      <c r="H56" s="1" t="s">
        <v>332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hidden="1" x14ac:dyDescent="0.3">
      <c r="A57" t="s">
        <v>138</v>
      </c>
      <c r="B57" s="1" t="s">
        <v>333</v>
      </c>
      <c r="C57" t="s">
        <v>140</v>
      </c>
      <c r="D57" t="s">
        <v>141</v>
      </c>
      <c r="E57" t="s">
        <v>320</v>
      </c>
      <c r="F57" s="1" t="s">
        <v>334</v>
      </c>
      <c r="H57" s="1" t="s">
        <v>335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hidden="1" x14ac:dyDescent="0.3">
      <c r="A58" t="s">
        <v>138</v>
      </c>
      <c r="B58" s="1" t="s">
        <v>336</v>
      </c>
      <c r="C58" t="s">
        <v>316</v>
      </c>
      <c r="D58" t="s">
        <v>292</v>
      </c>
      <c r="E58" t="s">
        <v>313</v>
      </c>
      <c r="F58" s="1" t="s">
        <v>337</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hidden="1" x14ac:dyDescent="0.3">
      <c r="A59" t="s">
        <v>138</v>
      </c>
      <c r="B59" s="1" t="s">
        <v>338</v>
      </c>
      <c r="C59" t="s">
        <v>316</v>
      </c>
      <c r="D59" t="s">
        <v>292</v>
      </c>
      <c r="E59" t="s">
        <v>313</v>
      </c>
      <c r="F59" s="1" t="s">
        <v>339</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201.6" hidden="1" x14ac:dyDescent="0.3">
      <c r="A60" t="s">
        <v>138</v>
      </c>
      <c r="B60" s="1" t="s">
        <v>340</v>
      </c>
      <c r="C60" t="s">
        <v>150</v>
      </c>
      <c r="D60" t="s">
        <v>175</v>
      </c>
      <c r="E60" t="s">
        <v>341</v>
      </c>
      <c r="F60">
        <v>3.27186E-2</v>
      </c>
      <c r="G60" s="1" t="s">
        <v>226</v>
      </c>
      <c r="H60" s="1" t="s">
        <v>342</v>
      </c>
      <c r="I60" s="1" t="s">
        <v>343</v>
      </c>
      <c r="J60" s="1" t="s">
        <v>344</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hidden="1" x14ac:dyDescent="0.3">
      <c r="A61" t="s">
        <v>138</v>
      </c>
      <c r="B61" s="1" t="s">
        <v>345</v>
      </c>
      <c r="C61" t="s">
        <v>140</v>
      </c>
      <c r="D61" t="s">
        <v>141</v>
      </c>
      <c r="E61" t="s">
        <v>142</v>
      </c>
      <c r="F61" s="1" t="s">
        <v>346</v>
      </c>
      <c r="H61" s="1" t="s">
        <v>347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hidden="1" x14ac:dyDescent="0.3">
      <c r="A62" t="s">
        <v>138</v>
      </c>
      <c r="B62" s="1" t="s">
        <v>348</v>
      </c>
      <c r="C62" t="s">
        <v>140</v>
      </c>
      <c r="D62" t="s">
        <v>141</v>
      </c>
      <c r="E62" t="s">
        <v>320</v>
      </c>
      <c r="F62" s="1" t="s">
        <v>349</v>
      </c>
      <c r="H62" s="1" t="s">
        <v>350</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144" hidden="1" x14ac:dyDescent="0.3">
      <c r="A63" t="s">
        <v>138</v>
      </c>
      <c r="B63" s="1" t="s">
        <v>351</v>
      </c>
      <c r="C63" t="s">
        <v>150</v>
      </c>
      <c r="D63" t="s">
        <v>175</v>
      </c>
      <c r="E63" t="s">
        <v>146</v>
      </c>
      <c r="F63" s="1" t="s">
        <v>352</v>
      </c>
      <c r="H63" s="1" t="s">
        <v>309</v>
      </c>
      <c r="I63" s="1" t="s">
        <v>353</v>
      </c>
      <c r="J63" s="1" t="s">
        <v>354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30.4" hidden="1" x14ac:dyDescent="0.3">
      <c r="A64" t="s">
        <v>138</v>
      </c>
      <c r="B64" s="1" t="s">
        <v>355</v>
      </c>
      <c r="C64" t="s">
        <v>150</v>
      </c>
      <c r="D64" t="s">
        <v>175</v>
      </c>
      <c r="E64" t="s">
        <v>146</v>
      </c>
      <c r="F64" s="1" t="s">
        <v>356</v>
      </c>
      <c r="H64" s="1" t="s">
        <v>309</v>
      </c>
      <c r="I64" s="1" t="s">
        <v>357</v>
      </c>
      <c r="J64" s="1" t="s">
        <v>358</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51.94999999999999" hidden="1" customHeight="1" x14ac:dyDescent="0.3">
      <c r="A65" t="s">
        <v>138</v>
      </c>
      <c r="B65" s="1" t="s">
        <v>359</v>
      </c>
      <c r="C65" t="s">
        <v>150</v>
      </c>
      <c r="D65" t="s">
        <v>175</v>
      </c>
      <c r="E65" t="s">
        <v>152</v>
      </c>
      <c r="F65" s="1" t="s">
        <v>360</v>
      </c>
      <c r="G65" s="1" t="s">
        <v>361</v>
      </c>
      <c r="H65" s="1" t="s">
        <v>362</v>
      </c>
      <c r="I65" s="1" t="s">
        <v>363</v>
      </c>
      <c r="J65" s="1" t="s">
        <v>364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15" hidden="1" customHeight="1" x14ac:dyDescent="0.3">
      <c r="A66" t="s">
        <v>138</v>
      </c>
      <c r="B66" s="1" t="s">
        <v>365</v>
      </c>
      <c r="C66" t="s">
        <v>140</v>
      </c>
      <c r="D66" t="s">
        <v>141</v>
      </c>
      <c r="E66" t="s">
        <v>273</v>
      </c>
      <c r="F66" s="1" t="s">
        <v>366</v>
      </c>
      <c r="H66" s="1" t="s">
        <v>367</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95" hidden="1" customHeight="1" x14ac:dyDescent="0.3">
      <c r="A67" t="s">
        <v>138</v>
      </c>
      <c r="B67" s="1" t="s">
        <v>368</v>
      </c>
      <c r="C67" t="s">
        <v>140</v>
      </c>
      <c r="D67" t="s">
        <v>141</v>
      </c>
      <c r="E67" t="s">
        <v>273</v>
      </c>
      <c r="F67" s="1" t="s">
        <v>369</v>
      </c>
      <c r="H67" s="1" t="s">
        <v>370</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16.95" hidden="1" customHeight="1" x14ac:dyDescent="0.3">
      <c r="A68" t="s">
        <v>138</v>
      </c>
      <c r="B68" s="1" t="s">
        <v>371</v>
      </c>
      <c r="C68" t="s">
        <v>140</v>
      </c>
      <c r="D68" t="s">
        <v>141</v>
      </c>
      <c r="E68" t="s">
        <v>273</v>
      </c>
      <c r="F68" s="1" t="s">
        <v>372</v>
      </c>
      <c r="H68" s="1" t="s">
        <v>373</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5.95" hidden="1" customHeight="1" x14ac:dyDescent="0.3">
      <c r="A69" t="s">
        <v>138</v>
      </c>
      <c r="B69" s="1" t="s">
        <v>374</v>
      </c>
      <c r="C69" t="s">
        <v>140</v>
      </c>
      <c r="D69" t="s">
        <v>141</v>
      </c>
      <c r="E69" t="s">
        <v>273</v>
      </c>
      <c r="F69" s="1" t="s">
        <v>375</v>
      </c>
      <c r="H69" s="1" t="s">
        <v>376</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ht="25.95" hidden="1" customHeight="1" x14ac:dyDescent="0.3">
      <c r="A70" t="s">
        <v>229</v>
      </c>
      <c r="B70" s="1" t="s">
        <v>377</v>
      </c>
      <c r="C70" t="s">
        <v>150</v>
      </c>
      <c r="D70" t="s">
        <v>231</v>
      </c>
      <c r="E70" t="s">
        <v>146</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3">
      <c r="A71" t="s">
        <v>138</v>
      </c>
      <c r="B71" s="1" t="s">
        <v>378</v>
      </c>
      <c r="C71" t="s">
        <v>150</v>
      </c>
      <c r="D71" t="s">
        <v>175</v>
      </c>
      <c r="E71" t="s">
        <v>152</v>
      </c>
      <c r="F71">
        <v>0.63904799999999995</v>
      </c>
      <c r="G71" s="1" t="s">
        <v>379</v>
      </c>
      <c r="H71" s="1" t="s">
        <v>380</v>
      </c>
      <c r="J71" s="1" t="s">
        <v>381</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57.6" hidden="1" x14ac:dyDescent="0.3">
      <c r="A72" t="s">
        <v>138</v>
      </c>
      <c r="B72" s="1" t="s">
        <v>382</v>
      </c>
      <c r="C72" t="s">
        <v>150</v>
      </c>
      <c r="D72" t="s">
        <v>175</v>
      </c>
      <c r="E72" t="s">
        <v>152</v>
      </c>
      <c r="F72" s="1">
        <v>2</v>
      </c>
      <c r="G72" s="1" t="s">
        <v>383</v>
      </c>
      <c r="H72" s="1" t="s">
        <v>384</v>
      </c>
      <c r="I72" s="1" t="s">
        <v>385</v>
      </c>
      <c r="J72" s="1" t="s">
        <v>386</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hidden="1" x14ac:dyDescent="0.3">
      <c r="A73" t="s">
        <v>155</v>
      </c>
      <c r="B73" s="1" t="s">
        <v>387</v>
      </c>
      <c r="C73" t="s">
        <v>140</v>
      </c>
      <c r="D73" t="s">
        <v>141</v>
      </c>
      <c r="E73">
        <v>1</v>
      </c>
      <c r="F73" s="1" t="s">
        <v>388</v>
      </c>
      <c r="H73" s="1" t="s">
        <v>389</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hidden="1" x14ac:dyDescent="0.3">
      <c r="A74" t="s">
        <v>155</v>
      </c>
      <c r="B74" s="1" t="s">
        <v>390</v>
      </c>
      <c r="C74" t="s">
        <v>150</v>
      </c>
      <c r="D74" t="s">
        <v>175</v>
      </c>
      <c r="E74" t="s">
        <v>391</v>
      </c>
      <c r="F74" s="1">
        <v>2012.5</v>
      </c>
      <c r="G74" s="1" t="s">
        <v>392</v>
      </c>
      <c r="H74" s="1" t="s">
        <v>393</v>
      </c>
      <c r="I74" s="1" t="s">
        <v>394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hidden="1" x14ac:dyDescent="0.3">
      <c r="A75" t="s">
        <v>155</v>
      </c>
      <c r="B75" s="1" t="s">
        <v>395</v>
      </c>
      <c r="C75" t="s">
        <v>140</v>
      </c>
      <c r="D75" t="s">
        <v>183</v>
      </c>
      <c r="E75" t="s">
        <v>146</v>
      </c>
      <c r="F75" s="1" t="s">
        <v>396</v>
      </c>
      <c r="H75" s="1" t="s">
        <v>397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hidden="1" x14ac:dyDescent="0.3">
      <c r="A76" t="s">
        <v>155</v>
      </c>
      <c r="B76" s="1" t="s">
        <v>398</v>
      </c>
      <c r="C76" t="s">
        <v>160</v>
      </c>
      <c r="D76" t="s">
        <v>161</v>
      </c>
      <c r="E76" t="s">
        <v>146</v>
      </c>
      <c r="F76" s="1" t="s">
        <v>399</v>
      </c>
      <c r="H76" s="1" t="s">
        <v>400</v>
      </c>
      <c r="I76" s="1" t="s">
        <v>401</v>
      </c>
      <c r="K76" s="7">
        <f>'[1]Fentanyl NFLIS'!B$2</f>
        <v>0</v>
      </c>
      <c r="L76" s="7">
        <f>'[1]Fentanyl NFLIS'!C$2</f>
        <v>0</v>
      </c>
      <c r="M76" s="7">
        <f>'[1]Fentanyl NFLIS'!D$2</f>
        <v>0</v>
      </c>
      <c r="N76" s="7">
        <f>'[1]Fentanyl NFLIS'!E$2</f>
        <v>0</v>
      </c>
      <c r="O76" s="7">
        <f>'[1]Fentanyl NFLIS'!F$2</f>
        <v>0</v>
      </c>
      <c r="P76" s="7">
        <f>'[1]Fentanyl NFLIS'!G$2</f>
        <v>0</v>
      </c>
      <c r="Q76" s="7">
        <f>'[1]Fentanyl NFLIS'!H$2</f>
        <v>0</v>
      </c>
      <c r="R76" s="7">
        <f>'[1]Fentanyl NFLIS'!I$2</f>
        <v>0</v>
      </c>
      <c r="S76" s="7">
        <f>'[1]Fentanyl NFLIS'!J$2</f>
        <v>1.0755202244563947E-2</v>
      </c>
      <c r="T76" s="7">
        <f>'[1]Fentanyl NFLIS'!K$2</f>
        <v>5.6314948870589696E-3</v>
      </c>
      <c r="U76" s="7">
        <f>'[1]Fentanyl NFLIS'!L$2</f>
        <v>5.7798856433668722E-3</v>
      </c>
      <c r="V76" s="7">
        <f>'[1]Fentanyl NFLIS'!M$2</f>
        <v>6.1042036175059195E-3</v>
      </c>
      <c r="W76" s="7">
        <f>'[1]Fentanyl NFLIS'!N$2</f>
        <v>5.3814787439894363E-3</v>
      </c>
      <c r="X76" s="7">
        <f>'[1]Fentanyl NFLIS'!O$2</f>
        <v>0</v>
      </c>
      <c r="Y76" s="7">
        <f>'[1]Fentanyl NFLIS'!P$2</f>
        <v>6.4060575890166902E-3</v>
      </c>
      <c r="Z76" s="7">
        <f>'[1]Fentanyl NFLIS'!Q$2</f>
        <v>2.7908994218554105E-2</v>
      </c>
      <c r="AA76" s="7">
        <f>'[1]Fentanyl NFLIS'!R$2</f>
        <v>8.2317311449785074E-2</v>
      </c>
      <c r="AB76" s="7">
        <f>'[1]Fentanyl NFLIS'!S$2</f>
        <v>0.18473601770824541</v>
      </c>
      <c r="AC76" s="7">
        <f>'[1]Fentanyl NFLIS'!T$2</f>
        <v>0.32210083779712445</v>
      </c>
      <c r="AD76" s="7">
        <f>'[1]Fentanyl NFLIS'!U$2</f>
        <v>0.40610436550278561</v>
      </c>
      <c r="AE76" s="7">
        <f>'[1]Fentanyl NFLIS'!V$2</f>
        <v>0.47271690770965785</v>
      </c>
      <c r="AF76" s="7">
        <f>'[1]Fentanyl NFLIS'!W$2</f>
        <v>0.53636894162713789</v>
      </c>
      <c r="AG76" s="1"/>
      <c r="AH76" s="1"/>
      <c r="AI76" s="1"/>
      <c r="AJ76" s="1"/>
      <c r="AK76" s="1"/>
      <c r="AL76" s="1"/>
      <c r="AM76" s="1"/>
      <c r="AN76" s="1"/>
      <c r="AO76" s="1"/>
      <c r="AP76" s="1"/>
    </row>
    <row r="77" spans="1:42" hidden="1" x14ac:dyDescent="0.3">
      <c r="A77" t="s">
        <v>402</v>
      </c>
      <c r="B77" s="1" t="s">
        <v>403</v>
      </c>
      <c r="C77" t="s">
        <v>150</v>
      </c>
      <c r="D77" t="s">
        <v>231</v>
      </c>
      <c r="E77" t="s">
        <v>281</v>
      </c>
      <c r="F77" s="1">
        <v>2031</v>
      </c>
      <c r="H77" s="1" t="s">
        <v>404</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hidden="1" x14ac:dyDescent="0.3">
      <c r="A78" t="s">
        <v>138</v>
      </c>
      <c r="B78" s="1" t="s">
        <v>405</v>
      </c>
      <c r="C78" t="s">
        <v>140</v>
      </c>
      <c r="D78" t="s">
        <v>141</v>
      </c>
      <c r="E78" t="s">
        <v>146</v>
      </c>
      <c r="F78" s="1" t="s">
        <v>406</v>
      </c>
      <c r="H78" s="1" t="s">
        <v>407</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28.8" hidden="1" x14ac:dyDescent="0.3">
      <c r="A79" t="s">
        <v>138</v>
      </c>
      <c r="B79" s="1" t="s">
        <v>408</v>
      </c>
      <c r="C79" t="s">
        <v>150</v>
      </c>
      <c r="D79" t="s">
        <v>175</v>
      </c>
      <c r="E79" t="s">
        <v>146</v>
      </c>
      <c r="F79">
        <v>0.94062400000000002</v>
      </c>
      <c r="G79" s="1" t="s">
        <v>226</v>
      </c>
      <c r="H79" s="1" t="s">
        <v>409</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hidden="1" x14ac:dyDescent="0.3">
      <c r="A80" t="s">
        <v>138</v>
      </c>
      <c r="B80" s="1" t="s">
        <v>410</v>
      </c>
      <c r="C80" t="s">
        <v>140</v>
      </c>
      <c r="D80" t="s">
        <v>141</v>
      </c>
      <c r="E80" t="s">
        <v>146</v>
      </c>
      <c r="F80" s="1" t="s">
        <v>411</v>
      </c>
      <c r="H80" s="1" t="s">
        <v>410</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hidden="1" x14ac:dyDescent="0.3">
      <c r="A81" t="s">
        <v>412</v>
      </c>
      <c r="B81" s="1" t="s">
        <v>413</v>
      </c>
      <c r="C81" t="s">
        <v>140</v>
      </c>
      <c r="D81" t="s">
        <v>141</v>
      </c>
      <c r="E81" t="s">
        <v>146</v>
      </c>
      <c r="F81" s="1" t="s">
        <v>414</v>
      </c>
      <c r="H81" s="1" t="s">
        <v>415</v>
      </c>
      <c r="I81" s="1" t="s">
        <v>416</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hidden="1" x14ac:dyDescent="0.3">
      <c r="A82" t="s">
        <v>138</v>
      </c>
      <c r="B82" s="1" t="s">
        <v>417</v>
      </c>
      <c r="C82" t="s">
        <v>140</v>
      </c>
      <c r="D82" t="s">
        <v>141</v>
      </c>
      <c r="E82" t="s">
        <v>146</v>
      </c>
      <c r="F82" s="1" t="s">
        <v>418</v>
      </c>
      <c r="H82" s="1" t="s">
        <v>419</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hidden="1" x14ac:dyDescent="0.3">
      <c r="A83" t="s">
        <v>412</v>
      </c>
      <c r="B83" s="1" t="s">
        <v>420</v>
      </c>
      <c r="C83" t="s">
        <v>140</v>
      </c>
      <c r="D83" t="s">
        <v>141</v>
      </c>
      <c r="E83" t="s">
        <v>146</v>
      </c>
      <c r="F83" s="1" t="s">
        <v>421</v>
      </c>
      <c r="H83" s="1" t="s">
        <v>422</v>
      </c>
      <c r="I83" s="1" t="s">
        <v>416</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hidden="1" x14ac:dyDescent="0.3">
      <c r="A84" t="s">
        <v>138</v>
      </c>
      <c r="B84" s="1" t="s">
        <v>423</v>
      </c>
      <c r="C84" t="s">
        <v>140</v>
      </c>
      <c r="D84" t="s">
        <v>141</v>
      </c>
      <c r="E84" t="s">
        <v>146</v>
      </c>
      <c r="F84" s="1" t="s">
        <v>424</v>
      </c>
      <c r="H84" s="1" t="s">
        <v>425</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hidden="1" x14ac:dyDescent="0.3">
      <c r="A85" t="s">
        <v>412</v>
      </c>
      <c r="B85" s="1" t="s">
        <v>426</v>
      </c>
      <c r="C85" t="s">
        <v>140</v>
      </c>
      <c r="D85" t="s">
        <v>141</v>
      </c>
      <c r="E85" t="s">
        <v>146</v>
      </c>
      <c r="F85" s="1" t="s">
        <v>427</v>
      </c>
      <c r="H85" s="1" t="s">
        <v>428</v>
      </c>
      <c r="I85" s="1" t="s">
        <v>416</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86.4" hidden="1" x14ac:dyDescent="0.3">
      <c r="A86" t="s">
        <v>138</v>
      </c>
      <c r="B86" s="1" t="s">
        <v>429</v>
      </c>
      <c r="C86" t="s">
        <v>140</v>
      </c>
      <c r="D86" t="s">
        <v>141</v>
      </c>
      <c r="E86" t="s">
        <v>146</v>
      </c>
      <c r="F86" s="1" t="s">
        <v>430</v>
      </c>
      <c r="H86" s="1" t="s">
        <v>431</v>
      </c>
      <c r="J86" s="1" t="s">
        <v>432</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hidden="1" x14ac:dyDescent="0.3">
      <c r="A87" t="s">
        <v>412</v>
      </c>
      <c r="B87" s="1" t="s">
        <v>433</v>
      </c>
      <c r="C87" t="s">
        <v>140</v>
      </c>
      <c r="D87" t="s">
        <v>141</v>
      </c>
      <c r="E87" t="s">
        <v>146</v>
      </c>
      <c r="F87" s="1" t="s">
        <v>434</v>
      </c>
      <c r="H87" s="1" t="s">
        <v>435</v>
      </c>
      <c r="I87" s="1" t="s">
        <v>416</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hidden="1" x14ac:dyDescent="0.3">
      <c r="A88" t="s">
        <v>138</v>
      </c>
      <c r="B88" s="1" t="s">
        <v>436</v>
      </c>
      <c r="C88" t="s">
        <v>140</v>
      </c>
      <c r="D88" t="s">
        <v>141</v>
      </c>
      <c r="E88" t="s">
        <v>146</v>
      </c>
      <c r="F88" s="1" t="s">
        <v>437</v>
      </c>
      <c r="H88" s="1" t="s">
        <v>438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hidden="1" x14ac:dyDescent="0.3">
      <c r="A89" t="s">
        <v>412</v>
      </c>
      <c r="B89" s="1" t="s">
        <v>439</v>
      </c>
      <c r="C89" t="s">
        <v>140</v>
      </c>
      <c r="D89" t="s">
        <v>141</v>
      </c>
      <c r="E89" t="s">
        <v>146</v>
      </c>
      <c r="F89" s="1" t="s">
        <v>440</v>
      </c>
      <c r="H89" s="1" t="s">
        <v>441</v>
      </c>
      <c r="I89" s="1" t="s">
        <v>416</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hidden="1" x14ac:dyDescent="0.3">
      <c r="A90" t="s">
        <v>155</v>
      </c>
      <c r="B90" s="1" t="s">
        <v>442</v>
      </c>
      <c r="C90" t="s">
        <v>160</v>
      </c>
      <c r="D90" t="s">
        <v>161</v>
      </c>
      <c r="E90" t="s">
        <v>146</v>
      </c>
      <c r="F90" s="1" t="s">
        <v>443</v>
      </c>
      <c r="H90" s="1" t="s">
        <v>444</v>
      </c>
      <c r="K90" s="7">
        <f>'[1]NSDUH OUD HUD estimates'!B$9</f>
        <v>0.43670399999999998</v>
      </c>
      <c r="L90" s="7">
        <f>'[1]NSDUH OUD HUD estimates'!C$9</f>
        <v>0.49432921499999999</v>
      </c>
      <c r="M90" s="7">
        <f>'[1]NSDUH OUD HUD estimates'!D$9</f>
        <v>0.50452300000000005</v>
      </c>
      <c r="N90" s="7">
        <f>'[1]NSDUH OUD HUD estimates'!E$9</f>
        <v>0.54729355857175399</v>
      </c>
      <c r="O90" s="7">
        <f>'[1]NSDUH OUD HUD estimates'!F$9</f>
        <v>0.49471869236209659</v>
      </c>
      <c r="P90" s="7">
        <f>'[1]NSDUH OUD HUD estimates'!G$9</f>
        <v>0.48028834290951389</v>
      </c>
      <c r="Q90" s="7">
        <f>'[1]NSDUH OUD HUD estimates'!H$9</f>
        <v>0.66885667204562727</v>
      </c>
      <c r="R90" s="7">
        <f>'[1]NSDUH OUD HUD estimates'!I$9</f>
        <v>0.70146781191003083</v>
      </c>
      <c r="S90" s="7">
        <f>'[1]NSDUH OUD HUD estimates'!J$9</f>
        <v>0.74580695055343416</v>
      </c>
      <c r="T90" s="7">
        <f>'[1]NSDUH OUD HUD estimates'!K$9</f>
        <v>0.74834445129301319</v>
      </c>
      <c r="U90" s="7">
        <f>'[1]NSDUH OUD HUD estimates'!L$9</f>
        <v>0.66145609367690361</v>
      </c>
      <c r="V90" s="7">
        <f>'[1]NSDUH OUD HUD estimates'!M$9</f>
        <v>0.69965780468544359</v>
      </c>
      <c r="W90" s="7">
        <f>'[1]NSDUH OUD HUD estimates'!N$9</f>
        <v>0.71452291733487705</v>
      </c>
      <c r="X90" s="7">
        <f>'[1]NSDUH OUD HUD estimates'!O$9</f>
        <v>0.7760462196226775</v>
      </c>
      <c r="Y90" s="7">
        <f>'[1]NSDUH OUD HUD estimates'!P$9</f>
        <v>0.79410502351272672</v>
      </c>
      <c r="Z90" s="7">
        <f>'[1]NSDUH OUD HUD estimates'!Q$9</f>
        <v>0.66357395438209221</v>
      </c>
      <c r="AA90" s="7">
        <f>'[1]NSDUH OUD HUD estimates'!R$9</f>
        <v>0.73309701196862065</v>
      </c>
      <c r="AB90" s="7">
        <f>'[1]NSDUH OUD HUD estimates'!S$9</f>
        <v>0.7640260708441472</v>
      </c>
      <c r="AC90" s="7">
        <f>'[1]NSDUH OUD HUD estimates'!T$9</f>
        <v>0.63545225442936903</v>
      </c>
      <c r="AD90" s="7">
        <f>'[1]NSDUH OUD HUD estimates'!U$9</f>
        <v>0.70188431548236752</v>
      </c>
      <c r="AE90" s="7">
        <f>'[1]NSDUH OUD HUD estimates'!V$9</f>
        <v>0.63945444153182096</v>
      </c>
      <c r="AF90" s="8"/>
      <c r="AG90" s="1"/>
      <c r="AH90" s="1"/>
      <c r="AI90" s="1"/>
      <c r="AJ90" s="1"/>
      <c r="AK90" s="1"/>
      <c r="AL90" s="1"/>
      <c r="AM90" s="1"/>
      <c r="AN90" s="1"/>
      <c r="AO90" s="1"/>
      <c r="AP90" s="1"/>
    </row>
    <row r="91" spans="1:42" ht="28.8" hidden="1" x14ac:dyDescent="0.3">
      <c r="A91" t="s">
        <v>138</v>
      </c>
      <c r="B91" s="1" t="s">
        <v>445</v>
      </c>
      <c r="C91" t="s">
        <v>140</v>
      </c>
      <c r="D91" t="s">
        <v>141</v>
      </c>
      <c r="E91" t="s">
        <v>152</v>
      </c>
      <c r="F91" s="1" t="s">
        <v>446</v>
      </c>
      <c r="H91" s="1" t="s">
        <v>447</v>
      </c>
      <c r="I91" s="1" t="s">
        <v>416</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hidden="1" x14ac:dyDescent="0.3">
      <c r="A92" t="s">
        <v>155</v>
      </c>
      <c r="B92" s="1" t="s">
        <v>448</v>
      </c>
      <c r="C92" t="s">
        <v>160</v>
      </c>
      <c r="D92" t="s">
        <v>161</v>
      </c>
      <c r="E92" t="s">
        <v>146</v>
      </c>
      <c r="F92" s="1" t="s">
        <v>449</v>
      </c>
      <c r="H92" s="1" t="s">
        <v>450</v>
      </c>
      <c r="I92" s="1" t="s">
        <v>451</v>
      </c>
      <c r="K92" s="7">
        <f>'[1]NSDUH OUD HUD estimates'!B$8</f>
        <v>0.43750800000000001</v>
      </c>
      <c r="L92" s="7">
        <f>'[1]NSDUH OUD HUD estimates'!C$8</f>
        <v>0.37236187999999998</v>
      </c>
      <c r="M92" s="7">
        <f>'[1]NSDUH OUD HUD estimates'!D$8</f>
        <v>0.425927</v>
      </c>
      <c r="N92" s="7">
        <f>'[1]NSDUH OUD HUD estimates'!E$8</f>
        <v>0.54781630921420243</v>
      </c>
      <c r="O92" s="7">
        <f>'[1]NSDUH OUD HUD estimates'!F$8</f>
        <v>0.37322058915059531</v>
      </c>
      <c r="P92" s="7">
        <f>'[1]NSDUH OUD HUD estimates'!G$8</f>
        <v>0.39139012189107308</v>
      </c>
      <c r="Q92" s="7">
        <f>'[1]NSDUH OUD HUD estimates'!H$8</f>
        <v>0.4877997957950449</v>
      </c>
      <c r="R92" s="7">
        <f>'[1]NSDUH OUD HUD estimates'!I$8</f>
        <v>0.57803937794552485</v>
      </c>
      <c r="S92" s="7">
        <f>'[1]NSDUH OUD HUD estimates'!J$8</f>
        <v>0.72162230278590955</v>
      </c>
      <c r="T92" s="7">
        <f>'[1]NSDUH OUD HUD estimates'!K$8</f>
        <v>0.42434660061496415</v>
      </c>
      <c r="U92" s="7">
        <f>'[1]NSDUH OUD HUD estimates'!L$8</f>
        <v>0.67685122298409983</v>
      </c>
      <c r="V92" s="7">
        <f>'[1]NSDUH OUD HUD estimates'!M$8</f>
        <v>0.47542778169279082</v>
      </c>
      <c r="W92" s="7">
        <f>'[1]NSDUH OUD HUD estimates'!N$8</f>
        <v>0.47088840431370804</v>
      </c>
      <c r="X92" s="7">
        <f>'[1]NSDUH OUD HUD estimates'!O$8</f>
        <v>0.48412019742862716</v>
      </c>
      <c r="Y92" s="7">
        <f>'[1]NSDUH OUD HUD estimates'!P$8</f>
        <v>0.70006800322385654</v>
      </c>
      <c r="Z92" s="7">
        <f>'[1]NSDUH OUD HUD estimates'!Q$8</f>
        <v>0.45505317441636534</v>
      </c>
      <c r="AA92" s="7">
        <f>'[1]NSDUH OUD HUD estimates'!R$8</f>
        <v>0.59043335257408602</v>
      </c>
      <c r="AB92" s="7">
        <f>'[1]NSDUH OUD HUD estimates'!S$8</f>
        <v>0.35116056083220265</v>
      </c>
      <c r="AC92" s="7">
        <f>'[1]NSDUH OUD HUD estimates'!T$8</f>
        <v>0.52275756557215547</v>
      </c>
      <c r="AD92" s="7">
        <f>'[1]NSDUH OUD HUD estimates'!U$8</f>
        <v>0.39097376936899497</v>
      </c>
      <c r="AE92" s="7">
        <f>'[1]NSDUH OUD HUD estimates'!V$8</f>
        <v>0.24577347467820138</v>
      </c>
      <c r="AF92" s="8"/>
      <c r="AG92" s="1"/>
      <c r="AH92" s="1"/>
      <c r="AI92" s="1"/>
      <c r="AJ92" s="1"/>
      <c r="AK92" s="1"/>
      <c r="AL92" s="1"/>
      <c r="AM92" s="1"/>
      <c r="AN92" s="1"/>
      <c r="AO92" s="1"/>
      <c r="AP92" s="1"/>
    </row>
    <row r="93" spans="1:42" ht="28.8" hidden="1" x14ac:dyDescent="0.3">
      <c r="A93" t="s">
        <v>138</v>
      </c>
      <c r="B93" s="1" t="s">
        <v>452</v>
      </c>
      <c r="C93" t="s">
        <v>140</v>
      </c>
      <c r="D93" t="s">
        <v>141</v>
      </c>
      <c r="E93" t="s">
        <v>152</v>
      </c>
      <c r="F93" s="1" t="s">
        <v>453</v>
      </c>
      <c r="H93" s="1" t="s">
        <v>454</v>
      </c>
      <c r="I93" s="1" t="s">
        <v>416</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57.6" hidden="1" x14ac:dyDescent="0.3">
      <c r="A94" t="s">
        <v>138</v>
      </c>
      <c r="B94" s="1" t="s">
        <v>455</v>
      </c>
      <c r="C94" t="s">
        <v>140</v>
      </c>
      <c r="D94" t="s">
        <v>141</v>
      </c>
      <c r="E94" t="s">
        <v>146</v>
      </c>
      <c r="F94" s="1" t="s">
        <v>456</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hidden="1" x14ac:dyDescent="0.3">
      <c r="A95" t="s">
        <v>138</v>
      </c>
      <c r="B95" s="1" t="s">
        <v>457</v>
      </c>
      <c r="C95" t="s">
        <v>140</v>
      </c>
      <c r="D95" t="s">
        <v>151</v>
      </c>
      <c r="E95" t="s">
        <v>146</v>
      </c>
      <c r="F95" s="1" t="s">
        <v>458</v>
      </c>
      <c r="H95" s="1" t="s">
        <v>459</v>
      </c>
      <c r="J95" s="1" t="s">
        <v>460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hidden="1" x14ac:dyDescent="0.3">
      <c r="A96" t="s">
        <v>138</v>
      </c>
      <c r="B96" s="1" t="s">
        <v>461</v>
      </c>
      <c r="C96" t="s">
        <v>140</v>
      </c>
      <c r="D96" t="s">
        <v>151</v>
      </c>
      <c r="E96" t="s">
        <v>146</v>
      </c>
      <c r="F96" s="1" t="s">
        <v>462</v>
      </c>
      <c r="H96" s="1" t="s">
        <v>463</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hidden="1" x14ac:dyDescent="0.3">
      <c r="A97" t="s">
        <v>138</v>
      </c>
      <c r="B97" s="1" t="s">
        <v>464</v>
      </c>
      <c r="C97" t="s">
        <v>140</v>
      </c>
      <c r="D97" t="s">
        <v>151</v>
      </c>
      <c r="E97" t="s">
        <v>146</v>
      </c>
      <c r="F97" s="1" t="s">
        <v>465</v>
      </c>
      <c r="H97" s="1" t="s">
        <v>466</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hidden="1" x14ac:dyDescent="0.3">
      <c r="A98" t="s">
        <v>138</v>
      </c>
      <c r="B98" s="1" t="s">
        <v>467</v>
      </c>
      <c r="C98" t="s">
        <v>140</v>
      </c>
      <c r="D98" t="s">
        <v>141</v>
      </c>
      <c r="E98" t="s">
        <v>146</v>
      </c>
      <c r="F98" s="1" t="s">
        <v>468</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3">
      <c r="A99" t="s">
        <v>138</v>
      </c>
      <c r="B99" s="1" t="s">
        <v>469</v>
      </c>
      <c r="C99" t="s">
        <v>150</v>
      </c>
      <c r="D99" t="s">
        <v>151</v>
      </c>
      <c r="E99" t="s">
        <v>152</v>
      </c>
      <c r="F99" s="31">
        <v>9.9999999999999995E-7</v>
      </c>
      <c r="G99" s="1" t="s">
        <v>153</v>
      </c>
      <c r="H99" s="1" t="s">
        <v>470</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3">
      <c r="A100" t="s">
        <v>138</v>
      </c>
      <c r="B100" s="1" t="s">
        <v>471</v>
      </c>
      <c r="C100" t="s">
        <v>150</v>
      </c>
      <c r="D100" t="s">
        <v>151</v>
      </c>
      <c r="E100" t="s">
        <v>152</v>
      </c>
      <c r="F100" s="31">
        <v>9.9999999999999995E-7</v>
      </c>
      <c r="G100" s="1" t="s">
        <v>153</v>
      </c>
      <c r="H100" s="1" t="s">
        <v>472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3">
      <c r="A101" t="s">
        <v>138</v>
      </c>
      <c r="B101" s="1" t="s">
        <v>473</v>
      </c>
      <c r="C101" t="s">
        <v>150</v>
      </c>
      <c r="D101" t="s">
        <v>151</v>
      </c>
      <c r="E101" t="s">
        <v>152</v>
      </c>
      <c r="F101" s="32">
        <v>1.68757</v>
      </c>
      <c r="G101" s="1" t="s">
        <v>153</v>
      </c>
      <c r="H101" s="1" t="s">
        <v>474</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hidden="1" x14ac:dyDescent="0.3">
      <c r="A102" t="s">
        <v>155</v>
      </c>
      <c r="B102" s="1" t="s">
        <v>475</v>
      </c>
      <c r="C102" t="s">
        <v>140</v>
      </c>
      <c r="D102" t="s">
        <v>183</v>
      </c>
      <c r="E102" t="s">
        <v>146</v>
      </c>
      <c r="F102" s="1" t="s">
        <v>476</v>
      </c>
      <c r="H102" s="1" t="s">
        <v>477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100.8" hidden="1" x14ac:dyDescent="0.3">
      <c r="A103" t="s">
        <v>155</v>
      </c>
      <c r="B103" s="1" t="s">
        <v>478</v>
      </c>
      <c r="C103" t="s">
        <v>160</v>
      </c>
      <c r="D103" t="s">
        <v>161</v>
      </c>
      <c r="E103" t="s">
        <v>146</v>
      </c>
      <c r="F103" s="1" t="s">
        <v>479</v>
      </c>
      <c r="H103" s="1" t="s">
        <v>480</v>
      </c>
      <c r="I103" s="1" t="s">
        <v>481</v>
      </c>
      <c r="J103" s="1" t="s">
        <v>482</v>
      </c>
      <c r="K103" s="9">
        <f>'[1]Heroin and Rx Price'!B$2</f>
        <v>1.1166666666666667</v>
      </c>
      <c r="L103" s="9">
        <f>'[1]Heroin and Rx Price'!C$2</f>
        <v>1.1378691983122362</v>
      </c>
      <c r="M103" s="9">
        <f>'[1]Heroin and Rx Price'!D$2</f>
        <v>1.130801687763713</v>
      </c>
      <c r="N103" s="9">
        <f>'[1]Heroin and Rx Price'!E$2</f>
        <v>0.94704641350210972</v>
      </c>
      <c r="O103" s="9">
        <f>'[1]Heroin and Rx Price'!F$2</f>
        <v>1.0177215189873416</v>
      </c>
      <c r="P103" s="9">
        <f>'[1]Heroin and Rx Price'!G$2</f>
        <v>0.9753164556962024</v>
      </c>
      <c r="Q103" s="9">
        <f>'[1]Heroin and Rx Price'!H$2</f>
        <v>0.81983122362869199</v>
      </c>
      <c r="R103" s="9">
        <f>'[1]Heroin and Rx Price'!I$2</f>
        <v>0.89050632911392402</v>
      </c>
      <c r="S103" s="9">
        <f>'[1]Heroin and Rx Price'!J$2</f>
        <v>0.84810126582278478</v>
      </c>
      <c r="T103" s="9">
        <f>'[1]Heroin and Rx Price'!K$2</f>
        <v>0.75384316237189009</v>
      </c>
      <c r="U103" s="9">
        <f>'[1]Heroin and Rx Price'!L$2</f>
        <v>0.71368850500333314</v>
      </c>
      <c r="V103" s="9">
        <f>'[1]Heroin and Rx Price'!M$2</f>
        <v>0.76106533480047445</v>
      </c>
      <c r="W103" s="9">
        <f>'[1]Heroin and Rx Price'!N$2</f>
        <v>0.62318032241313726</v>
      </c>
      <c r="X103" s="9">
        <f>'[1]Heroin and Rx Price'!O$2</f>
        <v>0.65617947485189854</v>
      </c>
      <c r="Y103" s="9">
        <f>'[1]Heroin and Rx Price'!P$2</f>
        <v>0.6908647104684591</v>
      </c>
      <c r="Z103" s="9">
        <f>'[1]Heroin and Rx Price'!Q$2</f>
        <v>0.71288547231011723</v>
      </c>
      <c r="AA103" s="9">
        <f>'[1]Heroin and Rx Price'!R$2</f>
        <v>0.59976676400988693</v>
      </c>
      <c r="AB103" s="9">
        <f>'[1]Heroin and Rx Price'!S$2</f>
        <v>0.54882297113524636</v>
      </c>
      <c r="AC103" s="9">
        <f>'[1]Heroin and Rx Price'!T$2</f>
        <v>0.53736690874896442</v>
      </c>
      <c r="AD103" s="9">
        <f>'[1]Heroin and Rx Price'!U$2</f>
        <v>0.54408739565454922</v>
      </c>
      <c r="AE103" s="9">
        <f>'[1]Heroin and Rx Price'!V$2</f>
        <v>0.54408739565454922</v>
      </c>
      <c r="AF103" s="9"/>
      <c r="AG103" s="1"/>
      <c r="AH103" s="1"/>
      <c r="AI103" s="1"/>
      <c r="AJ103" s="1"/>
      <c r="AK103" s="1"/>
      <c r="AL103" s="1"/>
      <c r="AM103" s="1"/>
      <c r="AN103" s="1"/>
      <c r="AO103" s="1"/>
      <c r="AP103" s="1"/>
    </row>
    <row r="104" spans="1:42" ht="57.6" hidden="1" x14ac:dyDescent="0.3">
      <c r="A104" t="s">
        <v>138</v>
      </c>
      <c r="B104" s="1" t="s">
        <v>483</v>
      </c>
      <c r="C104" t="s">
        <v>291</v>
      </c>
      <c r="D104" t="s">
        <v>292</v>
      </c>
      <c r="E104" t="s">
        <v>273</v>
      </c>
      <c r="F104" s="1" t="s">
        <v>484</v>
      </c>
      <c r="H104" s="1" t="s">
        <v>485</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hidden="1" x14ac:dyDescent="0.3">
      <c r="A105" t="s">
        <v>412</v>
      </c>
      <c r="B105" s="1" t="s">
        <v>486</v>
      </c>
      <c r="C105" t="s">
        <v>140</v>
      </c>
      <c r="D105" t="s">
        <v>487</v>
      </c>
      <c r="E105" t="s">
        <v>273</v>
      </c>
      <c r="F105" s="1" t="s">
        <v>488</v>
      </c>
      <c r="H105" s="1" t="s">
        <v>489</v>
      </c>
      <c r="I105" s="1" t="s">
        <v>490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hidden="1" x14ac:dyDescent="0.3">
      <c r="A106" t="s">
        <v>138</v>
      </c>
      <c r="B106" s="1" t="s">
        <v>491</v>
      </c>
      <c r="C106" t="s">
        <v>140</v>
      </c>
      <c r="D106" t="s">
        <v>141</v>
      </c>
      <c r="E106" t="s">
        <v>273</v>
      </c>
      <c r="F106" s="1" t="s">
        <v>492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hidden="1" x14ac:dyDescent="0.3">
      <c r="A107" t="s">
        <v>138</v>
      </c>
      <c r="B107" s="1" t="s">
        <v>493</v>
      </c>
      <c r="C107" t="s">
        <v>291</v>
      </c>
      <c r="D107" t="s">
        <v>292</v>
      </c>
      <c r="E107" t="s">
        <v>273</v>
      </c>
      <c r="F107" s="1" t="s">
        <v>494</v>
      </c>
      <c r="H107" s="1" t="s">
        <v>495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hidden="1" x14ac:dyDescent="0.3">
      <c r="A108" t="s">
        <v>138</v>
      </c>
      <c r="B108" s="1" t="s">
        <v>496</v>
      </c>
      <c r="C108" t="s">
        <v>140</v>
      </c>
      <c r="D108" t="s">
        <v>141</v>
      </c>
      <c r="E108" t="s">
        <v>235</v>
      </c>
      <c r="F108" s="1" t="s">
        <v>497</v>
      </c>
      <c r="H108" s="1" t="s">
        <v>498</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hidden="1" x14ac:dyDescent="0.3">
      <c r="A109" t="s">
        <v>138</v>
      </c>
      <c r="B109" s="1" t="s">
        <v>499</v>
      </c>
      <c r="C109" t="s">
        <v>140</v>
      </c>
      <c r="D109" t="s">
        <v>175</v>
      </c>
      <c r="E109" t="s">
        <v>273</v>
      </c>
      <c r="F109" s="1" t="s">
        <v>500</v>
      </c>
      <c r="G109" s="1" t="s">
        <v>240</v>
      </c>
      <c r="H109" s="1" t="s">
        <v>501</v>
      </c>
      <c r="I109" s="1" t="s">
        <v>502</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hidden="1" x14ac:dyDescent="0.3">
      <c r="A110" t="s">
        <v>138</v>
      </c>
      <c r="B110" s="1" t="s">
        <v>503</v>
      </c>
      <c r="C110" t="s">
        <v>291</v>
      </c>
      <c r="D110" t="s">
        <v>292</v>
      </c>
      <c r="E110" t="s">
        <v>273</v>
      </c>
      <c r="F110" s="1" t="s">
        <v>504</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hidden="1" x14ac:dyDescent="0.3">
      <c r="A111" t="s">
        <v>138</v>
      </c>
      <c r="B111" s="1" t="s">
        <v>505</v>
      </c>
      <c r="C111" t="s">
        <v>140</v>
      </c>
      <c r="D111" t="s">
        <v>175</v>
      </c>
      <c r="E111" t="s">
        <v>273</v>
      </c>
      <c r="F111" s="1" t="s">
        <v>506</v>
      </c>
      <c r="G111" s="1" t="s">
        <v>240</v>
      </c>
      <c r="H111" s="1" t="s">
        <v>507</v>
      </c>
      <c r="I111" s="1" t="s">
        <v>502</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hidden="1" x14ac:dyDescent="0.3">
      <c r="A112" t="s">
        <v>138</v>
      </c>
      <c r="B112" s="1" t="s">
        <v>508</v>
      </c>
      <c r="C112" t="s">
        <v>291</v>
      </c>
      <c r="D112" t="s">
        <v>292</v>
      </c>
      <c r="E112" t="s">
        <v>509</v>
      </c>
      <c r="F112" s="1" t="s">
        <v>510</v>
      </c>
      <c r="H112" s="1" t="s">
        <v>511</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hidden="1" x14ac:dyDescent="0.3">
      <c r="A113" t="s">
        <v>412</v>
      </c>
      <c r="B113" s="1" t="s">
        <v>512</v>
      </c>
      <c r="C113" t="s">
        <v>160</v>
      </c>
      <c r="D113" t="s">
        <v>487</v>
      </c>
      <c r="E113" t="s">
        <v>273</v>
      </c>
      <c r="F113" s="1" t="s">
        <v>513</v>
      </c>
      <c r="H113" s="1" t="s">
        <v>514</v>
      </c>
      <c r="I113" s="1" t="s">
        <v>515</v>
      </c>
      <c r="J113" s="1" t="s">
        <v>516</v>
      </c>
      <c r="K113" s="6">
        <f>'[1]RAND Adjusted Estimates'!B$2</f>
        <v>737348.72370526451</v>
      </c>
      <c r="L113" s="6">
        <f>'[1]RAND Adjusted Estimates'!C$2</f>
        <v>670983.54912418628</v>
      </c>
      <c r="M113" s="6">
        <f>'[1]RAND Adjusted Estimates'!D$2</f>
        <v>732226.9959257741</v>
      </c>
      <c r="N113" s="6">
        <f>'[1]RAND Adjusted Estimates'!E$2</f>
        <v>764684.39245923271</v>
      </c>
      <c r="O113" s="6">
        <f>'[1]RAND Adjusted Estimates'!F$2</f>
        <v>673043.85125278018</v>
      </c>
      <c r="P113" s="6">
        <f>'[1]RAND Adjusted Estimates'!G$2</f>
        <v>882617.72652719344</v>
      </c>
      <c r="Q113" s="6">
        <f>'[1]RAND Adjusted Estimates'!H$2</f>
        <v>728787.3099795162</v>
      </c>
      <c r="R113" s="6">
        <f>'[1]RAND Adjusted Estimates'!I$2</f>
        <v>995374.01559201255</v>
      </c>
      <c r="S113" s="6">
        <f>'[1]RAND Adjusted Estimates'!J$2</f>
        <v>772412.62550478789</v>
      </c>
      <c r="T113" s="6">
        <f>'[1]RAND Adjusted Estimates'!K$2</f>
        <v>1024666.0100058218</v>
      </c>
      <c r="U113" s="6">
        <f>'[1]RAND Adjusted Estimates'!L$2</f>
        <v>1316792.5968868218</v>
      </c>
      <c r="V113" s="6">
        <f>'[1]RAND Adjusted Estimates'!M$2</f>
        <v>1335599.830687297</v>
      </c>
      <c r="W113" s="6">
        <f>'[1]RAND Adjusted Estimates'!N$2</f>
        <v>1590808.859871615</v>
      </c>
      <c r="X113" s="6">
        <f>'[1]RAND Adjusted Estimates'!O$2</f>
        <v>1565981.4445320296</v>
      </c>
      <c r="Y113" s="6">
        <f>'[1]RAND Adjusted Estimates'!P$2</f>
        <v>1667232.4977665495</v>
      </c>
      <c r="Z113" s="6">
        <f>'[1]RAND Adjusted Estimates'!Q$2</f>
        <v>1936510.395643299</v>
      </c>
      <c r="AA113" s="6">
        <f>'[1]RAND Adjusted Estimates'!R$2</f>
        <v>1923866.4588087033</v>
      </c>
      <c r="AB113" s="6">
        <f>'[1]RAND Adjusted Estimates'!S$2</f>
        <v>2011537.1025247658</v>
      </c>
      <c r="AC113" s="6">
        <f>'[1]RAND Adjusted Estimates'!T$2</f>
        <v>2193782.1536960565</v>
      </c>
      <c r="AD113" s="6">
        <f>'[1]RAND Adjusted Estimates'!U$2</f>
        <v>1843790.2663262156</v>
      </c>
      <c r="AE113" s="6">
        <f>'[1]RAND Adjusted Estimates'!V$2</f>
        <v>1420678.8406968592</v>
      </c>
      <c r="AF113" s="1"/>
      <c r="AG113" s="1"/>
      <c r="AH113" s="1"/>
      <c r="AI113" s="1"/>
      <c r="AJ113" s="1"/>
      <c r="AK113" s="1"/>
      <c r="AL113" s="1"/>
      <c r="AM113" s="1"/>
      <c r="AN113" s="1"/>
      <c r="AO113" s="1"/>
      <c r="AP113" s="1"/>
    </row>
    <row r="114" spans="1:42" ht="43.2" hidden="1" x14ac:dyDescent="0.3">
      <c r="A114" t="s">
        <v>412</v>
      </c>
      <c r="B114" s="1" t="s">
        <v>517</v>
      </c>
      <c r="C114" t="s">
        <v>150</v>
      </c>
      <c r="D114" t="s">
        <v>231</v>
      </c>
      <c r="E114" t="s">
        <v>273</v>
      </c>
      <c r="F114" s="1" t="s">
        <v>277</v>
      </c>
      <c r="H114" s="1" t="s">
        <v>1987</v>
      </c>
      <c r="K114" s="6">
        <f>'[1]RAND Adjusted Estimates'!B$2</f>
        <v>737348.72370526451</v>
      </c>
      <c r="L114" s="6">
        <f>'[1]RAND Adjusted Estimates'!C$2</f>
        <v>670983.54912418628</v>
      </c>
      <c r="M114" s="6">
        <f>'[1]RAND Adjusted Estimates'!D$2</f>
        <v>732226.9959257741</v>
      </c>
      <c r="N114" s="6">
        <f>'[1]RAND Adjusted Estimates'!E$2</f>
        <v>764684.39245923271</v>
      </c>
      <c r="O114" s="6">
        <f>'[1]RAND Adjusted Estimates'!F$2</f>
        <v>673043.85125278018</v>
      </c>
      <c r="P114" s="6">
        <f>'[1]RAND Adjusted Estimates'!G$2</f>
        <v>882617.72652719344</v>
      </c>
      <c r="Q114" s="6">
        <f>'[1]RAND Adjusted Estimates'!H$2</f>
        <v>728787.3099795162</v>
      </c>
      <c r="R114" s="6">
        <f>'[1]RAND Adjusted Estimates'!I$2</f>
        <v>995374.01559201255</v>
      </c>
      <c r="S114" s="6">
        <f>'[1]RAND Adjusted Estimates'!J$2</f>
        <v>772412.62550478789</v>
      </c>
      <c r="T114" s="6">
        <f>'[1]RAND Adjusted Estimates'!K$2</f>
        <v>1024666.0100058218</v>
      </c>
      <c r="U114" s="6">
        <f>'[1]RAND Adjusted Estimates'!L$2</f>
        <v>1316792.5968868218</v>
      </c>
      <c r="V114" s="6">
        <f>'[1]RAND Adjusted Estimates'!M$2</f>
        <v>1335599.830687297</v>
      </c>
      <c r="W114" s="6">
        <f>'[1]RAND Adjusted Estimates'!N$2</f>
        <v>1590808.859871615</v>
      </c>
      <c r="X114" s="6">
        <f>'[1]RAND Adjusted Estimates'!O$2</f>
        <v>1565981.4445320296</v>
      </c>
      <c r="Y114" s="6">
        <f>'[1]RAND Adjusted Estimates'!P$2</f>
        <v>1667232.4977665495</v>
      </c>
      <c r="Z114" s="6">
        <f>'[1]RAND Adjusted Estimates'!Q$2</f>
        <v>1936510.395643299</v>
      </c>
      <c r="AA114" s="6">
        <f>'[1]RAND Adjusted Estimates'!R$2</f>
        <v>1923866.4588087033</v>
      </c>
      <c r="AB114" s="6">
        <f>'[1]RAND Adjusted Estimates'!S$2</f>
        <v>2011537.1025247658</v>
      </c>
      <c r="AC114" s="6">
        <f>'[1]RAND Adjusted Estimates'!T$2</f>
        <v>2193782.1536960565</v>
      </c>
      <c r="AD114" s="6">
        <v>2193782.1536960565</v>
      </c>
      <c r="AE114" s="6">
        <v>2193782.1536960565</v>
      </c>
      <c r="AF114" s="1"/>
      <c r="AG114" s="1"/>
      <c r="AH114" s="1"/>
      <c r="AI114" s="1"/>
      <c r="AJ114" s="1"/>
      <c r="AK114" s="1"/>
      <c r="AL114" s="1"/>
      <c r="AM114" s="1"/>
      <c r="AN114" s="1"/>
      <c r="AO114" s="1"/>
      <c r="AP114" s="1"/>
    </row>
    <row r="115" spans="1:42" ht="28.8" hidden="1" x14ac:dyDescent="0.3">
      <c r="A115" t="s">
        <v>138</v>
      </c>
      <c r="B115" s="1" t="s">
        <v>369</v>
      </c>
      <c r="C115" t="s">
        <v>140</v>
      </c>
      <c r="D115" t="s">
        <v>141</v>
      </c>
      <c r="E115" t="s">
        <v>235</v>
      </c>
      <c r="F115" s="1" t="s">
        <v>518</v>
      </c>
      <c r="H115" s="1" t="s">
        <v>519</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43.2" hidden="1" x14ac:dyDescent="0.3">
      <c r="A116" t="s">
        <v>138</v>
      </c>
      <c r="B116" s="1" t="s">
        <v>520</v>
      </c>
      <c r="C116" t="s">
        <v>150</v>
      </c>
      <c r="D116" t="s">
        <v>175</v>
      </c>
      <c r="E116" t="s">
        <v>146</v>
      </c>
      <c r="F116" s="1">
        <v>1.72</v>
      </c>
      <c r="G116" s="1" t="s">
        <v>521</v>
      </c>
      <c r="H116" s="1" t="s">
        <v>522</v>
      </c>
      <c r="I116" s="1" t="s">
        <v>523</v>
      </c>
      <c r="J116" s="1" t="s">
        <v>524</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hidden="1" x14ac:dyDescent="0.3">
      <c r="A117" t="s">
        <v>412</v>
      </c>
      <c r="B117" s="1" t="s">
        <v>525</v>
      </c>
      <c r="C117" t="s">
        <v>150</v>
      </c>
      <c r="D117" t="s">
        <v>175</v>
      </c>
      <c r="E117" t="s">
        <v>146</v>
      </c>
      <c r="F117" s="1">
        <v>5.1200000000000002E-2</v>
      </c>
      <c r="G117" s="1" t="s">
        <v>521</v>
      </c>
      <c r="H117" s="1" t="s">
        <v>526</v>
      </c>
      <c r="I117" s="1" t="s">
        <v>527</v>
      </c>
      <c r="J117" s="1" t="s">
        <v>528</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hidden="1" x14ac:dyDescent="0.3">
      <c r="A118" t="s">
        <v>138</v>
      </c>
      <c r="B118" s="1" t="s">
        <v>529</v>
      </c>
      <c r="C118" t="s">
        <v>530</v>
      </c>
      <c r="D118" t="s">
        <v>189</v>
      </c>
      <c r="E118" t="s">
        <v>273</v>
      </c>
      <c r="F118" s="1" t="s">
        <v>531</v>
      </c>
      <c r="H118" s="1" t="s">
        <v>532</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hidden="1" x14ac:dyDescent="0.3">
      <c r="A119" t="s">
        <v>138</v>
      </c>
      <c r="B119" s="1" t="s">
        <v>533</v>
      </c>
      <c r="C119" t="s">
        <v>530</v>
      </c>
      <c r="D119" t="s">
        <v>189</v>
      </c>
      <c r="E119" t="s">
        <v>273</v>
      </c>
      <c r="F119" s="1" t="s">
        <v>534</v>
      </c>
      <c r="H119" s="1" t="s">
        <v>309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ht="28.8" hidden="1" x14ac:dyDescent="0.3">
      <c r="A120" t="s">
        <v>138</v>
      </c>
      <c r="B120" s="1" t="s">
        <v>535</v>
      </c>
      <c r="C120" t="s">
        <v>530</v>
      </c>
      <c r="D120" t="s">
        <v>189</v>
      </c>
      <c r="E120" t="s">
        <v>273</v>
      </c>
      <c r="F120" s="1" t="s">
        <v>536</v>
      </c>
      <c r="H120" s="1" t="s">
        <v>537</v>
      </c>
      <c r="J120" s="1" t="s">
        <v>538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72" hidden="1" x14ac:dyDescent="0.3">
      <c r="A121" t="s">
        <v>412</v>
      </c>
      <c r="B121" s="1" t="s">
        <v>539</v>
      </c>
      <c r="C121" t="s">
        <v>150</v>
      </c>
      <c r="D121" t="s">
        <v>175</v>
      </c>
      <c r="E121" t="s">
        <v>509</v>
      </c>
      <c r="F121" s="1">
        <v>253594</v>
      </c>
      <c r="G121" s="1" t="s">
        <v>521</v>
      </c>
      <c r="H121" s="1" t="s">
        <v>540</v>
      </c>
      <c r="I121" s="1" t="s">
        <v>541</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ht="28.8" hidden="1" x14ac:dyDescent="0.3">
      <c r="A122" t="s">
        <v>138</v>
      </c>
      <c r="B122" s="1" t="s">
        <v>542</v>
      </c>
      <c r="C122" t="s">
        <v>530</v>
      </c>
      <c r="D122" t="s">
        <v>189</v>
      </c>
      <c r="E122" t="s">
        <v>273</v>
      </c>
      <c r="F122" s="1" t="s">
        <v>543</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72" hidden="1" x14ac:dyDescent="0.3">
      <c r="A123" t="s">
        <v>412</v>
      </c>
      <c r="B123" s="1" t="s">
        <v>544</v>
      </c>
      <c r="C123" t="s">
        <v>150</v>
      </c>
      <c r="D123" t="s">
        <v>175</v>
      </c>
      <c r="E123" t="s">
        <v>509</v>
      </c>
      <c r="F123" s="1">
        <v>147028</v>
      </c>
      <c r="G123" s="1" t="s">
        <v>521</v>
      </c>
      <c r="H123" s="1" t="s">
        <v>545</v>
      </c>
      <c r="I123" s="1" t="s">
        <v>541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35.549999999999997" hidden="1" customHeight="1" x14ac:dyDescent="0.3">
      <c r="A124" t="s">
        <v>138</v>
      </c>
      <c r="B124" s="1" t="s">
        <v>546</v>
      </c>
      <c r="C124" t="s">
        <v>188</v>
      </c>
      <c r="D124" t="s">
        <v>189</v>
      </c>
      <c r="E124" t="s">
        <v>273</v>
      </c>
      <c r="F124" s="1" t="s">
        <v>547</v>
      </c>
      <c r="H124" s="1" t="s">
        <v>548</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72" hidden="1" x14ac:dyDescent="0.3">
      <c r="A125" t="s">
        <v>412</v>
      </c>
      <c r="B125" s="1" t="s">
        <v>549</v>
      </c>
      <c r="C125" t="s">
        <v>150</v>
      </c>
      <c r="D125" t="s">
        <v>175</v>
      </c>
      <c r="E125" t="s">
        <v>152</v>
      </c>
      <c r="F125" s="1">
        <v>0.96</v>
      </c>
      <c r="G125" s="1" t="s">
        <v>197</v>
      </c>
      <c r="H125" s="1" t="s">
        <v>550</v>
      </c>
      <c r="I125" s="1" t="s">
        <v>551</v>
      </c>
      <c r="J125" s="1" t="s">
        <v>552</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109.2" hidden="1" customHeight="1" x14ac:dyDescent="0.3">
      <c r="A126" t="s">
        <v>412</v>
      </c>
      <c r="B126" s="1" t="s">
        <v>553</v>
      </c>
      <c r="C126" t="s">
        <v>150</v>
      </c>
      <c r="D126" t="s">
        <v>175</v>
      </c>
      <c r="E126" t="s">
        <v>152</v>
      </c>
      <c r="F126" s="1">
        <v>4.7999999999999996E-3</v>
      </c>
      <c r="G126" s="1" t="s">
        <v>197</v>
      </c>
      <c r="H126" s="1" t="s">
        <v>554</v>
      </c>
      <c r="I126" s="1" t="s">
        <v>551</v>
      </c>
      <c r="J126" s="1" t="s">
        <v>555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45.6" hidden="1" customHeight="1" x14ac:dyDescent="0.3">
      <c r="A127" t="s">
        <v>138</v>
      </c>
      <c r="B127" s="1" t="s">
        <v>556</v>
      </c>
      <c r="C127" t="s">
        <v>530</v>
      </c>
      <c r="D127" t="s">
        <v>189</v>
      </c>
      <c r="E127" t="s">
        <v>273</v>
      </c>
      <c r="F127" s="1" t="s">
        <v>557</v>
      </c>
      <c r="H127" s="1" t="s">
        <v>558</v>
      </c>
      <c r="I127" s="1" t="s">
        <v>416</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48.6" hidden="1" customHeight="1" x14ac:dyDescent="0.3">
      <c r="A128" t="s">
        <v>138</v>
      </c>
      <c r="B128" s="1" t="s">
        <v>559</v>
      </c>
      <c r="C128" t="s">
        <v>530</v>
      </c>
      <c r="D128" t="s">
        <v>189</v>
      </c>
      <c r="E128" t="s">
        <v>273</v>
      </c>
      <c r="F128" s="1" t="s">
        <v>560</v>
      </c>
      <c r="H128" s="1" t="s">
        <v>561</v>
      </c>
      <c r="I128" s="1" t="s">
        <v>416</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86.4" hidden="1" x14ac:dyDescent="0.3">
      <c r="A129" t="s">
        <v>412</v>
      </c>
      <c r="B129" s="1" t="s">
        <v>562</v>
      </c>
      <c r="C129" t="s">
        <v>150</v>
      </c>
      <c r="D129" t="s">
        <v>175</v>
      </c>
      <c r="E129" t="s">
        <v>273</v>
      </c>
      <c r="F129" s="2">
        <v>1171440</v>
      </c>
      <c r="G129" s="1" t="s">
        <v>521</v>
      </c>
      <c r="H129" s="1" t="s">
        <v>563</v>
      </c>
      <c r="I129" s="1" t="s">
        <v>564</v>
      </c>
      <c r="J129" s="1" t="s">
        <v>565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43.2" hidden="1" x14ac:dyDescent="0.3">
      <c r="A130" t="s">
        <v>412</v>
      </c>
      <c r="B130" s="1" t="s">
        <v>566</v>
      </c>
      <c r="C130" t="s">
        <v>150</v>
      </c>
      <c r="D130" t="s">
        <v>175</v>
      </c>
      <c r="E130" t="s">
        <v>273</v>
      </c>
      <c r="F130" s="1">
        <v>679176</v>
      </c>
      <c r="G130" s="1" t="s">
        <v>521</v>
      </c>
      <c r="H130" s="1" t="s">
        <v>567</v>
      </c>
      <c r="I130" s="1" t="s">
        <v>564</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hidden="1" x14ac:dyDescent="0.3">
      <c r="A131" t="s">
        <v>138</v>
      </c>
      <c r="B131" s="1" t="s">
        <v>568</v>
      </c>
      <c r="C131" t="s">
        <v>530</v>
      </c>
      <c r="D131" t="s">
        <v>189</v>
      </c>
      <c r="E131" t="s">
        <v>273</v>
      </c>
      <c r="F131" s="1" t="s">
        <v>569</v>
      </c>
      <c r="H131" s="1" t="s">
        <v>570</v>
      </c>
      <c r="I131" s="1" t="s">
        <v>416</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43.2" hidden="1" x14ac:dyDescent="0.3">
      <c r="A132" t="s">
        <v>138</v>
      </c>
      <c r="B132" s="1" t="s">
        <v>571</v>
      </c>
      <c r="C132" t="s">
        <v>530</v>
      </c>
      <c r="D132" t="s">
        <v>189</v>
      </c>
      <c r="E132" t="s">
        <v>273</v>
      </c>
      <c r="F132" s="1" t="s">
        <v>572</v>
      </c>
      <c r="H132" s="1" t="s">
        <v>573</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hidden="1" x14ac:dyDescent="0.3">
      <c r="A133" t="s">
        <v>138</v>
      </c>
      <c r="B133" s="1" t="s">
        <v>574</v>
      </c>
      <c r="C133" t="s">
        <v>530</v>
      </c>
      <c r="D133" t="s">
        <v>189</v>
      </c>
      <c r="E133" t="s">
        <v>273</v>
      </c>
      <c r="F133" s="1" t="s">
        <v>575</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hidden="1" x14ac:dyDescent="0.3">
      <c r="A134" t="s">
        <v>138</v>
      </c>
      <c r="B134" s="1" t="s">
        <v>576</v>
      </c>
      <c r="C134" t="s">
        <v>577</v>
      </c>
      <c r="D134" t="s">
        <v>189</v>
      </c>
      <c r="E134" t="s">
        <v>273</v>
      </c>
      <c r="F134" s="1" t="s">
        <v>578</v>
      </c>
      <c r="H134" s="1" t="s">
        <v>309</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hidden="1" x14ac:dyDescent="0.3">
      <c r="A135" t="s">
        <v>138</v>
      </c>
      <c r="B135" s="1" t="s">
        <v>579</v>
      </c>
      <c r="C135" t="s">
        <v>188</v>
      </c>
      <c r="D135" t="s">
        <v>189</v>
      </c>
      <c r="E135" t="s">
        <v>273</v>
      </c>
      <c r="F135" s="1" t="s">
        <v>580</v>
      </c>
      <c r="H135" s="1" t="s">
        <v>581</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hidden="1" x14ac:dyDescent="0.3">
      <c r="A136" t="s">
        <v>138</v>
      </c>
      <c r="B136" s="1" t="s">
        <v>582</v>
      </c>
      <c r="C136" t="s">
        <v>530</v>
      </c>
      <c r="D136" t="s">
        <v>189</v>
      </c>
      <c r="E136" t="s">
        <v>273</v>
      </c>
      <c r="F136" s="1" t="s">
        <v>583</v>
      </c>
      <c r="H136" s="1" t="s">
        <v>584</v>
      </c>
      <c r="I136" s="1" t="s">
        <v>416</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hidden="1" x14ac:dyDescent="0.3">
      <c r="A137" t="s">
        <v>138</v>
      </c>
      <c r="B137" s="1" t="s">
        <v>585</v>
      </c>
      <c r="C137" t="s">
        <v>530</v>
      </c>
      <c r="D137" t="s">
        <v>189</v>
      </c>
      <c r="E137" t="s">
        <v>273</v>
      </c>
      <c r="F137" s="1" t="s">
        <v>586</v>
      </c>
      <c r="H137" s="1" t="s">
        <v>587</v>
      </c>
      <c r="J137" s="1" t="s">
        <v>538</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hidden="1" x14ac:dyDescent="0.3">
      <c r="A138" t="s">
        <v>138</v>
      </c>
      <c r="B138" s="1" t="s">
        <v>588</v>
      </c>
      <c r="C138" t="s">
        <v>530</v>
      </c>
      <c r="D138" t="s">
        <v>189</v>
      </c>
      <c r="E138" t="s">
        <v>273</v>
      </c>
      <c r="F138" s="1" t="s">
        <v>589</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hidden="1" x14ac:dyDescent="0.3">
      <c r="A139" t="s">
        <v>138</v>
      </c>
      <c r="B139" s="1" t="s">
        <v>590</v>
      </c>
      <c r="C139" t="s">
        <v>530</v>
      </c>
      <c r="D139" t="s">
        <v>189</v>
      </c>
      <c r="E139" t="s">
        <v>273</v>
      </c>
      <c r="F139" s="1" t="s">
        <v>591</v>
      </c>
      <c r="H139" s="1" t="s">
        <v>309</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hidden="1" x14ac:dyDescent="0.3">
      <c r="A140" t="s">
        <v>138</v>
      </c>
      <c r="B140" s="1" t="s">
        <v>592</v>
      </c>
      <c r="C140" t="s">
        <v>188</v>
      </c>
      <c r="D140" t="s">
        <v>189</v>
      </c>
      <c r="E140" t="s">
        <v>273</v>
      </c>
      <c r="F140" s="1" t="s">
        <v>593</v>
      </c>
      <c r="H140" s="1" t="s">
        <v>594</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hidden="1" x14ac:dyDescent="0.3">
      <c r="A141" t="s">
        <v>229</v>
      </c>
      <c r="B141" s="1" t="s">
        <v>595</v>
      </c>
      <c r="C141" t="s">
        <v>188</v>
      </c>
      <c r="D141" t="s">
        <v>189</v>
      </c>
      <c r="E141" t="s">
        <v>273</v>
      </c>
      <c r="F141" s="1" t="s">
        <v>596</v>
      </c>
      <c r="H141" s="1" t="s">
        <v>309</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3">
      <c r="A142" t="s">
        <v>229</v>
      </c>
      <c r="B142" s="1" t="s">
        <v>597</v>
      </c>
      <c r="C142" t="s">
        <v>150</v>
      </c>
      <c r="D142" t="s">
        <v>175</v>
      </c>
      <c r="E142" t="s">
        <v>146</v>
      </c>
      <c r="F142" s="1" t="s">
        <v>598</v>
      </c>
      <c r="G142" s="1" t="s">
        <v>153</v>
      </c>
      <c r="H142" s="1" t="s">
        <v>599</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hidden="1" x14ac:dyDescent="0.3">
      <c r="A143" t="s">
        <v>402</v>
      </c>
      <c r="B143" s="1" t="s">
        <v>600</v>
      </c>
      <c r="C143" t="s">
        <v>150</v>
      </c>
      <c r="D143" t="s">
        <v>231</v>
      </c>
      <c r="E143" t="s">
        <v>281</v>
      </c>
      <c r="F143" s="1">
        <v>1999</v>
      </c>
      <c r="H143" s="1" t="s">
        <v>601</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hidden="1" x14ac:dyDescent="0.3">
      <c r="A144" t="s">
        <v>138</v>
      </c>
      <c r="B144" s="1" t="s">
        <v>602</v>
      </c>
      <c r="C144" t="s">
        <v>188</v>
      </c>
      <c r="D144" t="s">
        <v>189</v>
      </c>
      <c r="E144" t="s">
        <v>273</v>
      </c>
      <c r="F144" s="1" t="s">
        <v>603</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hidden="1" x14ac:dyDescent="0.3">
      <c r="A145" t="s">
        <v>138</v>
      </c>
      <c r="B145" s="1" t="s">
        <v>604</v>
      </c>
      <c r="C145" t="s">
        <v>316</v>
      </c>
      <c r="D145" t="s">
        <v>292</v>
      </c>
      <c r="E145" t="s">
        <v>313</v>
      </c>
      <c r="F145" s="1" t="s">
        <v>605</v>
      </c>
      <c r="H145" s="1" t="s">
        <v>606</v>
      </c>
      <c r="I145" s="1" t="s">
        <v>607</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42.6" hidden="1" customHeight="1" x14ac:dyDescent="0.3">
      <c r="A146" t="s">
        <v>138</v>
      </c>
      <c r="B146" s="1" t="s">
        <v>608</v>
      </c>
      <c r="C146" t="s">
        <v>150</v>
      </c>
      <c r="D146" t="s">
        <v>175</v>
      </c>
      <c r="E146" t="s">
        <v>609</v>
      </c>
      <c r="G146" s="1" t="s">
        <v>610</v>
      </c>
      <c r="H146" s="1" t="s">
        <v>611</v>
      </c>
      <c r="I146" s="1" t="s">
        <v>612</v>
      </c>
      <c r="J146" s="1" t="s">
        <v>613</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ht="45.6" hidden="1" customHeight="1" x14ac:dyDescent="0.3">
      <c r="A147" t="s">
        <v>412</v>
      </c>
      <c r="B147" s="1" t="s">
        <v>614</v>
      </c>
      <c r="C147" t="s">
        <v>140</v>
      </c>
      <c r="D147" t="s">
        <v>141</v>
      </c>
      <c r="E147" t="s">
        <v>313</v>
      </c>
      <c r="F147" s="1" t="s">
        <v>615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37.200000000000003" hidden="1" customHeight="1" x14ac:dyDescent="0.3">
      <c r="A148" t="s">
        <v>138</v>
      </c>
      <c r="B148" s="1" t="s">
        <v>616</v>
      </c>
      <c r="C148" t="s">
        <v>140</v>
      </c>
      <c r="D148" t="s">
        <v>170</v>
      </c>
      <c r="E148" t="s">
        <v>313</v>
      </c>
      <c r="F148" s="1" t="s">
        <v>617</v>
      </c>
      <c r="H148" s="1" t="s">
        <v>618</v>
      </c>
      <c r="J148" s="1" t="s">
        <v>619</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31.95" hidden="1" customHeight="1" x14ac:dyDescent="0.3">
      <c r="A149" t="s">
        <v>412</v>
      </c>
      <c r="B149" s="1" t="s">
        <v>615</v>
      </c>
      <c r="C149" t="s">
        <v>160</v>
      </c>
      <c r="D149" t="s">
        <v>487</v>
      </c>
      <c r="E149" t="s">
        <v>313</v>
      </c>
      <c r="F149" s="1" t="s">
        <v>620</v>
      </c>
      <c r="I149" s="1" t="s">
        <v>621</v>
      </c>
      <c r="K149" s="10">
        <f>'[1]RAND Adjusted Estimates'!B$7</f>
        <v>108892.17254204156</v>
      </c>
      <c r="L149" s="10">
        <f>'[1]RAND Adjusted Estimates'!C$7</f>
        <v>119362.5737480071</v>
      </c>
      <c r="M149" s="10">
        <f>'[1]RAND Adjusted Estimates'!D$7</f>
        <v>161244.17857186924</v>
      </c>
      <c r="N149" s="10">
        <f>'[1]RAND Adjusted Estimates'!E$7</f>
        <v>122503.69410979676</v>
      </c>
      <c r="O149" s="10">
        <f>'[1]RAND Adjusted Estimates'!F$7</f>
        <v>96327.691094882932</v>
      </c>
      <c r="P149" s="10">
        <f>'[1]RAND Adjusted Estimates'!G$7</f>
        <v>135255.54063116742</v>
      </c>
      <c r="Q149" s="10">
        <f>'[1]RAND Adjusted Estimates'!H$7</f>
        <v>123793.20667937357</v>
      </c>
      <c r="R149" s="10">
        <f>'[1]RAND Adjusted Estimates'!I$7</f>
        <v>68573.496411314802</v>
      </c>
      <c r="S149" s="10">
        <f>'[1]RAND Adjusted Estimates'!J$7</f>
        <v>80764.340217770761</v>
      </c>
      <c r="T149" s="10">
        <f>'[1]RAND Adjusted Estimates'!K$7</f>
        <v>96239.939160966256</v>
      </c>
      <c r="U149" s="10">
        <f>'[1]RAND Adjusted Estimates'!L$7</f>
        <v>155145.41916466111</v>
      </c>
      <c r="V149" s="10">
        <f>'[1]RAND Adjusted Estimates'!M$7</f>
        <v>92721.588894704881</v>
      </c>
      <c r="W149" s="10">
        <f>'[1]RAND Adjusted Estimates'!N$7</f>
        <v>116228.47058632018</v>
      </c>
      <c r="X149" s="10">
        <f>'[1]RAND Adjusted Estimates'!O$7</f>
        <v>74439.872552841727</v>
      </c>
      <c r="Y149" s="10">
        <f>'[1]RAND Adjusted Estimates'!P$7</f>
        <v>80643.195265578557</v>
      </c>
      <c r="Z149" s="10">
        <f>'[1]RAND Adjusted Estimates'!Q$7</f>
        <v>163787.19106802953</v>
      </c>
      <c r="AA149" s="10">
        <f>'[1]RAND Adjusted Estimates'!R$7</f>
        <v>104298.44714237729</v>
      </c>
      <c r="AB149" s="10">
        <f>'[1]RAND Adjusted Estimates'!S$7</f>
        <v>131338.78529040102</v>
      </c>
      <c r="AC149" s="10">
        <f>'[1]RAND Adjusted Estimates'!T$7</f>
        <v>49172.214499820861</v>
      </c>
      <c r="AD149" s="10">
        <f>'[1]RAND Adjusted Estimates'!U$7</f>
        <v>103493.31692861259</v>
      </c>
      <c r="AE149" s="10">
        <f>'[1]RAND Adjusted Estimates'!V$7</f>
        <v>66397.666184171685</v>
      </c>
      <c r="AF149" s="1"/>
      <c r="AG149" s="1"/>
      <c r="AH149" s="1"/>
      <c r="AI149" s="1"/>
      <c r="AJ149" s="1"/>
      <c r="AK149" s="1"/>
      <c r="AL149" s="1"/>
      <c r="AM149" s="1"/>
      <c r="AN149" s="1"/>
      <c r="AO149" s="1"/>
      <c r="AP149" s="1"/>
    </row>
    <row r="150" spans="1:42" ht="34.950000000000003" hidden="1" customHeight="1" x14ac:dyDescent="0.3">
      <c r="A150" t="s">
        <v>138</v>
      </c>
      <c r="B150" s="1" t="s">
        <v>622</v>
      </c>
      <c r="C150" t="s">
        <v>316</v>
      </c>
      <c r="D150" t="s">
        <v>292</v>
      </c>
      <c r="E150" t="s">
        <v>623</v>
      </c>
      <c r="F150" s="1" t="s">
        <v>624</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40.200000000000003" hidden="1" customHeight="1" x14ac:dyDescent="0.3">
      <c r="A151" t="s">
        <v>412</v>
      </c>
      <c r="B151" s="1" t="s">
        <v>625</v>
      </c>
      <c r="C151" t="s">
        <v>140</v>
      </c>
      <c r="D151" t="s">
        <v>141</v>
      </c>
      <c r="E151" t="s">
        <v>313</v>
      </c>
      <c r="F151" s="1" t="s">
        <v>626</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39" hidden="1" customHeight="1" x14ac:dyDescent="0.3">
      <c r="A152" t="s">
        <v>412</v>
      </c>
      <c r="B152" s="1" t="s">
        <v>626</v>
      </c>
      <c r="C152" t="s">
        <v>160</v>
      </c>
      <c r="D152" t="s">
        <v>487</v>
      </c>
      <c r="E152" t="s">
        <v>313</v>
      </c>
      <c r="F152" s="1" t="s">
        <v>627</v>
      </c>
      <c r="H152" s="1" t="s">
        <v>628</v>
      </c>
      <c r="I152" s="1" t="s">
        <v>621</v>
      </c>
      <c r="K152" s="6">
        <f>'[1]RAND Adjusted Estimates'!B$6</f>
        <v>124448.19719090464</v>
      </c>
      <c r="L152" s="6">
        <f>'[1]RAND Adjusted Estimates'!C$6</f>
        <v>136414.36999772242</v>
      </c>
      <c r="M152" s="6">
        <f>'[1]RAND Adjusted Estimates'!D$6</f>
        <v>184279.06122499343</v>
      </c>
      <c r="N152" s="6">
        <f>'[1]RAND Adjusted Estimates'!E$6</f>
        <v>140004.22183976774</v>
      </c>
      <c r="O152" s="6">
        <f>'[1]RAND Adjusted Estimates'!F$6</f>
        <v>110088.78982272335</v>
      </c>
      <c r="P152" s="6">
        <f>'[1]RAND Adjusted Estimates'!G$6</f>
        <v>135255.54063116742</v>
      </c>
      <c r="Q152" s="6">
        <f>'[1]RAND Adjusted Estimates'!H$6</f>
        <v>123793.20667937357</v>
      </c>
      <c r="R152" s="6">
        <f>'[1]RAND Adjusted Estimates'!I$6</f>
        <v>117146.3897026628</v>
      </c>
      <c r="S152" s="6">
        <f>'[1]RAND Adjusted Estimates'!J$6</f>
        <v>137972.41453869175</v>
      </c>
      <c r="T152" s="6">
        <f>'[1]RAND Adjusted Estimates'!K$6</f>
        <v>156389.90113657017</v>
      </c>
      <c r="U152" s="6">
        <f>'[1]RAND Adjusted Estimates'!L$6</f>
        <v>252111.30614257435</v>
      </c>
      <c r="V152" s="6">
        <f>'[1]RAND Adjusted Estimates'!M$6</f>
        <v>158172.12223214359</v>
      </c>
      <c r="W152" s="6">
        <f>'[1]RAND Adjusted Estimates'!N$6</f>
        <v>198272.0968825462</v>
      </c>
      <c r="X152" s="6">
        <f>'[1]RAND Adjusted Estimates'!O$6</f>
        <v>178655.69412682016</v>
      </c>
      <c r="Y152" s="6">
        <f>'[1]RAND Adjusted Estimates'!P$6</f>
        <v>193543.6686373885</v>
      </c>
      <c r="Z152" s="6">
        <f>'[1]RAND Adjusted Estimates'!Q$6</f>
        <v>243467.4461822061</v>
      </c>
      <c r="AA152" s="6">
        <f>'[1]RAND Adjusted Estimates'!R$6</f>
        <v>155038.23223866898</v>
      </c>
      <c r="AB152" s="6">
        <f>'[1]RAND Adjusted Estimates'!S$6</f>
        <v>195233.32948573129</v>
      </c>
      <c r="AC152" s="6">
        <f>'[1]RAND Adjusted Estimates'!T$6</f>
        <v>114735.16716624868</v>
      </c>
      <c r="AD152" s="6">
        <f>'[1]RAND Adjusted Estimates'!U$6</f>
        <v>124905.72732763592</v>
      </c>
      <c r="AE152" s="6">
        <f>'[1]RAND Adjusted Estimates'!V$6</f>
        <v>32250.295003740532</v>
      </c>
      <c r="AF152" s="1"/>
      <c r="AG152" s="1"/>
      <c r="AH152" s="1"/>
      <c r="AI152" s="1"/>
      <c r="AJ152" s="1"/>
      <c r="AK152" s="1"/>
      <c r="AL152" s="1"/>
      <c r="AM152" s="1"/>
      <c r="AN152" s="1"/>
      <c r="AO152" s="1"/>
      <c r="AP152" s="1"/>
    </row>
    <row r="153" spans="1:42" ht="48.6" hidden="1" customHeight="1" x14ac:dyDescent="0.3">
      <c r="A153" t="s">
        <v>138</v>
      </c>
      <c r="B153" s="1" t="s">
        <v>629</v>
      </c>
      <c r="C153" t="s">
        <v>316</v>
      </c>
      <c r="D153" t="s">
        <v>292</v>
      </c>
      <c r="E153" t="s">
        <v>313</v>
      </c>
      <c r="F153" s="1" t="s">
        <v>630</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43.95" hidden="1" customHeight="1" x14ac:dyDescent="0.3">
      <c r="A154" t="s">
        <v>412</v>
      </c>
      <c r="B154" s="1" t="s">
        <v>631</v>
      </c>
      <c r="C154" t="s">
        <v>140</v>
      </c>
      <c r="D154" t="s">
        <v>632</v>
      </c>
      <c r="E154" t="s">
        <v>623</v>
      </c>
      <c r="F154" s="1" t="s">
        <v>633</v>
      </c>
      <c r="I154" s="1" t="s">
        <v>621</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48.6" hidden="1" customHeight="1" x14ac:dyDescent="0.3">
      <c r="A155" t="s">
        <v>412</v>
      </c>
      <c r="B155" s="1" t="s">
        <v>633</v>
      </c>
      <c r="C155" t="s">
        <v>160</v>
      </c>
      <c r="D155" t="s">
        <v>487</v>
      </c>
      <c r="E155" t="s">
        <v>313</v>
      </c>
      <c r="F155" s="1" t="s">
        <v>634</v>
      </c>
      <c r="H155" s="1" t="s">
        <v>635</v>
      </c>
      <c r="I155" s="1" t="s">
        <v>621</v>
      </c>
      <c r="J155" s="1" t="s">
        <v>636</v>
      </c>
      <c r="K155" s="10">
        <f>'[1]RAND Adjusted Estimates'!B$5</f>
        <v>90224.942963405862</v>
      </c>
      <c r="L155" s="10">
        <f>'[1]RAND Adjusted Estimates'!C$5</f>
        <v>98900.418248348738</v>
      </c>
      <c r="M155" s="10">
        <f>'[1]RAND Adjusted Estimates'!D$5</f>
        <v>133602.31938812023</v>
      </c>
      <c r="N155" s="10">
        <f>'[1]RAND Adjusted Estimates'!E$5</f>
        <v>101503.06083383159</v>
      </c>
      <c r="O155" s="10">
        <f>'[1]RAND Adjusted Estimates'!F$5</f>
        <v>79814.372621474424</v>
      </c>
      <c r="P155" s="10">
        <f>'[1]RAND Adjusted Estimates'!G$5</f>
        <v>96611.100450833866</v>
      </c>
      <c r="Q155" s="10">
        <f>'[1]RAND Adjusted Estimates'!H$5</f>
        <v>88423.719056695409</v>
      </c>
      <c r="R155" s="10">
        <f>'[1]RAND Adjusted Estimates'!I$5</f>
        <v>94288.557565557843</v>
      </c>
      <c r="S155" s="10">
        <f>'[1]RAND Adjusted Estimates'!J$5</f>
        <v>111050.9677994348</v>
      </c>
      <c r="T155" s="10">
        <f>'[1]RAND Adjusted Estimates'!K$5</f>
        <v>108269.93155608705</v>
      </c>
      <c r="U155" s="10">
        <f>'[1]RAND Adjusted Estimates'!L$5</f>
        <v>174538.59656024375</v>
      </c>
      <c r="V155" s="10">
        <f>'[1]RAND Adjusted Estimates'!M$5</f>
        <v>190897.38890086298</v>
      </c>
      <c r="W155" s="10">
        <f>'[1]RAND Adjusted Estimates'!N$5</f>
        <v>239293.91003065923</v>
      </c>
      <c r="X155" s="10">
        <f>'[1]RAND Adjusted Estimates'!O$5</f>
        <v>232252.40236486623</v>
      </c>
      <c r="Y155" s="10">
        <f>'[1]RAND Adjusted Estimates'!P$5</f>
        <v>251606.76922860506</v>
      </c>
      <c r="Z155" s="10">
        <f>'[1]RAND Adjusted Estimates'!Q$5</f>
        <v>252320.80786155901</v>
      </c>
      <c r="AA155" s="10">
        <f>'[1]RAND Adjusted Estimates'!R$5</f>
        <v>160675.98613825691</v>
      </c>
      <c r="AB155" s="10">
        <f>'[1]RAND Adjusted Estimates'!S$5</f>
        <v>202332.72328521241</v>
      </c>
      <c r="AC155" s="10">
        <f>'[1]RAND Adjusted Estimates'!T$5</f>
        <v>88100.217645512384</v>
      </c>
      <c r="AD155" s="10">
        <f>'[1]RAND Adjusted Estimates'!U$5</f>
        <v>135611.93252714758</v>
      </c>
      <c r="AE155" s="10">
        <f>'[1]RAND Adjusted Estimates'!V$5</f>
        <v>56912.285300718584</v>
      </c>
      <c r="AF155" s="1"/>
      <c r="AG155" s="1"/>
      <c r="AH155" s="1"/>
      <c r="AI155" s="1"/>
      <c r="AJ155" s="1"/>
      <c r="AK155" s="1"/>
      <c r="AL155" s="1"/>
      <c r="AM155" s="1"/>
      <c r="AN155" s="1"/>
      <c r="AO155" s="1"/>
      <c r="AP155" s="1"/>
    </row>
    <row r="156" spans="1:42" ht="42.6" hidden="1" customHeight="1" x14ac:dyDescent="0.3">
      <c r="A156" t="s">
        <v>138</v>
      </c>
      <c r="B156" s="1" t="s">
        <v>637</v>
      </c>
      <c r="C156" t="s">
        <v>316</v>
      </c>
      <c r="D156" t="s">
        <v>292</v>
      </c>
      <c r="E156" t="s">
        <v>313</v>
      </c>
      <c r="F156" s="1" t="s">
        <v>638</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43.2" hidden="1" x14ac:dyDescent="0.3">
      <c r="A157" t="s">
        <v>138</v>
      </c>
      <c r="B157" s="1" t="s">
        <v>639</v>
      </c>
      <c r="C157" t="s">
        <v>150</v>
      </c>
      <c r="D157" t="s">
        <v>175</v>
      </c>
      <c r="E157" t="s">
        <v>609</v>
      </c>
      <c r="F157" s="2"/>
      <c r="G157" s="1" t="s">
        <v>610</v>
      </c>
      <c r="H157" s="1" t="s">
        <v>640</v>
      </c>
      <c r="I157" s="1" t="s">
        <v>612</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hidden="1" x14ac:dyDescent="0.3">
      <c r="A158" t="s">
        <v>138</v>
      </c>
      <c r="B158" s="1" t="s">
        <v>641</v>
      </c>
      <c r="C158" t="s">
        <v>140</v>
      </c>
      <c r="D158" t="s">
        <v>170</v>
      </c>
      <c r="E158" t="s">
        <v>313</v>
      </c>
      <c r="F158" s="1" t="s">
        <v>642</v>
      </c>
      <c r="H158" s="1" t="s">
        <v>643</v>
      </c>
      <c r="J158" s="1" t="s">
        <v>619</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hidden="1" x14ac:dyDescent="0.3">
      <c r="A159" t="s">
        <v>412</v>
      </c>
      <c r="B159" s="1" t="s">
        <v>644</v>
      </c>
      <c r="C159" t="s">
        <v>160</v>
      </c>
      <c r="D159" t="s">
        <v>487</v>
      </c>
      <c r="E159" t="s">
        <v>623</v>
      </c>
      <c r="F159" s="1" t="s">
        <v>645</v>
      </c>
      <c r="H159" s="1" t="s">
        <v>646</v>
      </c>
      <c r="I159" s="1" t="s">
        <v>647</v>
      </c>
      <c r="J159" s="1" t="s">
        <v>648</v>
      </c>
      <c r="K159" s="10">
        <f>'[1]Initiation Data'!B$3</f>
        <v>1622960.8532816693</v>
      </c>
      <c r="L159" s="10">
        <f>'[1]Initiation Data'!C$3</f>
        <v>2092005.0370573141</v>
      </c>
      <c r="M159" s="10">
        <f>'[1]Initiation Data'!D$3</f>
        <v>2034649.0906717053</v>
      </c>
      <c r="N159" s="10">
        <f>'[1]Initiation Data'!E$3</f>
        <v>1971345.1202164779</v>
      </c>
      <c r="O159" s="10">
        <f>'[1]Initiation Data'!F$3</f>
        <v>2086906.7307119267</v>
      </c>
      <c r="P159" s="10">
        <f>'[1]Initiation Data'!G$3</f>
        <v>2058016.3280880644</v>
      </c>
      <c r="Q159" s="10">
        <f>'[1]Initiation Data'!H$3</f>
        <v>1863430.9692391104</v>
      </c>
      <c r="R159" s="10">
        <f>'[1]Initiation Data'!I$3</f>
        <v>1831141.6957183233</v>
      </c>
      <c r="S159" s="10">
        <f>'[1]Initiation Data'!J$3</f>
        <v>1834540.5666152481</v>
      </c>
      <c r="T159" s="10">
        <f>'[1]Initiation Data'!K$3</f>
        <v>1860032.0983421854</v>
      </c>
      <c r="U159" s="10">
        <f>'[1]Initiation Data'!L$3</f>
        <v>1863430.9692391104</v>
      </c>
      <c r="V159" s="10">
        <f>'[1]Initiation Data'!M$3</f>
        <v>1710481.7788774869</v>
      </c>
      <c r="W159" s="10">
        <f>'[1]Initiation Data'!N$3</f>
        <v>1604267.063348582</v>
      </c>
      <c r="X159" s="10">
        <f>'[1]Initiation Data'!O$3</f>
        <v>1597469.321554732</v>
      </c>
      <c r="Y159" s="10">
        <f>'[1]Initiation Data'!P$3</f>
        <v>1307715.5775918791</v>
      </c>
      <c r="Z159" s="10">
        <f>'[1]Initiation Data'!Q$3</f>
        <v>1210847.7570295176</v>
      </c>
      <c r="AA159" s="10">
        <f>'[1]Initiation Data'!R$3</f>
        <v>1163513.1208599422</v>
      </c>
      <c r="AB159" s="10">
        <f>'[1]Initiation Data'!S$3</f>
        <v>1170627.7354277594</v>
      </c>
      <c r="AC159" s="10">
        <f>'[1]Initiation Data'!T$3</f>
        <v>1100028.8677932662</v>
      </c>
      <c r="AD159" s="10">
        <f>'[1]Initiation Data'!U$3</f>
        <v>1044206.5073380854</v>
      </c>
      <c r="AE159" s="10">
        <f>'[1]Initiation Data'!V$3</f>
        <v>879475.81619093462</v>
      </c>
      <c r="AF159" s="1"/>
      <c r="AG159" s="1"/>
      <c r="AH159" s="1"/>
      <c r="AI159" s="1"/>
      <c r="AJ159" s="1"/>
      <c r="AK159" s="1"/>
      <c r="AL159" s="1"/>
      <c r="AM159" s="1"/>
      <c r="AN159" s="1"/>
      <c r="AO159" s="1"/>
      <c r="AP159" s="1"/>
    </row>
    <row r="160" spans="1:42" ht="28.8" hidden="1" x14ac:dyDescent="0.3">
      <c r="A160" t="s">
        <v>138</v>
      </c>
      <c r="B160" s="1" t="s">
        <v>649</v>
      </c>
      <c r="C160" t="s">
        <v>316</v>
      </c>
      <c r="D160" t="s">
        <v>292</v>
      </c>
      <c r="E160" t="s">
        <v>313</v>
      </c>
      <c r="F160" s="1" t="s">
        <v>650</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hidden="1" x14ac:dyDescent="0.3">
      <c r="A161" t="s">
        <v>412</v>
      </c>
      <c r="B161" s="1" t="s">
        <v>651</v>
      </c>
      <c r="C161" t="s">
        <v>160</v>
      </c>
      <c r="D161" t="s">
        <v>487</v>
      </c>
      <c r="E161" t="s">
        <v>313</v>
      </c>
      <c r="F161" s="1" t="s">
        <v>652</v>
      </c>
      <c r="K161" s="14">
        <f>'[1]Initiation Data'!B4</f>
        <v>287039.14671833068</v>
      </c>
      <c r="L161" s="14">
        <f>'[1]Initiation Data'!C4</f>
        <v>369994.96294268593</v>
      </c>
      <c r="M161" s="14">
        <f>'[1]Initiation Data'!D4</f>
        <v>359850.90932829469</v>
      </c>
      <c r="N161" s="14">
        <f>'[1]Initiation Data'!E4</f>
        <v>348654.8797835221</v>
      </c>
      <c r="O161" s="14">
        <f>'[1]Initiation Data'!F4</f>
        <v>369093.26928807341</v>
      </c>
      <c r="P161" s="14">
        <f>'[1]Initiation Data'!G4</f>
        <v>363983.67191193555</v>
      </c>
      <c r="Q161" s="14">
        <f>'[1]Initiation Data'!H4</f>
        <v>329569.03076088964</v>
      </c>
      <c r="R161" s="14">
        <f>'[1]Initiation Data'!I4</f>
        <v>323858.30428167677</v>
      </c>
      <c r="S161" s="14">
        <f>'[1]Initiation Data'!J4</f>
        <v>324459.43338475178</v>
      </c>
      <c r="T161" s="14">
        <f>'[1]Initiation Data'!K4</f>
        <v>328967.90165781457</v>
      </c>
      <c r="U161" s="14">
        <f>'[1]Initiation Data'!L4</f>
        <v>329569.03076088964</v>
      </c>
      <c r="V161" s="14">
        <f>'[1]Initiation Data'!M4</f>
        <v>302518.22112251294</v>
      </c>
      <c r="W161" s="14">
        <f>'[1]Initiation Data'!N4</f>
        <v>283732.93665141799</v>
      </c>
      <c r="X161" s="14">
        <f>'[1]Initiation Data'!O4</f>
        <v>282530.6784452679</v>
      </c>
      <c r="Y161" s="14">
        <f>'[1]Initiation Data'!P4</f>
        <v>231284.42240812091</v>
      </c>
      <c r="Z161" s="14">
        <f>'[1]Initiation Data'!Q4</f>
        <v>214152.24297048233</v>
      </c>
      <c r="AA161" s="14">
        <f>'[1]Initiation Data'!R4</f>
        <v>962486.87914005783</v>
      </c>
      <c r="AB161" s="14">
        <f>'[1]Initiation Data'!S4</f>
        <v>968372.26457224065</v>
      </c>
      <c r="AC161" s="14">
        <f>'[1]Initiation Data'!T4</f>
        <v>909971.13220673392</v>
      </c>
      <c r="AD161" s="14">
        <f>'[1]Initiation Data'!U4</f>
        <v>863793.49266191456</v>
      </c>
      <c r="AE161" s="14">
        <f>'[1]Initiation Data'!V4</f>
        <v>727524.18380906538</v>
      </c>
      <c r="AF161" s="1"/>
      <c r="AG161" s="1"/>
      <c r="AH161" s="1"/>
      <c r="AI161" s="1"/>
      <c r="AJ161" s="1"/>
      <c r="AK161" s="1"/>
      <c r="AL161" s="1"/>
      <c r="AM161" s="1"/>
      <c r="AN161" s="1"/>
      <c r="AO161" s="1"/>
      <c r="AP161" s="1"/>
    </row>
    <row r="162" spans="1:42" ht="57.6" hidden="1" x14ac:dyDescent="0.3">
      <c r="A162" t="s">
        <v>412</v>
      </c>
      <c r="B162" s="1" t="s">
        <v>653</v>
      </c>
      <c r="C162" t="s">
        <v>140</v>
      </c>
      <c r="D162" t="s">
        <v>141</v>
      </c>
      <c r="E162" t="s">
        <v>623</v>
      </c>
      <c r="F162" s="1" t="s">
        <v>654</v>
      </c>
      <c r="H162" s="1" t="s">
        <v>655</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30.4" hidden="1" x14ac:dyDescent="0.3">
      <c r="A163" t="s">
        <v>138</v>
      </c>
      <c r="B163" s="1" t="s">
        <v>656</v>
      </c>
      <c r="C163" t="s">
        <v>150</v>
      </c>
      <c r="D163" t="s">
        <v>175</v>
      </c>
      <c r="E163" t="s">
        <v>341</v>
      </c>
      <c r="G163" s="1" t="s">
        <v>226</v>
      </c>
      <c r="H163" s="1" t="s">
        <v>657</v>
      </c>
      <c r="I163" s="1" t="s">
        <v>658</v>
      </c>
      <c r="J163" s="1" t="s">
        <v>659</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hidden="1" x14ac:dyDescent="0.3">
      <c r="A164" t="s">
        <v>138</v>
      </c>
      <c r="B164" s="1" t="s">
        <v>660</v>
      </c>
      <c r="C164" t="s">
        <v>140</v>
      </c>
      <c r="D164" t="s">
        <v>141</v>
      </c>
      <c r="E164" t="s">
        <v>142</v>
      </c>
      <c r="F164" s="1" t="s">
        <v>661</v>
      </c>
      <c r="H164" s="1" t="s">
        <v>662</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57.6" hidden="1" x14ac:dyDescent="0.3">
      <c r="A165" t="s">
        <v>138</v>
      </c>
      <c r="B165" s="1" t="s">
        <v>663</v>
      </c>
      <c r="C165" t="s">
        <v>140</v>
      </c>
      <c r="D165" t="s">
        <v>170</v>
      </c>
      <c r="E165" t="s">
        <v>664</v>
      </c>
      <c r="F165" s="1" t="s">
        <v>665</v>
      </c>
      <c r="H165" s="1" t="s">
        <v>666</v>
      </c>
      <c r="J165" s="1" t="s">
        <v>619</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16" hidden="1" x14ac:dyDescent="0.3">
      <c r="A166" t="s">
        <v>138</v>
      </c>
      <c r="B166" s="1" t="s">
        <v>667</v>
      </c>
      <c r="C166" t="s">
        <v>188</v>
      </c>
      <c r="D166" t="s">
        <v>175</v>
      </c>
      <c r="E166" t="s">
        <v>341</v>
      </c>
      <c r="F166" s="1" t="s">
        <v>668</v>
      </c>
      <c r="H166" s="1" t="s">
        <v>669</v>
      </c>
      <c r="I166" s="1" t="s">
        <v>670</v>
      </c>
      <c r="J166" s="1" t="s">
        <v>671</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hidden="1" x14ac:dyDescent="0.3">
      <c r="A167" t="s">
        <v>138</v>
      </c>
      <c r="B167" s="1" t="s">
        <v>672</v>
      </c>
      <c r="C167" t="s">
        <v>140</v>
      </c>
      <c r="D167" t="s">
        <v>141</v>
      </c>
      <c r="E167" t="s">
        <v>142</v>
      </c>
      <c r="F167" s="1" t="s">
        <v>673</v>
      </c>
      <c r="H167" s="1" t="s">
        <v>674</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16" hidden="1" x14ac:dyDescent="0.3">
      <c r="A168" t="s">
        <v>138</v>
      </c>
      <c r="B168" s="1" t="s">
        <v>675</v>
      </c>
      <c r="C168" t="s">
        <v>150</v>
      </c>
      <c r="D168" t="s">
        <v>175</v>
      </c>
      <c r="E168" t="s">
        <v>152</v>
      </c>
      <c r="G168" s="1" t="s">
        <v>226</v>
      </c>
      <c r="H168" s="1" t="s">
        <v>676</v>
      </c>
      <c r="I168" s="1" t="s">
        <v>670</v>
      </c>
      <c r="J168" s="1" t="s">
        <v>671</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hidden="1" x14ac:dyDescent="0.3">
      <c r="A169" t="s">
        <v>138</v>
      </c>
      <c r="B169" s="1" t="s">
        <v>677</v>
      </c>
      <c r="C169" t="s">
        <v>150</v>
      </c>
      <c r="D169" t="s">
        <v>175</v>
      </c>
      <c r="E169" t="s">
        <v>341</v>
      </c>
      <c r="G169" s="1" t="s">
        <v>226</v>
      </c>
      <c r="H169" s="1" t="s">
        <v>678</v>
      </c>
      <c r="I169" s="1" t="s">
        <v>679</v>
      </c>
      <c r="J169" s="1" t="s">
        <v>680</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hidden="1" x14ac:dyDescent="0.3">
      <c r="A170" t="s">
        <v>138</v>
      </c>
      <c r="B170" s="1" t="s">
        <v>681</v>
      </c>
      <c r="C170" t="s">
        <v>140</v>
      </c>
      <c r="D170" t="s">
        <v>141</v>
      </c>
      <c r="E170" t="s">
        <v>142</v>
      </c>
      <c r="F170" s="1" t="s">
        <v>682</v>
      </c>
      <c r="H170" s="1" t="s">
        <v>683</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57.6" hidden="1" x14ac:dyDescent="0.3">
      <c r="A171" t="s">
        <v>138</v>
      </c>
      <c r="B171" s="1" t="s">
        <v>684</v>
      </c>
      <c r="C171" t="s">
        <v>140</v>
      </c>
      <c r="D171" t="s">
        <v>170</v>
      </c>
      <c r="E171" t="s">
        <v>142</v>
      </c>
      <c r="F171" s="1" t="s">
        <v>685</v>
      </c>
      <c r="J171" s="1" t="s">
        <v>619</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hidden="1" x14ac:dyDescent="0.3">
      <c r="A172" t="s">
        <v>229</v>
      </c>
      <c r="B172" s="1" t="s">
        <v>686</v>
      </c>
      <c r="C172" t="s">
        <v>150</v>
      </c>
      <c r="D172" t="s">
        <v>231</v>
      </c>
      <c r="F172" s="1" t="s">
        <v>687</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201.6" hidden="1" x14ac:dyDescent="0.3">
      <c r="A173" t="s">
        <v>688</v>
      </c>
      <c r="B173" s="1" t="s">
        <v>689</v>
      </c>
      <c r="C173" t="s">
        <v>140</v>
      </c>
      <c r="D173" t="s">
        <v>231</v>
      </c>
      <c r="F173" s="1" t="s">
        <v>690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hidden="1" x14ac:dyDescent="0.3">
      <c r="A174" t="s">
        <v>229</v>
      </c>
      <c r="B174" s="1" t="s">
        <v>691</v>
      </c>
      <c r="C174" t="s">
        <v>150</v>
      </c>
      <c r="D174" t="s">
        <v>231</v>
      </c>
      <c r="E174" t="s">
        <v>281</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36.6" hidden="1" customHeight="1" x14ac:dyDescent="0.3">
      <c r="A175" t="s">
        <v>155</v>
      </c>
      <c r="B175" s="1" t="s">
        <v>692</v>
      </c>
      <c r="C175" t="s">
        <v>140</v>
      </c>
      <c r="D175" t="s">
        <v>141</v>
      </c>
      <c r="E175" t="s">
        <v>235</v>
      </c>
      <c r="F175" s="1" t="s">
        <v>693</v>
      </c>
      <c r="H175" s="1" t="s">
        <v>694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32.549999999999997" hidden="1" customHeight="1" x14ac:dyDescent="0.3">
      <c r="A176" t="s">
        <v>155</v>
      </c>
      <c r="B176" s="1" t="s">
        <v>695</v>
      </c>
      <c r="C176" t="s">
        <v>140</v>
      </c>
      <c r="D176" t="s">
        <v>141</v>
      </c>
      <c r="E176" t="s">
        <v>273</v>
      </c>
      <c r="F176" s="1" t="s">
        <v>696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48" hidden="1" customHeight="1" x14ac:dyDescent="0.3">
      <c r="A177" t="s">
        <v>155</v>
      </c>
      <c r="B177" s="1" t="s">
        <v>697</v>
      </c>
      <c r="C177" t="s">
        <v>150</v>
      </c>
      <c r="D177" t="s">
        <v>175</v>
      </c>
      <c r="E177" t="s">
        <v>146</v>
      </c>
      <c r="F177" s="1">
        <v>0.86599999999999999</v>
      </c>
      <c r="G177" s="1" t="s">
        <v>197</v>
      </c>
      <c r="H177" s="1" t="s">
        <v>698</v>
      </c>
      <c r="I177" s="1" t="s">
        <v>699</v>
      </c>
      <c r="J177" s="1" t="s">
        <v>700</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3">
      <c r="A178" t="s">
        <v>138</v>
      </c>
      <c r="B178" s="1" t="s">
        <v>701</v>
      </c>
      <c r="C178" t="s">
        <v>150</v>
      </c>
      <c r="D178" t="s">
        <v>175</v>
      </c>
      <c r="E178" t="s">
        <v>320</v>
      </c>
      <c r="F178" s="1">
        <v>0.01</v>
      </c>
      <c r="G178" s="1" t="s">
        <v>153</v>
      </c>
      <c r="H178" s="1" t="s">
        <v>702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3">
      <c r="A179" t="s">
        <v>138</v>
      </c>
      <c r="B179" s="1" t="s">
        <v>703</v>
      </c>
      <c r="C179" t="s">
        <v>150</v>
      </c>
      <c r="D179" t="s">
        <v>175</v>
      </c>
      <c r="E179" t="s">
        <v>341</v>
      </c>
      <c r="F179" s="1">
        <v>0.01</v>
      </c>
      <c r="G179" s="1" t="s">
        <v>153</v>
      </c>
      <c r="H179" s="1" t="s">
        <v>704</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115.2" hidden="1" x14ac:dyDescent="0.3">
      <c r="A180" t="s">
        <v>138</v>
      </c>
      <c r="B180" s="1" t="s">
        <v>705</v>
      </c>
      <c r="C180" t="s">
        <v>150</v>
      </c>
      <c r="D180" t="s">
        <v>175</v>
      </c>
      <c r="E180" t="s">
        <v>341</v>
      </c>
      <c r="G180" s="1" t="s">
        <v>226</v>
      </c>
      <c r="H180" s="1" t="s">
        <v>706</v>
      </c>
      <c r="I180" s="1" t="s">
        <v>707</v>
      </c>
      <c r="J180" s="1" t="s">
        <v>708</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86.4" hidden="1" x14ac:dyDescent="0.3">
      <c r="A181" t="s">
        <v>138</v>
      </c>
      <c r="B181" s="1" t="s">
        <v>709</v>
      </c>
      <c r="C181" t="s">
        <v>150</v>
      </c>
      <c r="D181" t="s">
        <v>175</v>
      </c>
      <c r="E181" t="s">
        <v>341</v>
      </c>
      <c r="G181" s="1" t="s">
        <v>226</v>
      </c>
      <c r="H181" s="1" t="s">
        <v>710</v>
      </c>
      <c r="I181" s="1" t="s">
        <v>707</v>
      </c>
      <c r="J181" s="1" t="s">
        <v>711</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100.8" hidden="1" x14ac:dyDescent="0.3">
      <c r="A182" t="s">
        <v>138</v>
      </c>
      <c r="B182" s="1" t="s">
        <v>712</v>
      </c>
      <c r="C182" t="s">
        <v>316</v>
      </c>
      <c r="D182" t="s">
        <v>292</v>
      </c>
      <c r="E182" t="s">
        <v>313</v>
      </c>
      <c r="F182" s="1" t="s">
        <v>713</v>
      </c>
      <c r="H182" s="1" t="s">
        <v>714</v>
      </c>
      <c r="J182" s="1" t="s">
        <v>715</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hidden="1" x14ac:dyDescent="0.3">
      <c r="A183" t="s">
        <v>138</v>
      </c>
      <c r="B183" s="1" t="s">
        <v>716</v>
      </c>
      <c r="C183" t="s">
        <v>316</v>
      </c>
      <c r="D183" t="s">
        <v>292</v>
      </c>
      <c r="E183" t="s">
        <v>313</v>
      </c>
      <c r="F183" s="1" t="s">
        <v>717</v>
      </c>
      <c r="H183" s="1" t="s">
        <v>718</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29.6" hidden="1" x14ac:dyDescent="0.3">
      <c r="A184" t="s">
        <v>138</v>
      </c>
      <c r="B184" s="1" t="s">
        <v>719</v>
      </c>
      <c r="C184" t="s">
        <v>316</v>
      </c>
      <c r="D184" t="s">
        <v>292</v>
      </c>
      <c r="E184" t="s">
        <v>313</v>
      </c>
      <c r="F184" s="1" t="s">
        <v>720</v>
      </c>
      <c r="J184" s="1" t="s">
        <v>721</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hidden="1" x14ac:dyDescent="0.3">
      <c r="A185" t="s">
        <v>138</v>
      </c>
      <c r="B185" s="1" t="s">
        <v>722</v>
      </c>
      <c r="C185" t="s">
        <v>316</v>
      </c>
      <c r="D185" t="s">
        <v>292</v>
      </c>
      <c r="E185" t="s">
        <v>313</v>
      </c>
      <c r="F185" s="1" t="s">
        <v>723</v>
      </c>
      <c r="H185" s="1" t="s">
        <v>724</v>
      </c>
      <c r="J185" s="1" t="s">
        <v>725</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hidden="1" x14ac:dyDescent="0.3">
      <c r="A186" t="s">
        <v>229</v>
      </c>
      <c r="B186" s="1" t="s">
        <v>726</v>
      </c>
      <c r="C186" t="s">
        <v>150</v>
      </c>
      <c r="D186" t="s">
        <v>231</v>
      </c>
      <c r="E186" t="s">
        <v>281</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hidden="1" x14ac:dyDescent="0.3">
      <c r="A187" t="s">
        <v>138</v>
      </c>
      <c r="B187" s="1" t="s">
        <v>727</v>
      </c>
      <c r="C187" t="s">
        <v>291</v>
      </c>
      <c r="D187" t="s">
        <v>292</v>
      </c>
      <c r="E187" t="s">
        <v>509</v>
      </c>
      <c r="F187" s="1" t="s">
        <v>728</v>
      </c>
      <c r="H187" s="1" t="s">
        <v>729</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hidden="1" x14ac:dyDescent="0.3">
      <c r="A188" t="s">
        <v>412</v>
      </c>
      <c r="B188" s="1" t="s">
        <v>730</v>
      </c>
      <c r="C188" t="s">
        <v>140</v>
      </c>
      <c r="D188" t="s">
        <v>632</v>
      </c>
      <c r="E188" t="s">
        <v>273</v>
      </c>
      <c r="F188" s="1" t="s">
        <v>731</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hidden="1" x14ac:dyDescent="0.3">
      <c r="A189" t="s">
        <v>412</v>
      </c>
      <c r="B189" s="1" t="s">
        <v>731</v>
      </c>
      <c r="C189" t="s">
        <v>160</v>
      </c>
      <c r="D189" t="s">
        <v>487</v>
      </c>
      <c r="E189" t="s">
        <v>273</v>
      </c>
      <c r="F189" s="1" t="s">
        <v>732</v>
      </c>
      <c r="H189" s="1" t="s">
        <v>733</v>
      </c>
      <c r="I189" s="1" t="s">
        <v>515</v>
      </c>
      <c r="J189" s="1" t="s">
        <v>734</v>
      </c>
      <c r="K189" s="6">
        <f>'[1]RAND Adjusted Estimates'!B$3</f>
        <v>356879.47284337127</v>
      </c>
      <c r="L189" s="6">
        <f>'[1]RAND Adjusted Estimates'!C$3</f>
        <v>370784.72326854634</v>
      </c>
      <c r="M189" s="6">
        <f>'[1]RAND Adjusted Estimates'!D$3</f>
        <v>637207.65505353943</v>
      </c>
      <c r="N189" s="6">
        <f>'[1]RAND Adjusted Estimates'!E$3</f>
        <v>451003.37782476825</v>
      </c>
      <c r="O189" s="6">
        <f>'[1]RAND Adjusted Estimates'!F$3</f>
        <v>349907.88483673678</v>
      </c>
      <c r="P189" s="6">
        <f>'[1]RAND Adjusted Estimates'!G$3</f>
        <v>397415.9841143646</v>
      </c>
      <c r="Q189" s="6">
        <f>'[1]RAND Adjusted Estimates'!H$3</f>
        <v>447929.5073541528</v>
      </c>
      <c r="R189" s="6">
        <f>'[1]RAND Adjusted Estimates'!I$3</f>
        <v>616584.81539219653</v>
      </c>
      <c r="S189" s="6">
        <f>'[1]RAND Adjusted Estimates'!J$3</f>
        <v>320958.12296520267</v>
      </c>
      <c r="T189" s="6">
        <f>'[1]RAND Adjusted Estimates'!K$3</f>
        <v>437111.8478133335</v>
      </c>
      <c r="U189" s="6">
        <f>'[1]RAND Adjusted Estimates'!L$3</f>
        <v>668803.27893350006</v>
      </c>
      <c r="V189" s="6">
        <f>'[1]RAND Adjusted Estimates'!M$3</f>
        <v>454736.82374049543</v>
      </c>
      <c r="W189" s="6">
        <f>'[1]RAND Adjusted Estimates'!N$3</f>
        <v>419471.31586152274</v>
      </c>
      <c r="X189" s="6">
        <f>'[1]RAND Adjusted Estimates'!O$3</f>
        <v>414767.17400770652</v>
      </c>
      <c r="Y189" s="6">
        <f>'[1]RAND Adjusted Estimates'!P$3</f>
        <v>494109.12212676782</v>
      </c>
      <c r="Z189" s="6">
        <f>'[1]RAND Adjusted Estimates'!Q$3</f>
        <v>872375.63989838201</v>
      </c>
      <c r="AA189" s="6">
        <f>'[1]RAND Adjusted Estimates'!R$3</f>
        <v>571335.45089358359</v>
      </c>
      <c r="AB189" s="6">
        <f>'[1]RAND Adjusted Estimates'!S$3</f>
        <v>859859.26246590668</v>
      </c>
      <c r="AC189" s="6">
        <f>'[1]RAND Adjusted Estimates'!T$3</f>
        <v>805294.95040755463</v>
      </c>
      <c r="AD189" s="6">
        <f>'[1]RAND Adjusted Estimates'!U$3</f>
        <v>808561.71558381582</v>
      </c>
      <c r="AE189" s="6">
        <f>'[1]RAND Adjusted Estimates'!V$3</f>
        <v>832913.11656914616</v>
      </c>
      <c r="AF189" s="1"/>
      <c r="AG189" s="1"/>
      <c r="AH189" s="1"/>
      <c r="AI189" s="1"/>
      <c r="AJ189" s="1"/>
      <c r="AK189" s="1"/>
      <c r="AL189" s="1"/>
      <c r="AM189" s="1"/>
      <c r="AN189" s="1"/>
      <c r="AO189" s="1"/>
      <c r="AP189" s="1"/>
    </row>
    <row r="190" spans="1:42" hidden="1" x14ac:dyDescent="0.3">
      <c r="A190" t="s">
        <v>138</v>
      </c>
      <c r="B190" s="1" t="s">
        <v>735</v>
      </c>
      <c r="C190" t="s">
        <v>140</v>
      </c>
      <c r="D190" t="s">
        <v>141</v>
      </c>
      <c r="E190" t="s">
        <v>146</v>
      </c>
      <c r="F190" s="1" t="s">
        <v>736</v>
      </c>
      <c r="H190" s="1" t="s">
        <v>737</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hidden="1" x14ac:dyDescent="0.3">
      <c r="A191" t="s">
        <v>412</v>
      </c>
      <c r="B191" s="1" t="s">
        <v>738</v>
      </c>
      <c r="C191" t="s">
        <v>140</v>
      </c>
      <c r="D191" t="s">
        <v>175</v>
      </c>
      <c r="E191" t="s">
        <v>146</v>
      </c>
      <c r="F191" s="1" t="s">
        <v>739</v>
      </c>
      <c r="G191" s="1" t="s">
        <v>240</v>
      </c>
      <c r="H191" s="1" t="s">
        <v>740</v>
      </c>
      <c r="I191" s="1" t="s">
        <v>741</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hidden="1" x14ac:dyDescent="0.3">
      <c r="A192" t="s">
        <v>138</v>
      </c>
      <c r="B192" s="1" t="s">
        <v>742</v>
      </c>
      <c r="C192" t="s">
        <v>140</v>
      </c>
      <c r="D192" t="s">
        <v>141</v>
      </c>
      <c r="E192" t="s">
        <v>146</v>
      </c>
      <c r="F192" s="1" t="s">
        <v>743</v>
      </c>
      <c r="H192" s="1" t="s">
        <v>744</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hidden="1" x14ac:dyDescent="0.3">
      <c r="A193" t="s">
        <v>138</v>
      </c>
      <c r="B193" s="1" t="s">
        <v>745</v>
      </c>
      <c r="C193" t="s">
        <v>140</v>
      </c>
      <c r="D193" t="s">
        <v>141</v>
      </c>
      <c r="E193" t="s">
        <v>146</v>
      </c>
      <c r="F193" s="1" t="s">
        <v>746</v>
      </c>
      <c r="H193" s="1" t="s">
        <v>747</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hidden="1" x14ac:dyDescent="0.3">
      <c r="A194" t="s">
        <v>138</v>
      </c>
      <c r="B194" s="1" t="s">
        <v>748</v>
      </c>
      <c r="C194" t="s">
        <v>140</v>
      </c>
      <c r="D194" t="s">
        <v>141</v>
      </c>
      <c r="E194" t="s">
        <v>146</v>
      </c>
      <c r="F194" s="1" t="s">
        <v>749</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hidden="1" x14ac:dyDescent="0.3">
      <c r="A195" t="s">
        <v>138</v>
      </c>
      <c r="B195" s="1" t="s">
        <v>750</v>
      </c>
      <c r="C195" t="s">
        <v>140</v>
      </c>
      <c r="D195" t="s">
        <v>141</v>
      </c>
      <c r="E195" t="s">
        <v>146</v>
      </c>
      <c r="F195" s="1" t="s">
        <v>751</v>
      </c>
      <c r="H195" s="1" t="s">
        <v>752</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hidden="1" x14ac:dyDescent="0.3">
      <c r="A196" t="s">
        <v>138</v>
      </c>
      <c r="B196" s="1" t="s">
        <v>753</v>
      </c>
      <c r="C196" t="s">
        <v>140</v>
      </c>
      <c r="D196" t="s">
        <v>141</v>
      </c>
      <c r="E196" t="s">
        <v>146</v>
      </c>
      <c r="F196" s="1" t="s">
        <v>754</v>
      </c>
      <c r="H196" s="1" t="s">
        <v>755</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hidden="1" x14ac:dyDescent="0.3">
      <c r="A197" t="s">
        <v>138</v>
      </c>
      <c r="B197" s="1" t="s">
        <v>756</v>
      </c>
      <c r="C197" t="s">
        <v>140</v>
      </c>
      <c r="D197" t="s">
        <v>141</v>
      </c>
      <c r="E197" t="s">
        <v>146</v>
      </c>
      <c r="F197" s="1" t="s">
        <v>757</v>
      </c>
      <c r="H197" s="1" t="s">
        <v>758</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hidden="1" x14ac:dyDescent="0.3">
      <c r="A198" t="s">
        <v>412</v>
      </c>
      <c r="B198" s="1" t="s">
        <v>759</v>
      </c>
      <c r="C198" t="s">
        <v>140</v>
      </c>
      <c r="D198" t="s">
        <v>175</v>
      </c>
      <c r="E198" t="s">
        <v>152</v>
      </c>
      <c r="F198" s="1" t="s">
        <v>760</v>
      </c>
      <c r="G198" s="1" t="s">
        <v>761</v>
      </c>
      <c r="H198" s="1" t="s">
        <v>762</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hidden="1" x14ac:dyDescent="0.3">
      <c r="A199" t="s">
        <v>138</v>
      </c>
      <c r="B199" s="1" t="s">
        <v>763</v>
      </c>
      <c r="C199" t="s">
        <v>140</v>
      </c>
      <c r="D199" t="s">
        <v>141</v>
      </c>
      <c r="E199" t="s">
        <v>146</v>
      </c>
      <c r="F199" s="1" t="s">
        <v>764</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hidden="1" x14ac:dyDescent="0.3">
      <c r="A200" t="s">
        <v>138</v>
      </c>
      <c r="B200" s="1" t="s">
        <v>765</v>
      </c>
      <c r="C200" t="s">
        <v>140</v>
      </c>
      <c r="D200" t="s">
        <v>141</v>
      </c>
      <c r="E200" t="s">
        <v>313</v>
      </c>
      <c r="F200" s="1" t="s">
        <v>766</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hidden="1" x14ac:dyDescent="0.3">
      <c r="A201" t="s">
        <v>138</v>
      </c>
      <c r="B201" s="1" t="s">
        <v>767</v>
      </c>
      <c r="C201" t="s">
        <v>140</v>
      </c>
      <c r="D201" t="s">
        <v>141</v>
      </c>
      <c r="E201" t="s">
        <v>313</v>
      </c>
      <c r="F201" s="1" t="s">
        <v>768</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hidden="1" x14ac:dyDescent="0.3">
      <c r="A202" t="s">
        <v>138</v>
      </c>
      <c r="B202" s="1" t="s">
        <v>769</v>
      </c>
      <c r="C202" t="s">
        <v>140</v>
      </c>
      <c r="D202" t="s">
        <v>141</v>
      </c>
      <c r="E202" t="s">
        <v>313</v>
      </c>
      <c r="F202" s="1" t="s">
        <v>770</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hidden="1" x14ac:dyDescent="0.3">
      <c r="A203" t="s">
        <v>138</v>
      </c>
      <c r="B203" s="1" t="s">
        <v>771</v>
      </c>
      <c r="C203" t="s">
        <v>140</v>
      </c>
      <c r="D203" t="s">
        <v>141</v>
      </c>
      <c r="E203" t="s">
        <v>313</v>
      </c>
      <c r="F203" s="1" t="s">
        <v>772</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hidden="1" x14ac:dyDescent="0.3">
      <c r="A204" t="s">
        <v>138</v>
      </c>
      <c r="B204" s="1" t="s">
        <v>773</v>
      </c>
      <c r="C204" t="s">
        <v>140</v>
      </c>
      <c r="D204" t="s">
        <v>141</v>
      </c>
      <c r="E204" t="s">
        <v>313</v>
      </c>
      <c r="F204" s="1" t="s">
        <v>774</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hidden="1" x14ac:dyDescent="0.3">
      <c r="A205" t="s">
        <v>138</v>
      </c>
      <c r="B205" s="1" t="s">
        <v>775</v>
      </c>
      <c r="C205" t="s">
        <v>316</v>
      </c>
      <c r="D205" t="s">
        <v>292</v>
      </c>
      <c r="E205" t="s">
        <v>313</v>
      </c>
      <c r="F205" s="1" t="s">
        <v>776</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hidden="1" x14ac:dyDescent="0.3">
      <c r="A206" t="s">
        <v>138</v>
      </c>
      <c r="B206" s="1" t="s">
        <v>777</v>
      </c>
      <c r="C206" t="s">
        <v>316</v>
      </c>
      <c r="D206" t="s">
        <v>292</v>
      </c>
      <c r="E206" t="s">
        <v>623</v>
      </c>
      <c r="F206" s="1" t="s">
        <v>778</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hidden="1" x14ac:dyDescent="0.3">
      <c r="A207" t="s">
        <v>138</v>
      </c>
      <c r="B207" s="1" t="s">
        <v>779</v>
      </c>
      <c r="C207" t="s">
        <v>316</v>
      </c>
      <c r="D207" t="s">
        <v>292</v>
      </c>
      <c r="E207" t="s">
        <v>623</v>
      </c>
      <c r="F207" s="1" t="s">
        <v>780</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hidden="1" x14ac:dyDescent="0.3">
      <c r="A208" t="s">
        <v>138</v>
      </c>
      <c r="B208" s="1" t="s">
        <v>781</v>
      </c>
      <c r="C208" t="s">
        <v>316</v>
      </c>
      <c r="D208" t="s">
        <v>141</v>
      </c>
      <c r="E208" t="s">
        <v>623</v>
      </c>
      <c r="F208" s="1" t="s">
        <v>782</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hidden="1" x14ac:dyDescent="0.3">
      <c r="A209" t="s">
        <v>138</v>
      </c>
      <c r="B209" s="1" t="s">
        <v>783</v>
      </c>
      <c r="C209" t="s">
        <v>140</v>
      </c>
      <c r="D209" t="s">
        <v>141</v>
      </c>
      <c r="E209" t="s">
        <v>313</v>
      </c>
      <c r="F209" s="1" t="s">
        <v>784</v>
      </c>
      <c r="H209" s="1" t="s">
        <v>785</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hidden="1" x14ac:dyDescent="0.3">
      <c r="A210" t="s">
        <v>138</v>
      </c>
      <c r="B210" s="1" t="s">
        <v>786</v>
      </c>
      <c r="C210" t="s">
        <v>316</v>
      </c>
      <c r="D210" t="s">
        <v>292</v>
      </c>
      <c r="E210" t="s">
        <v>313</v>
      </c>
      <c r="F210" s="1" t="s">
        <v>787</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hidden="1" x14ac:dyDescent="0.3">
      <c r="A211" t="s">
        <v>138</v>
      </c>
      <c r="B211" s="1" t="s">
        <v>788</v>
      </c>
      <c r="C211" t="s">
        <v>316</v>
      </c>
      <c r="D211" t="s">
        <v>292</v>
      </c>
      <c r="E211" t="s">
        <v>313</v>
      </c>
      <c r="F211" s="1" t="s">
        <v>789</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hidden="1" x14ac:dyDescent="0.3">
      <c r="A212" t="s">
        <v>138</v>
      </c>
      <c r="B212" s="1" t="s">
        <v>790</v>
      </c>
      <c r="C212" t="s">
        <v>150</v>
      </c>
      <c r="D212" t="s">
        <v>175</v>
      </c>
      <c r="E212" t="s">
        <v>320</v>
      </c>
      <c r="F212" s="1">
        <v>1.43E-2</v>
      </c>
      <c r="G212" s="1" t="s">
        <v>521</v>
      </c>
      <c r="H212" s="1" t="s">
        <v>791</v>
      </c>
      <c r="I212" s="1" t="s">
        <v>792</v>
      </c>
      <c r="J212" s="1" t="s">
        <v>793</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hidden="1" x14ac:dyDescent="0.3">
      <c r="A213" t="s">
        <v>138</v>
      </c>
      <c r="B213" s="1" t="s">
        <v>794</v>
      </c>
      <c r="C213" t="s">
        <v>140</v>
      </c>
      <c r="D213" t="s">
        <v>141</v>
      </c>
      <c r="E213" t="s">
        <v>142</v>
      </c>
      <c r="F213" s="1" t="s">
        <v>795</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hidden="1" x14ac:dyDescent="0.3">
      <c r="A214" t="s">
        <v>138</v>
      </c>
      <c r="B214" s="1" t="s">
        <v>796</v>
      </c>
      <c r="C214" t="s">
        <v>140</v>
      </c>
      <c r="D214" t="s">
        <v>175</v>
      </c>
      <c r="E214" t="s">
        <v>320</v>
      </c>
      <c r="F214" s="1" t="s">
        <v>797</v>
      </c>
      <c r="G214" s="1" t="s">
        <v>798</v>
      </c>
      <c r="H214" s="1" t="s">
        <v>799</v>
      </c>
      <c r="I214" s="1" t="s">
        <v>800</v>
      </c>
      <c r="J214" s="1" t="s">
        <v>801</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hidden="1" x14ac:dyDescent="0.3">
      <c r="A215" t="s">
        <v>138</v>
      </c>
      <c r="B215" s="1" t="s">
        <v>802</v>
      </c>
      <c r="C215" t="s">
        <v>140</v>
      </c>
      <c r="D215" t="s">
        <v>175</v>
      </c>
      <c r="E215" t="s">
        <v>320</v>
      </c>
      <c r="F215" s="1" t="s">
        <v>803</v>
      </c>
      <c r="G215" s="1" t="s">
        <v>361</v>
      </c>
      <c r="H215" s="1" t="s">
        <v>804</v>
      </c>
      <c r="I215" s="1" t="s">
        <v>805</v>
      </c>
      <c r="J215" s="1" t="s">
        <v>806</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100.8" hidden="1" x14ac:dyDescent="0.3">
      <c r="A216" t="s">
        <v>138</v>
      </c>
      <c r="B216" s="1" t="s">
        <v>807</v>
      </c>
      <c r="C216" t="s">
        <v>150</v>
      </c>
      <c r="D216" t="s">
        <v>175</v>
      </c>
      <c r="E216" t="s">
        <v>142</v>
      </c>
      <c r="F216" s="1">
        <v>8.4200000000000004E-3</v>
      </c>
      <c r="G216" s="1" t="s">
        <v>197</v>
      </c>
      <c r="H216" s="1" t="s">
        <v>808</v>
      </c>
      <c r="I216" s="1" t="s">
        <v>809</v>
      </c>
      <c r="J216" s="1" t="s">
        <v>810</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hidden="1" x14ac:dyDescent="0.3">
      <c r="A217" t="s">
        <v>138</v>
      </c>
      <c r="B217" s="1" t="s">
        <v>811</v>
      </c>
      <c r="C217" t="s">
        <v>316</v>
      </c>
      <c r="D217" t="s">
        <v>292</v>
      </c>
      <c r="E217" t="s">
        <v>313</v>
      </c>
      <c r="F217" s="1" t="s">
        <v>812</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hidden="1" x14ac:dyDescent="0.3">
      <c r="A218" t="s">
        <v>138</v>
      </c>
      <c r="B218" s="1" t="s">
        <v>813</v>
      </c>
      <c r="C218" t="s">
        <v>316</v>
      </c>
      <c r="D218" t="s">
        <v>292</v>
      </c>
      <c r="E218" t="s">
        <v>623</v>
      </c>
      <c r="F218" s="1" t="s">
        <v>814</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hidden="1" x14ac:dyDescent="0.3">
      <c r="A219" t="s">
        <v>138</v>
      </c>
      <c r="B219" s="1" t="s">
        <v>815</v>
      </c>
      <c r="C219" t="s">
        <v>316</v>
      </c>
      <c r="D219" t="s">
        <v>141</v>
      </c>
      <c r="E219" t="s">
        <v>623</v>
      </c>
      <c r="F219" s="1" t="s">
        <v>816</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hidden="1" x14ac:dyDescent="0.3">
      <c r="A220" t="s">
        <v>138</v>
      </c>
      <c r="B220" s="1" t="s">
        <v>817</v>
      </c>
      <c r="C220" t="s">
        <v>316</v>
      </c>
      <c r="D220" t="s">
        <v>292</v>
      </c>
      <c r="E220" t="s">
        <v>623</v>
      </c>
      <c r="F220" s="1" t="s">
        <v>818</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ht="28.8" hidden="1" x14ac:dyDescent="0.3">
      <c r="A221" t="s">
        <v>138</v>
      </c>
      <c r="B221" s="1" t="s">
        <v>819</v>
      </c>
      <c r="C221" t="s">
        <v>316</v>
      </c>
      <c r="D221" t="s">
        <v>292</v>
      </c>
      <c r="E221" t="s">
        <v>313</v>
      </c>
      <c r="F221" s="1" t="s">
        <v>820</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hidden="1" x14ac:dyDescent="0.3">
      <c r="A222" t="s">
        <v>138</v>
      </c>
      <c r="B222" s="1" t="s">
        <v>821</v>
      </c>
      <c r="C222" t="s">
        <v>316</v>
      </c>
      <c r="D222" t="s">
        <v>292</v>
      </c>
      <c r="E222" t="s">
        <v>623</v>
      </c>
      <c r="F222" s="1" t="s">
        <v>822</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hidden="1" x14ac:dyDescent="0.3">
      <c r="A223" t="s">
        <v>138</v>
      </c>
      <c r="B223" s="1" t="s">
        <v>823</v>
      </c>
      <c r="C223" t="s">
        <v>316</v>
      </c>
      <c r="D223" t="s">
        <v>141</v>
      </c>
      <c r="E223" t="s">
        <v>623</v>
      </c>
      <c r="F223" s="1" t="s">
        <v>824</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hidden="1" x14ac:dyDescent="0.3">
      <c r="A224" t="s">
        <v>138</v>
      </c>
      <c r="B224" s="1" t="s">
        <v>825</v>
      </c>
      <c r="C224" t="s">
        <v>316</v>
      </c>
      <c r="D224" t="s">
        <v>292</v>
      </c>
      <c r="E224" t="s">
        <v>623</v>
      </c>
      <c r="F224" s="1" t="s">
        <v>826</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hidden="1" x14ac:dyDescent="0.3">
      <c r="A225" t="s">
        <v>138</v>
      </c>
      <c r="B225" s="1" t="s">
        <v>827</v>
      </c>
      <c r="C225" t="s">
        <v>140</v>
      </c>
      <c r="D225" t="s">
        <v>231</v>
      </c>
      <c r="F225" s="1" t="s">
        <v>828</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hidden="1" x14ac:dyDescent="0.3">
      <c r="A226" t="s">
        <v>412</v>
      </c>
      <c r="B226" s="1" t="s">
        <v>829</v>
      </c>
      <c r="C226" t="s">
        <v>140</v>
      </c>
      <c r="D226" t="s">
        <v>141</v>
      </c>
      <c r="E226" t="s">
        <v>146</v>
      </c>
      <c r="F226" s="1" t="s">
        <v>830</v>
      </c>
      <c r="H226" s="1" t="s">
        <v>831</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43.2" hidden="1" x14ac:dyDescent="0.3">
      <c r="A227" t="s">
        <v>138</v>
      </c>
      <c r="B227" s="1" t="s">
        <v>832</v>
      </c>
      <c r="C227" t="s">
        <v>150</v>
      </c>
      <c r="D227" t="s">
        <v>175</v>
      </c>
      <c r="E227" t="s">
        <v>152</v>
      </c>
      <c r="G227" s="1" t="s">
        <v>610</v>
      </c>
      <c r="H227" s="1" t="s">
        <v>833</v>
      </c>
      <c r="I227" s="1" t="s">
        <v>834</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hidden="1" x14ac:dyDescent="0.3">
      <c r="A228" t="s">
        <v>412</v>
      </c>
      <c r="B228" s="1" t="s">
        <v>835</v>
      </c>
      <c r="C228" t="s">
        <v>150</v>
      </c>
      <c r="D228" t="s">
        <v>175</v>
      </c>
      <c r="E228" t="s">
        <v>281</v>
      </c>
      <c r="F228" s="1">
        <v>2014</v>
      </c>
      <c r="H228" s="1" t="s">
        <v>836</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72" x14ac:dyDescent="0.3">
      <c r="A229" t="s">
        <v>138</v>
      </c>
      <c r="B229" s="1" t="s">
        <v>837</v>
      </c>
      <c r="C229" t="s">
        <v>150</v>
      </c>
      <c r="D229" t="s">
        <v>175</v>
      </c>
      <c r="E229" t="s">
        <v>838</v>
      </c>
      <c r="G229" s="1" t="s">
        <v>153</v>
      </c>
      <c r="H229" s="1" t="s">
        <v>839</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hidden="1" x14ac:dyDescent="0.3">
      <c r="A230" t="s">
        <v>138</v>
      </c>
      <c r="B230" s="1" t="s">
        <v>840</v>
      </c>
      <c r="C230" t="s">
        <v>140</v>
      </c>
      <c r="D230" t="s">
        <v>141</v>
      </c>
      <c r="E230" t="s">
        <v>838</v>
      </c>
      <c r="F230" s="1" t="s">
        <v>841</v>
      </c>
      <c r="H230" s="1" t="s">
        <v>842</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15.2" hidden="1" x14ac:dyDescent="0.3">
      <c r="A231" t="s">
        <v>138</v>
      </c>
      <c r="B231" s="1" t="s">
        <v>843</v>
      </c>
      <c r="C231" t="s">
        <v>140</v>
      </c>
      <c r="D231" t="e">
        <v>#N/A</v>
      </c>
      <c r="E231" t="s">
        <v>146</v>
      </c>
      <c r="F231" s="1" t="s">
        <v>844</v>
      </c>
      <c r="H231" s="1" t="s">
        <v>845</v>
      </c>
      <c r="I231" s="1" t="s">
        <v>846</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15.2" hidden="1" x14ac:dyDescent="0.3">
      <c r="A232" t="s">
        <v>138</v>
      </c>
      <c r="B232" s="1" t="s">
        <v>847</v>
      </c>
      <c r="C232" t="s">
        <v>140</v>
      </c>
      <c r="D232" t="s">
        <v>141</v>
      </c>
      <c r="E232" t="s">
        <v>146</v>
      </c>
      <c r="F232" s="1" t="s">
        <v>848</v>
      </c>
      <c r="H232" s="1" t="s">
        <v>845</v>
      </c>
      <c r="I232" s="1" t="s">
        <v>846</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hidden="1" x14ac:dyDescent="0.3">
      <c r="A233" t="s">
        <v>138</v>
      </c>
      <c r="B233" s="1" t="s">
        <v>849</v>
      </c>
      <c r="C233" t="s">
        <v>140</v>
      </c>
      <c r="D233" t="s">
        <v>141</v>
      </c>
      <c r="E233" t="s">
        <v>850</v>
      </c>
      <c r="F233" s="1" t="s">
        <v>851</v>
      </c>
      <c r="H233" s="1" t="s">
        <v>852</v>
      </c>
      <c r="I233" s="1" t="s">
        <v>853</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hidden="1" x14ac:dyDescent="0.3">
      <c r="A234" t="s">
        <v>155</v>
      </c>
      <c r="B234" s="1" t="s">
        <v>854</v>
      </c>
      <c r="C234" t="s">
        <v>160</v>
      </c>
      <c r="D234" t="s">
        <v>161</v>
      </c>
      <c r="E234" t="s">
        <v>850</v>
      </c>
      <c r="F234" s="1" t="s">
        <v>855</v>
      </c>
      <c r="H234" s="1" t="s">
        <v>856</v>
      </c>
      <c r="I234" s="1" t="s">
        <v>853</v>
      </c>
      <c r="K234" s="10">
        <f>'[1]Nx kits HR + IQVIA'!U$2</f>
        <v>1103.5</v>
      </c>
      <c r="L234" s="10">
        <f>'[1]Nx kits HR + IQVIA'!V$2</f>
        <v>3310.5</v>
      </c>
      <c r="M234" s="10">
        <f>'[1]Nx kits HR + IQVIA'!W$2</f>
        <v>4414</v>
      </c>
      <c r="N234" s="10">
        <f>'[1]Nx kits HR + IQVIA'!X$2</f>
        <v>5517.5</v>
      </c>
      <c r="O234" s="10">
        <f>'[1]Nx kits HR + IQVIA'!Y$2</f>
        <v>9350.5</v>
      </c>
      <c r="P234" s="10">
        <f>'[1]Nx kits HR + IQVIA'!Z$2</f>
        <v>13113.5</v>
      </c>
      <c r="Q234" s="10">
        <f>'[1]Nx kits HR + IQVIA'!AA$2</f>
        <v>14940.499999999998</v>
      </c>
      <c r="R234" s="10">
        <f>'[1]Nx kits HR + IQVIA'!AB$2</f>
        <v>24726.499999999996</v>
      </c>
      <c r="S234" s="10">
        <f>'[1]Nx kits HR + IQVIA'!AC$2</f>
        <v>26676.499999999996</v>
      </c>
      <c r="T234" s="10">
        <f>'[1]Nx kits HR + IQVIA'!AD$2</f>
        <v>35490.999999999993</v>
      </c>
      <c r="U234" s="10">
        <f>'[1]Nx kits HR + IQVIA'!AE$2</f>
        <v>39442</v>
      </c>
      <c r="V234" s="10">
        <f>'[1]Nx kits HR + IQVIA'!AF$2</f>
        <v>47435</v>
      </c>
      <c r="W234" s="10">
        <f>'[1]Nx kits HR + IQVIA'!AG$2</f>
        <v>49586</v>
      </c>
      <c r="X234" s="10">
        <f>'[1]Nx kits HR + IQVIA'!AH$2</f>
        <v>69053</v>
      </c>
      <c r="Y234" s="10">
        <f>'[1]Nx kits HR + IQVIA'!AI$2</f>
        <v>141502</v>
      </c>
      <c r="Z234" s="10">
        <f>'[1]Nx kits HR + IQVIA'!AJ$2</f>
        <v>211278.68817204301</v>
      </c>
      <c r="AA234" s="10">
        <f>'[1]Nx kits HR + IQVIA'!AK$2</f>
        <v>325817.17840212741</v>
      </c>
      <c r="AB234" s="10">
        <f>'[1]Nx kits HR + IQVIA'!AL$2</f>
        <v>573797.06734074547</v>
      </c>
      <c r="AC234" s="10">
        <f>'[1]Nx kits HR + IQVIA'!AM$2</f>
        <v>916335.75439076754</v>
      </c>
      <c r="AD234" s="10">
        <f>'[1]Nx kits HR + IQVIA'!AN$2</f>
        <v>1500485.9526574665</v>
      </c>
      <c r="AE234" s="10">
        <f>'[1]Nx kits HR + IQVIA'!AO$2</f>
        <v>1931149</v>
      </c>
      <c r="AF234" s="10">
        <f>'[1]Nx kits HR + IQVIA'!AP$2</f>
        <v>2303624</v>
      </c>
      <c r="AG234" s="1"/>
      <c r="AH234" s="1"/>
      <c r="AI234" s="1"/>
      <c r="AJ234" s="1"/>
      <c r="AK234" s="1"/>
      <c r="AL234" s="1"/>
      <c r="AM234" s="1"/>
      <c r="AN234" s="1"/>
      <c r="AO234" s="1"/>
      <c r="AP234" s="1"/>
    </row>
    <row r="235" spans="1:42" ht="43.2" hidden="1" x14ac:dyDescent="0.3">
      <c r="A235" t="s">
        <v>155</v>
      </c>
      <c r="B235" s="1" t="s">
        <v>857</v>
      </c>
      <c r="C235" t="s">
        <v>140</v>
      </c>
      <c r="D235" t="s">
        <v>141</v>
      </c>
      <c r="E235" t="s">
        <v>850</v>
      </c>
      <c r="F235" s="1" t="s">
        <v>858</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hidden="1" x14ac:dyDescent="0.3">
      <c r="A236" t="s">
        <v>138</v>
      </c>
      <c r="B236" s="1" t="s">
        <v>859</v>
      </c>
      <c r="C236" t="s">
        <v>140</v>
      </c>
      <c r="D236" t="s">
        <v>141</v>
      </c>
      <c r="E236" t="s">
        <v>850</v>
      </c>
      <c r="F236" s="1" t="s">
        <v>860</v>
      </c>
      <c r="H236" s="1" t="s">
        <v>861</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hidden="1" x14ac:dyDescent="0.3">
      <c r="A237" t="s">
        <v>138</v>
      </c>
      <c r="B237" s="1" t="s">
        <v>862</v>
      </c>
      <c r="C237" t="s">
        <v>140</v>
      </c>
      <c r="D237" t="s">
        <v>141</v>
      </c>
      <c r="E237" t="s">
        <v>863</v>
      </c>
      <c r="F237" s="1" t="s">
        <v>864</v>
      </c>
      <c r="H237" s="1" t="s">
        <v>865</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hidden="1" x14ac:dyDescent="0.3">
      <c r="A238" t="s">
        <v>138</v>
      </c>
      <c r="B238" s="1" t="s">
        <v>866</v>
      </c>
      <c r="C238" t="s">
        <v>140</v>
      </c>
      <c r="D238" t="s">
        <v>141</v>
      </c>
      <c r="E238" t="s">
        <v>863</v>
      </c>
      <c r="F238" s="1" t="s">
        <v>867</v>
      </c>
      <c r="H238" s="1" t="s">
        <v>868</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hidden="1" x14ac:dyDescent="0.3">
      <c r="A239" t="s">
        <v>138</v>
      </c>
      <c r="B239" s="1" t="s">
        <v>869</v>
      </c>
      <c r="C239" t="s">
        <v>150</v>
      </c>
      <c r="D239" t="s">
        <v>175</v>
      </c>
      <c r="E239" t="s">
        <v>870</v>
      </c>
      <c r="F239" s="1">
        <v>1</v>
      </c>
      <c r="H239" s="1" t="s">
        <v>871</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hidden="1" x14ac:dyDescent="0.3">
      <c r="A240" t="s">
        <v>138</v>
      </c>
      <c r="B240" s="1" t="s">
        <v>872</v>
      </c>
      <c r="C240" t="s">
        <v>316</v>
      </c>
      <c r="D240" t="s">
        <v>141</v>
      </c>
      <c r="E240" t="s">
        <v>313</v>
      </c>
      <c r="F240" s="1" t="s">
        <v>873</v>
      </c>
      <c r="H240" s="1" t="s">
        <v>874</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72" hidden="1" x14ac:dyDescent="0.3">
      <c r="A241" t="s">
        <v>138</v>
      </c>
      <c r="B241" s="1" t="s">
        <v>875</v>
      </c>
      <c r="C241" t="s">
        <v>316</v>
      </c>
      <c r="D241" t="s">
        <v>141</v>
      </c>
      <c r="E241" t="s">
        <v>313</v>
      </c>
      <c r="F241" s="1" t="s">
        <v>876</v>
      </c>
      <c r="H241" s="1" t="s">
        <v>877</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hidden="1" x14ac:dyDescent="0.3">
      <c r="A242" t="s">
        <v>138</v>
      </c>
      <c r="B242" s="1" t="s">
        <v>878</v>
      </c>
      <c r="C242" t="s">
        <v>140</v>
      </c>
      <c r="D242" t="s">
        <v>141</v>
      </c>
      <c r="E242" t="s">
        <v>313</v>
      </c>
      <c r="F242" s="1" t="s">
        <v>879</v>
      </c>
      <c r="H242" s="1" t="s">
        <v>880</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hidden="1" x14ac:dyDescent="0.3">
      <c r="A243" t="s">
        <v>138</v>
      </c>
      <c r="B243" s="1" t="s">
        <v>881</v>
      </c>
      <c r="C243" t="s">
        <v>140</v>
      </c>
      <c r="D243" t="s">
        <v>141</v>
      </c>
      <c r="E243" t="s">
        <v>146</v>
      </c>
      <c r="F243" s="1" t="s">
        <v>882</v>
      </c>
      <c r="H243" s="1" t="s">
        <v>883</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72" hidden="1" x14ac:dyDescent="0.3">
      <c r="A244" t="s">
        <v>138</v>
      </c>
      <c r="B244" s="1" t="s">
        <v>884</v>
      </c>
      <c r="C244" t="s">
        <v>140</v>
      </c>
      <c r="D244" t="s">
        <v>175</v>
      </c>
      <c r="E244" t="s">
        <v>146</v>
      </c>
      <c r="F244" s="1" t="s">
        <v>885</v>
      </c>
      <c r="G244" s="1" t="s">
        <v>240</v>
      </c>
      <c r="H244" s="1" t="s">
        <v>886</v>
      </c>
      <c r="I244" s="1" t="s">
        <v>887</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hidden="1" x14ac:dyDescent="0.3">
      <c r="A245" t="s">
        <v>138</v>
      </c>
      <c r="B245" s="1" t="s">
        <v>888</v>
      </c>
      <c r="C245" t="s">
        <v>140</v>
      </c>
      <c r="D245" t="s">
        <v>141</v>
      </c>
      <c r="E245" t="s">
        <v>313</v>
      </c>
      <c r="F245" s="1" t="s">
        <v>889</v>
      </c>
      <c r="H245" s="1" t="s">
        <v>890</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hidden="1" x14ac:dyDescent="0.3">
      <c r="A246" t="s">
        <v>138</v>
      </c>
      <c r="B246" s="1" t="s">
        <v>891</v>
      </c>
      <c r="C246" t="s">
        <v>140</v>
      </c>
      <c r="D246" t="s">
        <v>141</v>
      </c>
      <c r="E246" t="s">
        <v>623</v>
      </c>
      <c r="F246" s="1" t="s">
        <v>892</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hidden="1" x14ac:dyDescent="0.3">
      <c r="A247" t="s">
        <v>138</v>
      </c>
      <c r="B247" s="1" t="s">
        <v>893</v>
      </c>
      <c r="C247" t="s">
        <v>140</v>
      </c>
      <c r="D247" t="s">
        <v>141</v>
      </c>
      <c r="E247" t="s">
        <v>146</v>
      </c>
      <c r="F247" s="1" t="s">
        <v>894</v>
      </c>
      <c r="H247" s="1" t="s">
        <v>895</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hidden="1" x14ac:dyDescent="0.3">
      <c r="A248" t="s">
        <v>138</v>
      </c>
      <c r="B248" s="1" t="s">
        <v>896</v>
      </c>
      <c r="C248" t="s">
        <v>140</v>
      </c>
      <c r="D248" t="s">
        <v>141</v>
      </c>
      <c r="E248" t="s">
        <v>146</v>
      </c>
      <c r="F248" s="1" t="s">
        <v>897</v>
      </c>
      <c r="H248" s="1" t="s">
        <v>898</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hidden="1" x14ac:dyDescent="0.3">
      <c r="A249" t="s">
        <v>138</v>
      </c>
      <c r="B249" s="1" t="s">
        <v>899</v>
      </c>
      <c r="C249" t="s">
        <v>140</v>
      </c>
      <c r="D249" t="s">
        <v>141</v>
      </c>
      <c r="E249" t="s">
        <v>146</v>
      </c>
      <c r="F249" s="1" t="s">
        <v>900</v>
      </c>
      <c r="H249" s="1" t="s">
        <v>901</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hidden="1" x14ac:dyDescent="0.3">
      <c r="A250" t="s">
        <v>138</v>
      </c>
      <c r="B250" s="1" t="s">
        <v>902</v>
      </c>
      <c r="C250" t="s">
        <v>140</v>
      </c>
      <c r="D250" t="s">
        <v>141</v>
      </c>
      <c r="E250" t="s">
        <v>146</v>
      </c>
      <c r="F250" s="1" t="s">
        <v>903</v>
      </c>
      <c r="H250" s="1" t="s">
        <v>904</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hidden="1" x14ac:dyDescent="0.3">
      <c r="A251" t="s">
        <v>138</v>
      </c>
      <c r="B251" s="1" t="s">
        <v>905</v>
      </c>
      <c r="C251" t="s">
        <v>140</v>
      </c>
      <c r="D251" t="s">
        <v>141</v>
      </c>
      <c r="E251" t="s">
        <v>146</v>
      </c>
      <c r="F251" s="1" t="s">
        <v>906</v>
      </c>
      <c r="H251" s="1" t="s">
        <v>907</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hidden="1" x14ac:dyDescent="0.3">
      <c r="A252" t="s">
        <v>138</v>
      </c>
      <c r="B252" s="1" t="s">
        <v>908</v>
      </c>
      <c r="C252" t="s">
        <v>140</v>
      </c>
      <c r="D252" t="s">
        <v>141</v>
      </c>
      <c r="E252" t="s">
        <v>146</v>
      </c>
      <c r="F252" s="1" t="s">
        <v>909</v>
      </c>
      <c r="H252" s="1" t="s">
        <v>910</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hidden="1" x14ac:dyDescent="0.3">
      <c r="A253" t="s">
        <v>138</v>
      </c>
      <c r="B253" s="1" t="s">
        <v>911</v>
      </c>
      <c r="C253" t="s">
        <v>140</v>
      </c>
      <c r="D253" t="s">
        <v>141</v>
      </c>
      <c r="E253" t="s">
        <v>664</v>
      </c>
      <c r="F253" s="1" t="s">
        <v>912</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hidden="1" x14ac:dyDescent="0.3">
      <c r="A254" t="s">
        <v>138</v>
      </c>
      <c r="B254" s="1" t="s">
        <v>913</v>
      </c>
      <c r="C254" t="s">
        <v>140</v>
      </c>
      <c r="D254" t="s">
        <v>141</v>
      </c>
      <c r="E254" t="s">
        <v>664</v>
      </c>
      <c r="F254" s="1" t="s">
        <v>914</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hidden="1" x14ac:dyDescent="0.3">
      <c r="A255" t="s">
        <v>138</v>
      </c>
      <c r="B255" s="1" t="s">
        <v>915</v>
      </c>
      <c r="C255" t="s">
        <v>140</v>
      </c>
      <c r="D255" t="s">
        <v>141</v>
      </c>
      <c r="E255" t="s">
        <v>664</v>
      </c>
      <c r="F255" s="1" t="s">
        <v>916</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hidden="1" x14ac:dyDescent="0.3">
      <c r="A256" t="s">
        <v>138</v>
      </c>
      <c r="B256" s="1" t="s">
        <v>917</v>
      </c>
      <c r="C256" t="s">
        <v>140</v>
      </c>
      <c r="D256" t="s">
        <v>141</v>
      </c>
      <c r="E256" t="s">
        <v>313</v>
      </c>
      <c r="F256" s="1" t="s">
        <v>918</v>
      </c>
      <c r="H256" s="1" t="s">
        <v>919</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hidden="1" x14ac:dyDescent="0.3">
      <c r="A257" t="s">
        <v>138</v>
      </c>
      <c r="B257" s="1" t="s">
        <v>920</v>
      </c>
      <c r="C257" t="s">
        <v>140</v>
      </c>
      <c r="D257" t="s">
        <v>141</v>
      </c>
      <c r="E257" t="s">
        <v>313</v>
      </c>
      <c r="F257" s="1" t="s">
        <v>921</v>
      </c>
      <c r="H257" s="1" t="s">
        <v>922</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hidden="1" x14ac:dyDescent="0.3">
      <c r="A258" t="s">
        <v>402</v>
      </c>
      <c r="B258" s="1" t="s">
        <v>923</v>
      </c>
      <c r="C258" t="s">
        <v>150</v>
      </c>
      <c r="D258" t="s">
        <v>231</v>
      </c>
      <c r="E258" t="s">
        <v>281</v>
      </c>
      <c r="F258" s="1">
        <v>1</v>
      </c>
      <c r="H258" s="1" t="s">
        <v>924</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hidden="1" x14ac:dyDescent="0.3">
      <c r="A259" t="s">
        <v>138</v>
      </c>
      <c r="B259" s="1" t="s">
        <v>925</v>
      </c>
      <c r="C259" t="s">
        <v>316</v>
      </c>
      <c r="D259" t="s">
        <v>292</v>
      </c>
      <c r="E259" t="s">
        <v>313</v>
      </c>
      <c r="F259" s="1" t="s">
        <v>926</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hidden="1" x14ac:dyDescent="0.3">
      <c r="A260" t="s">
        <v>138</v>
      </c>
      <c r="B260" s="1" t="s">
        <v>927</v>
      </c>
      <c r="C260" t="s">
        <v>316</v>
      </c>
      <c r="D260" t="s">
        <v>292</v>
      </c>
      <c r="E260" t="s">
        <v>623</v>
      </c>
      <c r="F260" s="1" t="s">
        <v>928</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hidden="1" x14ac:dyDescent="0.3">
      <c r="A261" t="s">
        <v>138</v>
      </c>
      <c r="B261" s="1" t="s">
        <v>929</v>
      </c>
      <c r="C261" t="s">
        <v>140</v>
      </c>
      <c r="D261" t="s">
        <v>141</v>
      </c>
      <c r="E261" t="s">
        <v>623</v>
      </c>
      <c r="F261" s="1" t="s">
        <v>930</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hidden="1" x14ac:dyDescent="0.3">
      <c r="A262" t="s">
        <v>138</v>
      </c>
      <c r="B262" s="1" t="s">
        <v>931</v>
      </c>
      <c r="C262" t="s">
        <v>140</v>
      </c>
      <c r="D262" t="s">
        <v>141</v>
      </c>
      <c r="E262" t="s">
        <v>313</v>
      </c>
      <c r="F262" s="1" t="s">
        <v>932</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hidden="1" x14ac:dyDescent="0.3">
      <c r="A263" t="s">
        <v>138</v>
      </c>
      <c r="B263" s="1" t="s">
        <v>933</v>
      </c>
      <c r="C263" t="s">
        <v>316</v>
      </c>
      <c r="D263" t="s">
        <v>292</v>
      </c>
      <c r="E263" t="s">
        <v>313</v>
      </c>
      <c r="F263" s="1" t="s">
        <v>934</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57.6" hidden="1" x14ac:dyDescent="0.3">
      <c r="A264" t="s">
        <v>138</v>
      </c>
      <c r="B264" s="1" t="s">
        <v>935</v>
      </c>
      <c r="C264" t="s">
        <v>140</v>
      </c>
      <c r="D264" t="s">
        <v>141</v>
      </c>
      <c r="E264" t="s">
        <v>664</v>
      </c>
      <c r="F264" s="1" t="s">
        <v>936</v>
      </c>
      <c r="H264" s="1" t="s">
        <v>937</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43.2" hidden="1" x14ac:dyDescent="0.3">
      <c r="A265" t="s">
        <v>138</v>
      </c>
      <c r="B265" s="1" t="s">
        <v>938</v>
      </c>
      <c r="C265" t="s">
        <v>140</v>
      </c>
      <c r="D265" t="s">
        <v>170</v>
      </c>
      <c r="E265" t="s">
        <v>142</v>
      </c>
      <c r="F265" s="1" t="s">
        <v>939</v>
      </c>
      <c r="H265" s="1" t="s">
        <v>940</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hidden="1" x14ac:dyDescent="0.3">
      <c r="A266" t="s">
        <v>138</v>
      </c>
      <c r="B266" s="1" t="s">
        <v>941</v>
      </c>
      <c r="C266" t="s">
        <v>150</v>
      </c>
      <c r="D266" t="s">
        <v>175</v>
      </c>
      <c r="E266" t="s">
        <v>320</v>
      </c>
      <c r="F266" s="1">
        <v>1.7000000000000001E-4</v>
      </c>
      <c r="G266" s="1" t="s">
        <v>521</v>
      </c>
      <c r="H266" s="1" t="s">
        <v>942</v>
      </c>
      <c r="I266" s="1" t="s">
        <v>943</v>
      </c>
      <c r="J266" s="1" t="s">
        <v>944</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57.6" hidden="1" x14ac:dyDescent="0.3">
      <c r="A267" t="s">
        <v>138</v>
      </c>
      <c r="B267" s="1" t="s">
        <v>945</v>
      </c>
      <c r="C267" t="s">
        <v>140</v>
      </c>
      <c r="D267" t="s">
        <v>141</v>
      </c>
      <c r="E267" t="s">
        <v>664</v>
      </c>
      <c r="F267" s="1" t="s">
        <v>946</v>
      </c>
      <c r="H267" s="1" t="s">
        <v>947</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57.6" hidden="1" x14ac:dyDescent="0.3">
      <c r="A268" t="s">
        <v>138</v>
      </c>
      <c r="B268" s="1" t="s">
        <v>948</v>
      </c>
      <c r="C268" t="s">
        <v>140</v>
      </c>
      <c r="D268" t="s">
        <v>141</v>
      </c>
      <c r="E268" t="s">
        <v>142</v>
      </c>
      <c r="F268" s="1" t="s">
        <v>949</v>
      </c>
      <c r="H268" s="1" t="s">
        <v>947</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57.6" hidden="1" x14ac:dyDescent="0.3">
      <c r="A269" t="s">
        <v>138</v>
      </c>
      <c r="B269" s="1" t="s">
        <v>950</v>
      </c>
      <c r="C269" t="s">
        <v>140</v>
      </c>
      <c r="D269" t="s">
        <v>141</v>
      </c>
      <c r="E269" t="s">
        <v>320</v>
      </c>
      <c r="F269" s="1" t="s">
        <v>951</v>
      </c>
      <c r="H269" s="1" t="s">
        <v>952</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hidden="1" x14ac:dyDescent="0.3">
      <c r="A270" t="s">
        <v>138</v>
      </c>
      <c r="B270" s="1" t="s">
        <v>953</v>
      </c>
      <c r="C270" t="s">
        <v>140</v>
      </c>
      <c r="D270" t="s">
        <v>170</v>
      </c>
      <c r="E270" t="s">
        <v>142</v>
      </c>
      <c r="F270" s="1" t="s">
        <v>954</v>
      </c>
      <c r="H270" s="1" t="s">
        <v>955</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57.6" hidden="1" x14ac:dyDescent="0.3">
      <c r="A271" t="s">
        <v>138</v>
      </c>
      <c r="B271" s="1" t="s">
        <v>956</v>
      </c>
      <c r="C271" t="s">
        <v>140</v>
      </c>
      <c r="D271" t="s">
        <v>141</v>
      </c>
      <c r="E271" t="s">
        <v>142</v>
      </c>
      <c r="F271" s="1" t="s">
        <v>957</v>
      </c>
      <c r="H271" s="1" t="s">
        <v>958</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hidden="1" x14ac:dyDescent="0.3">
      <c r="A272" t="s">
        <v>138</v>
      </c>
      <c r="B272" s="1" t="s">
        <v>959</v>
      </c>
      <c r="C272" t="s">
        <v>140</v>
      </c>
      <c r="D272" t="s">
        <v>141</v>
      </c>
      <c r="E272" t="s">
        <v>320</v>
      </c>
      <c r="F272" s="1" t="s">
        <v>960</v>
      </c>
      <c r="H272" s="1" t="s">
        <v>961</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hidden="1" x14ac:dyDescent="0.3">
      <c r="A273" t="s">
        <v>138</v>
      </c>
      <c r="B273" s="1" t="s">
        <v>962</v>
      </c>
      <c r="C273" t="s">
        <v>140</v>
      </c>
      <c r="D273" t="s">
        <v>141</v>
      </c>
      <c r="E273" t="s">
        <v>142</v>
      </c>
      <c r="F273" s="1" t="s">
        <v>963</v>
      </c>
      <c r="H273" s="1" t="s">
        <v>964</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hidden="1" x14ac:dyDescent="0.3">
      <c r="A274" t="s">
        <v>138</v>
      </c>
      <c r="B274" s="1" t="s">
        <v>965</v>
      </c>
      <c r="C274" t="s">
        <v>140</v>
      </c>
      <c r="D274" t="s">
        <v>141</v>
      </c>
      <c r="E274" t="s">
        <v>142</v>
      </c>
      <c r="F274" s="1" t="s">
        <v>948</v>
      </c>
      <c r="H274" s="1" t="s">
        <v>966</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hidden="1" x14ac:dyDescent="0.3">
      <c r="A275" t="s">
        <v>138</v>
      </c>
      <c r="B275" s="1" t="s">
        <v>967</v>
      </c>
      <c r="C275" t="s">
        <v>140</v>
      </c>
      <c r="D275" t="s">
        <v>141</v>
      </c>
      <c r="E275" t="s">
        <v>142</v>
      </c>
      <c r="F275" s="1" t="s">
        <v>968</v>
      </c>
      <c r="H275" s="1" t="s">
        <v>969</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hidden="1" x14ac:dyDescent="0.3">
      <c r="A276" t="s">
        <v>138</v>
      </c>
      <c r="B276" s="1" t="s">
        <v>970</v>
      </c>
      <c r="C276" t="s">
        <v>140</v>
      </c>
      <c r="D276" t="s">
        <v>141</v>
      </c>
      <c r="E276" t="s">
        <v>664</v>
      </c>
      <c r="F276" s="1" t="s">
        <v>971</v>
      </c>
      <c r="H276" s="1" t="s">
        <v>972</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hidden="1" x14ac:dyDescent="0.3">
      <c r="A277" t="s">
        <v>138</v>
      </c>
      <c r="B277" s="1" t="s">
        <v>973</v>
      </c>
      <c r="C277" t="s">
        <v>140</v>
      </c>
      <c r="D277" t="s">
        <v>141</v>
      </c>
      <c r="E277" t="s">
        <v>664</v>
      </c>
      <c r="F277" s="1" t="s">
        <v>974</v>
      </c>
      <c r="H277" s="1" t="s">
        <v>975</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hidden="1" x14ac:dyDescent="0.3">
      <c r="A278" t="s">
        <v>138</v>
      </c>
      <c r="B278" s="1" t="s">
        <v>976</v>
      </c>
      <c r="C278" t="s">
        <v>316</v>
      </c>
      <c r="D278" t="s">
        <v>292</v>
      </c>
      <c r="E278" t="s">
        <v>313</v>
      </c>
      <c r="F278" s="1" t="s">
        <v>977</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ht="28.8" hidden="1" x14ac:dyDescent="0.3">
      <c r="A279" t="s">
        <v>138</v>
      </c>
      <c r="B279" s="1" t="s">
        <v>978</v>
      </c>
      <c r="C279" t="s">
        <v>316</v>
      </c>
      <c r="D279" t="s">
        <v>292</v>
      </c>
      <c r="E279" t="s">
        <v>313</v>
      </c>
      <c r="F279" s="1" t="s">
        <v>979</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hidden="1" x14ac:dyDescent="0.3">
      <c r="A280" t="s">
        <v>138</v>
      </c>
      <c r="B280" s="1" t="s">
        <v>980</v>
      </c>
      <c r="C280" t="s">
        <v>316</v>
      </c>
      <c r="D280" t="s">
        <v>292</v>
      </c>
      <c r="E280" t="s">
        <v>623</v>
      </c>
      <c r="F280" s="1" t="s">
        <v>981</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hidden="1" x14ac:dyDescent="0.3">
      <c r="A281" t="s">
        <v>138</v>
      </c>
      <c r="B281" s="1" t="s">
        <v>982</v>
      </c>
      <c r="C281" t="s">
        <v>316</v>
      </c>
      <c r="D281" t="s">
        <v>292</v>
      </c>
      <c r="E281" t="s">
        <v>313</v>
      </c>
      <c r="F281" s="1" t="s">
        <v>983</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hidden="1" x14ac:dyDescent="0.3">
      <c r="A282" t="s">
        <v>138</v>
      </c>
      <c r="B282" s="1" t="s">
        <v>984</v>
      </c>
      <c r="C282" t="s">
        <v>316</v>
      </c>
      <c r="D282" t="s">
        <v>292</v>
      </c>
      <c r="E282" t="s">
        <v>623</v>
      </c>
      <c r="F282" s="1" t="s">
        <v>985</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43.2" hidden="1" x14ac:dyDescent="0.3">
      <c r="A283" t="s">
        <v>138</v>
      </c>
      <c r="B283" s="1" t="s">
        <v>986</v>
      </c>
      <c r="C283" t="s">
        <v>150</v>
      </c>
      <c r="D283" t="s">
        <v>175</v>
      </c>
      <c r="E283" t="s">
        <v>341</v>
      </c>
      <c r="G283" s="1" t="s">
        <v>226</v>
      </c>
      <c r="H283" s="1" t="s">
        <v>987</v>
      </c>
      <c r="I283" s="1" t="s">
        <v>988</v>
      </c>
      <c r="J283" s="1" t="s">
        <v>989</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hidden="1" x14ac:dyDescent="0.3">
      <c r="A284" t="s">
        <v>138</v>
      </c>
      <c r="B284" s="1" t="s">
        <v>990</v>
      </c>
      <c r="C284" t="s">
        <v>188</v>
      </c>
      <c r="D284" t="s">
        <v>175</v>
      </c>
      <c r="E284" t="s">
        <v>320</v>
      </c>
      <c r="F284" s="1" t="s">
        <v>991</v>
      </c>
      <c r="H284" s="1" t="s">
        <v>992</v>
      </c>
      <c r="I284" s="1" t="s">
        <v>993</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3">
      <c r="A285" t="s">
        <v>138</v>
      </c>
      <c r="B285" s="1" t="s">
        <v>994</v>
      </c>
      <c r="C285" t="s">
        <v>150</v>
      </c>
      <c r="D285" t="s">
        <v>175</v>
      </c>
      <c r="E285" t="s">
        <v>341</v>
      </c>
      <c r="G285" s="1" t="s">
        <v>153</v>
      </c>
      <c r="H285" s="1" t="s">
        <v>995</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x14ac:dyDescent="0.3">
      <c r="A286" t="s">
        <v>138</v>
      </c>
      <c r="B286" s="1" t="s">
        <v>996</v>
      </c>
      <c r="C286" t="s">
        <v>150</v>
      </c>
      <c r="D286" t="s">
        <v>175</v>
      </c>
      <c r="E286" t="s">
        <v>341</v>
      </c>
      <c r="G286" s="1" t="s">
        <v>153</v>
      </c>
      <c r="H286" s="1" t="s">
        <v>997</v>
      </c>
      <c r="J286" s="1" t="s">
        <v>998</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57.6" x14ac:dyDescent="0.3">
      <c r="A287" t="s">
        <v>138</v>
      </c>
      <c r="B287" s="1" t="s">
        <v>999</v>
      </c>
      <c r="C287" t="s">
        <v>150</v>
      </c>
      <c r="D287" t="s">
        <v>175</v>
      </c>
      <c r="E287" t="s">
        <v>152</v>
      </c>
      <c r="F287" s="1">
        <v>0.25</v>
      </c>
      <c r="G287" s="1" t="s">
        <v>379</v>
      </c>
      <c r="H287" s="1" t="s">
        <v>1000</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hidden="1" x14ac:dyDescent="0.3">
      <c r="A288" t="s">
        <v>138</v>
      </c>
      <c r="B288" s="1" t="s">
        <v>1001</v>
      </c>
      <c r="C288" t="s">
        <v>140</v>
      </c>
      <c r="D288" t="s">
        <v>141</v>
      </c>
      <c r="E288" t="s">
        <v>142</v>
      </c>
      <c r="F288" s="1" t="s">
        <v>1002</v>
      </c>
      <c r="H288" s="1" t="s">
        <v>1003</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hidden="1" x14ac:dyDescent="0.3">
      <c r="A289" t="s">
        <v>138</v>
      </c>
      <c r="B289" s="1" t="s">
        <v>1004</v>
      </c>
      <c r="C289" t="s">
        <v>140</v>
      </c>
      <c r="D289" t="s">
        <v>141</v>
      </c>
      <c r="E289" t="s">
        <v>320</v>
      </c>
      <c r="F289" s="1" t="s">
        <v>1005</v>
      </c>
      <c r="H289" s="1" t="s">
        <v>1006</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57.6" x14ac:dyDescent="0.3">
      <c r="A290" t="s">
        <v>138</v>
      </c>
      <c r="B290" s="1" t="s">
        <v>1007</v>
      </c>
      <c r="C290" t="s">
        <v>150</v>
      </c>
      <c r="D290" t="s">
        <v>175</v>
      </c>
      <c r="E290" t="s">
        <v>1008</v>
      </c>
      <c r="G290" s="1" t="s">
        <v>379</v>
      </c>
      <c r="H290" s="1" t="s">
        <v>1009</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hidden="1" x14ac:dyDescent="0.3">
      <c r="A291" t="s">
        <v>138</v>
      </c>
      <c r="B291" s="1" t="s">
        <v>1010</v>
      </c>
      <c r="C291" t="s">
        <v>140</v>
      </c>
      <c r="D291" t="s">
        <v>141</v>
      </c>
      <c r="E291" t="s">
        <v>664</v>
      </c>
      <c r="F291" s="1" t="s">
        <v>1011</v>
      </c>
      <c r="H291" s="1" t="s">
        <v>1012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72" hidden="1" x14ac:dyDescent="0.3">
      <c r="A292" t="s">
        <v>138</v>
      </c>
      <c r="B292" s="1" t="s">
        <v>1013</v>
      </c>
      <c r="C292" t="s">
        <v>150</v>
      </c>
      <c r="D292" t="s">
        <v>175</v>
      </c>
      <c r="E292" t="s">
        <v>391</v>
      </c>
      <c r="F292" s="1">
        <v>0.25</v>
      </c>
      <c r="G292" s="1" t="s">
        <v>176</v>
      </c>
      <c r="H292" s="1" t="s">
        <v>1014</v>
      </c>
      <c r="I292" s="1" t="s">
        <v>1015</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72" hidden="1" x14ac:dyDescent="0.3">
      <c r="A293" t="s">
        <v>138</v>
      </c>
      <c r="B293" s="1" t="s">
        <v>1016</v>
      </c>
      <c r="C293" t="s">
        <v>150</v>
      </c>
      <c r="D293" t="s">
        <v>175</v>
      </c>
      <c r="E293" t="s">
        <v>152</v>
      </c>
      <c r="F293" s="1">
        <v>0.45</v>
      </c>
      <c r="G293" s="1" t="s">
        <v>197</v>
      </c>
      <c r="H293" s="1" t="s">
        <v>1017</v>
      </c>
      <c r="I293" s="1" t="s">
        <v>1015</v>
      </c>
      <c r="J293" s="1" t="s">
        <v>1018</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43.2" hidden="1" x14ac:dyDescent="0.3">
      <c r="A294" t="s">
        <v>138</v>
      </c>
      <c r="B294" s="1" t="s">
        <v>1019</v>
      </c>
      <c r="C294" t="s">
        <v>140</v>
      </c>
      <c r="D294" t="s">
        <v>141</v>
      </c>
      <c r="E294" t="s">
        <v>320</v>
      </c>
      <c r="F294" s="1" t="s">
        <v>1020</v>
      </c>
      <c r="H294" s="1" t="s">
        <v>1021</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hidden="1" x14ac:dyDescent="0.3">
      <c r="A295" t="s">
        <v>138</v>
      </c>
      <c r="B295" s="1" t="s">
        <v>1022</v>
      </c>
      <c r="C295" t="s">
        <v>150</v>
      </c>
      <c r="D295" t="s">
        <v>175</v>
      </c>
      <c r="E295" t="s">
        <v>391</v>
      </c>
      <c r="F295" s="1">
        <v>2010.75</v>
      </c>
      <c r="H295" s="1" t="s">
        <v>1023</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hidden="1" x14ac:dyDescent="0.3">
      <c r="A296" t="s">
        <v>155</v>
      </c>
      <c r="B296" s="1" t="s">
        <v>1024</v>
      </c>
      <c r="C296" t="s">
        <v>140</v>
      </c>
      <c r="D296" t="s">
        <v>141</v>
      </c>
      <c r="E296" t="s">
        <v>313</v>
      </c>
      <c r="F296" s="1" t="s">
        <v>1025</v>
      </c>
      <c r="H296" s="1" t="s">
        <v>1026</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72" hidden="1" x14ac:dyDescent="0.3">
      <c r="A297" t="s">
        <v>155</v>
      </c>
      <c r="B297" s="1" t="s">
        <v>1027</v>
      </c>
      <c r="C297" t="s">
        <v>160</v>
      </c>
      <c r="D297" t="s">
        <v>161</v>
      </c>
      <c r="E297" t="s">
        <v>313</v>
      </c>
      <c r="F297" s="1" t="s">
        <v>1028</v>
      </c>
      <c r="H297" s="1" t="s">
        <v>1029</v>
      </c>
      <c r="I297" s="1" t="s">
        <v>1030</v>
      </c>
      <c r="K297" s="11">
        <f>'[1]Opioid Rx Data IQVIA SH'!B$2</f>
        <v>50615800.308805212</v>
      </c>
      <c r="L297" s="11">
        <f>'[1]Opioid Rx Data IQVIA SH'!C$2</f>
        <v>55268292.708259083</v>
      </c>
      <c r="M297" s="11">
        <f>'[1]Opioid Rx Data IQVIA SH'!D$2</f>
        <v>61600655.974125087</v>
      </c>
      <c r="N297" s="11">
        <f>'[1]Opioid Rx Data IQVIA SH'!E$2</f>
        <v>64144383.982784502</v>
      </c>
      <c r="O297" s="11">
        <f>'[1]Opioid Rx Data IQVIA SH'!F$2</f>
        <v>67962522.71045579</v>
      </c>
      <c r="P297" s="11">
        <f>'[1]Opioid Rx Data IQVIA SH'!G$2</f>
        <v>72565755.505764052</v>
      </c>
      <c r="Q297" s="11">
        <f>'[1]Opioid Rx Data IQVIA SH'!H$2</f>
        <v>76938987.677525371</v>
      </c>
      <c r="R297" s="11">
        <f>'[1]Opioid Rx Data IQVIA SH'!I$2</f>
        <v>83200866.264006272</v>
      </c>
      <c r="S297" s="11">
        <f>'[1]Opioid Rx Data IQVIA SH'!J$2</f>
        <v>89963829.540194139</v>
      </c>
      <c r="T297" s="11">
        <f>'[1]Opioid Rx Data IQVIA SH'!K$2</f>
        <v>95576169.900532424</v>
      </c>
      <c r="U297" s="11">
        <f>'[1]Opioid Rx Data IQVIA SH'!L$2</f>
        <v>100503576.55517608</v>
      </c>
      <c r="V297" s="11">
        <f>'[1]Opioid Rx Data IQVIA SH'!M$2</f>
        <v>109073194.77822027</v>
      </c>
      <c r="W297" s="11">
        <f>'[1]Opioid Rx Data IQVIA SH'!N$2</f>
        <v>109066341.52647889</v>
      </c>
      <c r="X297" s="11">
        <f>'[1]Opioid Rx Data IQVIA SH'!O$2</f>
        <v>114059108.02698019</v>
      </c>
      <c r="Y297" s="11">
        <f>'[1]Opioid Rx Data IQVIA SH'!P$2</f>
        <v>109256435.34644848</v>
      </c>
      <c r="Z297" s="11">
        <f>'[1]Opioid Rx Data IQVIA SH'!Q$2</f>
        <v>112819821.18383473</v>
      </c>
      <c r="AA297" s="11">
        <f>'[1]Opioid Rx Data IQVIA SH'!R$2</f>
        <v>108159505.44816807</v>
      </c>
      <c r="AB297" s="11">
        <f>'[1]Opioid Rx Data IQVIA SH'!S$2</f>
        <v>105696730.38438496</v>
      </c>
      <c r="AC297" s="11">
        <f>'[1]Opioid Rx Data IQVIA SH'!T$2</f>
        <v>99733895.461657792</v>
      </c>
      <c r="AD297" s="11">
        <f>'[1]Opioid Rx Data IQVIA SH'!U$2</f>
        <v>88986086.68498829</v>
      </c>
      <c r="AE297" s="11">
        <f>'[1]Opioid Rx Data IQVIA SH'!V$2</f>
        <v>78456550.964611903</v>
      </c>
      <c r="AF297" s="11">
        <f>'[1]Opioid Rx Data IQVIA SH'!W$2</f>
        <v>0</v>
      </c>
      <c r="AG297" s="1"/>
      <c r="AH297" s="1"/>
      <c r="AI297" s="1"/>
      <c r="AJ297" s="1"/>
      <c r="AK297" s="1"/>
      <c r="AL297" s="1"/>
      <c r="AM297" s="1"/>
      <c r="AN297" s="1"/>
      <c r="AO297" s="1"/>
      <c r="AP297" s="1"/>
    </row>
    <row r="298" spans="1:42" ht="28.8" hidden="1" x14ac:dyDescent="0.3">
      <c r="A298" t="s">
        <v>138</v>
      </c>
      <c r="B298" s="1" t="s">
        <v>1031</v>
      </c>
      <c r="C298" t="s">
        <v>188</v>
      </c>
      <c r="D298" t="s">
        <v>189</v>
      </c>
      <c r="E298" t="s">
        <v>313</v>
      </c>
      <c r="F298" s="1" t="s">
        <v>1032</v>
      </c>
      <c r="H298" s="1" t="s">
        <v>1033</v>
      </c>
      <c r="I298" s="1" t="s">
        <v>451</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hidden="1" x14ac:dyDescent="0.3">
      <c r="A299" t="s">
        <v>138</v>
      </c>
      <c r="B299" s="1" t="s">
        <v>1034</v>
      </c>
      <c r="C299" t="s">
        <v>140</v>
      </c>
      <c r="D299" t="s">
        <v>141</v>
      </c>
      <c r="E299" t="s">
        <v>146</v>
      </c>
      <c r="F299" s="1" t="s">
        <v>1035</v>
      </c>
      <c r="H299" s="1" t="s">
        <v>1036</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hidden="1" x14ac:dyDescent="0.3">
      <c r="A300" t="s">
        <v>138</v>
      </c>
      <c r="B300" s="1" t="s">
        <v>1037</v>
      </c>
      <c r="C300" t="s">
        <v>140</v>
      </c>
      <c r="D300" t="s">
        <v>141</v>
      </c>
      <c r="E300" t="s">
        <v>273</v>
      </c>
      <c r="F300" s="1" t="s">
        <v>1038</v>
      </c>
      <c r="H300" s="1" t="s">
        <v>1039</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hidden="1" x14ac:dyDescent="0.3">
      <c r="A301" t="s">
        <v>138</v>
      </c>
      <c r="B301" s="1" t="s">
        <v>1040</v>
      </c>
      <c r="C301" t="s">
        <v>140</v>
      </c>
      <c r="D301" t="s">
        <v>151</v>
      </c>
      <c r="E301">
        <v>1</v>
      </c>
      <c r="F301" s="1" t="s">
        <v>1041</v>
      </c>
      <c r="H301" s="1" t="s">
        <v>1042</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hidden="1" x14ac:dyDescent="0.3">
      <c r="A302" t="s">
        <v>138</v>
      </c>
      <c r="B302" s="1" t="s">
        <v>1043</v>
      </c>
      <c r="C302" t="s">
        <v>140</v>
      </c>
      <c r="D302" t="s">
        <v>151</v>
      </c>
      <c r="E302">
        <v>1</v>
      </c>
      <c r="F302" s="1" t="s">
        <v>1044</v>
      </c>
      <c r="H302" s="1" t="s">
        <v>1045</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hidden="1" x14ac:dyDescent="0.3">
      <c r="A303" t="s">
        <v>138</v>
      </c>
      <c r="B303" s="1" t="s">
        <v>1046</v>
      </c>
      <c r="C303" t="s">
        <v>140</v>
      </c>
      <c r="D303" t="s">
        <v>151</v>
      </c>
      <c r="E303">
        <v>1</v>
      </c>
      <c r="F303" s="1" t="s">
        <v>1041</v>
      </c>
      <c r="H303" s="1" t="s">
        <v>1047</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hidden="1" x14ac:dyDescent="0.3">
      <c r="A304" t="s">
        <v>138</v>
      </c>
      <c r="B304" s="1" t="s">
        <v>1048</v>
      </c>
      <c r="C304" t="s">
        <v>140</v>
      </c>
      <c r="D304" t="s">
        <v>151</v>
      </c>
      <c r="E304">
        <v>1</v>
      </c>
      <c r="F304" s="1" t="s">
        <v>1049</v>
      </c>
      <c r="H304" s="1" t="s">
        <v>1050</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hidden="1" x14ac:dyDescent="0.3">
      <c r="A305" t="s">
        <v>138</v>
      </c>
      <c r="B305" s="1" t="s">
        <v>1051</v>
      </c>
      <c r="C305" t="s">
        <v>140</v>
      </c>
      <c r="D305" t="s">
        <v>151</v>
      </c>
      <c r="E305" t="s">
        <v>146</v>
      </c>
      <c r="F305" s="1" t="s">
        <v>1052</v>
      </c>
      <c r="H305" s="1" t="s">
        <v>1053</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hidden="1" x14ac:dyDescent="0.3">
      <c r="A306" t="s">
        <v>138</v>
      </c>
      <c r="B306" s="1" t="s">
        <v>1054</v>
      </c>
      <c r="C306" t="s">
        <v>140</v>
      </c>
      <c r="D306" t="s">
        <v>151</v>
      </c>
      <c r="E306">
        <v>1</v>
      </c>
      <c r="F306" s="1" t="s">
        <v>1055</v>
      </c>
      <c r="H306" s="1" t="s">
        <v>1056</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hidden="1" x14ac:dyDescent="0.3">
      <c r="A307" t="s">
        <v>138</v>
      </c>
      <c r="B307" s="1" t="s">
        <v>1057</v>
      </c>
      <c r="C307" t="s">
        <v>140</v>
      </c>
      <c r="D307" t="s">
        <v>151</v>
      </c>
      <c r="E307">
        <v>1</v>
      </c>
      <c r="F307" s="1" t="s">
        <v>1058</v>
      </c>
      <c r="H307" s="1" t="s">
        <v>1059</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hidden="1" x14ac:dyDescent="0.3">
      <c r="A308" t="s">
        <v>138</v>
      </c>
      <c r="B308" s="1" t="s">
        <v>1060</v>
      </c>
      <c r="C308" t="s">
        <v>140</v>
      </c>
      <c r="D308" t="s">
        <v>151</v>
      </c>
      <c r="E308">
        <v>1</v>
      </c>
      <c r="F308" s="1" t="s">
        <v>1061</v>
      </c>
      <c r="H308" s="1" t="s">
        <v>1062</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34.200000000000003" hidden="1" customHeight="1" x14ac:dyDescent="0.3">
      <c r="A309" t="s">
        <v>138</v>
      </c>
      <c r="B309" s="1" t="s">
        <v>1063</v>
      </c>
      <c r="C309" t="s">
        <v>140</v>
      </c>
      <c r="D309" t="s">
        <v>151</v>
      </c>
      <c r="E309">
        <v>1</v>
      </c>
      <c r="F309" s="1" t="s">
        <v>1064</v>
      </c>
      <c r="H309" s="1" t="s">
        <v>1065</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hidden="1" x14ac:dyDescent="0.3">
      <c r="A310" t="s">
        <v>138</v>
      </c>
      <c r="B310" s="1" t="s">
        <v>1066</v>
      </c>
      <c r="C310" t="s">
        <v>150</v>
      </c>
      <c r="D310" t="s">
        <v>175</v>
      </c>
      <c r="E310" t="s">
        <v>391</v>
      </c>
      <c r="F310" s="1">
        <v>20</v>
      </c>
      <c r="G310" s="1" t="s">
        <v>1067</v>
      </c>
      <c r="H310" s="1" t="s">
        <v>1068</v>
      </c>
      <c r="I310" s="1" t="s">
        <v>1069</v>
      </c>
      <c r="J310" s="1" t="s">
        <v>1070</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hidden="1" x14ac:dyDescent="0.3">
      <c r="A311" t="s">
        <v>138</v>
      </c>
      <c r="B311" s="1" t="s">
        <v>1071</v>
      </c>
      <c r="C311" t="s">
        <v>260</v>
      </c>
      <c r="D311" t="s">
        <v>141</v>
      </c>
      <c r="E311" t="s">
        <v>313</v>
      </c>
      <c r="F311" s="1" t="s">
        <v>1072</v>
      </c>
      <c r="H311" s="1" t="s">
        <v>1073</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hidden="1" x14ac:dyDescent="0.3">
      <c r="A312" t="s">
        <v>138</v>
      </c>
      <c r="B312" s="1" t="s">
        <v>1074</v>
      </c>
      <c r="C312" t="s">
        <v>140</v>
      </c>
      <c r="D312" t="s">
        <v>141</v>
      </c>
      <c r="E312" t="s">
        <v>313</v>
      </c>
      <c r="F312" s="1" t="s">
        <v>1075</v>
      </c>
      <c r="H312" s="1" t="s">
        <v>1076</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hidden="1" x14ac:dyDescent="0.3">
      <c r="A313" t="s">
        <v>138</v>
      </c>
      <c r="B313" s="1" t="s">
        <v>1077</v>
      </c>
      <c r="C313" t="s">
        <v>188</v>
      </c>
      <c r="D313" t="s">
        <v>189</v>
      </c>
      <c r="E313" t="s">
        <v>313</v>
      </c>
      <c r="F313" s="1" t="s">
        <v>1078</v>
      </c>
      <c r="H313" s="1" t="s">
        <v>1079</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hidden="1" x14ac:dyDescent="0.3">
      <c r="A314" t="s">
        <v>138</v>
      </c>
      <c r="B314" s="1" t="s">
        <v>1080</v>
      </c>
      <c r="C314" t="s">
        <v>140</v>
      </c>
      <c r="D314" t="s">
        <v>141</v>
      </c>
      <c r="E314">
        <v>1</v>
      </c>
      <c r="F314" s="1" t="s">
        <v>1081</v>
      </c>
      <c r="H314" s="1" t="s">
        <v>1082</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57.6" hidden="1" x14ac:dyDescent="0.3">
      <c r="A315" t="s">
        <v>138</v>
      </c>
      <c r="B315" s="1" t="s">
        <v>1083</v>
      </c>
      <c r="C315" t="s">
        <v>150</v>
      </c>
      <c r="D315" t="s">
        <v>175</v>
      </c>
      <c r="E315" t="s">
        <v>391</v>
      </c>
      <c r="F315" s="1">
        <v>2</v>
      </c>
      <c r="G315" s="1" t="s">
        <v>1084</v>
      </c>
      <c r="H315" s="1" t="s">
        <v>1085</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hidden="1" x14ac:dyDescent="0.3">
      <c r="A316" t="s">
        <v>138</v>
      </c>
      <c r="B316" s="1" t="s">
        <v>1086</v>
      </c>
      <c r="C316" t="s">
        <v>260</v>
      </c>
      <c r="D316" t="s">
        <v>141</v>
      </c>
      <c r="E316" t="s">
        <v>313</v>
      </c>
      <c r="F316" s="1" t="s">
        <v>1087</v>
      </c>
      <c r="H316" s="1" t="s">
        <v>1088</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hidden="1" x14ac:dyDescent="0.3">
      <c r="A317" t="s">
        <v>138</v>
      </c>
      <c r="B317" s="1" t="s">
        <v>1089</v>
      </c>
      <c r="C317" t="s">
        <v>140</v>
      </c>
      <c r="D317" t="s">
        <v>141</v>
      </c>
      <c r="E317" t="s">
        <v>313</v>
      </c>
      <c r="F317" s="1" t="s">
        <v>1090</v>
      </c>
      <c r="H317" s="1" t="s">
        <v>1091</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hidden="1" x14ac:dyDescent="0.3">
      <c r="A318" t="s">
        <v>138</v>
      </c>
      <c r="B318" s="1" t="s">
        <v>1092</v>
      </c>
      <c r="C318" t="s">
        <v>188</v>
      </c>
      <c r="D318" t="s">
        <v>189</v>
      </c>
      <c r="E318" t="s">
        <v>313</v>
      </c>
      <c r="F318" s="1" t="s">
        <v>1093</v>
      </c>
      <c r="H318" s="1" t="s">
        <v>1094</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hidden="1" x14ac:dyDescent="0.3">
      <c r="A319" t="s">
        <v>138</v>
      </c>
      <c r="B319" s="1" t="s">
        <v>1095</v>
      </c>
      <c r="C319" t="s">
        <v>140</v>
      </c>
      <c r="D319" t="s">
        <v>141</v>
      </c>
      <c r="E319" t="s">
        <v>146</v>
      </c>
      <c r="F319" s="1" t="s">
        <v>1096</v>
      </c>
      <c r="H319" s="1" t="s">
        <v>1097</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72" x14ac:dyDescent="0.3">
      <c r="A320" t="s">
        <v>138</v>
      </c>
      <c r="B320" s="1" t="s">
        <v>1098</v>
      </c>
      <c r="C320" t="s">
        <v>150</v>
      </c>
      <c r="D320" t="s">
        <v>175</v>
      </c>
      <c r="E320" t="s">
        <v>152</v>
      </c>
      <c r="G320" s="1" t="s">
        <v>379</v>
      </c>
      <c r="H320" s="1" t="s">
        <v>1099</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3">
      <c r="A321" t="s">
        <v>138</v>
      </c>
      <c r="B321" s="1" t="s">
        <v>1100</v>
      </c>
      <c r="C321" t="s">
        <v>150</v>
      </c>
      <c r="D321" t="s">
        <v>151</v>
      </c>
      <c r="E321" t="s">
        <v>152</v>
      </c>
      <c r="F321" s="1">
        <v>0.201234</v>
      </c>
      <c r="G321" s="1" t="s">
        <v>153</v>
      </c>
      <c r="H321" s="1" t="s">
        <v>1101</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3">
      <c r="A322" t="s">
        <v>138</v>
      </c>
      <c r="B322" s="1" t="s">
        <v>1102</v>
      </c>
      <c r="C322" t="s">
        <v>150</v>
      </c>
      <c r="D322" t="s">
        <v>151</v>
      </c>
      <c r="E322" t="s">
        <v>152</v>
      </c>
      <c r="F322" s="1">
        <v>0.83988700000000005</v>
      </c>
      <c r="G322" s="1" t="s">
        <v>153</v>
      </c>
      <c r="H322" s="1" t="s">
        <v>1103</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3">
      <c r="A323" t="s">
        <v>138</v>
      </c>
      <c r="B323" s="1" t="s">
        <v>1104</v>
      </c>
      <c r="C323" t="s">
        <v>150</v>
      </c>
      <c r="D323" t="s">
        <v>151</v>
      </c>
      <c r="E323" t="s">
        <v>152</v>
      </c>
      <c r="F323" s="1">
        <v>0.79928299999999997</v>
      </c>
      <c r="G323" s="1" t="s">
        <v>153</v>
      </c>
      <c r="H323" s="1" t="s">
        <v>1105</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3">
      <c r="A324" t="s">
        <v>138</v>
      </c>
      <c r="B324" s="1" t="s">
        <v>1106</v>
      </c>
      <c r="C324" t="s">
        <v>150</v>
      </c>
      <c r="D324" t="s">
        <v>151</v>
      </c>
      <c r="E324" t="s">
        <v>152</v>
      </c>
      <c r="F324" s="1">
        <v>0.01</v>
      </c>
      <c r="G324" s="1" t="s">
        <v>153</v>
      </c>
      <c r="H324" s="1" t="s">
        <v>1107</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3">
      <c r="A325" t="s">
        <v>138</v>
      </c>
      <c r="B325" s="1" t="s">
        <v>1108</v>
      </c>
      <c r="C325" t="s">
        <v>150</v>
      </c>
      <c r="D325" t="s">
        <v>151</v>
      </c>
      <c r="E325" t="s">
        <v>152</v>
      </c>
      <c r="F325" s="1">
        <v>0.01</v>
      </c>
      <c r="G325" s="1" t="s">
        <v>153</v>
      </c>
      <c r="H325" s="1" t="s">
        <v>1109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3">
      <c r="A326" t="s">
        <v>138</v>
      </c>
      <c r="B326" s="1" t="s">
        <v>1110</v>
      </c>
      <c r="C326" t="s">
        <v>150</v>
      </c>
      <c r="D326" t="s">
        <v>151</v>
      </c>
      <c r="E326" t="s">
        <v>152</v>
      </c>
      <c r="F326" s="1">
        <v>0.01</v>
      </c>
      <c r="G326" s="1" t="s">
        <v>153</v>
      </c>
      <c r="H326" s="1" t="s">
        <v>1111</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3">
      <c r="A327" t="s">
        <v>138</v>
      </c>
      <c r="B327" s="1" t="s">
        <v>1112</v>
      </c>
      <c r="C327" t="s">
        <v>150</v>
      </c>
      <c r="D327" t="s">
        <v>151</v>
      </c>
      <c r="E327" t="s">
        <v>152</v>
      </c>
      <c r="F327" s="1">
        <v>1.18906</v>
      </c>
      <c r="G327" s="1" t="s">
        <v>153</v>
      </c>
      <c r="H327" s="1" t="s">
        <v>1113</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100.8" hidden="1" x14ac:dyDescent="0.3">
      <c r="A328" t="s">
        <v>138</v>
      </c>
      <c r="B328" s="1" t="s">
        <v>1114</v>
      </c>
      <c r="C328" t="s">
        <v>150</v>
      </c>
      <c r="D328" t="s">
        <v>175</v>
      </c>
      <c r="E328" t="s">
        <v>146</v>
      </c>
      <c r="F328" s="1">
        <v>0.1</v>
      </c>
      <c r="G328" s="1" t="s">
        <v>1115</v>
      </c>
      <c r="H328" s="1" t="s">
        <v>1116</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hidden="1" x14ac:dyDescent="0.3">
      <c r="A329" t="s">
        <v>229</v>
      </c>
      <c r="B329" s="1" t="s">
        <v>1117</v>
      </c>
      <c r="C329" t="s">
        <v>150</v>
      </c>
      <c r="D329" t="s">
        <v>231</v>
      </c>
      <c r="E329" t="s">
        <v>146</v>
      </c>
      <c r="F329" s="1" t="s">
        <v>1118</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hidden="1" x14ac:dyDescent="0.3">
      <c r="A330" t="s">
        <v>688</v>
      </c>
      <c r="B330" s="1" t="s">
        <v>1119</v>
      </c>
      <c r="C330" t="s">
        <v>150</v>
      </c>
      <c r="D330" t="s">
        <v>170</v>
      </c>
      <c r="E330" t="s">
        <v>391</v>
      </c>
      <c r="F330" s="1">
        <v>2021</v>
      </c>
      <c r="H330" s="1" t="s">
        <v>1120</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hidden="1" x14ac:dyDescent="0.3">
      <c r="A331" t="s">
        <v>688</v>
      </c>
      <c r="B331" s="1" t="s">
        <v>1121</v>
      </c>
      <c r="C331" t="s">
        <v>150</v>
      </c>
      <c r="D331" t="s">
        <v>170</v>
      </c>
      <c r="E331" t="s">
        <v>152</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hidden="1" x14ac:dyDescent="0.3">
      <c r="A332" t="s">
        <v>688</v>
      </c>
      <c r="B332" s="1" t="s">
        <v>1122</v>
      </c>
      <c r="C332" t="s">
        <v>150</v>
      </c>
      <c r="D332" t="s">
        <v>170</v>
      </c>
      <c r="E332" t="s">
        <v>152</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hidden="1" x14ac:dyDescent="0.3">
      <c r="A333" t="s">
        <v>688</v>
      </c>
      <c r="B333" s="1" t="s">
        <v>1123</v>
      </c>
      <c r="C333" t="s">
        <v>150</v>
      </c>
      <c r="D333" t="s">
        <v>170</v>
      </c>
      <c r="E333" t="s">
        <v>152</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hidden="1" x14ac:dyDescent="0.3">
      <c r="A334" t="s">
        <v>688</v>
      </c>
      <c r="B334" s="1" t="s">
        <v>1124</v>
      </c>
      <c r="C334" t="s">
        <v>150</v>
      </c>
      <c r="D334" t="s">
        <v>170</v>
      </c>
      <c r="E334" t="s">
        <v>152</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hidden="1" x14ac:dyDescent="0.3">
      <c r="A335" t="s">
        <v>688</v>
      </c>
      <c r="B335" s="1" t="s">
        <v>1125</v>
      </c>
      <c r="C335" t="s">
        <v>150</v>
      </c>
      <c r="D335" t="s">
        <v>170</v>
      </c>
      <c r="E335" t="s">
        <v>152</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hidden="1" x14ac:dyDescent="0.3">
      <c r="A336" t="s">
        <v>688</v>
      </c>
      <c r="B336" s="1" t="s">
        <v>1126</v>
      </c>
      <c r="C336" t="s">
        <v>150</v>
      </c>
      <c r="D336" t="s">
        <v>170</v>
      </c>
      <c r="E336" t="s">
        <v>152</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hidden="1" x14ac:dyDescent="0.3">
      <c r="A337" t="s">
        <v>138</v>
      </c>
      <c r="B337" s="1" t="s">
        <v>1127</v>
      </c>
      <c r="C337" t="s">
        <v>150</v>
      </c>
      <c r="D337" t="s">
        <v>170</v>
      </c>
      <c r="E337" t="s">
        <v>152</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hidden="1" x14ac:dyDescent="0.3">
      <c r="A338" t="s">
        <v>138</v>
      </c>
      <c r="B338" s="1" t="s">
        <v>1128</v>
      </c>
      <c r="C338" t="s">
        <v>150</v>
      </c>
      <c r="D338" t="s">
        <v>170</v>
      </c>
      <c r="E338" t="s">
        <v>152</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hidden="1" x14ac:dyDescent="0.3">
      <c r="A339" t="s">
        <v>688</v>
      </c>
      <c r="B339" s="1" t="s">
        <v>1129</v>
      </c>
      <c r="C339" t="s">
        <v>150</v>
      </c>
      <c r="D339" t="s">
        <v>170</v>
      </c>
      <c r="E339" t="s">
        <v>152</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hidden="1" x14ac:dyDescent="0.3">
      <c r="A340" t="s">
        <v>688</v>
      </c>
      <c r="B340" s="1" t="s">
        <v>1130</v>
      </c>
      <c r="C340" t="s">
        <v>150</v>
      </c>
      <c r="D340" t="s">
        <v>170</v>
      </c>
      <c r="E340" t="s">
        <v>152</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hidden="1" x14ac:dyDescent="0.3">
      <c r="A341" t="s">
        <v>688</v>
      </c>
      <c r="B341" s="1" t="s">
        <v>1131</v>
      </c>
      <c r="C341" t="s">
        <v>150</v>
      </c>
      <c r="D341" t="s">
        <v>170</v>
      </c>
      <c r="E341" t="s">
        <v>152</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hidden="1" x14ac:dyDescent="0.3">
      <c r="A342" t="s">
        <v>688</v>
      </c>
      <c r="B342" s="1" t="s">
        <v>1132</v>
      </c>
      <c r="C342" t="s">
        <v>150</v>
      </c>
      <c r="D342" t="s">
        <v>170</v>
      </c>
      <c r="E342" t="s">
        <v>152</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hidden="1" x14ac:dyDescent="0.3">
      <c r="A343" t="s">
        <v>688</v>
      </c>
      <c r="B343" s="1" t="s">
        <v>1133</v>
      </c>
      <c r="C343" t="s">
        <v>150</v>
      </c>
      <c r="D343" t="s">
        <v>170</v>
      </c>
      <c r="E343" t="s">
        <v>152</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hidden="1" x14ac:dyDescent="0.3">
      <c r="A344" t="s">
        <v>688</v>
      </c>
      <c r="B344" s="1" t="s">
        <v>1134</v>
      </c>
      <c r="C344" t="s">
        <v>150</v>
      </c>
      <c r="D344" t="s">
        <v>170</v>
      </c>
      <c r="E344" t="s">
        <v>152</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hidden="1" x14ac:dyDescent="0.3">
      <c r="A345" t="s">
        <v>688</v>
      </c>
      <c r="B345" s="1" t="s">
        <v>1135</v>
      </c>
      <c r="C345" t="s">
        <v>150</v>
      </c>
      <c r="D345" t="s">
        <v>170</v>
      </c>
      <c r="E345" t="s">
        <v>152</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hidden="1" x14ac:dyDescent="0.3">
      <c r="A346" t="s">
        <v>688</v>
      </c>
      <c r="B346" s="1" t="s">
        <v>1136</v>
      </c>
      <c r="C346" t="s">
        <v>150</v>
      </c>
      <c r="D346" t="s">
        <v>170</v>
      </c>
      <c r="E346" t="s">
        <v>152</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hidden="1" x14ac:dyDescent="0.3">
      <c r="A347" t="s">
        <v>688</v>
      </c>
      <c r="B347" s="1" t="s">
        <v>1137</v>
      </c>
      <c r="C347" t="s">
        <v>150</v>
      </c>
      <c r="D347" t="s">
        <v>170</v>
      </c>
      <c r="E347" t="s">
        <v>152</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hidden="1" x14ac:dyDescent="0.3">
      <c r="A348" t="s">
        <v>688</v>
      </c>
      <c r="B348" s="1" t="s">
        <v>1138</v>
      </c>
      <c r="C348" t="s">
        <v>150</v>
      </c>
      <c r="D348" t="s">
        <v>170</v>
      </c>
      <c r="E348" t="s">
        <v>152</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hidden="1" x14ac:dyDescent="0.3">
      <c r="A349" t="s">
        <v>688</v>
      </c>
      <c r="B349" s="1" t="s">
        <v>1139</v>
      </c>
      <c r="C349" t="s">
        <v>150</v>
      </c>
      <c r="D349" t="s">
        <v>170</v>
      </c>
      <c r="E349" t="s">
        <v>152</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hidden="1" x14ac:dyDescent="0.3">
      <c r="A350" t="s">
        <v>688</v>
      </c>
      <c r="B350" s="1" t="s">
        <v>1140</v>
      </c>
      <c r="C350" t="s">
        <v>150</v>
      </c>
      <c r="D350" t="s">
        <v>170</v>
      </c>
      <c r="E350" t="s">
        <v>152</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hidden="1" x14ac:dyDescent="0.3">
      <c r="A351" t="s">
        <v>138</v>
      </c>
      <c r="B351" s="1" t="s">
        <v>1141</v>
      </c>
      <c r="C351" t="s">
        <v>150</v>
      </c>
      <c r="D351" t="s">
        <v>170</v>
      </c>
      <c r="E351" t="s">
        <v>152</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hidden="1" x14ac:dyDescent="0.3">
      <c r="A352" t="s">
        <v>688</v>
      </c>
      <c r="B352" s="1" t="s">
        <v>1142</v>
      </c>
      <c r="C352" t="s">
        <v>150</v>
      </c>
      <c r="D352" t="s">
        <v>170</v>
      </c>
      <c r="E352" t="s">
        <v>1008</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hidden="1" x14ac:dyDescent="0.3">
      <c r="A353" t="s">
        <v>688</v>
      </c>
      <c r="B353" s="1" t="s">
        <v>1143</v>
      </c>
      <c r="C353" t="s">
        <v>150</v>
      </c>
      <c r="D353" t="s">
        <v>170</v>
      </c>
      <c r="E353" t="s">
        <v>152</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hidden="1" x14ac:dyDescent="0.3">
      <c r="A354" t="s">
        <v>688</v>
      </c>
      <c r="B354" s="1" t="s">
        <v>1144</v>
      </c>
      <c r="C354" t="s">
        <v>150</v>
      </c>
      <c r="D354" t="s">
        <v>170</v>
      </c>
      <c r="E354" t="s">
        <v>152</v>
      </c>
      <c r="F354" s="1">
        <v>0</v>
      </c>
      <c r="H354" s="1" t="s">
        <v>1145</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hidden="1" x14ac:dyDescent="0.3">
      <c r="A355" t="s">
        <v>688</v>
      </c>
      <c r="B355" s="1" t="s">
        <v>1146</v>
      </c>
      <c r="C355" t="s">
        <v>150</v>
      </c>
      <c r="D355" t="s">
        <v>170</v>
      </c>
      <c r="E355" t="s">
        <v>152</v>
      </c>
      <c r="F355" s="1">
        <v>0</v>
      </c>
      <c r="H355" s="1" t="s">
        <v>1147</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ht="28.8" hidden="1" x14ac:dyDescent="0.3">
      <c r="A356" t="s">
        <v>688</v>
      </c>
      <c r="B356" s="1" t="s">
        <v>1148</v>
      </c>
      <c r="C356" t="s">
        <v>150</v>
      </c>
      <c r="D356" t="s">
        <v>170</v>
      </c>
      <c r="E356" t="s">
        <v>152</v>
      </c>
      <c r="F356" s="1" t="s">
        <v>1149</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hidden="1" x14ac:dyDescent="0.3">
      <c r="A357" t="s">
        <v>688</v>
      </c>
      <c r="B357" s="1" t="s">
        <v>1150</v>
      </c>
      <c r="C357" t="s">
        <v>150</v>
      </c>
      <c r="D357" t="s">
        <v>170</v>
      </c>
      <c r="E357" t="s">
        <v>152</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43.2" hidden="1" x14ac:dyDescent="0.3">
      <c r="A358" t="s">
        <v>688</v>
      </c>
      <c r="B358" s="1" t="s">
        <v>1151</v>
      </c>
      <c r="C358" t="s">
        <v>150</v>
      </c>
      <c r="D358" t="s">
        <v>170</v>
      </c>
      <c r="E358" t="s">
        <v>152</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hidden="1" x14ac:dyDescent="0.3">
      <c r="A359" t="s">
        <v>688</v>
      </c>
      <c r="B359" s="1" t="s">
        <v>1152</v>
      </c>
      <c r="C359" t="s">
        <v>150</v>
      </c>
      <c r="D359" t="s">
        <v>170</v>
      </c>
      <c r="E359" t="s">
        <v>152</v>
      </c>
      <c r="F359" s="1">
        <v>0</v>
      </c>
      <c r="G359" s="1" t="s">
        <v>197</v>
      </c>
      <c r="H359" s="1" t="s">
        <v>1153</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hidden="1" x14ac:dyDescent="0.3">
      <c r="A360" t="s">
        <v>688</v>
      </c>
      <c r="B360" s="1" t="s">
        <v>1154</v>
      </c>
      <c r="C360" t="s">
        <v>150</v>
      </c>
      <c r="D360" t="s">
        <v>170</v>
      </c>
      <c r="E360" t="s">
        <v>152</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hidden="1" x14ac:dyDescent="0.3">
      <c r="A361" t="s">
        <v>138</v>
      </c>
      <c r="B361" s="1" t="s">
        <v>1155</v>
      </c>
      <c r="C361" t="s">
        <v>150</v>
      </c>
      <c r="D361" t="s">
        <v>170</v>
      </c>
      <c r="E361" t="s">
        <v>391</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86.4" hidden="1" x14ac:dyDescent="0.3">
      <c r="A362" t="s">
        <v>155</v>
      </c>
      <c r="B362" s="1" t="s">
        <v>1156</v>
      </c>
      <c r="C362" t="s">
        <v>160</v>
      </c>
      <c r="D362" t="s">
        <v>161</v>
      </c>
      <c r="E362" t="s">
        <v>273</v>
      </c>
      <c r="F362" s="1" t="s">
        <v>1157</v>
      </c>
      <c r="H362" s="1" t="s">
        <v>1158</v>
      </c>
      <c r="I362" s="1" t="s">
        <v>416</v>
      </c>
      <c r="J362" s="1" t="s">
        <v>1159</v>
      </c>
      <c r="K362" s="12">
        <f>'[1]NSDUH OUD HUD estimates'!B$7</f>
        <v>221122575</v>
      </c>
      <c r="L362" s="12">
        <f>'[1]NSDUH OUD HUD estimates'!C$7</f>
        <v>223279598</v>
      </c>
      <c r="M362" s="12">
        <f>'[1]NSDUH OUD HUD estimates'!D$7</f>
        <v>225635789</v>
      </c>
      <c r="N362" s="12">
        <f>'[1]NSDUH OUD HUD estimates'!E$7</f>
        <v>235143245</v>
      </c>
      <c r="O362" s="12">
        <f>'[1]NSDUH OUD HUD estimates'!F$7</f>
        <v>237682009</v>
      </c>
      <c r="P362" s="12">
        <f>'[1]NSDUH OUD HUD estimates'!G$7</f>
        <v>240514815</v>
      </c>
      <c r="Q362" s="12">
        <f>'[1]NSDUH OUD HUD estimates'!H$7</f>
        <v>243220283</v>
      </c>
      <c r="R362" s="12">
        <f>'[1]NSDUH OUD HUD estimates'!I$7</f>
        <v>246021656</v>
      </c>
      <c r="S362" s="12">
        <f>'[1]NSDUH OUD HUD estimates'!J$7</f>
        <v>247845207</v>
      </c>
      <c r="T362" s="12">
        <f>'[1]NSDUH OUD HUD estimates'!K$7</f>
        <v>249815089</v>
      </c>
      <c r="U362" s="12">
        <f>'[1]NSDUH OUD HUD estimates'!L$7</f>
        <v>251815533</v>
      </c>
      <c r="V362" s="12">
        <f>'[1]NSDUH OUD HUD estimates'!M$7</f>
        <v>253619107</v>
      </c>
      <c r="W362" s="12">
        <f>'[1]NSDUH OUD HUD estimates'!N$7</f>
        <v>257598944</v>
      </c>
      <c r="X362" s="12">
        <f>'[1]NSDUH OUD HUD estimates'!O$7</f>
        <v>260057325</v>
      </c>
      <c r="Y362" s="12">
        <f>'[1]NSDUH OUD HUD estimates'!P$7</f>
        <v>262391455</v>
      </c>
      <c r="Z362" s="12">
        <f>'[1]NSDUH OUD HUD estimates'!Q$7</f>
        <v>265122864</v>
      </c>
      <c r="AA362" s="12">
        <f>'[1]NSDUH OUD HUD estimates'!R$7</f>
        <v>267694489</v>
      </c>
      <c r="AB362" s="12">
        <f>'[1]NSDUH OUD HUD estimates'!S$7</f>
        <v>269430135</v>
      </c>
      <c r="AC362" s="12">
        <f>'[1]NSDUH OUD HUD estimates'!T$7</f>
        <v>272103335</v>
      </c>
      <c r="AD362" s="12">
        <f>'[1]NSDUH OUD HUD estimates'!U$7</f>
        <v>273753043</v>
      </c>
      <c r="AE362" s="12">
        <f>'[1]NSDUH OUD HUD estimates'!V$7</f>
        <v>275221248</v>
      </c>
      <c r="AF362" s="12">
        <f>'[1]NSDUH OUD HUD estimates'!W$7</f>
        <v>277196227.0557394</v>
      </c>
      <c r="AG362" s="12">
        <f>'[1]NSDUH OUD HUD estimates'!X$7</f>
        <v>279162039.54202181</v>
      </c>
      <c r="AH362" s="12">
        <f>'[1]NSDUH OUD HUD estimates'!Y$7</f>
        <v>281115352.1608628</v>
      </c>
      <c r="AI362" s="12">
        <f>'[1]NSDUH OUD HUD estimates'!Z$7</f>
        <v>283051164.9652859</v>
      </c>
      <c r="AJ362" s="12">
        <f>'[1]NSDUH OUD HUD estimates'!AA$7</f>
        <v>284966144.65730661</v>
      </c>
      <c r="AK362" s="12">
        <f>'[1]NSDUH OUD HUD estimates'!AB$7</f>
        <v>286858624.58793288</v>
      </c>
      <c r="AL362" s="12">
        <f>'[1]NSDUH OUD HUD estimates'!AC$7</f>
        <v>288731104.73065287</v>
      </c>
      <c r="AM362" s="12">
        <f>'[1]NSDUH OUD HUD estimates'!AD$7</f>
        <v>290576085.16500187</v>
      </c>
      <c r="AN362" s="12">
        <f>'[1]NSDUH OUD HUD estimates'!AE$7</f>
        <v>292390232.59299541</v>
      </c>
      <c r="AO362" s="12">
        <f>'[1]NSDUH OUD HUD estimates'!AF$7</f>
        <v>294170213.71664917</v>
      </c>
      <c r="AP362" s="12">
        <f>'[1]NSDUH OUD HUD estimates'!AG$7</f>
        <v>295914361.88697094</v>
      </c>
    </row>
    <row r="363" spans="1:42" ht="43.2" hidden="1" x14ac:dyDescent="0.3">
      <c r="A363" t="s">
        <v>155</v>
      </c>
      <c r="B363" s="1" t="s">
        <v>1160</v>
      </c>
      <c r="C363" t="s">
        <v>140</v>
      </c>
      <c r="D363" t="s">
        <v>141</v>
      </c>
      <c r="E363" t="s">
        <v>1161</v>
      </c>
      <c r="F363" s="1" t="s">
        <v>1162</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hidden="1" x14ac:dyDescent="0.3">
      <c r="A364" t="s">
        <v>138</v>
      </c>
      <c r="B364" s="1" t="s">
        <v>1163</v>
      </c>
      <c r="C364" t="s">
        <v>188</v>
      </c>
      <c r="D364" t="s">
        <v>189</v>
      </c>
      <c r="E364" t="s">
        <v>1161</v>
      </c>
      <c r="F364" s="1" t="s">
        <v>1164</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hidden="1" x14ac:dyDescent="0.3">
      <c r="A365" t="s">
        <v>138</v>
      </c>
      <c r="B365" s="1" t="s">
        <v>1165</v>
      </c>
      <c r="C365" t="s">
        <v>140</v>
      </c>
      <c r="D365" t="s">
        <v>141</v>
      </c>
      <c r="E365" t="s">
        <v>146</v>
      </c>
      <c r="F365" s="1" t="s">
        <v>1166</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hidden="1" x14ac:dyDescent="0.3">
      <c r="A366" t="s">
        <v>155</v>
      </c>
      <c r="B366" s="1" t="s">
        <v>1167</v>
      </c>
      <c r="C366" t="s">
        <v>140</v>
      </c>
      <c r="D366" t="s">
        <v>141</v>
      </c>
      <c r="E366" t="s">
        <v>1161</v>
      </c>
      <c r="F366" s="1" t="s">
        <v>1168</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hidden="1" x14ac:dyDescent="0.3">
      <c r="A367" t="s">
        <v>229</v>
      </c>
      <c r="B367" s="1" t="s">
        <v>1169</v>
      </c>
      <c r="C367" t="s">
        <v>140</v>
      </c>
      <c r="D367" t="s">
        <v>231</v>
      </c>
      <c r="F367" s="1" t="s">
        <v>1170</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hidden="1" x14ac:dyDescent="0.3">
      <c r="A368" t="s">
        <v>138</v>
      </c>
      <c r="B368" s="1" t="s">
        <v>1171</v>
      </c>
      <c r="C368" t="s">
        <v>140</v>
      </c>
      <c r="D368" t="s">
        <v>183</v>
      </c>
      <c r="E368" t="s">
        <v>146</v>
      </c>
      <c r="F368" s="1" t="s">
        <v>1172</v>
      </c>
      <c r="H368" s="1" t="s">
        <v>1173</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hidden="1" x14ac:dyDescent="0.3">
      <c r="A369" t="s">
        <v>138</v>
      </c>
      <c r="B369" s="1" t="s">
        <v>1174</v>
      </c>
      <c r="C369" t="s">
        <v>140</v>
      </c>
      <c r="D369" t="s">
        <v>175</v>
      </c>
      <c r="E369" t="s">
        <v>146</v>
      </c>
      <c r="F369" s="1" t="s">
        <v>1175</v>
      </c>
      <c r="G369" s="1" t="s">
        <v>1176</v>
      </c>
      <c r="H369" s="1" t="s">
        <v>1177</v>
      </c>
      <c r="I369" s="1" t="s">
        <v>1178</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hidden="1" x14ac:dyDescent="0.3">
      <c r="A370" t="s">
        <v>138</v>
      </c>
      <c r="B370" s="1" t="s">
        <v>1179</v>
      </c>
      <c r="C370" t="s">
        <v>140</v>
      </c>
      <c r="D370" t="s">
        <v>183</v>
      </c>
      <c r="E370" t="s">
        <v>146</v>
      </c>
      <c r="F370" s="1" t="s">
        <v>1180</v>
      </c>
      <c r="H370" s="1" t="s">
        <v>1181</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hidden="1" x14ac:dyDescent="0.3">
      <c r="A371" t="s">
        <v>138</v>
      </c>
      <c r="B371" s="1" t="s">
        <v>1182</v>
      </c>
      <c r="C371" t="s">
        <v>140</v>
      </c>
      <c r="D371" t="s">
        <v>141</v>
      </c>
      <c r="E371" t="s">
        <v>146</v>
      </c>
      <c r="F371" s="1" t="s">
        <v>1183</v>
      </c>
      <c r="H371" s="1" t="s">
        <v>1184</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hidden="1" x14ac:dyDescent="0.3">
      <c r="A372" t="s">
        <v>138</v>
      </c>
      <c r="B372" s="1" t="s">
        <v>1185</v>
      </c>
      <c r="C372" t="s">
        <v>140</v>
      </c>
      <c r="D372" t="s">
        <v>141</v>
      </c>
      <c r="E372" t="s">
        <v>146</v>
      </c>
      <c r="F372" s="1" t="s">
        <v>1186</v>
      </c>
      <c r="H372" s="1" t="s">
        <v>1184</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hidden="1" x14ac:dyDescent="0.3">
      <c r="A373" t="s">
        <v>138</v>
      </c>
      <c r="B373" s="1" t="s">
        <v>1187</v>
      </c>
      <c r="C373" t="s">
        <v>150</v>
      </c>
      <c r="D373" t="s">
        <v>175</v>
      </c>
      <c r="E373" t="s">
        <v>152</v>
      </c>
      <c r="F373" s="1">
        <v>0.76400000000000001</v>
      </c>
      <c r="G373" s="1" t="s">
        <v>521</v>
      </c>
      <c r="H373" s="1" t="s">
        <v>1188</v>
      </c>
      <c r="I373" s="1" t="s">
        <v>1189</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hidden="1" x14ac:dyDescent="0.3">
      <c r="A374" t="s">
        <v>138</v>
      </c>
      <c r="B374" s="1" t="s">
        <v>1190</v>
      </c>
      <c r="C374" t="s">
        <v>140</v>
      </c>
      <c r="D374" t="s">
        <v>141</v>
      </c>
      <c r="E374" t="s">
        <v>146</v>
      </c>
      <c r="F374" s="1" t="s">
        <v>1191</v>
      </c>
      <c r="H374" s="1" t="s">
        <v>1192</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hidden="1" x14ac:dyDescent="0.3">
      <c r="A375" t="s">
        <v>138</v>
      </c>
      <c r="B375" s="1" t="s">
        <v>1193</v>
      </c>
      <c r="C375" t="s">
        <v>150</v>
      </c>
      <c r="D375" t="s">
        <v>175</v>
      </c>
      <c r="E375" t="s">
        <v>152</v>
      </c>
      <c r="F375" s="1">
        <v>0.42399999999999999</v>
      </c>
      <c r="G375" s="1" t="s">
        <v>521</v>
      </c>
      <c r="H375" s="1" t="s">
        <v>1194</v>
      </c>
      <c r="I375" s="1" t="s">
        <v>1195</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hidden="1" x14ac:dyDescent="0.3">
      <c r="A376" t="s">
        <v>138</v>
      </c>
      <c r="B376" s="1" t="s">
        <v>1196</v>
      </c>
      <c r="C376" t="s">
        <v>140</v>
      </c>
      <c r="D376" t="s">
        <v>170</v>
      </c>
      <c r="E376" t="s">
        <v>152</v>
      </c>
      <c r="F376" s="1" t="s">
        <v>1197</v>
      </c>
      <c r="G376" s="1" t="s">
        <v>521</v>
      </c>
      <c r="H376" s="1" t="s">
        <v>1198</v>
      </c>
      <c r="I376" s="1" t="s">
        <v>1199</v>
      </c>
      <c r="J376" s="1" t="s">
        <v>619</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hidden="1" x14ac:dyDescent="0.3">
      <c r="A377" t="s">
        <v>138</v>
      </c>
      <c r="B377" s="1" t="s">
        <v>1200</v>
      </c>
      <c r="C377" t="s">
        <v>291</v>
      </c>
      <c r="D377" t="s">
        <v>183</v>
      </c>
      <c r="E377" t="s">
        <v>273</v>
      </c>
      <c r="F377" s="1" t="s">
        <v>1201</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hidden="1" x14ac:dyDescent="0.3">
      <c r="A378" t="s">
        <v>138</v>
      </c>
      <c r="B378" s="1" t="s">
        <v>1202</v>
      </c>
      <c r="C378" t="s">
        <v>291</v>
      </c>
      <c r="D378" t="s">
        <v>183</v>
      </c>
      <c r="E378" t="s">
        <v>303</v>
      </c>
      <c r="F378" s="1" t="s">
        <v>1203</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hidden="1" x14ac:dyDescent="0.3">
      <c r="A379" t="s">
        <v>138</v>
      </c>
      <c r="B379" s="1" t="s">
        <v>1204</v>
      </c>
      <c r="C379" t="s">
        <v>316</v>
      </c>
      <c r="D379" t="s">
        <v>183</v>
      </c>
      <c r="E379" t="s">
        <v>313</v>
      </c>
      <c r="F379" s="1" t="s">
        <v>1205</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hidden="1" x14ac:dyDescent="0.3">
      <c r="A380" t="s">
        <v>138</v>
      </c>
      <c r="B380" s="1" t="s">
        <v>1206</v>
      </c>
      <c r="C380" t="s">
        <v>316</v>
      </c>
      <c r="D380" t="s">
        <v>183</v>
      </c>
      <c r="E380" t="s">
        <v>273</v>
      </c>
      <c r="F380" s="1" t="s">
        <v>1207</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hidden="1" x14ac:dyDescent="0.3">
      <c r="A381" t="s">
        <v>688</v>
      </c>
      <c r="B381" s="1" t="s">
        <v>1208</v>
      </c>
      <c r="C381" t="s">
        <v>188</v>
      </c>
      <c r="D381" t="s">
        <v>183</v>
      </c>
      <c r="E381" t="s">
        <v>281</v>
      </c>
      <c r="F381" s="1" t="s">
        <v>1209</v>
      </c>
      <c r="H381" s="1" t="s">
        <v>309</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hidden="1" x14ac:dyDescent="0.3">
      <c r="A382" t="s">
        <v>688</v>
      </c>
      <c r="B382" s="1" t="s">
        <v>1210</v>
      </c>
      <c r="C382" t="s">
        <v>150</v>
      </c>
      <c r="D382" t="s">
        <v>183</v>
      </c>
      <c r="E382" t="s">
        <v>281</v>
      </c>
      <c r="F382" s="1">
        <v>2030</v>
      </c>
      <c r="H382" s="1" t="s">
        <v>1211</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hidden="1" x14ac:dyDescent="0.3">
      <c r="A383" t="s">
        <v>688</v>
      </c>
      <c r="B383" s="1" t="s">
        <v>1212</v>
      </c>
      <c r="C383" t="s">
        <v>150</v>
      </c>
      <c r="D383" t="s">
        <v>183</v>
      </c>
      <c r="E383" t="s">
        <v>391</v>
      </c>
      <c r="F383" s="1">
        <v>2030</v>
      </c>
      <c r="H383" s="1" t="s">
        <v>1213</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hidden="1" x14ac:dyDescent="0.3">
      <c r="A384" t="s">
        <v>688</v>
      </c>
      <c r="B384" s="1" t="s">
        <v>1214</v>
      </c>
      <c r="C384" t="s">
        <v>150</v>
      </c>
      <c r="D384" t="s">
        <v>183</v>
      </c>
      <c r="E384" t="s">
        <v>391</v>
      </c>
      <c r="F384" s="1">
        <v>2030</v>
      </c>
      <c r="H384" s="1" t="s">
        <v>1215</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hidden="1" x14ac:dyDescent="0.3">
      <c r="A385" t="s">
        <v>688</v>
      </c>
      <c r="B385" s="1" t="s">
        <v>1216</v>
      </c>
      <c r="C385" t="s">
        <v>150</v>
      </c>
      <c r="D385" t="s">
        <v>183</v>
      </c>
      <c r="E385" t="s">
        <v>391</v>
      </c>
      <c r="F385" s="1">
        <v>2030</v>
      </c>
      <c r="H385" s="1" t="s">
        <v>1217</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hidden="1" x14ac:dyDescent="0.3">
      <c r="A386" t="s">
        <v>688</v>
      </c>
      <c r="B386" s="1" t="s">
        <v>1218</v>
      </c>
      <c r="C386" t="s">
        <v>150</v>
      </c>
      <c r="D386" t="s">
        <v>183</v>
      </c>
      <c r="E386" t="s">
        <v>391</v>
      </c>
      <c r="F386" s="1">
        <v>2030</v>
      </c>
      <c r="H386" s="1" t="s">
        <v>1219</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hidden="1" x14ac:dyDescent="0.3">
      <c r="A387" t="s">
        <v>688</v>
      </c>
      <c r="B387" s="1" t="s">
        <v>1220</v>
      </c>
      <c r="C387" t="s">
        <v>150</v>
      </c>
      <c r="D387" t="s">
        <v>183</v>
      </c>
      <c r="E387" t="s">
        <v>391</v>
      </c>
      <c r="F387" s="1">
        <v>2060</v>
      </c>
      <c r="H387" s="1" t="s">
        <v>1221</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43.2" hidden="1" x14ac:dyDescent="0.3">
      <c r="A388" t="s">
        <v>688</v>
      </c>
      <c r="B388" s="1" t="s">
        <v>1222</v>
      </c>
      <c r="C388" t="s">
        <v>150</v>
      </c>
      <c r="D388" t="s">
        <v>183</v>
      </c>
      <c r="E388" t="s">
        <v>391</v>
      </c>
      <c r="F388" s="1">
        <v>2030</v>
      </c>
      <c r="H388" s="1" t="s">
        <v>1223</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hidden="1" x14ac:dyDescent="0.3">
      <c r="A389" t="s">
        <v>688</v>
      </c>
      <c r="B389" s="1" t="s">
        <v>1224</v>
      </c>
      <c r="C389" t="s">
        <v>150</v>
      </c>
      <c r="D389" t="s">
        <v>183</v>
      </c>
      <c r="E389" t="s">
        <v>391</v>
      </c>
      <c r="F389" s="1">
        <v>2030</v>
      </c>
      <c r="H389" s="1" t="s">
        <v>1225</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hidden="1" x14ac:dyDescent="0.3">
      <c r="A390" t="s">
        <v>688</v>
      </c>
      <c r="B390" s="1" t="s">
        <v>1226</v>
      </c>
      <c r="C390" t="s">
        <v>150</v>
      </c>
      <c r="D390" t="s">
        <v>183</v>
      </c>
      <c r="E390" t="s">
        <v>281</v>
      </c>
      <c r="F390" s="1">
        <v>2030</v>
      </c>
      <c r="H390" s="1" t="s">
        <v>1227</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hidden="1" x14ac:dyDescent="0.3">
      <c r="A391" t="s">
        <v>688</v>
      </c>
      <c r="B391" s="1" t="s">
        <v>1228</v>
      </c>
      <c r="C391" t="s">
        <v>150</v>
      </c>
      <c r="D391" t="s">
        <v>183</v>
      </c>
      <c r="E391" t="s">
        <v>391</v>
      </c>
      <c r="F391" s="1">
        <v>2030</v>
      </c>
      <c r="H391" s="1" t="s">
        <v>1229</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hidden="1" x14ac:dyDescent="0.3">
      <c r="A392" t="s">
        <v>688</v>
      </c>
      <c r="B392" s="1" t="s">
        <v>1230</v>
      </c>
      <c r="C392" t="s">
        <v>188</v>
      </c>
      <c r="D392" t="s">
        <v>183</v>
      </c>
      <c r="F392" s="1" t="s">
        <v>1231</v>
      </c>
      <c r="H392" s="1" t="s">
        <v>309</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72" hidden="1" x14ac:dyDescent="0.3">
      <c r="A393" t="s">
        <v>688</v>
      </c>
      <c r="B393" s="1" t="s">
        <v>1232</v>
      </c>
      <c r="C393" t="s">
        <v>150</v>
      </c>
      <c r="D393" t="s">
        <v>183</v>
      </c>
      <c r="E393" t="s">
        <v>152</v>
      </c>
      <c r="F393" s="1">
        <v>3.2300000000000002E-2</v>
      </c>
      <c r="H393" s="1" t="s">
        <v>1233</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15.2" hidden="1" x14ac:dyDescent="0.3">
      <c r="A394" t="s">
        <v>688</v>
      </c>
      <c r="B394" s="1" t="s">
        <v>1234</v>
      </c>
      <c r="C394" t="s">
        <v>150</v>
      </c>
      <c r="D394" t="s">
        <v>183</v>
      </c>
      <c r="E394" t="s">
        <v>1235</v>
      </c>
      <c r="F394" s="1">
        <v>529</v>
      </c>
      <c r="H394" s="1" t="s">
        <v>1236</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hidden="1" x14ac:dyDescent="0.3">
      <c r="A395" t="s">
        <v>688</v>
      </c>
      <c r="B395" s="1" t="s">
        <v>1237</v>
      </c>
      <c r="C395" t="s">
        <v>150</v>
      </c>
      <c r="D395" t="s">
        <v>183</v>
      </c>
      <c r="E395" t="s">
        <v>509</v>
      </c>
      <c r="F395" s="1">
        <v>159043</v>
      </c>
      <c r="H395" s="1" t="s">
        <v>1238</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hidden="1" x14ac:dyDescent="0.3">
      <c r="A396" t="s">
        <v>688</v>
      </c>
      <c r="B396" s="1" t="s">
        <v>1239</v>
      </c>
      <c r="C396" t="s">
        <v>150</v>
      </c>
      <c r="D396" t="s">
        <v>183</v>
      </c>
      <c r="E396" t="s">
        <v>152</v>
      </c>
      <c r="F396" s="1">
        <v>0.77510000000000001</v>
      </c>
      <c r="H396" s="1" t="s">
        <v>1240</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hidden="1" x14ac:dyDescent="0.3">
      <c r="A397" t="s">
        <v>688</v>
      </c>
      <c r="B397" s="1" t="s">
        <v>1241</v>
      </c>
      <c r="C397" t="s">
        <v>150</v>
      </c>
      <c r="D397" t="s">
        <v>183</v>
      </c>
      <c r="E397" t="s">
        <v>152</v>
      </c>
      <c r="F397" s="1">
        <v>0.56999999999999995</v>
      </c>
      <c r="H397" s="1" t="s">
        <v>1242</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15.2" hidden="1" x14ac:dyDescent="0.3">
      <c r="A398" t="s">
        <v>688</v>
      </c>
      <c r="B398" s="1" t="s">
        <v>1243</v>
      </c>
      <c r="C398" t="s">
        <v>150</v>
      </c>
      <c r="D398" t="s">
        <v>183</v>
      </c>
      <c r="E398" t="s">
        <v>509</v>
      </c>
      <c r="F398" s="1">
        <v>750000</v>
      </c>
      <c r="H398" s="1" t="s">
        <v>1244</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hidden="1" x14ac:dyDescent="0.3">
      <c r="A399" t="s">
        <v>688</v>
      </c>
      <c r="B399" s="1" t="s">
        <v>1245</v>
      </c>
      <c r="C399" t="s">
        <v>150</v>
      </c>
      <c r="D399" t="s">
        <v>183</v>
      </c>
      <c r="E399" t="s">
        <v>146</v>
      </c>
      <c r="F399" s="2">
        <v>3359930</v>
      </c>
      <c r="G399" s="3"/>
      <c r="H399" s="1" t="s">
        <v>1246</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hidden="1" x14ac:dyDescent="0.3">
      <c r="A400" t="s">
        <v>688</v>
      </c>
      <c r="B400" s="1" t="s">
        <v>1247</v>
      </c>
      <c r="C400" t="s">
        <v>150</v>
      </c>
      <c r="D400" t="s">
        <v>183</v>
      </c>
      <c r="E400" t="s">
        <v>509</v>
      </c>
      <c r="F400" s="2">
        <v>52930700</v>
      </c>
      <c r="G400" s="3"/>
      <c r="H400" s="1" t="s">
        <v>1248</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hidden="1" x14ac:dyDescent="0.3">
      <c r="A401" t="s">
        <v>688</v>
      </c>
      <c r="B401" s="1" t="s">
        <v>1249</v>
      </c>
      <c r="C401" t="s">
        <v>150</v>
      </c>
      <c r="D401" t="s">
        <v>183</v>
      </c>
      <c r="E401" t="s">
        <v>1161</v>
      </c>
      <c r="F401" s="1">
        <v>1.98</v>
      </c>
      <c r="H401" s="1" t="s">
        <v>1250</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hidden="1" x14ac:dyDescent="0.3">
      <c r="A402" t="s">
        <v>688</v>
      </c>
      <c r="B402" s="1" t="s">
        <v>1251</v>
      </c>
      <c r="C402" t="s">
        <v>150</v>
      </c>
      <c r="D402" t="s">
        <v>183</v>
      </c>
      <c r="E402" t="s">
        <v>509</v>
      </c>
      <c r="F402" s="1">
        <v>45669</v>
      </c>
      <c r="H402" s="1" t="s">
        <v>1252</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hidden="1" x14ac:dyDescent="0.3">
      <c r="A403" t="s">
        <v>688</v>
      </c>
      <c r="B403" s="1" t="s">
        <v>1253</v>
      </c>
      <c r="C403" t="s">
        <v>140</v>
      </c>
      <c r="D403" t="s">
        <v>183</v>
      </c>
      <c r="E403" t="s">
        <v>146</v>
      </c>
      <c r="F403" s="1" t="s">
        <v>1254</v>
      </c>
      <c r="H403" s="1" t="s">
        <v>309</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hidden="1" x14ac:dyDescent="0.3">
      <c r="A404" t="s">
        <v>688</v>
      </c>
      <c r="B404" s="1" t="s">
        <v>1255</v>
      </c>
      <c r="C404" t="s">
        <v>188</v>
      </c>
      <c r="D404" t="s">
        <v>231</v>
      </c>
      <c r="E404" t="s">
        <v>281</v>
      </c>
      <c r="F404" s="1" t="s">
        <v>1256</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43.2" hidden="1" x14ac:dyDescent="0.3">
      <c r="A405" t="s">
        <v>688</v>
      </c>
      <c r="B405" s="1" t="s">
        <v>1257</v>
      </c>
      <c r="C405" t="s">
        <v>188</v>
      </c>
      <c r="D405" t="s">
        <v>231</v>
      </c>
      <c r="F405" s="1" t="s">
        <v>1258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72" hidden="1" x14ac:dyDescent="0.3">
      <c r="A406" t="s">
        <v>688</v>
      </c>
      <c r="B406" s="1" t="s">
        <v>1259</v>
      </c>
      <c r="C406" t="s">
        <v>140</v>
      </c>
      <c r="D406" t="s">
        <v>183</v>
      </c>
      <c r="F406" s="1" t="s">
        <v>1260</v>
      </c>
      <c r="H406" s="1" t="s">
        <v>1261</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72" hidden="1" x14ac:dyDescent="0.3">
      <c r="A407" t="s">
        <v>138</v>
      </c>
      <c r="B407" s="1" t="s">
        <v>1262</v>
      </c>
      <c r="C407" t="s">
        <v>150</v>
      </c>
      <c r="D407" t="s">
        <v>175</v>
      </c>
      <c r="E407" t="s">
        <v>341</v>
      </c>
      <c r="G407" s="30" t="s">
        <v>226</v>
      </c>
      <c r="H407" s="1" t="s">
        <v>1263</v>
      </c>
      <c r="I407" s="1" t="s">
        <v>1264</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43.2" x14ac:dyDescent="0.3">
      <c r="A408" t="s">
        <v>138</v>
      </c>
      <c r="B408" s="1" t="s">
        <v>1265</v>
      </c>
      <c r="C408" t="s">
        <v>150</v>
      </c>
      <c r="D408" t="s">
        <v>175</v>
      </c>
      <c r="E408" t="s">
        <v>146</v>
      </c>
      <c r="G408" s="1" t="s">
        <v>379</v>
      </c>
      <c r="H408" s="1" t="s">
        <v>1266</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hidden="1" x14ac:dyDescent="0.3">
      <c r="A409" t="s">
        <v>138</v>
      </c>
      <c r="B409" s="1" t="s">
        <v>1267</v>
      </c>
      <c r="C409" t="s">
        <v>140</v>
      </c>
      <c r="D409" t="s">
        <v>141</v>
      </c>
      <c r="E409" t="s">
        <v>313</v>
      </c>
      <c r="F409" s="1" t="s">
        <v>1268</v>
      </c>
      <c r="H409" s="1" t="s">
        <v>1269</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hidden="1" x14ac:dyDescent="0.3">
      <c r="A410" t="s">
        <v>138</v>
      </c>
      <c r="B410" s="1" t="s">
        <v>1270</v>
      </c>
      <c r="C410" t="s">
        <v>316</v>
      </c>
      <c r="D410" t="s">
        <v>292</v>
      </c>
      <c r="E410" t="s">
        <v>623</v>
      </c>
      <c r="F410" s="1" t="s">
        <v>1271</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hidden="1" x14ac:dyDescent="0.3">
      <c r="A411" t="s">
        <v>138</v>
      </c>
      <c r="B411" s="1" t="s">
        <v>1272</v>
      </c>
      <c r="C411" t="s">
        <v>140</v>
      </c>
      <c r="D411" t="s">
        <v>141</v>
      </c>
      <c r="E411" t="s">
        <v>313</v>
      </c>
      <c r="F411" s="1" t="s">
        <v>1273</v>
      </c>
      <c r="H411" s="1" t="s">
        <v>1274</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43.2" hidden="1" x14ac:dyDescent="0.3">
      <c r="A412" t="s">
        <v>138</v>
      </c>
      <c r="B412" s="1" t="s">
        <v>1275</v>
      </c>
      <c r="C412" t="s">
        <v>316</v>
      </c>
      <c r="D412" t="s">
        <v>292</v>
      </c>
      <c r="E412" t="s">
        <v>313</v>
      </c>
      <c r="F412" s="1" t="s">
        <v>1276</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hidden="1" x14ac:dyDescent="0.3">
      <c r="A413" t="s">
        <v>138</v>
      </c>
      <c r="B413" s="1" t="s">
        <v>1277</v>
      </c>
      <c r="C413" t="s">
        <v>140</v>
      </c>
      <c r="D413" t="s">
        <v>141</v>
      </c>
      <c r="E413" t="s">
        <v>313</v>
      </c>
      <c r="F413" s="1" t="s">
        <v>1278</v>
      </c>
      <c r="H413" s="1" t="s">
        <v>1279</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43.2" hidden="1" x14ac:dyDescent="0.3">
      <c r="A414" t="s">
        <v>138</v>
      </c>
      <c r="B414" s="1" t="s">
        <v>1280</v>
      </c>
      <c r="C414" t="s">
        <v>316</v>
      </c>
      <c r="D414" t="s">
        <v>292</v>
      </c>
      <c r="E414" t="s">
        <v>623</v>
      </c>
      <c r="F414" s="1" t="s">
        <v>1281</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hidden="1" x14ac:dyDescent="0.3">
      <c r="A415" t="s">
        <v>138</v>
      </c>
      <c r="B415" s="1" t="s">
        <v>1282</v>
      </c>
      <c r="C415" t="s">
        <v>140</v>
      </c>
      <c r="D415" t="s">
        <v>141</v>
      </c>
      <c r="E415" t="s">
        <v>313</v>
      </c>
      <c r="F415" s="1" t="s">
        <v>1283</v>
      </c>
      <c r="H415" s="1" t="s">
        <v>1284</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hidden="1" x14ac:dyDescent="0.3">
      <c r="A416" t="s">
        <v>138</v>
      </c>
      <c r="B416" s="1" t="s">
        <v>1285</v>
      </c>
      <c r="C416" t="s">
        <v>140</v>
      </c>
      <c r="D416" t="s">
        <v>141</v>
      </c>
      <c r="E416" t="s">
        <v>146</v>
      </c>
      <c r="F416" s="1" t="s">
        <v>1286</v>
      </c>
      <c r="H416" s="1" t="s">
        <v>309</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hidden="1" x14ac:dyDescent="0.3">
      <c r="A417" t="s">
        <v>138</v>
      </c>
      <c r="B417" s="1" t="s">
        <v>1287</v>
      </c>
      <c r="C417" t="s">
        <v>140</v>
      </c>
      <c r="D417" t="s">
        <v>175</v>
      </c>
      <c r="E417" t="s">
        <v>152</v>
      </c>
      <c r="F417" s="1" t="s">
        <v>1288</v>
      </c>
      <c r="G417" s="1" t="s">
        <v>1289</v>
      </c>
      <c r="H417" s="1" t="s">
        <v>1290</v>
      </c>
      <c r="I417" s="1" t="s">
        <v>1291</v>
      </c>
      <c r="J417" s="1" t="s">
        <v>1292</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hidden="1" x14ac:dyDescent="0.3">
      <c r="A418" t="s">
        <v>138</v>
      </c>
      <c r="B418" s="1" t="s">
        <v>1293</v>
      </c>
      <c r="C418" t="s">
        <v>140</v>
      </c>
      <c r="D418" t="s">
        <v>175</v>
      </c>
      <c r="E418" t="s">
        <v>146</v>
      </c>
      <c r="F418" s="1" t="s">
        <v>1294</v>
      </c>
      <c r="G418" s="1" t="s">
        <v>1289</v>
      </c>
      <c r="H418" s="1" t="s">
        <v>1295</v>
      </c>
      <c r="I418" s="1" t="s">
        <v>1291</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hidden="1" x14ac:dyDescent="0.3">
      <c r="A419" t="s">
        <v>138</v>
      </c>
      <c r="B419" s="1" t="s">
        <v>1296</v>
      </c>
      <c r="C419" t="s">
        <v>140</v>
      </c>
      <c r="D419" t="s">
        <v>175</v>
      </c>
      <c r="E419" t="s">
        <v>146</v>
      </c>
      <c r="F419" s="1" t="s">
        <v>1297</v>
      </c>
      <c r="G419" s="1" t="s">
        <v>1289</v>
      </c>
      <c r="H419" s="1" t="s">
        <v>1298</v>
      </c>
      <c r="I419" s="1" t="s">
        <v>1291</v>
      </c>
      <c r="J419" s="1" t="s">
        <v>1299</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115.2" hidden="1" x14ac:dyDescent="0.3">
      <c r="A420" t="s">
        <v>138</v>
      </c>
      <c r="B420" s="1" t="s">
        <v>1300</v>
      </c>
      <c r="C420" t="s">
        <v>150</v>
      </c>
      <c r="D420" t="s">
        <v>175</v>
      </c>
      <c r="E420" t="s">
        <v>341</v>
      </c>
      <c r="G420" s="1" t="s">
        <v>226</v>
      </c>
      <c r="H420" s="1" t="s">
        <v>1301</v>
      </c>
      <c r="I420" s="1" t="s">
        <v>1302</v>
      </c>
      <c r="J420" s="1" t="s">
        <v>1303</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hidden="1" x14ac:dyDescent="0.3">
      <c r="A421" t="s">
        <v>138</v>
      </c>
      <c r="B421" s="1" t="s">
        <v>1304</v>
      </c>
      <c r="C421" t="s">
        <v>188</v>
      </c>
      <c r="D421" t="s">
        <v>175</v>
      </c>
      <c r="E421" t="s">
        <v>320</v>
      </c>
      <c r="F421" s="1" t="s">
        <v>1305</v>
      </c>
      <c r="H421" s="1" t="s">
        <v>1306</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57.6" x14ac:dyDescent="0.3">
      <c r="A422" t="s">
        <v>138</v>
      </c>
      <c r="B422" s="1" t="s">
        <v>1307</v>
      </c>
      <c r="C422" t="s">
        <v>150</v>
      </c>
      <c r="D422" t="s">
        <v>175</v>
      </c>
      <c r="E422" t="s">
        <v>152</v>
      </c>
      <c r="G422" s="1" t="s">
        <v>379</v>
      </c>
      <c r="H422" s="1" t="s">
        <v>1308</v>
      </c>
      <c r="J422" s="1" t="s">
        <v>1309</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hidden="1" x14ac:dyDescent="0.3">
      <c r="A423" t="s">
        <v>138</v>
      </c>
      <c r="B423" s="1" t="s">
        <v>1310</v>
      </c>
      <c r="C423" t="s">
        <v>188</v>
      </c>
      <c r="D423" t="s">
        <v>175</v>
      </c>
      <c r="E423" t="s">
        <v>320</v>
      </c>
      <c r="F423" s="1" t="s">
        <v>1305</v>
      </c>
      <c r="H423" s="1" t="s">
        <v>1311</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hidden="1" x14ac:dyDescent="0.3">
      <c r="A424" t="s">
        <v>138</v>
      </c>
      <c r="B424" s="1" t="s">
        <v>1312</v>
      </c>
      <c r="C424" t="s">
        <v>140</v>
      </c>
      <c r="D424" t="s">
        <v>141</v>
      </c>
      <c r="E424">
        <v>1</v>
      </c>
      <c r="F424" s="1" t="s">
        <v>1313</v>
      </c>
      <c r="H424" s="1" t="s">
        <v>1314</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hidden="1" x14ac:dyDescent="0.3">
      <c r="A425" t="s">
        <v>138</v>
      </c>
      <c r="B425" s="1" t="s">
        <v>1315</v>
      </c>
      <c r="C425" t="s">
        <v>316</v>
      </c>
      <c r="D425" t="s">
        <v>292</v>
      </c>
      <c r="E425" t="s">
        <v>313</v>
      </c>
      <c r="F425" s="1" t="s">
        <v>1316</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hidden="1" x14ac:dyDescent="0.3">
      <c r="A426" t="s">
        <v>138</v>
      </c>
      <c r="B426" s="1" t="s">
        <v>1317</v>
      </c>
      <c r="C426" t="s">
        <v>316</v>
      </c>
      <c r="D426" t="s">
        <v>292</v>
      </c>
      <c r="E426" t="s">
        <v>313</v>
      </c>
      <c r="F426" s="1" t="s">
        <v>1318</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hidden="1" x14ac:dyDescent="0.3">
      <c r="A427" t="s">
        <v>138</v>
      </c>
      <c r="B427" s="1" t="s">
        <v>1319</v>
      </c>
      <c r="C427" t="s">
        <v>316</v>
      </c>
      <c r="D427" t="s">
        <v>292</v>
      </c>
      <c r="E427" t="s">
        <v>313</v>
      </c>
      <c r="F427" s="1" t="s">
        <v>1320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hidden="1" x14ac:dyDescent="0.3">
      <c r="A428" t="s">
        <v>229</v>
      </c>
      <c r="B428" s="1" t="s">
        <v>1321</v>
      </c>
      <c r="C428" t="s">
        <v>140</v>
      </c>
      <c r="D428" t="s">
        <v>231</v>
      </c>
      <c r="F428" s="1" t="s">
        <v>1322</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hidden="1" x14ac:dyDescent="0.3">
      <c r="A429" t="s">
        <v>229</v>
      </c>
      <c r="B429" s="1" t="s">
        <v>1323</v>
      </c>
      <c r="C429" t="s">
        <v>140</v>
      </c>
      <c r="D429" t="s">
        <v>231</v>
      </c>
      <c r="E429" t="s">
        <v>146</v>
      </c>
      <c r="F429" s="1" t="s">
        <v>1324</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hidden="1" x14ac:dyDescent="0.3">
      <c r="A430" t="s">
        <v>229</v>
      </c>
      <c r="B430" s="1" t="s">
        <v>1325</v>
      </c>
      <c r="C430" t="s">
        <v>140</v>
      </c>
      <c r="D430" t="s">
        <v>231</v>
      </c>
      <c r="F430" s="1" t="s">
        <v>1326</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hidden="1" x14ac:dyDescent="0.3">
      <c r="A431" t="s">
        <v>138</v>
      </c>
      <c r="B431" s="1" t="s">
        <v>1327</v>
      </c>
      <c r="C431" t="s">
        <v>140</v>
      </c>
      <c r="D431" t="s">
        <v>151</v>
      </c>
      <c r="E431" t="s">
        <v>146</v>
      </c>
      <c r="F431" s="1" t="s">
        <v>1328</v>
      </c>
      <c r="H431" s="1" t="s">
        <v>1329</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hidden="1" x14ac:dyDescent="0.3">
      <c r="A432" t="s">
        <v>138</v>
      </c>
      <c r="B432" s="1" t="s">
        <v>1330</v>
      </c>
      <c r="C432" t="s">
        <v>140</v>
      </c>
      <c r="D432" t="s">
        <v>151</v>
      </c>
      <c r="E432" t="s">
        <v>146</v>
      </c>
      <c r="F432" s="1" t="s">
        <v>1331</v>
      </c>
      <c r="H432" s="1" t="s">
        <v>1332</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hidden="1" x14ac:dyDescent="0.3">
      <c r="A433" t="s">
        <v>138</v>
      </c>
      <c r="B433" s="1" t="s">
        <v>1333</v>
      </c>
      <c r="C433" t="s">
        <v>140</v>
      </c>
      <c r="D433" t="s">
        <v>141</v>
      </c>
      <c r="E433" t="s">
        <v>146</v>
      </c>
      <c r="F433" s="1" t="s">
        <v>1334</v>
      </c>
      <c r="H433" s="1" t="s">
        <v>1332</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hidden="1" x14ac:dyDescent="0.3">
      <c r="A434" t="s">
        <v>138</v>
      </c>
      <c r="B434" s="1" t="s">
        <v>1335</v>
      </c>
      <c r="C434" t="s">
        <v>140</v>
      </c>
      <c r="D434" t="s">
        <v>141</v>
      </c>
      <c r="E434" t="s">
        <v>146</v>
      </c>
      <c r="F434" s="1" t="s">
        <v>1336</v>
      </c>
      <c r="H434" s="1" t="s">
        <v>1337</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43.2" hidden="1" x14ac:dyDescent="0.3">
      <c r="A435" t="s">
        <v>138</v>
      </c>
      <c r="B435" s="1" t="s">
        <v>1338</v>
      </c>
      <c r="C435" t="s">
        <v>140</v>
      </c>
      <c r="D435" t="s">
        <v>141</v>
      </c>
      <c r="E435" t="s">
        <v>146</v>
      </c>
      <c r="F435" s="1" t="s">
        <v>1339</v>
      </c>
      <c r="H435" s="1" t="s">
        <v>1340</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hidden="1" x14ac:dyDescent="0.3">
      <c r="A436" t="s">
        <v>138</v>
      </c>
      <c r="B436" s="1" t="s">
        <v>1341</v>
      </c>
      <c r="C436" t="s">
        <v>140</v>
      </c>
      <c r="D436" t="s">
        <v>141</v>
      </c>
      <c r="E436" t="s">
        <v>146</v>
      </c>
      <c r="F436" s="1" t="s">
        <v>1342</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30.4" x14ac:dyDescent="0.3">
      <c r="A437" t="s">
        <v>138</v>
      </c>
      <c r="B437" s="1" t="s">
        <v>1343</v>
      </c>
      <c r="C437" t="s">
        <v>150</v>
      </c>
      <c r="D437" t="s">
        <v>151</v>
      </c>
      <c r="E437" t="s">
        <v>152</v>
      </c>
      <c r="F437" s="1">
        <v>1.43936</v>
      </c>
      <c r="G437" s="1" t="s">
        <v>153</v>
      </c>
      <c r="H437" s="1" t="s">
        <v>1344</v>
      </c>
      <c r="J437" s="1" t="s">
        <v>1345</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3">
      <c r="A438" t="s">
        <v>138</v>
      </c>
      <c r="B438" s="1" t="s">
        <v>1346</v>
      </c>
      <c r="C438" t="s">
        <v>150</v>
      </c>
      <c r="D438" t="s">
        <v>151</v>
      </c>
      <c r="E438" t="s">
        <v>152</v>
      </c>
      <c r="F438" s="1">
        <v>0.40723900000000002</v>
      </c>
      <c r="G438" s="1" t="s">
        <v>153</v>
      </c>
      <c r="H438" s="1" t="s">
        <v>1347</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3">
      <c r="A439" t="s">
        <v>138</v>
      </c>
      <c r="B439" s="1" t="s">
        <v>1348</v>
      </c>
      <c r="C439" t="s">
        <v>150</v>
      </c>
      <c r="D439" t="s">
        <v>151</v>
      </c>
      <c r="E439" t="s">
        <v>152</v>
      </c>
      <c r="F439" s="1">
        <v>1.23346</v>
      </c>
      <c r="G439" s="1" t="s">
        <v>153</v>
      </c>
      <c r="H439" s="1" t="s">
        <v>1349</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hidden="1" x14ac:dyDescent="0.3">
      <c r="A440" t="s">
        <v>138</v>
      </c>
      <c r="B440" s="1" t="s">
        <v>1350</v>
      </c>
      <c r="C440" t="s">
        <v>140</v>
      </c>
      <c r="D440" t="s">
        <v>141</v>
      </c>
      <c r="E440" t="s">
        <v>1351</v>
      </c>
      <c r="F440" s="1" t="s">
        <v>1352</v>
      </c>
      <c r="H440" s="1" t="s">
        <v>1353</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hidden="1" x14ac:dyDescent="0.3">
      <c r="A441" t="s">
        <v>138</v>
      </c>
      <c r="B441" s="1" t="s">
        <v>1354</v>
      </c>
      <c r="C441" t="s">
        <v>188</v>
      </c>
      <c r="D441" t="s">
        <v>141</v>
      </c>
      <c r="E441" t="s">
        <v>1355</v>
      </c>
      <c r="F441" s="1" t="s">
        <v>1356</v>
      </c>
      <c r="H441" s="1" t="s">
        <v>1357</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hidden="1" x14ac:dyDescent="0.3">
      <c r="A442" t="s">
        <v>138</v>
      </c>
      <c r="B442" s="1" t="s">
        <v>1358</v>
      </c>
      <c r="C442" t="s">
        <v>140</v>
      </c>
      <c r="D442" t="s">
        <v>141</v>
      </c>
      <c r="E442" t="s">
        <v>146</v>
      </c>
      <c r="F442" s="1" t="s">
        <v>1359</v>
      </c>
      <c r="H442" s="1" t="s">
        <v>1360</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hidden="1" x14ac:dyDescent="0.3">
      <c r="A443" t="s">
        <v>138</v>
      </c>
      <c r="B443" s="1" t="s">
        <v>1361</v>
      </c>
      <c r="C443" t="s">
        <v>150</v>
      </c>
      <c r="D443" t="s">
        <v>175</v>
      </c>
      <c r="E443" t="s">
        <v>1362</v>
      </c>
      <c r="F443" s="1">
        <v>13000</v>
      </c>
      <c r="G443" s="1" t="s">
        <v>392</v>
      </c>
      <c r="H443" s="1" t="s">
        <v>1363</v>
      </c>
      <c r="I443" s="1" t="s">
        <v>1364</v>
      </c>
      <c r="J443" s="1" t="s">
        <v>1365</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hidden="1" x14ac:dyDescent="0.3">
      <c r="A444" t="s">
        <v>138</v>
      </c>
      <c r="B444" s="1" t="s">
        <v>1366</v>
      </c>
      <c r="C444" t="s">
        <v>150</v>
      </c>
      <c r="D444" t="s">
        <v>175</v>
      </c>
      <c r="E444" t="s">
        <v>1362</v>
      </c>
      <c r="F444" s="1">
        <v>4400</v>
      </c>
      <c r="G444" s="1" t="s">
        <v>392</v>
      </c>
      <c r="H444" s="1" t="s">
        <v>1367</v>
      </c>
      <c r="I444" s="1" t="s">
        <v>1364</v>
      </c>
      <c r="J444" s="1" t="s">
        <v>1368</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hidden="1" x14ac:dyDescent="0.3">
      <c r="A445" t="s">
        <v>138</v>
      </c>
      <c r="B445" s="1" t="s">
        <v>1369</v>
      </c>
      <c r="C445" t="s">
        <v>150</v>
      </c>
      <c r="D445" t="s">
        <v>175</v>
      </c>
      <c r="E445" t="s">
        <v>1370</v>
      </c>
      <c r="F445" s="1">
        <v>2000</v>
      </c>
      <c r="G445" s="1" t="s">
        <v>392</v>
      </c>
      <c r="H445" s="1" t="s">
        <v>1371</v>
      </c>
      <c r="I445" s="1" t="s">
        <v>1364</v>
      </c>
      <c r="J445" s="1" t="s">
        <v>1372</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hidden="1" x14ac:dyDescent="0.3">
      <c r="A446" t="s">
        <v>138</v>
      </c>
      <c r="B446" s="1" t="s">
        <v>1373</v>
      </c>
      <c r="C446" t="s">
        <v>150</v>
      </c>
      <c r="D446" t="s">
        <v>175</v>
      </c>
      <c r="E446" t="s">
        <v>1370</v>
      </c>
      <c r="F446" s="1">
        <v>12000</v>
      </c>
      <c r="G446" s="1" t="s">
        <v>392</v>
      </c>
      <c r="H446" s="1" t="s">
        <v>1374</v>
      </c>
      <c r="I446" s="1" t="s">
        <v>1364</v>
      </c>
      <c r="J446" s="1" t="s">
        <v>1375</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hidden="1" x14ac:dyDescent="0.3">
      <c r="A447" t="s">
        <v>138</v>
      </c>
      <c r="B447" s="1" t="s">
        <v>1376</v>
      </c>
      <c r="C447" t="s">
        <v>150</v>
      </c>
      <c r="D447" t="s">
        <v>175</v>
      </c>
      <c r="E447" t="s">
        <v>1370</v>
      </c>
      <c r="F447" s="1">
        <v>17000</v>
      </c>
      <c r="G447" s="1" t="s">
        <v>392</v>
      </c>
      <c r="H447" s="1" t="s">
        <v>1377</v>
      </c>
      <c r="I447" s="1" t="s">
        <v>1364</v>
      </c>
      <c r="J447" s="1" t="s">
        <v>1378</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hidden="1" x14ac:dyDescent="0.3">
      <c r="A448" t="s">
        <v>138</v>
      </c>
      <c r="B448" s="1" t="s">
        <v>1379</v>
      </c>
      <c r="C448" t="s">
        <v>291</v>
      </c>
      <c r="D448" t="s">
        <v>292</v>
      </c>
      <c r="E448" t="s">
        <v>509</v>
      </c>
      <c r="F448" s="1" t="s">
        <v>1380</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hidden="1" x14ac:dyDescent="0.3">
      <c r="A449" t="s">
        <v>412</v>
      </c>
      <c r="B449" s="1" t="s">
        <v>1381</v>
      </c>
      <c r="C449" t="s">
        <v>150</v>
      </c>
      <c r="D449" t="s">
        <v>487</v>
      </c>
      <c r="E449" t="s">
        <v>509</v>
      </c>
      <c r="F449" s="1" t="s">
        <v>1382</v>
      </c>
      <c r="J449" s="1" t="s">
        <v>1383</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hidden="1" x14ac:dyDescent="0.3">
      <c r="A450" t="s">
        <v>412</v>
      </c>
      <c r="B450" s="1" t="s">
        <v>1384</v>
      </c>
      <c r="C450" t="s">
        <v>140</v>
      </c>
      <c r="D450" t="s">
        <v>141</v>
      </c>
      <c r="E450" t="s">
        <v>235</v>
      </c>
      <c r="F450" s="1" t="s">
        <v>1385</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hidden="1" x14ac:dyDescent="0.3">
      <c r="A451" t="s">
        <v>138</v>
      </c>
      <c r="B451" s="1" t="s">
        <v>1386</v>
      </c>
      <c r="C451" t="s">
        <v>140</v>
      </c>
      <c r="D451" t="s">
        <v>141</v>
      </c>
      <c r="E451" t="s">
        <v>235</v>
      </c>
      <c r="F451" s="1" t="s">
        <v>375</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hidden="1" x14ac:dyDescent="0.3">
      <c r="A452" t="s">
        <v>412</v>
      </c>
      <c r="B452" s="1" t="s">
        <v>1387</v>
      </c>
      <c r="C452" t="s">
        <v>140</v>
      </c>
      <c r="D452" t="s">
        <v>141</v>
      </c>
      <c r="E452" t="s">
        <v>273</v>
      </c>
      <c r="F452" s="1" t="s">
        <v>1388</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hidden="1" x14ac:dyDescent="0.3">
      <c r="A453" t="s">
        <v>138</v>
      </c>
      <c r="B453" s="1" t="s">
        <v>1389</v>
      </c>
      <c r="C453" t="s">
        <v>140</v>
      </c>
      <c r="D453" t="s">
        <v>141</v>
      </c>
      <c r="E453" t="s">
        <v>235</v>
      </c>
      <c r="F453" s="1" t="s">
        <v>1390</v>
      </c>
      <c r="H453" s="1" t="s">
        <v>1391</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hidden="1" x14ac:dyDescent="0.3">
      <c r="A454" t="s">
        <v>138</v>
      </c>
      <c r="B454" s="1" t="s">
        <v>1392</v>
      </c>
      <c r="C454" t="s">
        <v>140</v>
      </c>
      <c r="D454" t="s">
        <v>141</v>
      </c>
      <c r="E454" t="s">
        <v>273</v>
      </c>
      <c r="F454" s="1" t="s">
        <v>1393</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hidden="1" x14ac:dyDescent="0.3">
      <c r="A455" t="s">
        <v>138</v>
      </c>
      <c r="B455" s="1" t="s">
        <v>1394</v>
      </c>
      <c r="C455" t="s">
        <v>140</v>
      </c>
      <c r="D455" t="s">
        <v>175</v>
      </c>
      <c r="E455" t="s">
        <v>273</v>
      </c>
      <c r="F455" s="1" t="s">
        <v>1395</v>
      </c>
      <c r="G455" s="1" t="s">
        <v>240</v>
      </c>
      <c r="H455" s="1" t="s">
        <v>1396</v>
      </c>
      <c r="I455" s="1" t="s">
        <v>1397</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hidden="1" x14ac:dyDescent="0.3">
      <c r="A456" t="s">
        <v>138</v>
      </c>
      <c r="B456" s="1" t="s">
        <v>1398</v>
      </c>
      <c r="C456" t="s">
        <v>140</v>
      </c>
      <c r="D456" t="s">
        <v>175</v>
      </c>
      <c r="E456" t="s">
        <v>273</v>
      </c>
      <c r="F456" s="1" t="s">
        <v>1399</v>
      </c>
      <c r="G456" s="1" t="s">
        <v>240</v>
      </c>
      <c r="H456" s="1" t="s">
        <v>1400</v>
      </c>
      <c r="I456" s="1" t="s">
        <v>1397</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72" hidden="1" x14ac:dyDescent="0.3">
      <c r="A457" t="s">
        <v>138</v>
      </c>
      <c r="B457" s="1" t="s">
        <v>1401</v>
      </c>
      <c r="C457" t="s">
        <v>291</v>
      </c>
      <c r="D457" t="e">
        <v>#N/A</v>
      </c>
      <c r="E457" t="s">
        <v>273</v>
      </c>
      <c r="F457" s="1" t="s">
        <v>1402</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hidden="1" x14ac:dyDescent="0.3">
      <c r="A458" t="s">
        <v>138</v>
      </c>
      <c r="B458" s="1" t="s">
        <v>1403</v>
      </c>
      <c r="C458" t="s">
        <v>291</v>
      </c>
      <c r="D458" t="s">
        <v>292</v>
      </c>
      <c r="E458" t="s">
        <v>273</v>
      </c>
      <c r="F458" s="1" t="s">
        <v>1404</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hidden="1" x14ac:dyDescent="0.3">
      <c r="A459" t="s">
        <v>138</v>
      </c>
      <c r="B459" s="1" t="s">
        <v>1405</v>
      </c>
      <c r="C459" t="s">
        <v>291</v>
      </c>
      <c r="D459" t="s">
        <v>292</v>
      </c>
      <c r="E459" t="s">
        <v>273</v>
      </c>
      <c r="F459" s="1" t="s">
        <v>1406</v>
      </c>
      <c r="H459" s="1" t="s">
        <v>1407</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hidden="1" x14ac:dyDescent="0.3">
      <c r="A460" t="s">
        <v>138</v>
      </c>
      <c r="B460" s="1" t="s">
        <v>1408</v>
      </c>
      <c r="C460" t="s">
        <v>140</v>
      </c>
      <c r="D460" t="s">
        <v>141</v>
      </c>
      <c r="E460" t="s">
        <v>235</v>
      </c>
      <c r="F460" s="1" t="s">
        <v>1409</v>
      </c>
      <c r="H460" s="1" t="s">
        <v>1410</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86.4" hidden="1" x14ac:dyDescent="0.3">
      <c r="A461" t="s">
        <v>138</v>
      </c>
      <c r="B461" s="1" t="s">
        <v>1411</v>
      </c>
      <c r="C461" t="s">
        <v>291</v>
      </c>
      <c r="D461" t="e">
        <v>#N/A</v>
      </c>
      <c r="E461" t="s">
        <v>509</v>
      </c>
      <c r="F461" s="1" t="s">
        <v>1412</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ht="28.8" hidden="1" x14ac:dyDescent="0.3">
      <c r="A462" t="s">
        <v>412</v>
      </c>
      <c r="B462" s="1" t="s">
        <v>1413</v>
      </c>
      <c r="C462" t="s">
        <v>160</v>
      </c>
      <c r="D462" t="s">
        <v>487</v>
      </c>
      <c r="E462" t="s">
        <v>509</v>
      </c>
      <c r="F462" s="1" t="s">
        <v>1414</v>
      </c>
      <c r="H462" s="1" t="s">
        <v>1415</v>
      </c>
      <c r="I462" s="1" t="s">
        <v>416</v>
      </c>
      <c r="J462" s="1" t="s">
        <v>1416</v>
      </c>
      <c r="K462" s="12">
        <f>'[1]NSDUH OUD HUD estimates'!B$2</f>
        <v>770417.1</v>
      </c>
      <c r="L462" s="12">
        <f>'[1]NSDUH OUD HUD estimates'!C$2</f>
        <v>757479.11</v>
      </c>
      <c r="M462" s="12">
        <f>'[1]NSDUH OUD HUD estimates'!D$2</f>
        <v>1109094.96</v>
      </c>
      <c r="N462" s="12">
        <f>'[1]NSDUH OUD HUD estimates'!E$2</f>
        <v>1665919</v>
      </c>
      <c r="O462" s="12">
        <f>'[1]NSDUH OUD HUD estimates'!F$2</f>
        <v>1578238</v>
      </c>
      <c r="P462" s="12">
        <f>'[1]NSDUH OUD HUD estimates'!G$2</f>
        <v>1806262</v>
      </c>
      <c r="Q462" s="12">
        <f>'[1]NSDUH OUD HUD estimates'!H$2</f>
        <v>1754593</v>
      </c>
      <c r="R462" s="12">
        <f>'[1]NSDUH OUD HUD estimates'!I$2</f>
        <v>1768853</v>
      </c>
      <c r="S462" s="12">
        <f>'[1]NSDUH OUD HUD estimates'!J$2</f>
        <v>1967314</v>
      </c>
      <c r="T462" s="12">
        <f>'[1]NSDUH OUD HUD estimates'!K$2</f>
        <v>1912898</v>
      </c>
      <c r="U462" s="12">
        <f>'[1]NSDUH OUD HUD estimates'!L$2</f>
        <v>2039042</v>
      </c>
      <c r="V462" s="12">
        <f>'[1]NSDUH OUD HUD estimates'!M$2</f>
        <v>2140500</v>
      </c>
      <c r="W462" s="12">
        <f>'[1]NSDUH OUD HUD estimates'!N$2</f>
        <v>1898575</v>
      </c>
      <c r="X462" s="12">
        <f>'[1]NSDUH OUD HUD estimates'!O$2</f>
        <v>2301337</v>
      </c>
      <c r="Y462" s="12">
        <f>'[1]NSDUH OUD HUD estimates'!P$2</f>
        <v>1935811</v>
      </c>
      <c r="Z462" s="12">
        <f>'[1]NSDUH OUD HUD estimates'!Q$2</f>
        <v>2015605</v>
      </c>
      <c r="AA462" s="12">
        <f>'[1]NSDUH OUD HUD estimates'!R$2</f>
        <v>2181670</v>
      </c>
      <c r="AB462" s="12">
        <f>'[1]NSDUH OUD HUD estimates'!S$2</f>
        <v>2178982</v>
      </c>
      <c r="AC462" s="12">
        <f>'[1]NSDUH OUD HUD estimates'!T$2</f>
        <v>1804716</v>
      </c>
      <c r="AD462" s="12">
        <f>'[1]NSDUH OUD HUD estimates'!U$2</f>
        <v>1782701</v>
      </c>
      <c r="AE462" s="12">
        <f>'[1]NSDUH OUD HUD estimates'!V$2</f>
        <v>1581223</v>
      </c>
      <c r="AF462" s="1"/>
      <c r="AG462" s="1"/>
      <c r="AH462" s="1"/>
      <c r="AI462" s="1"/>
      <c r="AJ462" s="1"/>
      <c r="AK462" s="1"/>
      <c r="AL462" s="1"/>
      <c r="AM462" s="1"/>
      <c r="AN462" s="1"/>
      <c r="AO462" s="1"/>
      <c r="AP462" s="1"/>
    </row>
    <row r="463" spans="1:42" ht="28.8" hidden="1" x14ac:dyDescent="0.3">
      <c r="A463" t="s">
        <v>138</v>
      </c>
      <c r="B463" s="1" t="s">
        <v>1417</v>
      </c>
      <c r="C463" t="s">
        <v>140</v>
      </c>
      <c r="D463" t="s">
        <v>141</v>
      </c>
      <c r="E463" t="s">
        <v>235</v>
      </c>
      <c r="F463" s="1" t="s">
        <v>1418</v>
      </c>
      <c r="H463" s="1" t="s">
        <v>1419</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hidden="1" x14ac:dyDescent="0.3">
      <c r="A464" t="s">
        <v>138</v>
      </c>
      <c r="B464" s="1" t="s">
        <v>1420</v>
      </c>
      <c r="C464" t="s">
        <v>291</v>
      </c>
      <c r="D464" t="e">
        <v>#N/A</v>
      </c>
      <c r="E464" t="s">
        <v>273</v>
      </c>
      <c r="F464" s="1" t="s">
        <v>1421</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hidden="1" x14ac:dyDescent="0.3">
      <c r="A465" t="s">
        <v>138</v>
      </c>
      <c r="B465" s="1" t="s">
        <v>1422</v>
      </c>
      <c r="C465" t="s">
        <v>291</v>
      </c>
      <c r="D465" t="s">
        <v>292</v>
      </c>
      <c r="E465" t="s">
        <v>273</v>
      </c>
      <c r="F465" s="1" t="s">
        <v>1423</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hidden="1" x14ac:dyDescent="0.3">
      <c r="A466" t="s">
        <v>138</v>
      </c>
      <c r="B466" s="1" t="s">
        <v>1424</v>
      </c>
      <c r="C466" t="s">
        <v>291</v>
      </c>
      <c r="D466" t="s">
        <v>292</v>
      </c>
      <c r="E466" t="s">
        <v>273</v>
      </c>
      <c r="F466" s="1" t="s">
        <v>1425</v>
      </c>
      <c r="H466" s="1" t="s">
        <v>1426</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hidden="1" x14ac:dyDescent="0.3">
      <c r="A467" t="s">
        <v>412</v>
      </c>
      <c r="B467" s="1" t="s">
        <v>1427</v>
      </c>
      <c r="C467" t="s">
        <v>140</v>
      </c>
      <c r="D467" t="s">
        <v>141</v>
      </c>
      <c r="E467" t="s">
        <v>273</v>
      </c>
      <c r="F467" s="1" t="s">
        <v>1428</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hidden="1" x14ac:dyDescent="0.3">
      <c r="A468" t="s">
        <v>138</v>
      </c>
      <c r="B468" s="1" t="s">
        <v>1429</v>
      </c>
      <c r="C468" t="s">
        <v>140</v>
      </c>
      <c r="D468" t="s">
        <v>141</v>
      </c>
      <c r="E468" t="s">
        <v>235</v>
      </c>
      <c r="F468" s="1" t="s">
        <v>1430</v>
      </c>
      <c r="H468" s="1" t="s">
        <v>1431</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hidden="1" x14ac:dyDescent="0.3">
      <c r="A469" t="s">
        <v>138</v>
      </c>
      <c r="B469" s="1" t="s">
        <v>1432</v>
      </c>
      <c r="C469" t="s">
        <v>291</v>
      </c>
      <c r="D469" t="s">
        <v>292</v>
      </c>
      <c r="E469" t="s">
        <v>509</v>
      </c>
      <c r="F469" s="1" t="s">
        <v>1433</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43.2" hidden="1" x14ac:dyDescent="0.3">
      <c r="A470" t="s">
        <v>412</v>
      </c>
      <c r="B470" s="1" t="s">
        <v>1428</v>
      </c>
      <c r="C470" t="s">
        <v>150</v>
      </c>
      <c r="D470" t="s">
        <v>487</v>
      </c>
      <c r="E470" t="s">
        <v>509</v>
      </c>
      <c r="F470" s="1" t="s">
        <v>1434</v>
      </c>
      <c r="J470" s="1" t="s">
        <v>1435</v>
      </c>
      <c r="K470" s="12">
        <f>'[1]RAND Adjusted Estimates'!B$4</f>
        <v>37111.385763806698</v>
      </c>
      <c r="L470" s="12">
        <f>'[1]RAND Adjusted Estimates'!C$4</f>
        <v>21928.612370368439</v>
      </c>
      <c r="M470" s="12">
        <f>'[1]RAND Adjusted Estimates'!D$4</f>
        <v>74780.455011275131</v>
      </c>
      <c r="N470" s="12">
        <f>'[1]RAND Adjusted Estimates'!E$4</f>
        <v>108749.05711527202</v>
      </c>
      <c r="O470" s="12">
        <f>'[1]RAND Adjusted Estimates'!F$4</f>
        <v>55584.787275317554</v>
      </c>
      <c r="P470" s="12">
        <f>'[1]RAND Adjusted Estimates'!G$4</f>
        <v>117961.33491232873</v>
      </c>
      <c r="Q470" s="12">
        <f>'[1]RAND Adjusted Estimates'!H$4</f>
        <v>71442.598802368579</v>
      </c>
      <c r="R470" s="12">
        <f>'[1]RAND Adjusted Estimates'!I$4</f>
        <v>87060.847549827129</v>
      </c>
      <c r="S470" s="12">
        <f>'[1]RAND Adjusted Estimates'!J$4</f>
        <v>150572.98498620529</v>
      </c>
      <c r="T470" s="12">
        <f>'[1]RAND Adjusted Estimates'!K$4</f>
        <v>156782.95002603144</v>
      </c>
      <c r="U470" s="12">
        <f>'[1]RAND Adjusted Estimates'!L$4</f>
        <v>224460.99086337516</v>
      </c>
      <c r="V470" s="12">
        <f>'[1]RAND Adjusted Estimates'!M$4</f>
        <v>326888.07956134918</v>
      </c>
      <c r="W470" s="12">
        <f>'[1]RAND Adjusted Estimates'!N$4</f>
        <v>147533.33776981744</v>
      </c>
      <c r="X470" s="12">
        <f>'[1]RAND Adjusted Estimates'!O$4</f>
        <v>164063.16956169935</v>
      </c>
      <c r="Y470" s="12">
        <f>'[1]RAND Adjusted Estimates'!P$4</f>
        <v>156537.16483657941</v>
      </c>
      <c r="Z470" s="12">
        <f>'[1]RAND Adjusted Estimates'!Q$4</f>
        <v>341831.19683904713</v>
      </c>
      <c r="AA470" s="12">
        <f>'[1]RAND Adjusted Estimates'!R$4</f>
        <v>264583.08963772282</v>
      </c>
      <c r="AB470" s="12">
        <f>'[1]RAND Adjusted Estimates'!S$4</f>
        <v>165522.32467376272</v>
      </c>
      <c r="AC470" s="12">
        <f>'[1]RAND Adjusted Estimates'!T$4</f>
        <v>113888.76765925638</v>
      </c>
      <c r="AD470" s="12">
        <f>'[1]RAND Adjusted Estimates'!U$4</f>
        <v>120244.95933078184</v>
      </c>
      <c r="AE470" s="12">
        <f>'[1]RAND Adjusted Estimates'!V$4</f>
        <v>72522.186912999678</v>
      </c>
      <c r="AF470" s="1"/>
      <c r="AG470" s="1"/>
      <c r="AH470" s="1"/>
      <c r="AI470" s="1"/>
      <c r="AJ470" s="1"/>
      <c r="AK470" s="1"/>
      <c r="AL470" s="1"/>
      <c r="AM470" s="1"/>
      <c r="AN470" s="1"/>
      <c r="AO470" s="1"/>
      <c r="AP470" s="1"/>
    </row>
    <row r="471" spans="1:42" ht="28.8" hidden="1" x14ac:dyDescent="0.3">
      <c r="A471" t="s">
        <v>138</v>
      </c>
      <c r="B471" s="1" t="s">
        <v>1436</v>
      </c>
      <c r="C471" t="s">
        <v>140</v>
      </c>
      <c r="D471" t="s">
        <v>141</v>
      </c>
      <c r="E471" t="s">
        <v>235</v>
      </c>
      <c r="F471" s="1" t="s">
        <v>1437</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hidden="1" x14ac:dyDescent="0.3">
      <c r="A472" t="s">
        <v>412</v>
      </c>
      <c r="B472" s="1" t="s">
        <v>1438</v>
      </c>
      <c r="C472" t="s">
        <v>160</v>
      </c>
      <c r="D472" t="s">
        <v>487</v>
      </c>
      <c r="E472" t="s">
        <v>1439</v>
      </c>
      <c r="F472" s="1" t="s">
        <v>1440</v>
      </c>
      <c r="H472" s="1" t="s">
        <v>1441</v>
      </c>
      <c r="I472" s="1" t="s">
        <v>1442</v>
      </c>
      <c r="K472" s="12"/>
      <c r="L472" s="12"/>
      <c r="M472" s="12"/>
      <c r="N472" s="12"/>
      <c r="O472" s="5"/>
      <c r="P472" s="5"/>
      <c r="Q472" s="5"/>
      <c r="R472" s="5"/>
      <c r="S472" s="5"/>
      <c r="T472" s="5"/>
      <c r="U472" s="5"/>
      <c r="V472" s="5">
        <f>'[1]Heroin and Rx Price'!M$3</f>
        <v>0.74272494700000002</v>
      </c>
      <c r="W472" s="5">
        <f>'[1]Heroin and Rx Price'!N$3</f>
        <v>0.73415333699999996</v>
      </c>
      <c r="X472" s="5">
        <f>'[1]Heroin and Rx Price'!O$3</f>
        <v>0.830865674</v>
      </c>
      <c r="Y472" s="5">
        <f>'[1]Heroin and Rx Price'!P$3</f>
        <v>0.82803807399999996</v>
      </c>
      <c r="Z472" s="5">
        <f>'[1]Heroin and Rx Price'!Q$3</f>
        <v>0.77878078799999995</v>
      </c>
      <c r="AA472" s="5">
        <f>'[1]Heroin and Rx Price'!R$3</f>
        <v>0.77209737700000003</v>
      </c>
      <c r="AB472" s="5">
        <f>'[1]Heroin and Rx Price'!S$3</f>
        <v>0.76544734000000003</v>
      </c>
      <c r="AC472" s="5">
        <f>'[1]Heroin and Rx Price'!T$3</f>
        <v>0.74997359900000005</v>
      </c>
      <c r="AD472" s="5">
        <f>'[1]Heroin and Rx Price'!U$3</f>
        <v>0.76687717099999997</v>
      </c>
      <c r="AE472" s="5">
        <f>'[1]Heroin and Rx Price'!V$3</f>
        <v>0.76687717099999997</v>
      </c>
      <c r="AF472" s="1"/>
      <c r="AG472" s="1"/>
      <c r="AH472" s="1"/>
      <c r="AI472" s="1"/>
      <c r="AJ472" s="1"/>
      <c r="AK472" s="1"/>
      <c r="AL472" s="1"/>
      <c r="AM472" s="1"/>
      <c r="AN472" s="1"/>
      <c r="AO472" s="1"/>
      <c r="AP472" s="1"/>
    </row>
    <row r="473" spans="1:42" ht="72" hidden="1" x14ac:dyDescent="0.3">
      <c r="A473" t="s">
        <v>138</v>
      </c>
      <c r="B473" s="1" t="s">
        <v>1443</v>
      </c>
      <c r="C473" t="s">
        <v>291</v>
      </c>
      <c r="D473" t="s">
        <v>292</v>
      </c>
      <c r="E473" t="s">
        <v>146</v>
      </c>
      <c r="F473" s="1" t="s">
        <v>1444</v>
      </c>
      <c r="H473" s="1" t="s">
        <v>1445</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hidden="1" x14ac:dyDescent="0.3">
      <c r="A474" t="s">
        <v>138</v>
      </c>
      <c r="B474" s="1" t="s">
        <v>1446</v>
      </c>
      <c r="C474" t="s">
        <v>140</v>
      </c>
      <c r="D474" t="s">
        <v>170</v>
      </c>
      <c r="E474" t="s">
        <v>142</v>
      </c>
      <c r="F474" s="1" t="s">
        <v>1447</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hidden="1" x14ac:dyDescent="0.3">
      <c r="A475" t="s">
        <v>138</v>
      </c>
      <c r="B475" s="1" t="s">
        <v>1448</v>
      </c>
      <c r="C475" t="s">
        <v>316</v>
      </c>
      <c r="D475" t="s">
        <v>292</v>
      </c>
      <c r="E475" t="s">
        <v>320</v>
      </c>
      <c r="F475" s="1" t="s">
        <v>1449</v>
      </c>
      <c r="H475" s="1" t="s">
        <v>1450</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ht="28.8" hidden="1" x14ac:dyDescent="0.3">
      <c r="A476" t="s">
        <v>138</v>
      </c>
      <c r="B476" s="1" t="s">
        <v>1451</v>
      </c>
      <c r="C476" t="s">
        <v>316</v>
      </c>
      <c r="D476" t="s">
        <v>292</v>
      </c>
      <c r="E476" t="s">
        <v>320</v>
      </c>
      <c r="F476" s="1" t="s">
        <v>1452</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72.8" hidden="1" x14ac:dyDescent="0.3">
      <c r="A477" t="s">
        <v>138</v>
      </c>
      <c r="B477" s="1" t="s">
        <v>1453</v>
      </c>
      <c r="C477" t="s">
        <v>140</v>
      </c>
      <c r="D477" t="s">
        <v>141</v>
      </c>
      <c r="E477" t="s">
        <v>146</v>
      </c>
      <c r="F477" s="1" t="s">
        <v>1454</v>
      </c>
      <c r="H477" s="1" t="s">
        <v>1455</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57.6" hidden="1" x14ac:dyDescent="0.3">
      <c r="A478" t="s">
        <v>138</v>
      </c>
      <c r="B478" s="1" t="s">
        <v>1456</v>
      </c>
      <c r="C478" t="s">
        <v>140</v>
      </c>
      <c r="D478" t="s">
        <v>170</v>
      </c>
      <c r="E478" t="s">
        <v>146</v>
      </c>
      <c r="F478" s="1" t="s">
        <v>1457</v>
      </c>
      <c r="H478" s="1" t="s">
        <v>1458</v>
      </c>
      <c r="J478" s="1" t="s">
        <v>619</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57.6" hidden="1" x14ac:dyDescent="0.3">
      <c r="A479" t="s">
        <v>138</v>
      </c>
      <c r="B479" s="1" t="s">
        <v>1459</v>
      </c>
      <c r="C479" t="s">
        <v>140</v>
      </c>
      <c r="D479" t="s">
        <v>151</v>
      </c>
      <c r="E479">
        <v>1</v>
      </c>
      <c r="F479" s="1" t="s">
        <v>1460</v>
      </c>
      <c r="H479" s="1" t="s">
        <v>1461</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hidden="1" x14ac:dyDescent="0.3">
      <c r="A480" t="s">
        <v>138</v>
      </c>
      <c r="B480" s="1" t="s">
        <v>1462</v>
      </c>
      <c r="C480" t="s">
        <v>140</v>
      </c>
      <c r="D480" t="s">
        <v>151</v>
      </c>
      <c r="E480" t="s">
        <v>146</v>
      </c>
      <c r="F480" s="1" t="s">
        <v>1463</v>
      </c>
      <c r="H480" s="1" t="s">
        <v>1464</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hidden="1" x14ac:dyDescent="0.3">
      <c r="A481" t="s">
        <v>138</v>
      </c>
      <c r="B481" s="1" t="s">
        <v>1465</v>
      </c>
      <c r="C481" t="s">
        <v>140</v>
      </c>
      <c r="D481" t="s">
        <v>151</v>
      </c>
      <c r="E481" t="s">
        <v>146</v>
      </c>
      <c r="F481" s="1" t="s">
        <v>1466</v>
      </c>
      <c r="H481" s="1" t="s">
        <v>1467</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3">
      <c r="A482" t="s">
        <v>138</v>
      </c>
      <c r="B482" s="1" t="s">
        <v>1468</v>
      </c>
      <c r="C482" t="s">
        <v>150</v>
      </c>
      <c r="D482" t="s">
        <v>151</v>
      </c>
      <c r="E482" t="s">
        <v>152</v>
      </c>
      <c r="G482" s="1" t="s">
        <v>153</v>
      </c>
      <c r="H482" s="1" t="s">
        <v>1469</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3">
      <c r="A483" t="s">
        <v>138</v>
      </c>
      <c r="B483" s="1" t="s">
        <v>1470</v>
      </c>
      <c r="C483" t="s">
        <v>150</v>
      </c>
      <c r="D483" t="s">
        <v>151</v>
      </c>
      <c r="E483" t="s">
        <v>152</v>
      </c>
      <c r="G483" s="1" t="s">
        <v>153</v>
      </c>
      <c r="H483" s="1" t="s">
        <v>1471</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3">
      <c r="A484" t="s">
        <v>138</v>
      </c>
      <c r="B484" s="1" t="s">
        <v>1472</v>
      </c>
      <c r="C484" t="s">
        <v>150</v>
      </c>
      <c r="D484" t="s">
        <v>151</v>
      </c>
      <c r="E484" t="s">
        <v>152</v>
      </c>
      <c r="G484" s="1" t="s">
        <v>153</v>
      </c>
      <c r="H484" s="1" t="s">
        <v>1473</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43.2" hidden="1" x14ac:dyDescent="0.3">
      <c r="A485" t="s">
        <v>138</v>
      </c>
      <c r="B485" s="1" t="s">
        <v>1474</v>
      </c>
      <c r="C485" t="s">
        <v>140</v>
      </c>
      <c r="D485" t="s">
        <v>141</v>
      </c>
      <c r="E485" t="s">
        <v>146</v>
      </c>
      <c r="F485" s="1" t="s">
        <v>1475</v>
      </c>
      <c r="H485" s="1" t="s">
        <v>1476</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hidden="1" x14ac:dyDescent="0.3">
      <c r="A486" t="s">
        <v>138</v>
      </c>
      <c r="B486" s="1" t="s">
        <v>1477</v>
      </c>
      <c r="C486" t="s">
        <v>140</v>
      </c>
      <c r="D486" t="s">
        <v>141</v>
      </c>
      <c r="E486" t="s">
        <v>146</v>
      </c>
      <c r="F486" s="1" t="s">
        <v>1478</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hidden="1" x14ac:dyDescent="0.3">
      <c r="A487" t="s">
        <v>402</v>
      </c>
      <c r="B487" s="1" t="s">
        <v>1479</v>
      </c>
      <c r="C487" t="s">
        <v>140</v>
      </c>
      <c r="D487" t="s">
        <v>231</v>
      </c>
      <c r="E487" t="s">
        <v>391</v>
      </c>
      <c r="F487" s="1" t="s">
        <v>1480</v>
      </c>
      <c r="H487" s="1" t="s">
        <v>1481</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hidden="1" x14ac:dyDescent="0.3">
      <c r="A488" t="s">
        <v>138</v>
      </c>
      <c r="B488" s="1" t="s">
        <v>1482</v>
      </c>
      <c r="C488" t="s">
        <v>150</v>
      </c>
      <c r="D488" t="s">
        <v>151</v>
      </c>
      <c r="E488" t="s">
        <v>152</v>
      </c>
      <c r="F488" s="1">
        <v>1</v>
      </c>
      <c r="G488" s="1" t="s">
        <v>176</v>
      </c>
      <c r="H488" s="1" t="s">
        <v>1483</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43.2" hidden="1" x14ac:dyDescent="0.3">
      <c r="A489" t="s">
        <v>138</v>
      </c>
      <c r="B489" s="1" t="s">
        <v>1484</v>
      </c>
      <c r="C489" t="s">
        <v>150</v>
      </c>
      <c r="D489" t="s">
        <v>151</v>
      </c>
      <c r="E489" t="s">
        <v>146</v>
      </c>
      <c r="F489" s="1">
        <v>1</v>
      </c>
      <c r="G489" s="1" t="s">
        <v>176</v>
      </c>
      <c r="H489" s="1" t="s">
        <v>1485</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hidden="1" x14ac:dyDescent="0.3">
      <c r="A490" t="s">
        <v>138</v>
      </c>
      <c r="B490" s="1" t="s">
        <v>1486</v>
      </c>
      <c r="C490" t="s">
        <v>150</v>
      </c>
      <c r="D490" t="s">
        <v>151</v>
      </c>
      <c r="E490" t="s">
        <v>146</v>
      </c>
      <c r="F490" s="1">
        <v>1</v>
      </c>
      <c r="G490" s="1" t="s">
        <v>176</v>
      </c>
      <c r="H490" s="1" t="s">
        <v>1487</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ht="28.8" hidden="1" x14ac:dyDescent="0.3">
      <c r="A491" t="s">
        <v>138</v>
      </c>
      <c r="B491" s="1" t="s">
        <v>1488</v>
      </c>
      <c r="C491" t="s">
        <v>140</v>
      </c>
      <c r="D491" t="s">
        <v>151</v>
      </c>
      <c r="E491" t="s">
        <v>146</v>
      </c>
      <c r="F491" s="1" t="s">
        <v>1489</v>
      </c>
      <c r="H491" s="1" t="s">
        <v>1490</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hidden="1" x14ac:dyDescent="0.3">
      <c r="A492" t="s">
        <v>138</v>
      </c>
      <c r="B492" s="1" t="s">
        <v>1491</v>
      </c>
      <c r="C492" t="s">
        <v>188</v>
      </c>
      <c r="D492" t="s">
        <v>189</v>
      </c>
      <c r="E492" t="s">
        <v>146</v>
      </c>
      <c r="F492" s="1" t="s">
        <v>1492</v>
      </c>
      <c r="H492" s="1" t="s">
        <v>1493</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hidden="1" x14ac:dyDescent="0.3">
      <c r="A493" t="s">
        <v>138</v>
      </c>
      <c r="B493" s="1" t="s">
        <v>1494</v>
      </c>
      <c r="C493" t="s">
        <v>140</v>
      </c>
      <c r="D493" t="s">
        <v>151</v>
      </c>
      <c r="E493">
        <v>1</v>
      </c>
      <c r="F493" s="1" t="s">
        <v>1495</v>
      </c>
      <c r="H493" s="1" t="s">
        <v>1496</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hidden="1" x14ac:dyDescent="0.3">
      <c r="A494" t="s">
        <v>138</v>
      </c>
      <c r="B494" s="1" t="s">
        <v>1497</v>
      </c>
      <c r="C494" t="s">
        <v>140</v>
      </c>
      <c r="D494" t="s">
        <v>151</v>
      </c>
      <c r="E494" t="s">
        <v>146</v>
      </c>
      <c r="F494" s="1" t="s">
        <v>1498</v>
      </c>
      <c r="H494" s="1" t="s">
        <v>1499</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hidden="1" x14ac:dyDescent="0.3">
      <c r="A495" t="s">
        <v>138</v>
      </c>
      <c r="B495" s="1" t="s">
        <v>1500</v>
      </c>
      <c r="C495" t="s">
        <v>188</v>
      </c>
      <c r="D495" t="s">
        <v>189</v>
      </c>
      <c r="E495" t="s">
        <v>146</v>
      </c>
      <c r="F495" s="1" t="s">
        <v>1501</v>
      </c>
      <c r="H495" s="1" t="s">
        <v>1502</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hidden="1" x14ac:dyDescent="0.3">
      <c r="A496" t="s">
        <v>138</v>
      </c>
      <c r="B496" s="1" t="s">
        <v>1503</v>
      </c>
      <c r="C496" t="s">
        <v>140</v>
      </c>
      <c r="D496" t="s">
        <v>151</v>
      </c>
      <c r="E496" t="s">
        <v>146</v>
      </c>
      <c r="F496" s="1" t="s">
        <v>1504</v>
      </c>
      <c r="H496" s="1" t="s">
        <v>1505</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ht="28.8" hidden="1" x14ac:dyDescent="0.3">
      <c r="A497" t="s">
        <v>138</v>
      </c>
      <c r="B497" s="1" t="s">
        <v>1506</v>
      </c>
      <c r="C497" t="s">
        <v>140</v>
      </c>
      <c r="D497" t="s">
        <v>151</v>
      </c>
      <c r="E497" t="s">
        <v>146</v>
      </c>
      <c r="F497" s="1" t="s">
        <v>1507</v>
      </c>
      <c r="H497" s="1" t="s">
        <v>1508</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hidden="1" x14ac:dyDescent="0.3">
      <c r="A498" t="s">
        <v>138</v>
      </c>
      <c r="B498" s="1" t="s">
        <v>1509</v>
      </c>
      <c r="C498" t="s">
        <v>188</v>
      </c>
      <c r="D498" t="s">
        <v>189</v>
      </c>
      <c r="E498" t="s">
        <v>146</v>
      </c>
      <c r="F498" s="1" t="s">
        <v>1510</v>
      </c>
      <c r="H498" s="1" t="s">
        <v>1511</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hidden="1" x14ac:dyDescent="0.3">
      <c r="A499" t="s">
        <v>138</v>
      </c>
      <c r="B499" s="1" t="s">
        <v>1512</v>
      </c>
      <c r="C499" t="s">
        <v>140</v>
      </c>
      <c r="D499" t="s">
        <v>151</v>
      </c>
      <c r="E499" t="s">
        <v>146</v>
      </c>
      <c r="F499" s="1" t="s">
        <v>1513</v>
      </c>
      <c r="H499" s="1" t="s">
        <v>1514</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hidden="1" x14ac:dyDescent="0.3">
      <c r="A500" t="s">
        <v>138</v>
      </c>
      <c r="B500" s="1" t="s">
        <v>1515</v>
      </c>
      <c r="C500" t="s">
        <v>140</v>
      </c>
      <c r="D500" t="s">
        <v>151</v>
      </c>
      <c r="E500" t="s">
        <v>146</v>
      </c>
      <c r="F500" s="1" t="s">
        <v>1516</v>
      </c>
      <c r="H500" s="1" t="s">
        <v>1517</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hidden="1" x14ac:dyDescent="0.3">
      <c r="A501" t="s">
        <v>138</v>
      </c>
      <c r="B501" s="1" t="s">
        <v>1518</v>
      </c>
      <c r="C501" t="s">
        <v>188</v>
      </c>
      <c r="D501" t="s">
        <v>189</v>
      </c>
      <c r="E501" t="s">
        <v>146</v>
      </c>
      <c r="F501" s="1" t="s">
        <v>1519</v>
      </c>
      <c r="H501" s="1" t="s">
        <v>1520</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hidden="1" x14ac:dyDescent="0.3">
      <c r="A502" t="s">
        <v>138</v>
      </c>
      <c r="B502" s="1" t="s">
        <v>1521</v>
      </c>
      <c r="C502" t="s">
        <v>140</v>
      </c>
      <c r="D502" t="s">
        <v>151</v>
      </c>
      <c r="E502" t="s">
        <v>146</v>
      </c>
      <c r="F502" s="1" t="s">
        <v>1522</v>
      </c>
      <c r="H502" s="1" t="s">
        <v>1523</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hidden="1" x14ac:dyDescent="0.3">
      <c r="A503" t="s">
        <v>138</v>
      </c>
      <c r="B503" s="1" t="s">
        <v>1524</v>
      </c>
      <c r="C503" t="s">
        <v>140</v>
      </c>
      <c r="D503" t="s">
        <v>151</v>
      </c>
      <c r="E503" t="s">
        <v>146</v>
      </c>
      <c r="F503" s="1" t="s">
        <v>1525</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hidden="1" x14ac:dyDescent="0.3">
      <c r="A504" t="s">
        <v>138</v>
      </c>
      <c r="B504" s="1" t="s">
        <v>1526</v>
      </c>
      <c r="C504" t="s">
        <v>188</v>
      </c>
      <c r="D504" t="s">
        <v>151</v>
      </c>
      <c r="E504" t="s">
        <v>146</v>
      </c>
      <c r="F504" s="1" t="s">
        <v>1527</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hidden="1" x14ac:dyDescent="0.3">
      <c r="A505" t="s">
        <v>138</v>
      </c>
      <c r="B505" s="1" t="s">
        <v>1528</v>
      </c>
      <c r="C505" t="s">
        <v>140</v>
      </c>
      <c r="D505" t="s">
        <v>151</v>
      </c>
      <c r="E505">
        <v>1</v>
      </c>
      <c r="F505" s="1" t="s">
        <v>1529</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hidden="1" x14ac:dyDescent="0.3">
      <c r="A506" t="s">
        <v>229</v>
      </c>
      <c r="B506" s="1" t="s">
        <v>1530</v>
      </c>
      <c r="C506" t="s">
        <v>140</v>
      </c>
      <c r="D506" t="s">
        <v>231</v>
      </c>
      <c r="F506" s="1" t="s">
        <v>1531</v>
      </c>
      <c r="H506" s="1" t="s">
        <v>309</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hidden="1" x14ac:dyDescent="0.3">
      <c r="A507" t="s">
        <v>229</v>
      </c>
      <c r="B507" s="1" t="s">
        <v>1532</v>
      </c>
      <c r="C507" t="s">
        <v>140</v>
      </c>
      <c r="D507" t="s">
        <v>231</v>
      </c>
      <c r="E507" t="s">
        <v>313</v>
      </c>
      <c r="F507" s="1" t="s">
        <v>1533</v>
      </c>
      <c r="H507" s="1" t="s">
        <v>309</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hidden="1" x14ac:dyDescent="0.3">
      <c r="A508" t="s">
        <v>138</v>
      </c>
      <c r="B508" s="1" t="s">
        <v>1534</v>
      </c>
      <c r="C508" t="s">
        <v>140</v>
      </c>
      <c r="D508" t="s">
        <v>151</v>
      </c>
      <c r="E508" t="s">
        <v>146</v>
      </c>
      <c r="F508" s="1" t="s">
        <v>1535</v>
      </c>
      <c r="H508" s="1" t="s">
        <v>1536</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hidden="1" x14ac:dyDescent="0.3">
      <c r="A509" t="s">
        <v>138</v>
      </c>
      <c r="B509" s="1" t="s">
        <v>1537</v>
      </c>
      <c r="C509" t="s">
        <v>140</v>
      </c>
      <c r="D509" t="s">
        <v>151</v>
      </c>
      <c r="E509" t="s">
        <v>146</v>
      </c>
      <c r="F509" s="1" t="s">
        <v>1538</v>
      </c>
      <c r="H509" s="1" t="s">
        <v>1539</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43.2" hidden="1" x14ac:dyDescent="0.3">
      <c r="A510" t="s">
        <v>138</v>
      </c>
      <c r="B510" s="1" t="s">
        <v>1540</v>
      </c>
      <c r="C510" t="s">
        <v>140</v>
      </c>
      <c r="D510" t="s">
        <v>151</v>
      </c>
      <c r="E510" t="s">
        <v>146</v>
      </c>
      <c r="F510" s="1" t="s">
        <v>1541</v>
      </c>
      <c r="H510" s="1" t="s">
        <v>1542</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hidden="1" x14ac:dyDescent="0.3">
      <c r="A511" t="s">
        <v>138</v>
      </c>
      <c r="B511" s="1" t="s">
        <v>1543</v>
      </c>
      <c r="C511" t="s">
        <v>140</v>
      </c>
      <c r="D511" t="s">
        <v>151</v>
      </c>
      <c r="E511" t="s">
        <v>146</v>
      </c>
      <c r="F511" s="1" t="s">
        <v>1544</v>
      </c>
      <c r="H511" s="1" t="s">
        <v>1545</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hidden="1" x14ac:dyDescent="0.3">
      <c r="A512" t="s">
        <v>138</v>
      </c>
      <c r="B512" s="1" t="s">
        <v>1546</v>
      </c>
      <c r="C512" t="s">
        <v>140</v>
      </c>
      <c r="D512" t="s">
        <v>151</v>
      </c>
      <c r="E512" t="s">
        <v>146</v>
      </c>
      <c r="F512" s="1" t="s">
        <v>1547</v>
      </c>
      <c r="H512" s="1" t="s">
        <v>1548</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hidden="1" x14ac:dyDescent="0.3">
      <c r="A513" t="s">
        <v>138</v>
      </c>
      <c r="B513" s="1" t="s">
        <v>1549</v>
      </c>
      <c r="C513" t="s">
        <v>140</v>
      </c>
      <c r="D513" t="s">
        <v>151</v>
      </c>
      <c r="E513" t="s">
        <v>146</v>
      </c>
      <c r="F513" s="1" t="s">
        <v>1550</v>
      </c>
      <c r="H513" s="1" t="s">
        <v>1551</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hidden="1" x14ac:dyDescent="0.3">
      <c r="A514" t="s">
        <v>138</v>
      </c>
      <c r="B514" s="1" t="s">
        <v>1552</v>
      </c>
      <c r="C514" t="s">
        <v>140</v>
      </c>
      <c r="D514" t="s">
        <v>151</v>
      </c>
      <c r="E514" t="s">
        <v>146</v>
      </c>
      <c r="F514" s="1" t="s">
        <v>1553</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hidden="1" x14ac:dyDescent="0.3">
      <c r="A515" t="s">
        <v>138</v>
      </c>
      <c r="B515" s="1" t="s">
        <v>1554</v>
      </c>
      <c r="C515" t="s">
        <v>140</v>
      </c>
      <c r="D515" t="s">
        <v>151</v>
      </c>
      <c r="E515" t="s">
        <v>146</v>
      </c>
      <c r="F515" s="1" t="s">
        <v>1555</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3">
      <c r="A516" t="s">
        <v>138</v>
      </c>
      <c r="B516" s="1" t="s">
        <v>1556</v>
      </c>
      <c r="C516" t="s">
        <v>150</v>
      </c>
      <c r="D516" t="s">
        <v>151</v>
      </c>
      <c r="E516" t="s">
        <v>152</v>
      </c>
      <c r="F516" s="1">
        <v>0.01</v>
      </c>
      <c r="G516" s="1" t="s">
        <v>153</v>
      </c>
      <c r="H516" s="1" t="s">
        <v>1557</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3">
      <c r="A517" t="s">
        <v>138</v>
      </c>
      <c r="B517" s="1" t="s">
        <v>1558</v>
      </c>
      <c r="C517" t="s">
        <v>150</v>
      </c>
      <c r="D517" t="s">
        <v>151</v>
      </c>
      <c r="E517" t="s">
        <v>152</v>
      </c>
      <c r="F517" s="1">
        <v>0.173237</v>
      </c>
      <c r="G517" s="1" t="s">
        <v>153</v>
      </c>
      <c r="H517" s="1" t="s">
        <v>1559</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43.2" x14ac:dyDescent="0.3">
      <c r="A518" t="s">
        <v>138</v>
      </c>
      <c r="B518" s="1" t="s">
        <v>1560</v>
      </c>
      <c r="C518" t="s">
        <v>150</v>
      </c>
      <c r="D518" t="s">
        <v>151</v>
      </c>
      <c r="E518" t="s">
        <v>152</v>
      </c>
      <c r="F518" s="1">
        <v>2</v>
      </c>
      <c r="G518" s="1" t="s">
        <v>153</v>
      </c>
      <c r="H518" s="1" t="s">
        <v>1561</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3">
      <c r="A519" t="s">
        <v>138</v>
      </c>
      <c r="B519" s="1" t="s">
        <v>1562</v>
      </c>
      <c r="C519" t="s">
        <v>150</v>
      </c>
      <c r="D519" t="s">
        <v>151</v>
      </c>
      <c r="E519" t="s">
        <v>152</v>
      </c>
      <c r="F519" s="1">
        <v>0.33452599999999999</v>
      </c>
      <c r="G519" s="1" t="s">
        <v>153</v>
      </c>
      <c r="H519" s="1" t="s">
        <v>1563</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3">
      <c r="A520" t="s">
        <v>138</v>
      </c>
      <c r="B520" s="1" t="s">
        <v>1564</v>
      </c>
      <c r="C520" t="s">
        <v>150</v>
      </c>
      <c r="D520" t="s">
        <v>151</v>
      </c>
      <c r="E520" t="s">
        <v>152</v>
      </c>
      <c r="F520" s="1">
        <v>2</v>
      </c>
      <c r="G520" s="1" t="s">
        <v>153</v>
      </c>
      <c r="H520" s="1" t="s">
        <v>1565</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3">
      <c r="A521" t="s">
        <v>138</v>
      </c>
      <c r="B521" s="1" t="s">
        <v>1566</v>
      </c>
      <c r="C521" t="s">
        <v>150</v>
      </c>
      <c r="D521" t="s">
        <v>151</v>
      </c>
      <c r="E521" t="s">
        <v>152</v>
      </c>
      <c r="F521" s="1">
        <v>0.68062599999999995</v>
      </c>
      <c r="G521" s="1" t="s">
        <v>153</v>
      </c>
      <c r="H521" s="1" t="s">
        <v>1567</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hidden="1" x14ac:dyDescent="0.3">
      <c r="A522" t="s">
        <v>138</v>
      </c>
      <c r="B522" s="1" t="s">
        <v>1568</v>
      </c>
      <c r="C522" t="s">
        <v>150</v>
      </c>
      <c r="D522" t="s">
        <v>151</v>
      </c>
      <c r="E522" t="s">
        <v>146</v>
      </c>
      <c r="F522" s="1">
        <v>0</v>
      </c>
      <c r="H522" s="1" t="s">
        <v>1569</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hidden="1" x14ac:dyDescent="0.3">
      <c r="A523" t="s">
        <v>138</v>
      </c>
      <c r="B523" s="1" t="s">
        <v>1570</v>
      </c>
      <c r="C523" t="s">
        <v>140</v>
      </c>
      <c r="D523" t="s">
        <v>151</v>
      </c>
      <c r="E523" t="s">
        <v>146</v>
      </c>
      <c r="F523" s="1" t="s">
        <v>1571</v>
      </c>
      <c r="H523" s="1" t="s">
        <v>1572</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hidden="1" x14ac:dyDescent="0.3">
      <c r="A524" t="s">
        <v>138</v>
      </c>
      <c r="B524" s="1" t="s">
        <v>1573</v>
      </c>
      <c r="C524" t="s">
        <v>150</v>
      </c>
      <c r="D524" t="s">
        <v>151</v>
      </c>
      <c r="E524" t="s">
        <v>146</v>
      </c>
      <c r="F524" s="1">
        <v>0</v>
      </c>
      <c r="H524" s="1" t="s">
        <v>1569</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hidden="1" x14ac:dyDescent="0.3">
      <c r="A525" t="s">
        <v>138</v>
      </c>
      <c r="B525" s="1" t="s">
        <v>1574</v>
      </c>
      <c r="C525" t="s">
        <v>316</v>
      </c>
      <c r="D525" t="s">
        <v>292</v>
      </c>
      <c r="E525" t="s">
        <v>623</v>
      </c>
      <c r="F525" s="1" t="s">
        <v>1575</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hidden="1" x14ac:dyDescent="0.3">
      <c r="A526" t="s">
        <v>138</v>
      </c>
      <c r="B526" s="1" t="s">
        <v>1576</v>
      </c>
      <c r="C526" t="s">
        <v>316</v>
      </c>
      <c r="D526" t="s">
        <v>292</v>
      </c>
      <c r="E526" t="s">
        <v>313</v>
      </c>
      <c r="F526" s="1" t="s">
        <v>1577</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hidden="1" x14ac:dyDescent="0.3">
      <c r="A527" t="s">
        <v>138</v>
      </c>
      <c r="B527" s="1" t="s">
        <v>1578</v>
      </c>
      <c r="C527" t="s">
        <v>316</v>
      </c>
      <c r="D527" t="s">
        <v>292</v>
      </c>
      <c r="E527" t="s">
        <v>623</v>
      </c>
      <c r="F527" s="1" t="s">
        <v>1579</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hidden="1" x14ac:dyDescent="0.3">
      <c r="A528" t="s">
        <v>229</v>
      </c>
      <c r="B528" s="1" t="s">
        <v>1580</v>
      </c>
      <c r="C528" t="s">
        <v>150</v>
      </c>
      <c r="D528" t="s">
        <v>231</v>
      </c>
      <c r="E528" t="s">
        <v>146</v>
      </c>
      <c r="F528" s="1" t="s">
        <v>1581</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hidden="1" x14ac:dyDescent="0.3">
      <c r="A529" t="s">
        <v>412</v>
      </c>
      <c r="B529" s="1" t="s">
        <v>1582</v>
      </c>
      <c r="C529" t="s">
        <v>150</v>
      </c>
      <c r="D529" t="s">
        <v>632</v>
      </c>
      <c r="E529" t="s">
        <v>146</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hidden="1" x14ac:dyDescent="0.3">
      <c r="A530" t="s">
        <v>688</v>
      </c>
      <c r="B530" s="1" t="s">
        <v>1583</v>
      </c>
      <c r="C530" t="s">
        <v>150</v>
      </c>
      <c r="D530" t="s">
        <v>632</v>
      </c>
      <c r="E530" t="s">
        <v>152</v>
      </c>
      <c r="F530" s="1" t="s">
        <v>1584</v>
      </c>
      <c r="H530" s="1" t="s">
        <v>1585</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hidden="1" x14ac:dyDescent="0.3">
      <c r="A531" t="s">
        <v>229</v>
      </c>
      <c r="B531" s="1" t="s">
        <v>1586</v>
      </c>
      <c r="C531" t="s">
        <v>150</v>
      </c>
      <c r="D531" t="s">
        <v>170</v>
      </c>
      <c r="E531" t="s">
        <v>146</v>
      </c>
      <c r="F531" s="1">
        <v>0</v>
      </c>
      <c r="H531" s="1" t="s">
        <v>1587</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hidden="1" x14ac:dyDescent="0.3">
      <c r="A532" t="s">
        <v>155</v>
      </c>
      <c r="B532" s="1" t="s">
        <v>1588</v>
      </c>
      <c r="C532" t="s">
        <v>150</v>
      </c>
      <c r="D532" t="s">
        <v>170</v>
      </c>
      <c r="E532" t="s">
        <v>152</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hidden="1" x14ac:dyDescent="0.3">
      <c r="A533" t="s">
        <v>229</v>
      </c>
      <c r="B533" s="1" t="s">
        <v>1589</v>
      </c>
      <c r="C533" t="s">
        <v>140</v>
      </c>
      <c r="D533" t="s">
        <v>231</v>
      </c>
      <c r="F533" s="1" t="s">
        <v>1590</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hidden="1" x14ac:dyDescent="0.3">
      <c r="A534" t="s">
        <v>402</v>
      </c>
      <c r="B534" s="1" t="s">
        <v>1480</v>
      </c>
      <c r="C534" t="s">
        <v>150</v>
      </c>
      <c r="D534" t="s">
        <v>231</v>
      </c>
      <c r="E534" t="s">
        <v>391</v>
      </c>
      <c r="F534" s="1">
        <v>6.25E-2</v>
      </c>
      <c r="H534" s="1" t="s">
        <v>1591</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72" hidden="1" x14ac:dyDescent="0.3">
      <c r="A535" t="s">
        <v>138</v>
      </c>
      <c r="B535" s="1" t="s">
        <v>1592</v>
      </c>
      <c r="C535" t="s">
        <v>150</v>
      </c>
      <c r="D535" t="s">
        <v>175</v>
      </c>
      <c r="E535" t="s">
        <v>1593</v>
      </c>
      <c r="F535" s="1">
        <v>1.4</v>
      </c>
      <c r="G535" s="1" t="s">
        <v>521</v>
      </c>
      <c r="H535" s="1" t="s">
        <v>1594</v>
      </c>
      <c r="I535" s="1" t="s">
        <v>1595</v>
      </c>
      <c r="J535" s="1" t="s">
        <v>1596</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hidden="1" x14ac:dyDescent="0.3">
      <c r="A536" t="s">
        <v>138</v>
      </c>
      <c r="B536" s="1" t="s">
        <v>1597</v>
      </c>
      <c r="C536" t="s">
        <v>150</v>
      </c>
      <c r="D536" t="s">
        <v>175</v>
      </c>
      <c r="E536" t="s">
        <v>264</v>
      </c>
      <c r="F536" s="1">
        <v>4</v>
      </c>
      <c r="G536" s="1" t="s">
        <v>521</v>
      </c>
      <c r="H536" s="1" t="s">
        <v>1598</v>
      </c>
      <c r="I536" s="1" t="s">
        <v>1599</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hidden="1" x14ac:dyDescent="0.3">
      <c r="A537" t="s">
        <v>138</v>
      </c>
      <c r="B537" s="1" t="s">
        <v>1600</v>
      </c>
      <c r="C537" t="s">
        <v>140</v>
      </c>
      <c r="D537" t="s">
        <v>141</v>
      </c>
      <c r="E537" t="s">
        <v>623</v>
      </c>
      <c r="F537" s="1" t="s">
        <v>1601</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72" hidden="1" x14ac:dyDescent="0.3">
      <c r="A538" t="s">
        <v>138</v>
      </c>
      <c r="B538" s="1" t="s">
        <v>1602</v>
      </c>
      <c r="C538" t="s">
        <v>140</v>
      </c>
      <c r="D538" t="s">
        <v>141</v>
      </c>
      <c r="E538" t="s">
        <v>235</v>
      </c>
      <c r="F538" s="1" t="s">
        <v>1603</v>
      </c>
      <c r="H538" s="1" t="s">
        <v>1604</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hidden="1" x14ac:dyDescent="0.3">
      <c r="A539" t="s">
        <v>138</v>
      </c>
      <c r="B539" s="1" t="s">
        <v>1605</v>
      </c>
      <c r="C539" t="s">
        <v>140</v>
      </c>
      <c r="D539" t="s">
        <v>141</v>
      </c>
      <c r="E539" t="s">
        <v>609</v>
      </c>
      <c r="F539" s="1" t="s">
        <v>1606</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hidden="1" x14ac:dyDescent="0.3">
      <c r="A540" t="s">
        <v>412</v>
      </c>
      <c r="B540" s="1" t="s">
        <v>1607</v>
      </c>
      <c r="C540" t="s">
        <v>140</v>
      </c>
      <c r="D540" t="s">
        <v>141</v>
      </c>
      <c r="E540" t="s">
        <v>623</v>
      </c>
      <c r="F540" s="1" t="s">
        <v>1608</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hidden="1" x14ac:dyDescent="0.3">
      <c r="A541" t="s">
        <v>412</v>
      </c>
      <c r="B541" s="1" t="s">
        <v>1608</v>
      </c>
      <c r="C541" t="s">
        <v>160</v>
      </c>
      <c r="D541" t="s">
        <v>487</v>
      </c>
      <c r="E541" t="s">
        <v>313</v>
      </c>
      <c r="F541" s="1" t="s">
        <v>1609</v>
      </c>
      <c r="H541" s="1" t="s">
        <v>1610</v>
      </c>
      <c r="I541" s="1" t="s">
        <v>1611</v>
      </c>
      <c r="K541" s="10">
        <f>'[1]RAND Adjusted Estimates'!B$8</f>
        <v>323565.31269635208</v>
      </c>
      <c r="L541" s="10">
        <f>'[1]RAND Adjusted Estimates'!C$8</f>
        <v>354677.36199407821</v>
      </c>
      <c r="M541" s="10">
        <f>'[1]RAND Adjusted Estimates'!D$8</f>
        <v>479125.55918498285</v>
      </c>
      <c r="N541" s="10">
        <f>'[1]RAND Adjusted Estimates'!E$8</f>
        <v>364010.97678339609</v>
      </c>
      <c r="O541" s="10">
        <f>'[1]RAND Adjusted Estimates'!F$8</f>
        <v>286230.85353908071</v>
      </c>
      <c r="P541" s="10">
        <f>'[1]RAND Adjusted Estimates'!G$8</f>
        <v>367122.18171316868</v>
      </c>
      <c r="Q541" s="10">
        <f>'[1]RAND Adjusted Estimates'!H$8</f>
        <v>336010.13241544255</v>
      </c>
      <c r="R541" s="10">
        <f>'[1]RAND Adjusted Estimates'!I$8</f>
        <v>280008.44367953547</v>
      </c>
      <c r="S541" s="10">
        <f>'[1]RAND Adjusted Estimates'!J$8</f>
        <v>329787.72255589732</v>
      </c>
      <c r="T541" s="10">
        <f>'[1]RAND Adjusted Estimates'!K$8</f>
        <v>360899.77185362345</v>
      </c>
      <c r="U541" s="10">
        <f>'[1]RAND Adjusted Estimates'!L$8</f>
        <v>581795.32186747924</v>
      </c>
      <c r="V541" s="10">
        <f>'[1]RAND Adjusted Estimates'!M$8</f>
        <v>441791.10002771148</v>
      </c>
      <c r="W541" s="10">
        <f>'[1]RAND Adjusted Estimates'!N$8</f>
        <v>553794.47749952564</v>
      </c>
      <c r="X541" s="10">
        <f>'[1]RAND Adjusted Estimates'!O$8</f>
        <v>485347.96904452809</v>
      </c>
      <c r="Y541" s="10">
        <f>'[1]RAND Adjusted Estimates'!P$8</f>
        <v>525793.63313157216</v>
      </c>
      <c r="Z541" s="10">
        <f>'[1]RAND Adjusted Estimates'!Q$8</f>
        <v>659575.44511179463</v>
      </c>
      <c r="AA541" s="10">
        <f>'[1]RAND Adjusted Estimates'!R$8</f>
        <v>420012.66551930318</v>
      </c>
      <c r="AB541" s="10">
        <f>'[1]RAND Adjusted Estimates'!S$8</f>
        <v>528904.83806134469</v>
      </c>
      <c r="AC541" s="10">
        <f>'[1]RAND Adjusted Estimates'!T$8</f>
        <v>252007.5993115819</v>
      </c>
      <c r="AD541" s="10">
        <f>'[1]RAND Adjusted Estimates'!U$8</f>
        <v>364010.97678339609</v>
      </c>
      <c r="AE541" s="10">
        <f>'[1]RAND Adjusted Estimates'!V$8</f>
        <v>155560.2464886308</v>
      </c>
      <c r="AF541" s="1"/>
      <c r="AG541" s="1"/>
      <c r="AH541" s="1"/>
      <c r="AI541" s="1"/>
      <c r="AJ541" s="1"/>
      <c r="AK541" s="1"/>
      <c r="AL541" s="1"/>
      <c r="AM541" s="1"/>
      <c r="AN541" s="1"/>
      <c r="AO541" s="1"/>
      <c r="AP541" s="1"/>
    </row>
    <row r="542" spans="1:42" ht="28.8" hidden="1" x14ac:dyDescent="0.3">
      <c r="A542" t="s">
        <v>138</v>
      </c>
      <c r="B542" s="1" t="s">
        <v>1612</v>
      </c>
      <c r="C542" t="s">
        <v>140</v>
      </c>
      <c r="D542" t="s">
        <v>141</v>
      </c>
      <c r="E542" t="s">
        <v>273</v>
      </c>
      <c r="F542" s="1" t="s">
        <v>1613</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hidden="1" x14ac:dyDescent="0.3">
      <c r="A543" t="s">
        <v>412</v>
      </c>
      <c r="B543" s="1" t="s">
        <v>1614</v>
      </c>
      <c r="C543" t="s">
        <v>140</v>
      </c>
      <c r="D543" t="s">
        <v>141</v>
      </c>
      <c r="E543" t="s">
        <v>273</v>
      </c>
      <c r="F543" s="1" t="s">
        <v>1615</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hidden="1" x14ac:dyDescent="0.3">
      <c r="A544" t="s">
        <v>138</v>
      </c>
      <c r="B544" s="1" t="s">
        <v>1616</v>
      </c>
      <c r="C544" t="s">
        <v>140</v>
      </c>
      <c r="D544" t="s">
        <v>141</v>
      </c>
      <c r="E544" t="s">
        <v>235</v>
      </c>
      <c r="F544" s="1" t="s">
        <v>1617</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hidden="1" x14ac:dyDescent="0.3">
      <c r="A545" t="s">
        <v>138</v>
      </c>
      <c r="B545" s="1" t="s">
        <v>1618</v>
      </c>
      <c r="C545" t="s">
        <v>140</v>
      </c>
      <c r="D545" t="s">
        <v>141</v>
      </c>
      <c r="E545" t="s">
        <v>235</v>
      </c>
      <c r="F545" s="1" t="s">
        <v>1619</v>
      </c>
      <c r="H545" s="1" t="s">
        <v>296</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hidden="1" x14ac:dyDescent="0.3">
      <c r="A546" t="s">
        <v>138</v>
      </c>
      <c r="B546" s="1" t="s">
        <v>1620</v>
      </c>
      <c r="C546" t="s">
        <v>140</v>
      </c>
      <c r="D546" t="s">
        <v>141</v>
      </c>
      <c r="E546" t="s">
        <v>235</v>
      </c>
      <c r="F546" s="1" t="s">
        <v>1621</v>
      </c>
      <c r="H546" s="1" t="s">
        <v>1622</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hidden="1" x14ac:dyDescent="0.3">
      <c r="A547" t="s">
        <v>138</v>
      </c>
      <c r="B547" s="1" t="s">
        <v>1623</v>
      </c>
      <c r="C547" t="s">
        <v>140</v>
      </c>
      <c r="D547" t="s">
        <v>141</v>
      </c>
      <c r="E547" t="s">
        <v>273</v>
      </c>
      <c r="F547" s="1" t="s">
        <v>1624</v>
      </c>
      <c r="H547" s="1" t="s">
        <v>1625</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hidden="1" x14ac:dyDescent="0.3">
      <c r="A548" t="s">
        <v>138</v>
      </c>
      <c r="B548" s="1" t="s">
        <v>1626</v>
      </c>
      <c r="C548" t="s">
        <v>140</v>
      </c>
      <c r="D548" t="s">
        <v>141</v>
      </c>
      <c r="E548" t="s">
        <v>273</v>
      </c>
      <c r="F548" s="1" t="s">
        <v>1627</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hidden="1" x14ac:dyDescent="0.3">
      <c r="A549" t="s">
        <v>138</v>
      </c>
      <c r="B549" s="1" t="s">
        <v>1628</v>
      </c>
      <c r="C549" t="s">
        <v>140</v>
      </c>
      <c r="D549" t="s">
        <v>141</v>
      </c>
      <c r="E549" t="s">
        <v>235</v>
      </c>
      <c r="F549" s="1" t="s">
        <v>1629</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hidden="1" x14ac:dyDescent="0.3">
      <c r="A550" t="s">
        <v>138</v>
      </c>
      <c r="B550" s="1" t="s">
        <v>1630</v>
      </c>
      <c r="C550" t="s">
        <v>140</v>
      </c>
      <c r="D550" t="s">
        <v>141</v>
      </c>
      <c r="E550" t="s">
        <v>235</v>
      </c>
      <c r="F550" s="1" t="s">
        <v>1631</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hidden="1" x14ac:dyDescent="0.3">
      <c r="A551" t="s">
        <v>412</v>
      </c>
      <c r="B551" s="1" t="s">
        <v>1632</v>
      </c>
      <c r="C551" t="s">
        <v>140</v>
      </c>
      <c r="D551" t="s">
        <v>141</v>
      </c>
      <c r="E551" t="s">
        <v>273</v>
      </c>
      <c r="F551" s="1" t="s">
        <v>1633</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hidden="1" x14ac:dyDescent="0.3">
      <c r="A552" t="s">
        <v>138</v>
      </c>
      <c r="B552" s="1" t="s">
        <v>1634</v>
      </c>
      <c r="C552" t="s">
        <v>316</v>
      </c>
      <c r="D552" t="s">
        <v>292</v>
      </c>
      <c r="E552" t="s">
        <v>313</v>
      </c>
      <c r="F552" s="1" t="s">
        <v>1635</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hidden="1" x14ac:dyDescent="0.3">
      <c r="A553" t="s">
        <v>138</v>
      </c>
      <c r="B553" s="1" t="s">
        <v>1636</v>
      </c>
      <c r="C553" t="s">
        <v>140</v>
      </c>
      <c r="D553" t="s">
        <v>141</v>
      </c>
      <c r="E553" t="s">
        <v>313</v>
      </c>
      <c r="F553" s="1" t="s">
        <v>1637</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hidden="1" x14ac:dyDescent="0.3">
      <c r="A554" t="s">
        <v>138</v>
      </c>
      <c r="B554" s="1" t="s">
        <v>1638</v>
      </c>
      <c r="C554" t="s">
        <v>140</v>
      </c>
      <c r="D554" t="s">
        <v>141</v>
      </c>
      <c r="E554" t="s">
        <v>313</v>
      </c>
      <c r="F554" s="1" t="s">
        <v>1639</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hidden="1" x14ac:dyDescent="0.3">
      <c r="A555" t="s">
        <v>412</v>
      </c>
      <c r="B555" s="1" t="s">
        <v>1640</v>
      </c>
      <c r="C555" t="s">
        <v>188</v>
      </c>
      <c r="D555" t="s">
        <v>141</v>
      </c>
      <c r="E555" t="s">
        <v>281</v>
      </c>
      <c r="F555" s="1" t="s">
        <v>1641</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hidden="1" x14ac:dyDescent="0.3">
      <c r="A556" t="s">
        <v>138</v>
      </c>
      <c r="B556" s="1" t="s">
        <v>1642</v>
      </c>
      <c r="C556" t="s">
        <v>316</v>
      </c>
      <c r="D556" t="s">
        <v>292</v>
      </c>
      <c r="E556" t="s">
        <v>623</v>
      </c>
      <c r="F556" s="1" t="s">
        <v>1643</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hidden="1" x14ac:dyDescent="0.3">
      <c r="A557" t="s">
        <v>138</v>
      </c>
      <c r="B557" s="1" t="s">
        <v>1644</v>
      </c>
      <c r="C557" t="s">
        <v>140</v>
      </c>
      <c r="D557" t="s">
        <v>141</v>
      </c>
      <c r="E557" t="s">
        <v>313</v>
      </c>
      <c r="F557" s="1" t="s">
        <v>1645</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hidden="1" x14ac:dyDescent="0.3">
      <c r="A558" t="s">
        <v>412</v>
      </c>
      <c r="B558" s="1" t="s">
        <v>1646</v>
      </c>
      <c r="C558" t="s">
        <v>150</v>
      </c>
      <c r="D558" t="s">
        <v>487</v>
      </c>
      <c r="E558" t="s">
        <v>313</v>
      </c>
      <c r="F558" s="1" t="s">
        <v>1647</v>
      </c>
      <c r="K558" s="10">
        <f>'[1]Opioid Fatal ODs NVSS'!B$2</f>
        <v>2870.7596401028277</v>
      </c>
      <c r="L558" s="10">
        <f>'[1]Opioid Fatal ODs NVSS'!C$2</f>
        <v>2618.6778214102783</v>
      </c>
      <c r="M558" s="10">
        <f>'[1]Opioid Fatal ODs NVSS'!D$2</f>
        <v>2394.2800057496047</v>
      </c>
      <c r="N558" s="10">
        <f>'[1]Opioid Fatal ODs NVSS'!E$2</f>
        <v>2679.8392935019624</v>
      </c>
      <c r="O558" s="10">
        <f>'[1]Opioid Fatal ODs NVSS'!F$2</f>
        <v>2606.3050053663774</v>
      </c>
      <c r="P558" s="10">
        <f>'[1]Opioid Fatal ODs NVSS'!G$2</f>
        <v>2237.1267765280322</v>
      </c>
      <c r="Q558" s="10">
        <f>'[1]Opioid Fatal ODs NVSS'!H$2</f>
        <v>2330.7795319317729</v>
      </c>
      <c r="R558" s="10">
        <f>'[1]Opioid Fatal ODs NVSS'!I$2</f>
        <v>2263.1599739668077</v>
      </c>
      <c r="S558" s="10">
        <f>'[1]Opioid Fatal ODs NVSS'!J$2</f>
        <v>2697.3812016801608</v>
      </c>
      <c r="T558" s="10">
        <f>'[1]Opioid Fatal ODs NVSS'!K$2</f>
        <v>3433.6430381204655</v>
      </c>
      <c r="U558" s="10">
        <f>'[1]Opioid Fatal ODs NVSS'!L$2</f>
        <v>3615.2430710590797</v>
      </c>
      <c r="V558" s="10">
        <f>'[1]Opioid Fatal ODs NVSS'!M$2</f>
        <v>3294.4584440623207</v>
      </c>
      <c r="W558" s="10">
        <f>'[1]Opioid Fatal ODs NVSS'!N$2</f>
        <v>4814.9048011239765</v>
      </c>
      <c r="X558" s="10">
        <f>'[1]Opioid Fatal ODs NVSS'!O$2</f>
        <v>6441.6934894968945</v>
      </c>
      <c r="Y558" s="10">
        <f>'[1]Opioid Fatal ODs NVSS'!P$2</f>
        <v>8691.5731087368604</v>
      </c>
      <c r="Z558" s="10">
        <f>'[1]Opioid Fatal ODs NVSS'!Q$2</f>
        <v>10045.523392673238</v>
      </c>
      <c r="AA558" s="10">
        <f>'[1]Opioid Fatal ODs NVSS'!R$2</f>
        <v>10780.562671806376</v>
      </c>
      <c r="AB558" s="10">
        <f>'[1]Opioid Fatal ODs NVSS'!S$2</f>
        <v>10031.407789036748</v>
      </c>
      <c r="AC558" s="10">
        <f>'[1]Opioid Fatal ODs NVSS'!T$2</f>
        <v>7603.2975937948622</v>
      </c>
      <c r="AD558" s="10">
        <f>'[1]Opioid Fatal ODs NVSS'!U$2</f>
        <v>6055.7969314665343</v>
      </c>
      <c r="AE558" s="10">
        <f>'[1]Opioid Fatal ODs NVSS'!V$2</f>
        <v>5344.9308817282599</v>
      </c>
      <c r="AF558" s="1"/>
      <c r="AG558" s="1"/>
      <c r="AH558" s="1"/>
      <c r="AI558" s="1"/>
      <c r="AJ558" s="1"/>
      <c r="AK558" s="1"/>
      <c r="AL558" s="1"/>
      <c r="AM558" s="1"/>
      <c r="AN558" s="1"/>
      <c r="AO558" s="1"/>
      <c r="AP558" s="1"/>
    </row>
    <row r="559" spans="1:42" ht="43.2" hidden="1" x14ac:dyDescent="0.3">
      <c r="A559" t="s">
        <v>138</v>
      </c>
      <c r="B559" s="1" t="s">
        <v>1648</v>
      </c>
      <c r="C559" t="s">
        <v>140</v>
      </c>
      <c r="D559" t="s">
        <v>141</v>
      </c>
      <c r="E559" t="s">
        <v>313</v>
      </c>
      <c r="F559" s="1" t="s">
        <v>1649</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hidden="1" x14ac:dyDescent="0.3">
      <c r="A560" t="s">
        <v>412</v>
      </c>
      <c r="B560" s="1" t="s">
        <v>1650</v>
      </c>
      <c r="C560" t="s">
        <v>150</v>
      </c>
      <c r="D560" t="s">
        <v>487</v>
      </c>
      <c r="E560" t="s">
        <v>313</v>
      </c>
      <c r="F560" s="1" t="s">
        <v>1651</v>
      </c>
      <c r="K560" s="10">
        <f>'[1]Opioid Fatal ODs NVSS'!B$3</f>
        <v>4098.1241278002208</v>
      </c>
      <c r="L560" s="10">
        <f>'[1]Opioid Fatal ODs NVSS'!C$3</f>
        <v>4665.3283250811</v>
      </c>
      <c r="M560" s="10">
        <f>'[1]Opioid Fatal ODs NVSS'!D$3</f>
        <v>5784.2417708782523</v>
      </c>
      <c r="N560" s="10">
        <f>'[1]Opioid Fatal ODs NVSS'!E$3</f>
        <v>7542.8179241168773</v>
      </c>
      <c r="O560" s="10">
        <f>'[1]Opioid Fatal ODs NVSS'!F$3</f>
        <v>8574.2373890135623</v>
      </c>
      <c r="P560" s="10">
        <f>'[1]Opioid Fatal ODs NVSS'!G$3</f>
        <v>9535.136803557416</v>
      </c>
      <c r="Q560" s="10">
        <f>'[1]Opioid Fatal ODs NVSS'!H$3</f>
        <v>10534.791193970646</v>
      </c>
      <c r="R560" s="10">
        <f>'[1]Opioid Fatal ODs NVSS'!I$3</f>
        <v>12213.27959648552</v>
      </c>
      <c r="S560" s="10">
        <f>'[1]Opioid Fatal ODs NVSS'!J$3</f>
        <v>13350.172399099045</v>
      </c>
      <c r="T560" s="10">
        <f>'[1]Opioid Fatal ODs NVSS'!K$3</f>
        <v>13585.234135667397</v>
      </c>
      <c r="U560" s="10">
        <f>'[1]Opioid Fatal ODs NVSS'!L$3</f>
        <v>13542.390634358835</v>
      </c>
      <c r="V560" s="10">
        <f>'[1]Opioid Fatal ODs NVSS'!M$3</f>
        <v>14509.050440310562</v>
      </c>
      <c r="W560" s="10">
        <f>'[1]Opioid Fatal ODs NVSS'!N$3</f>
        <v>15049.067971513008</v>
      </c>
      <c r="X560" s="10">
        <f>'[1]Opioid Fatal ODs NVSS'!O$3</f>
        <v>13854.762198302433</v>
      </c>
      <c r="Y560" s="10">
        <f>'[1]Opioid Fatal ODs NVSS'!P$3</f>
        <v>13006.523134585559</v>
      </c>
      <c r="Z560" s="10">
        <f>'[1]Opioid Fatal ODs NVSS'!Q$3</f>
        <v>12728.554877151684</v>
      </c>
      <c r="AA560" s="10">
        <f>'[1]Opioid Fatal ODs NVSS'!R$3</f>
        <v>12254.54968561408</v>
      </c>
      <c r="AB560" s="10">
        <f>'[1]Opioid Fatal ODs NVSS'!S$3</f>
        <v>12132.595043340252</v>
      </c>
      <c r="AC560" s="10">
        <f>'[1]Opioid Fatal ODs NVSS'!T$3</f>
        <v>10843.240084849263</v>
      </c>
      <c r="AD560" s="10">
        <f>'[1]Opioid Fatal ODs NVSS'!U$3</f>
        <v>8871.7119300599425</v>
      </c>
      <c r="AE560" s="10">
        <f>'[1]Opioid Fatal ODs NVSS'!V$3</f>
        <v>7633.7305661751316</v>
      </c>
      <c r="AF560" s="1"/>
      <c r="AG560" s="1"/>
      <c r="AH560" s="1"/>
      <c r="AI560" s="1"/>
      <c r="AJ560" s="1"/>
      <c r="AK560" s="1"/>
      <c r="AL560" s="1"/>
      <c r="AM560" s="1"/>
      <c r="AN560" s="1"/>
      <c r="AO560" s="1"/>
      <c r="AP560" s="1"/>
    </row>
    <row r="561" spans="1:42" ht="28.8" hidden="1" x14ac:dyDescent="0.3">
      <c r="A561" t="s">
        <v>138</v>
      </c>
      <c r="B561" s="1" t="s">
        <v>1652</v>
      </c>
      <c r="C561" t="s">
        <v>140</v>
      </c>
      <c r="D561" t="s">
        <v>141</v>
      </c>
      <c r="E561" t="s">
        <v>623</v>
      </c>
      <c r="F561" s="1" t="s">
        <v>1653</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hidden="1" x14ac:dyDescent="0.3">
      <c r="A562" t="s">
        <v>138</v>
      </c>
      <c r="B562" s="1" t="s">
        <v>1654</v>
      </c>
      <c r="C562" t="s">
        <v>140</v>
      </c>
      <c r="D562" t="s">
        <v>141</v>
      </c>
      <c r="E562" t="s">
        <v>623</v>
      </c>
      <c r="F562" s="1" t="s">
        <v>1655</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ht="28.8" hidden="1" x14ac:dyDescent="0.3">
      <c r="A563" t="s">
        <v>138</v>
      </c>
      <c r="B563" s="1" t="s">
        <v>1656</v>
      </c>
      <c r="C563" t="s">
        <v>140</v>
      </c>
      <c r="D563" t="s">
        <v>141</v>
      </c>
      <c r="E563" t="s">
        <v>313</v>
      </c>
      <c r="F563" s="1" t="s">
        <v>1657</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57.6" hidden="1" x14ac:dyDescent="0.3">
      <c r="A564" t="s">
        <v>412</v>
      </c>
      <c r="B564" s="1" t="s">
        <v>1658</v>
      </c>
      <c r="C564" t="s">
        <v>140</v>
      </c>
      <c r="D564" t="s">
        <v>141</v>
      </c>
      <c r="E564" t="s">
        <v>313</v>
      </c>
      <c r="F564" s="1" t="s">
        <v>1659</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hidden="1" x14ac:dyDescent="0.3">
      <c r="A565" t="s">
        <v>138</v>
      </c>
      <c r="B565" s="1" t="s">
        <v>1660</v>
      </c>
      <c r="C565" t="s">
        <v>140</v>
      </c>
      <c r="D565" t="s">
        <v>141</v>
      </c>
      <c r="E565" t="s">
        <v>623</v>
      </c>
      <c r="F565" s="1" t="s">
        <v>1661</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hidden="1" x14ac:dyDescent="0.3">
      <c r="A566" t="s">
        <v>138</v>
      </c>
      <c r="B566" s="1" t="s">
        <v>1662</v>
      </c>
      <c r="C566" t="s">
        <v>140</v>
      </c>
      <c r="D566" t="s">
        <v>141</v>
      </c>
      <c r="E566" t="s">
        <v>313</v>
      </c>
      <c r="F566" s="1" t="s">
        <v>1663</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hidden="1" x14ac:dyDescent="0.3">
      <c r="A567" t="s">
        <v>138</v>
      </c>
      <c r="B567" s="1" t="s">
        <v>1664</v>
      </c>
      <c r="C567" t="s">
        <v>140</v>
      </c>
      <c r="D567" t="s">
        <v>141</v>
      </c>
      <c r="E567" t="s">
        <v>313</v>
      </c>
      <c r="F567" s="1" t="s">
        <v>1665</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hidden="1" x14ac:dyDescent="0.3">
      <c r="A568" t="s">
        <v>138</v>
      </c>
      <c r="B568" s="1" t="s">
        <v>1666</v>
      </c>
      <c r="C568" t="s">
        <v>140</v>
      </c>
      <c r="D568" t="s">
        <v>141</v>
      </c>
      <c r="E568" t="s">
        <v>313</v>
      </c>
      <c r="F568" s="1" t="s">
        <v>1667</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hidden="1" x14ac:dyDescent="0.3">
      <c r="A569" t="s">
        <v>138</v>
      </c>
      <c r="B569" s="1" t="s">
        <v>1668</v>
      </c>
      <c r="C569" t="s">
        <v>140</v>
      </c>
      <c r="D569" t="s">
        <v>141</v>
      </c>
      <c r="E569" t="s">
        <v>313</v>
      </c>
      <c r="F569" s="1" t="s">
        <v>1669</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hidden="1" x14ac:dyDescent="0.3">
      <c r="A570" t="s">
        <v>138</v>
      </c>
      <c r="B570" s="1" t="s">
        <v>1670</v>
      </c>
      <c r="C570" t="s">
        <v>316</v>
      </c>
      <c r="D570" t="s">
        <v>141</v>
      </c>
      <c r="E570" t="s">
        <v>313</v>
      </c>
      <c r="F570" s="1" t="s">
        <v>1671</v>
      </c>
      <c r="H570" s="1" t="s">
        <v>1672</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hidden="1" x14ac:dyDescent="0.3">
      <c r="A571" t="s">
        <v>412</v>
      </c>
      <c r="B571" s="1" t="s">
        <v>1673</v>
      </c>
      <c r="C571" t="s">
        <v>160</v>
      </c>
      <c r="D571" t="s">
        <v>487</v>
      </c>
      <c r="E571" t="s">
        <v>313</v>
      </c>
      <c r="F571" s="1" t="s">
        <v>1674</v>
      </c>
      <c r="I571" s="1" t="s">
        <v>1675</v>
      </c>
      <c r="K571" s="10">
        <f>'[1]Opioid Fatal ODs NVSS'!B$5</f>
        <v>35.532868160117516</v>
      </c>
      <c r="L571" s="10">
        <f>'[1]Opioid Fatal ODs NVSS'!C$5</f>
        <v>35.931364179614135</v>
      </c>
      <c r="M571" s="10">
        <f>'[1]Opioid Fatal ODs NVSS'!D$5</f>
        <v>36.877102199223806</v>
      </c>
      <c r="N571" s="10">
        <f>'[1]Opioid Fatal ODs NVSS'!E$5</f>
        <v>39.007849978194507</v>
      </c>
      <c r="O571" s="10">
        <f>'[1]Opioid Fatal ODs NVSS'!F$5</f>
        <v>35.42550492730998</v>
      </c>
      <c r="P571" s="10">
        <f>'[1]Opioid Fatal ODs NVSS'!G$5</f>
        <v>27.648530822216408</v>
      </c>
      <c r="Q571" s="10">
        <f>'[1]Opioid Fatal ODs NVSS'!H$5</f>
        <v>64.084569615232056</v>
      </c>
      <c r="R571" s="10">
        <f>'[1]Opioid Fatal ODs NVSS'!I$5</f>
        <v>140.80357956394403</v>
      </c>
      <c r="S571" s="10">
        <f>'[1]Opioid Fatal ODs NVSS'!J$5</f>
        <v>28.250745723503986</v>
      </c>
      <c r="T571" s="10">
        <f>'[1]Opioid Fatal ODs NVSS'!K$5</f>
        <v>45.253944489231834</v>
      </c>
      <c r="U571" s="10">
        <f>'[1]Opioid Fatal ODs NVSS'!L$5</f>
        <v>59.083528450857607</v>
      </c>
      <c r="V571" s="10">
        <f>'[1]Opioid Fatal ODs NVSS'!M$5</f>
        <v>61.660986920952531</v>
      </c>
      <c r="W571" s="10">
        <f>'[1]Opioid Fatal ODs NVSS'!N$5</f>
        <v>77.481226684753651</v>
      </c>
      <c r="X571" s="10">
        <f>'[1]Opioid Fatal ODs NVSS'!O$5</f>
        <v>106.82924747498696</v>
      </c>
      <c r="Y571" s="10">
        <f>'[1]Opioid Fatal ODs NVSS'!P$5</f>
        <v>279.15173186282959</v>
      </c>
      <c r="Z571" s="10">
        <f>'[1]Opioid Fatal ODs NVSS'!Q$5</f>
        <v>1160.8864572605562</v>
      </c>
      <c r="AA571" s="10">
        <f>'[1]Opioid Fatal ODs NVSS'!R$5</f>
        <v>2911.2554899048941</v>
      </c>
      <c r="AB571" s="10">
        <f>'[1]Opioid Fatal ODs NVSS'!S$5</f>
        <v>6080.8027591258697</v>
      </c>
      <c r="AC571" s="10">
        <f>'[1]Opioid Fatal ODs NVSS'!T$5</f>
        <v>8394.3031861327163</v>
      </c>
      <c r="AD571" s="10">
        <f>'[1]Opioid Fatal ODs NVSS'!U$5</f>
        <v>9335.4257644283825</v>
      </c>
      <c r="AE571" s="10">
        <f>'[1]Opioid Fatal ODs NVSS'!V$5</f>
        <v>8982.6506462770794</v>
      </c>
      <c r="AF571" s="1"/>
      <c r="AG571" s="1"/>
      <c r="AH571" s="1"/>
      <c r="AI571" s="1"/>
      <c r="AJ571" s="1"/>
      <c r="AK571" s="1"/>
      <c r="AL571" s="1"/>
      <c r="AM571" s="1"/>
      <c r="AN571" s="1"/>
      <c r="AO571" s="1"/>
      <c r="AP571" s="1"/>
    </row>
    <row r="572" spans="1:42" ht="28.8" hidden="1" x14ac:dyDescent="0.3">
      <c r="A572" t="s">
        <v>412</v>
      </c>
      <c r="B572" s="1" t="s">
        <v>1676</v>
      </c>
      <c r="C572" t="s">
        <v>160</v>
      </c>
      <c r="D572" t="s">
        <v>487</v>
      </c>
      <c r="E572" t="s">
        <v>313</v>
      </c>
      <c r="F572" s="1" t="s">
        <v>1677</v>
      </c>
      <c r="I572" s="1" t="s">
        <v>1675</v>
      </c>
      <c r="K572" s="6">
        <f>'[1]Opioid Fatal ODs NVSS'!B$4</f>
        <v>1058.5833639368343</v>
      </c>
      <c r="L572" s="6">
        <f>'[1]Opioid Fatal ODs NVSS'!C$4</f>
        <v>1098.062489329008</v>
      </c>
      <c r="M572" s="6">
        <f>'[1]Opioid Fatal ODs NVSS'!D$4</f>
        <v>1286.6011211729194</v>
      </c>
      <c r="N572" s="6">
        <f>'[1]Opioid Fatal ODs NVSS'!E$4</f>
        <v>1664.3349324029655</v>
      </c>
      <c r="O572" s="6">
        <f>'[1]Opioid Fatal ODs NVSS'!F$4</f>
        <v>1751.0321006927504</v>
      </c>
      <c r="P572" s="6">
        <f>'[1]Opioid Fatal ODs NVSS'!G$4</f>
        <v>1987.0878890923359</v>
      </c>
      <c r="Q572" s="6">
        <f>'[1]Opioid Fatal ODs NVSS'!H$4</f>
        <v>2029.3447044823483</v>
      </c>
      <c r="R572" s="6">
        <f>'[1]Opioid Fatal ODs NVSS'!I$4</f>
        <v>2971.7568499837294</v>
      </c>
      <c r="S572" s="6">
        <f>'[1]Opioid Fatal ODs NVSS'!J$4</f>
        <v>2487.195653497291</v>
      </c>
      <c r="T572" s="6">
        <f>'[1]Opioid Fatal ODs NVSS'!K$4</f>
        <v>2582.8688817229067</v>
      </c>
      <c r="U572" s="6">
        <f>'[1]Opioid Fatal ODs NVSS'!L$4</f>
        <v>3256.2827661312276</v>
      </c>
      <c r="V572" s="6">
        <f>'[1]Opioid Fatal ODs NVSS'!M$4</f>
        <v>3265.8301287061645</v>
      </c>
      <c r="W572" s="6">
        <f>'[1]Opioid Fatal ODs NVSS'!N$4</f>
        <v>2905.5460006782619</v>
      </c>
      <c r="X572" s="6">
        <f>'[1]Opioid Fatal ODs NVSS'!O$4</f>
        <v>2822.7150647256863</v>
      </c>
      <c r="Y572" s="6">
        <f>'[1]Opioid Fatal ODs NVSS'!P$4</f>
        <v>3137.7520248147512</v>
      </c>
      <c r="Z572" s="6">
        <f>'[1]Opioid Fatal ODs NVSS'!Q$4</f>
        <v>4784.0352729145216</v>
      </c>
      <c r="AA572" s="6">
        <f>'[1]Opioid Fatal ODs NVSS'!R$4</f>
        <v>7256.6321526746497</v>
      </c>
      <c r="AB572" s="6">
        <f>'[1]Opioid Fatal ODs NVSS'!S$4</f>
        <v>14188.194408497131</v>
      </c>
      <c r="AC572" s="6">
        <f>'[1]Opioid Fatal ODs NVSS'!T$4</f>
        <v>21041.159135223159</v>
      </c>
      <c r="AD572" s="6">
        <f>'[1]Opioid Fatal ODs NVSS'!U$4</f>
        <v>22833.065374045142</v>
      </c>
      <c r="AE572" s="6">
        <f>'[1]Opioid Fatal ODs NVSS'!V$4</f>
        <v>28216.687905819526</v>
      </c>
      <c r="AF572" s="1"/>
      <c r="AG572" s="1"/>
      <c r="AH572" s="1"/>
      <c r="AI572" s="1"/>
      <c r="AJ572" s="1"/>
      <c r="AK572" s="1"/>
      <c r="AL572" s="1"/>
      <c r="AM572" s="1"/>
      <c r="AN572" s="1"/>
      <c r="AO572" s="1"/>
      <c r="AP572" s="1"/>
    </row>
    <row r="573" spans="1:42" hidden="1" x14ac:dyDescent="0.3">
      <c r="A573" t="s">
        <v>138</v>
      </c>
      <c r="B573" s="1" t="s">
        <v>1678</v>
      </c>
      <c r="C573" t="s">
        <v>140</v>
      </c>
      <c r="D573" t="s">
        <v>141</v>
      </c>
      <c r="E573" t="s">
        <v>623</v>
      </c>
      <c r="F573" s="1" t="s">
        <v>1679</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hidden="1" x14ac:dyDescent="0.3">
      <c r="A574" t="s">
        <v>138</v>
      </c>
      <c r="B574" s="1" t="s">
        <v>1680</v>
      </c>
      <c r="C574" t="s">
        <v>140</v>
      </c>
      <c r="D574" t="s">
        <v>141</v>
      </c>
      <c r="E574" t="s">
        <v>623</v>
      </c>
      <c r="F574" s="1" t="s">
        <v>1681</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hidden="1" x14ac:dyDescent="0.3">
      <c r="A575" t="s">
        <v>138</v>
      </c>
      <c r="B575" s="1" t="s">
        <v>1682</v>
      </c>
      <c r="C575" t="s">
        <v>140</v>
      </c>
      <c r="D575" t="s">
        <v>141</v>
      </c>
      <c r="E575" t="s">
        <v>146</v>
      </c>
      <c r="F575" s="1" t="s">
        <v>1683</v>
      </c>
      <c r="H575" s="1" t="s">
        <v>296</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hidden="1" x14ac:dyDescent="0.3">
      <c r="A576" t="s">
        <v>138</v>
      </c>
      <c r="B576" s="1" t="s">
        <v>1684</v>
      </c>
      <c r="C576" t="s">
        <v>140</v>
      </c>
      <c r="D576" t="s">
        <v>141</v>
      </c>
      <c r="E576" t="s">
        <v>313</v>
      </c>
      <c r="F576" s="1" t="s">
        <v>1685</v>
      </c>
      <c r="H576" s="1" t="s">
        <v>296</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hidden="1" x14ac:dyDescent="0.3">
      <c r="A577" t="s">
        <v>138</v>
      </c>
      <c r="B577" s="1" t="s">
        <v>1686</v>
      </c>
      <c r="C577" t="s">
        <v>140</v>
      </c>
      <c r="D577" t="s">
        <v>141</v>
      </c>
      <c r="E577" t="s">
        <v>1687</v>
      </c>
      <c r="F577" s="1" t="s">
        <v>1688</v>
      </c>
      <c r="H577" s="1" t="s">
        <v>296</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hidden="1" x14ac:dyDescent="0.3">
      <c r="A578" t="s">
        <v>155</v>
      </c>
      <c r="B578" s="1" t="s">
        <v>1689</v>
      </c>
      <c r="C578" t="s">
        <v>160</v>
      </c>
      <c r="D578" t="s">
        <v>161</v>
      </c>
      <c r="E578" t="s">
        <v>1687</v>
      </c>
      <c r="F578" s="1" t="s">
        <v>1690</v>
      </c>
      <c r="H578" s="1" t="s">
        <v>1691</v>
      </c>
      <c r="I578" s="1" t="s">
        <v>451</v>
      </c>
      <c r="K578" s="10">
        <f>'[1]Opioid Rx Data IQVIA SH'!B$3</f>
        <v>156716600</v>
      </c>
      <c r="L578" s="10">
        <f>'[1]Opioid Rx Data IQVIA SH'!C$3</f>
        <v>167976040</v>
      </c>
      <c r="M578" s="10">
        <f>'[1]Opioid Rx Data IQVIA SH'!D$3</f>
        <v>183715880</v>
      </c>
      <c r="N578" s="10">
        <f>'[1]Opioid Rx Data IQVIA SH'!E$3</f>
        <v>187651428</v>
      </c>
      <c r="O578" s="10">
        <f>'[1]Opioid Rx Data IQVIA SH'!F$3</f>
        <v>194953119</v>
      </c>
      <c r="P578" s="10">
        <f>'[1]Opioid Rx Data IQVIA SH'!G$3</f>
        <v>204027579</v>
      </c>
      <c r="Q578" s="10">
        <f>'[1]Opioid Rx Data IQVIA SH'!H$3</f>
        <v>211944467</v>
      </c>
      <c r="R578" s="10">
        <f>'[1]Opioid Rx Data IQVIA SH'!I$3</f>
        <v>224458726</v>
      </c>
      <c r="S578" s="10">
        <f>'[1]Opioid Rx Data IQVIA SH'!J$3</f>
        <v>237583497</v>
      </c>
      <c r="T578" s="10">
        <f>'[1]Opioid Rx Data IQVIA SH'!K$3</f>
        <v>246965271</v>
      </c>
      <c r="U578" s="10">
        <f>'[1]Opioid Rx Data IQVIA SH'!L$3</f>
        <v>253048448</v>
      </c>
      <c r="V578" s="10">
        <f>'[1]Opioid Rx Data IQVIA SH'!M$3</f>
        <v>259934115</v>
      </c>
      <c r="W578" s="10">
        <f>'[1]Opioid Rx Data IQVIA SH'!N$3</f>
        <v>260625937</v>
      </c>
      <c r="X578" s="10">
        <f>'[1]Opioid Rx Data IQVIA SH'!O$3</f>
        <v>263067911</v>
      </c>
      <c r="Y578" s="10">
        <f>'[1]Opioid Rx Data IQVIA SH'!P$3</f>
        <v>253919348</v>
      </c>
      <c r="Z578" s="10">
        <f>'[1]Opioid Rx Data IQVIA SH'!Q$3</f>
        <v>246326325</v>
      </c>
      <c r="AA578" s="10">
        <f>'[1]Opioid Rx Data IQVIA SH'!R$3</f>
        <v>229140550</v>
      </c>
      <c r="AB578" s="10">
        <f>'[1]Opioid Rx Data IQVIA SH'!S$3</f>
        <v>217313967</v>
      </c>
      <c r="AC578" s="10">
        <f>'[1]Opioid Rx Data IQVIA SH'!T$3</f>
        <v>193782638</v>
      </c>
      <c r="AD578" s="10">
        <f>'[1]Opioid Rx Data IQVIA SH'!U$3</f>
        <v>169863949</v>
      </c>
      <c r="AE578" s="10">
        <f>'[1]Opioid Rx Data IQVIA SH'!V$3</f>
        <v>154658303</v>
      </c>
      <c r="AF578" s="10">
        <f>'[1]Opioid Rx Data IQVIA SH'!W$3</f>
        <v>144174733</v>
      </c>
      <c r="AG578" s="1"/>
      <c r="AH578" s="1"/>
      <c r="AI578" s="1"/>
      <c r="AJ578" s="1"/>
      <c r="AK578" s="1"/>
      <c r="AL578" s="1"/>
      <c r="AM578" s="1"/>
      <c r="AN578" s="1"/>
      <c r="AO578" s="1"/>
      <c r="AP578" s="1"/>
    </row>
    <row r="579" spans="1:42" ht="28.8" hidden="1" x14ac:dyDescent="0.3">
      <c r="A579" t="s">
        <v>138</v>
      </c>
      <c r="B579" s="1" t="s">
        <v>1692</v>
      </c>
      <c r="C579" t="s">
        <v>140</v>
      </c>
      <c r="D579" t="s">
        <v>170</v>
      </c>
      <c r="E579" t="s">
        <v>313</v>
      </c>
      <c r="F579" s="1" t="s">
        <v>1693</v>
      </c>
      <c r="H579" s="1" t="s">
        <v>1694</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hidden="1" x14ac:dyDescent="0.3">
      <c r="A580" t="s">
        <v>412</v>
      </c>
      <c r="B580" s="1" t="s">
        <v>1695</v>
      </c>
      <c r="C580" t="s">
        <v>160</v>
      </c>
      <c r="D580" t="s">
        <v>487</v>
      </c>
      <c r="E580" t="s">
        <v>313</v>
      </c>
      <c r="F580" s="1" t="s">
        <v>1696</v>
      </c>
      <c r="H580" s="1" t="s">
        <v>1697</v>
      </c>
      <c r="I580" s="1" t="s">
        <v>607</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hidden="1" x14ac:dyDescent="0.3">
      <c r="A581" t="s">
        <v>412</v>
      </c>
      <c r="B581" s="1" t="s">
        <v>1698</v>
      </c>
      <c r="C581" t="s">
        <v>140</v>
      </c>
      <c r="D581" t="s">
        <v>141</v>
      </c>
      <c r="E581" t="s">
        <v>313</v>
      </c>
      <c r="F581" s="1" t="s">
        <v>1699</v>
      </c>
      <c r="G581" s="1" t="s">
        <v>197</v>
      </c>
      <c r="H581" s="1" t="s">
        <v>1700</v>
      </c>
      <c r="I581" s="1" t="s">
        <v>607</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hidden="1" x14ac:dyDescent="0.3">
      <c r="A582" t="s">
        <v>138</v>
      </c>
      <c r="B582" s="1" t="s">
        <v>1701</v>
      </c>
      <c r="C582" t="s">
        <v>140</v>
      </c>
      <c r="D582" t="s">
        <v>141</v>
      </c>
      <c r="E582" t="s">
        <v>1351</v>
      </c>
      <c r="F582" s="1" t="s">
        <v>1702</v>
      </c>
      <c r="H582" s="1" t="s">
        <v>296</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hidden="1" x14ac:dyDescent="0.3">
      <c r="A583" t="s">
        <v>155</v>
      </c>
      <c r="B583" s="1" t="s">
        <v>1703</v>
      </c>
      <c r="C583" t="s">
        <v>160</v>
      </c>
      <c r="D583" t="s">
        <v>161</v>
      </c>
      <c r="E583" t="s">
        <v>1351</v>
      </c>
      <c r="F583" s="1" t="s">
        <v>1704</v>
      </c>
      <c r="H583" s="1" t="s">
        <v>1705</v>
      </c>
      <c r="I583" s="1" t="s">
        <v>451</v>
      </c>
      <c r="K583" s="10">
        <f>'[1]Opioid Rx Data IQVIA SH'!B$4</f>
        <v>83860335346.247116</v>
      </c>
      <c r="L583" s="10">
        <f>'[1]Opioid Rx Data IQVIA SH'!C$4</f>
        <v>88243037645.415298</v>
      </c>
      <c r="M583" s="10">
        <f>'[1]Opioid Rx Data IQVIA SH'!D$4</f>
        <v>104432410000.00002</v>
      </c>
      <c r="N583" s="10">
        <f>'[1]Opioid Rx Data IQVIA SH'!E$4</f>
        <v>113914397673</v>
      </c>
      <c r="O583" s="10">
        <f>'[1]Opioid Rx Data IQVIA SH'!F$4</f>
        <v>128182380208</v>
      </c>
      <c r="P583" s="10">
        <f>'[1]Opioid Rx Data IQVIA SH'!G$4</f>
        <v>141266597589</v>
      </c>
      <c r="Q583" s="10">
        <f>'[1]Opioid Rx Data IQVIA SH'!H$4</f>
        <v>152741116253</v>
      </c>
      <c r="R583" s="10">
        <f>'[1]Opioid Rx Data IQVIA SH'!I$4</f>
        <v>172377484435</v>
      </c>
      <c r="S583" s="10">
        <f>'[1]Opioid Rx Data IQVIA SH'!J$4</f>
        <v>194816933897</v>
      </c>
      <c r="T583" s="10">
        <f>'[1]Opioid Rx Data IQVIA SH'!K$4</f>
        <v>214803554568</v>
      </c>
      <c r="U583" s="10">
        <f>'[1]Opioid Rx Data IQVIA SH'!L$4</f>
        <v>227757668789</v>
      </c>
      <c r="V583" s="10">
        <f>'[1]Opioid Rx Data IQVIA SH'!M$4</f>
        <v>245404960604</v>
      </c>
      <c r="W583" s="10">
        <f>'[1]Opioid Rx Data IQVIA SH'!N$4</f>
        <v>246463188398</v>
      </c>
      <c r="X583" s="10">
        <f>'[1]Opioid Rx Data IQVIA SH'!O$4</f>
        <v>239867616739</v>
      </c>
      <c r="Y583" s="10">
        <f>'[1]Opioid Rx Data IQVIA SH'!P$4</f>
        <v>228965844787</v>
      </c>
      <c r="Z583" s="10">
        <f>'[1]Opioid Rx Data IQVIA SH'!Q$4</f>
        <v>221271525079</v>
      </c>
      <c r="AA583" s="10">
        <f>'[1]Opioid Rx Data IQVIA SH'!R$4</f>
        <v>209409702158</v>
      </c>
      <c r="AB583" s="10">
        <f>'[1]Opioid Rx Data IQVIA SH'!S$4</f>
        <v>197124327717</v>
      </c>
      <c r="AC583" s="10">
        <f>'[1]Opioid Rx Data IQVIA SH'!T$4</f>
        <v>170285611746</v>
      </c>
      <c r="AD583" s="10">
        <f>'[1]Opioid Rx Data IQVIA SH'!U$4</f>
        <v>141100706124</v>
      </c>
      <c r="AE583" s="10">
        <f>'[1]Opioid Rx Data IQVIA SH'!V$4</f>
        <v>120407890118</v>
      </c>
      <c r="AF583" s="10">
        <f>'[1]Opioid Rx Data IQVIA SH'!W$4</f>
        <v>110314545203</v>
      </c>
      <c r="AG583" s="1"/>
      <c r="AH583" s="1"/>
      <c r="AI583" s="1"/>
      <c r="AJ583" s="1"/>
      <c r="AK583" s="1"/>
      <c r="AL583" s="1"/>
      <c r="AM583" s="1"/>
      <c r="AN583" s="1"/>
      <c r="AO583" s="1"/>
      <c r="AP583" s="1"/>
    </row>
    <row r="584" spans="1:42" ht="43.2" hidden="1" x14ac:dyDescent="0.3">
      <c r="A584" t="s">
        <v>138</v>
      </c>
      <c r="B584" s="1" t="s">
        <v>1706</v>
      </c>
      <c r="C584" t="s">
        <v>140</v>
      </c>
      <c r="D584" t="s">
        <v>141</v>
      </c>
      <c r="E584" t="s">
        <v>273</v>
      </c>
      <c r="F584" s="1" t="s">
        <v>1707</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hidden="1" x14ac:dyDescent="0.3">
      <c r="A585" t="s">
        <v>138</v>
      </c>
      <c r="B585" s="1" t="s">
        <v>1708</v>
      </c>
      <c r="C585" t="s">
        <v>140</v>
      </c>
      <c r="D585" t="s">
        <v>141</v>
      </c>
      <c r="E585" t="s">
        <v>235</v>
      </c>
      <c r="F585" s="1" t="s">
        <v>1709</v>
      </c>
      <c r="H585" s="1" t="s">
        <v>1710</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hidden="1" x14ac:dyDescent="0.3">
      <c r="A586" t="s">
        <v>138</v>
      </c>
      <c r="B586" s="1" t="s">
        <v>1711</v>
      </c>
      <c r="C586" t="s">
        <v>140</v>
      </c>
      <c r="D586" t="s">
        <v>141</v>
      </c>
      <c r="E586" t="s">
        <v>235</v>
      </c>
      <c r="F586" s="1" t="s">
        <v>1712</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hidden="1" x14ac:dyDescent="0.3">
      <c r="A587" t="s">
        <v>138</v>
      </c>
      <c r="B587" s="1" t="s">
        <v>1713</v>
      </c>
      <c r="C587" t="s">
        <v>140</v>
      </c>
      <c r="D587" t="s">
        <v>141</v>
      </c>
      <c r="E587" t="s">
        <v>235</v>
      </c>
      <c r="F587" s="1" t="s">
        <v>1714</v>
      </c>
      <c r="H587" s="1" t="s">
        <v>1715</v>
      </c>
      <c r="I587" s="1" t="s">
        <v>416</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hidden="1" x14ac:dyDescent="0.3">
      <c r="A588" t="s">
        <v>412</v>
      </c>
      <c r="B588" s="1" t="s">
        <v>1716</v>
      </c>
      <c r="C588" t="s">
        <v>140</v>
      </c>
      <c r="D588" t="s">
        <v>141</v>
      </c>
      <c r="E588" t="s">
        <v>273</v>
      </c>
      <c r="F588" s="1" t="s">
        <v>1717</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hidden="1" x14ac:dyDescent="0.3">
      <c r="A589" t="s">
        <v>138</v>
      </c>
      <c r="B589" s="1" t="s">
        <v>1718</v>
      </c>
      <c r="C589" t="s">
        <v>140</v>
      </c>
      <c r="D589" t="s">
        <v>141</v>
      </c>
      <c r="E589" t="s">
        <v>142</v>
      </c>
      <c r="F589" s="1" t="s">
        <v>1719</v>
      </c>
      <c r="H589" s="1" t="s">
        <v>1720</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hidden="1" x14ac:dyDescent="0.3">
      <c r="A590" t="s">
        <v>138</v>
      </c>
      <c r="B590" s="1" t="s">
        <v>1721</v>
      </c>
      <c r="C590" t="s">
        <v>140</v>
      </c>
      <c r="D590" t="s">
        <v>141</v>
      </c>
      <c r="E590" t="s">
        <v>142</v>
      </c>
      <c r="F590" s="1" t="s">
        <v>1722</v>
      </c>
      <c r="H590" s="1" t="s">
        <v>1723</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hidden="1" x14ac:dyDescent="0.3">
      <c r="A591" t="s">
        <v>138</v>
      </c>
      <c r="B591" s="1" t="s">
        <v>1724</v>
      </c>
      <c r="C591" t="s">
        <v>140</v>
      </c>
      <c r="D591" t="s">
        <v>141</v>
      </c>
      <c r="E591" t="s">
        <v>142</v>
      </c>
      <c r="F591" s="1" t="s">
        <v>1725</v>
      </c>
      <c r="H591" s="1" t="s">
        <v>1726</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hidden="1" x14ac:dyDescent="0.3">
      <c r="A592" t="s">
        <v>138</v>
      </c>
      <c r="B592" s="1" t="s">
        <v>1727</v>
      </c>
      <c r="C592" t="s">
        <v>316</v>
      </c>
      <c r="D592" t="s">
        <v>141</v>
      </c>
      <c r="E592" t="s">
        <v>273</v>
      </c>
      <c r="F592" s="1" t="s">
        <v>1728</v>
      </c>
      <c r="H592" s="1" t="s">
        <v>1729</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hidden="1" x14ac:dyDescent="0.3">
      <c r="A593" t="s">
        <v>138</v>
      </c>
      <c r="B593" s="1" t="s">
        <v>1730</v>
      </c>
      <c r="C593" t="s">
        <v>140</v>
      </c>
      <c r="D593" t="s">
        <v>141</v>
      </c>
      <c r="E593" t="s">
        <v>273</v>
      </c>
      <c r="F593" s="1" t="s">
        <v>1731</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hidden="1" x14ac:dyDescent="0.3">
      <c r="A594" t="s">
        <v>138</v>
      </c>
      <c r="B594" s="1" t="s">
        <v>1732</v>
      </c>
      <c r="C594" t="s">
        <v>140</v>
      </c>
      <c r="D594" t="s">
        <v>141</v>
      </c>
      <c r="E594" t="s">
        <v>146</v>
      </c>
      <c r="F594" s="1" t="s">
        <v>1733</v>
      </c>
      <c r="H594" s="1" t="s">
        <v>1734</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hidden="1" x14ac:dyDescent="0.3">
      <c r="A595" t="s">
        <v>138</v>
      </c>
      <c r="B595" s="1" t="s">
        <v>1735</v>
      </c>
      <c r="C595" t="s">
        <v>140</v>
      </c>
      <c r="D595" t="s">
        <v>141</v>
      </c>
      <c r="E595" t="s">
        <v>146</v>
      </c>
      <c r="F595" s="1" t="s">
        <v>1736</v>
      </c>
      <c r="H595" s="1" t="s">
        <v>1737</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hidden="1" x14ac:dyDescent="0.3">
      <c r="A596" t="s">
        <v>412</v>
      </c>
      <c r="B596" s="1" t="s">
        <v>1738</v>
      </c>
      <c r="C596" t="s">
        <v>160</v>
      </c>
      <c r="D596" t="s">
        <v>487</v>
      </c>
      <c r="E596" t="s">
        <v>623</v>
      </c>
      <c r="F596" s="1" t="s">
        <v>1739</v>
      </c>
      <c r="H596" s="1" t="s">
        <v>1740</v>
      </c>
      <c r="I596" s="1" t="s">
        <v>1741</v>
      </c>
      <c r="J596" s="1" t="s">
        <v>1742</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hidden="1" x14ac:dyDescent="0.3">
      <c r="A597" t="s">
        <v>138</v>
      </c>
      <c r="B597" s="1" t="s">
        <v>1743</v>
      </c>
      <c r="C597" t="s">
        <v>188</v>
      </c>
      <c r="D597" t="s">
        <v>141</v>
      </c>
      <c r="E597" t="s">
        <v>264</v>
      </c>
      <c r="F597" s="1" t="s">
        <v>1744</v>
      </c>
      <c r="H597" s="1" t="s">
        <v>309</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30.4" hidden="1" x14ac:dyDescent="0.3">
      <c r="A598" t="s">
        <v>138</v>
      </c>
      <c r="B598" s="1" t="s">
        <v>1745</v>
      </c>
      <c r="C598" t="s">
        <v>150</v>
      </c>
      <c r="D598" t="s">
        <v>175</v>
      </c>
      <c r="E598" t="s">
        <v>281</v>
      </c>
      <c r="F598" s="1">
        <v>0.61</v>
      </c>
      <c r="G598" s="1" t="s">
        <v>521</v>
      </c>
      <c r="H598" s="1" t="s">
        <v>1746</v>
      </c>
      <c r="I598" s="1" t="s">
        <v>1747</v>
      </c>
      <c r="J598" s="1" t="s">
        <v>1748</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15.2" hidden="1" x14ac:dyDescent="0.3">
      <c r="A599" t="s">
        <v>138</v>
      </c>
      <c r="B599" s="1" t="s">
        <v>1749</v>
      </c>
      <c r="C599" t="s">
        <v>150</v>
      </c>
      <c r="D599" t="s">
        <v>175</v>
      </c>
      <c r="E599" t="s">
        <v>281</v>
      </c>
      <c r="F599" s="1">
        <v>1</v>
      </c>
      <c r="G599" s="1" t="s">
        <v>521</v>
      </c>
      <c r="H599" s="1" t="s">
        <v>1750</v>
      </c>
      <c r="I599" s="1" t="s">
        <v>1751</v>
      </c>
      <c r="J599" s="1" t="s">
        <v>1748</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hidden="1" x14ac:dyDescent="0.3">
      <c r="A600" t="s">
        <v>688</v>
      </c>
      <c r="B600" s="1" t="s">
        <v>1752</v>
      </c>
      <c r="C600" t="s">
        <v>140</v>
      </c>
      <c r="D600" t="s">
        <v>170</v>
      </c>
      <c r="E600" t="s">
        <v>281</v>
      </c>
      <c r="F600" s="1" t="s">
        <v>1753</v>
      </c>
      <c r="H600" s="1" t="s">
        <v>1754</v>
      </c>
      <c r="J600" s="1" t="s">
        <v>619</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hidden="1" x14ac:dyDescent="0.3">
      <c r="A601" t="s">
        <v>138</v>
      </c>
      <c r="B601" s="1" t="s">
        <v>1755</v>
      </c>
      <c r="C601" t="s">
        <v>150</v>
      </c>
      <c r="D601" t="s">
        <v>175</v>
      </c>
      <c r="E601" t="s">
        <v>281</v>
      </c>
      <c r="F601" s="1">
        <v>0.22</v>
      </c>
      <c r="G601" s="1" t="s">
        <v>521</v>
      </c>
      <c r="H601" s="1" t="s">
        <v>1756</v>
      </c>
      <c r="I601" s="1" t="s">
        <v>1757</v>
      </c>
      <c r="J601" s="1" t="s">
        <v>1758</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hidden="1" x14ac:dyDescent="0.3">
      <c r="A602" t="s">
        <v>138</v>
      </c>
      <c r="B602" s="1" t="s">
        <v>1759</v>
      </c>
      <c r="C602" t="s">
        <v>140</v>
      </c>
      <c r="D602" t="s">
        <v>141</v>
      </c>
      <c r="E602" t="s">
        <v>273</v>
      </c>
      <c r="F602" s="1" t="s">
        <v>1760</v>
      </c>
      <c r="H602" s="1" t="s">
        <v>309</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hidden="1" x14ac:dyDescent="0.3">
      <c r="A603" t="s">
        <v>138</v>
      </c>
      <c r="B603" s="1" t="s">
        <v>1761</v>
      </c>
      <c r="C603" t="s">
        <v>140</v>
      </c>
      <c r="D603" t="s">
        <v>141</v>
      </c>
      <c r="E603" t="s">
        <v>146</v>
      </c>
      <c r="F603" s="1" t="s">
        <v>1762</v>
      </c>
      <c r="H603" s="1" t="s">
        <v>1763</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hidden="1" x14ac:dyDescent="0.3">
      <c r="A604" t="s">
        <v>138</v>
      </c>
      <c r="B604" s="1" t="s">
        <v>1764</v>
      </c>
      <c r="C604" t="s">
        <v>140</v>
      </c>
      <c r="D604" t="s">
        <v>141</v>
      </c>
      <c r="E604" t="s">
        <v>146</v>
      </c>
      <c r="F604" s="1" t="s">
        <v>1765</v>
      </c>
      <c r="H604" s="1" t="s">
        <v>1766</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129.6" hidden="1" x14ac:dyDescent="0.3">
      <c r="A605" t="s">
        <v>138</v>
      </c>
      <c r="B605" s="1" t="s">
        <v>1767</v>
      </c>
      <c r="C605" t="s">
        <v>140</v>
      </c>
      <c r="D605" t="s">
        <v>141</v>
      </c>
      <c r="E605" t="s">
        <v>146</v>
      </c>
      <c r="F605" s="1" t="s">
        <v>1768</v>
      </c>
      <c r="H605" s="1" t="s">
        <v>1769</v>
      </c>
      <c r="J605" s="1" t="s">
        <v>1770</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hidden="1" x14ac:dyDescent="0.3">
      <c r="A606" t="s">
        <v>138</v>
      </c>
      <c r="B606" s="1" t="s">
        <v>1771</v>
      </c>
      <c r="C606" t="s">
        <v>140</v>
      </c>
      <c r="D606" t="s">
        <v>141</v>
      </c>
      <c r="E606" t="s">
        <v>313</v>
      </c>
      <c r="F606" s="1" t="s">
        <v>1772</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43.2" hidden="1" x14ac:dyDescent="0.3">
      <c r="A607" t="s">
        <v>138</v>
      </c>
      <c r="B607" s="1" t="s">
        <v>1773</v>
      </c>
      <c r="C607" t="s">
        <v>140</v>
      </c>
      <c r="D607" t="s">
        <v>141</v>
      </c>
      <c r="E607" t="s">
        <v>623</v>
      </c>
      <c r="F607" s="1" t="s">
        <v>1774</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hidden="1" x14ac:dyDescent="0.3">
      <c r="A608" t="s">
        <v>138</v>
      </c>
      <c r="B608" s="1" t="s">
        <v>1775</v>
      </c>
      <c r="C608" t="s">
        <v>140</v>
      </c>
      <c r="D608" t="s">
        <v>141</v>
      </c>
      <c r="E608" t="s">
        <v>313</v>
      </c>
      <c r="F608" s="1" t="s">
        <v>1776</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hidden="1" x14ac:dyDescent="0.3">
      <c r="A609" t="s">
        <v>138</v>
      </c>
      <c r="B609" s="1" t="s">
        <v>1777</v>
      </c>
      <c r="C609" t="s">
        <v>140</v>
      </c>
      <c r="D609" t="s">
        <v>141</v>
      </c>
      <c r="E609" t="s">
        <v>313</v>
      </c>
      <c r="F609" s="1" t="s">
        <v>1778</v>
      </c>
      <c r="H609" s="1" t="s">
        <v>1779</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ht="28.8" hidden="1" x14ac:dyDescent="0.3">
      <c r="A610" t="s">
        <v>138</v>
      </c>
      <c r="B610" s="1" t="s">
        <v>1780</v>
      </c>
      <c r="C610" t="s">
        <v>140</v>
      </c>
      <c r="D610" t="s">
        <v>175</v>
      </c>
      <c r="E610" t="s">
        <v>146</v>
      </c>
      <c r="F610" s="1" t="s">
        <v>1781</v>
      </c>
      <c r="H610" s="1" t="s">
        <v>309</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hidden="1" x14ac:dyDescent="0.3">
      <c r="A611" t="s">
        <v>138</v>
      </c>
      <c r="B611" s="1" t="s">
        <v>1782</v>
      </c>
      <c r="C611" t="s">
        <v>316</v>
      </c>
      <c r="D611" t="s">
        <v>292</v>
      </c>
      <c r="E611" t="s">
        <v>313</v>
      </c>
      <c r="F611" s="1" t="s">
        <v>1783</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hidden="1" x14ac:dyDescent="0.3">
      <c r="A612" t="s">
        <v>138</v>
      </c>
      <c r="B612" s="1" t="s">
        <v>1784</v>
      </c>
      <c r="C612" t="s">
        <v>140</v>
      </c>
      <c r="D612" t="s">
        <v>141</v>
      </c>
      <c r="E612" t="s">
        <v>142</v>
      </c>
      <c r="F612" s="1" t="s">
        <v>1785</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hidden="1" x14ac:dyDescent="0.3">
      <c r="A613" t="s">
        <v>138</v>
      </c>
      <c r="B613" s="1" t="s">
        <v>1786</v>
      </c>
      <c r="C613" t="s">
        <v>140</v>
      </c>
      <c r="D613" t="s">
        <v>141</v>
      </c>
      <c r="E613" t="s">
        <v>142</v>
      </c>
      <c r="F613" s="1" t="s">
        <v>1787</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hidden="1" x14ac:dyDescent="0.3">
      <c r="A614" t="s">
        <v>138</v>
      </c>
      <c r="B614" s="1" t="s">
        <v>1788</v>
      </c>
      <c r="C614" t="s">
        <v>140</v>
      </c>
      <c r="D614" t="s">
        <v>141</v>
      </c>
      <c r="E614" t="s">
        <v>142</v>
      </c>
      <c r="F614" s="1" t="s">
        <v>1789</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hidden="1" x14ac:dyDescent="0.3">
      <c r="A615" t="s">
        <v>138</v>
      </c>
      <c r="B615" s="1" t="s">
        <v>1790</v>
      </c>
      <c r="C615" t="s">
        <v>316</v>
      </c>
      <c r="D615" t="s">
        <v>292</v>
      </c>
      <c r="E615" t="s">
        <v>313</v>
      </c>
      <c r="F615" s="1" t="s">
        <v>1791</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hidden="1" x14ac:dyDescent="0.3">
      <c r="A616" t="s">
        <v>138</v>
      </c>
      <c r="B616" s="1" t="s">
        <v>1792</v>
      </c>
      <c r="C616" t="s">
        <v>316</v>
      </c>
      <c r="D616" t="s">
        <v>292</v>
      </c>
      <c r="E616" t="s">
        <v>313</v>
      </c>
      <c r="F616" s="1" t="s">
        <v>1793</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43.2" hidden="1" x14ac:dyDescent="0.3">
      <c r="A617" t="s">
        <v>138</v>
      </c>
      <c r="B617" s="1" t="s">
        <v>1794</v>
      </c>
      <c r="C617" t="s">
        <v>140</v>
      </c>
      <c r="D617" t="s">
        <v>141</v>
      </c>
      <c r="E617" t="s">
        <v>623</v>
      </c>
      <c r="F617" s="1" t="s">
        <v>1795</v>
      </c>
      <c r="H617" s="1" t="s">
        <v>1796</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hidden="1" x14ac:dyDescent="0.3">
      <c r="A618" t="s">
        <v>138</v>
      </c>
      <c r="B618" s="1" t="s">
        <v>1797</v>
      </c>
      <c r="C618" t="s">
        <v>316</v>
      </c>
      <c r="D618" t="s">
        <v>292</v>
      </c>
      <c r="E618" t="s">
        <v>623</v>
      </c>
      <c r="F618" s="1" t="s">
        <v>1798</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hidden="1" x14ac:dyDescent="0.3">
      <c r="A619" t="s">
        <v>138</v>
      </c>
      <c r="B619" s="1" t="s">
        <v>1799</v>
      </c>
      <c r="C619" t="s">
        <v>140</v>
      </c>
      <c r="D619" t="s">
        <v>141</v>
      </c>
      <c r="E619" t="s">
        <v>320</v>
      </c>
      <c r="F619" s="1" t="s">
        <v>1800</v>
      </c>
      <c r="H619" s="1" t="s">
        <v>1801</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hidden="1" x14ac:dyDescent="0.3">
      <c r="A620" t="s">
        <v>138</v>
      </c>
      <c r="B620" s="1" t="s">
        <v>1802</v>
      </c>
      <c r="C620" t="s">
        <v>140</v>
      </c>
      <c r="D620" t="s">
        <v>141</v>
      </c>
      <c r="E620" t="s">
        <v>320</v>
      </c>
      <c r="F620" s="1" t="s">
        <v>1803</v>
      </c>
      <c r="H620" s="1" t="s">
        <v>1804</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hidden="1" x14ac:dyDescent="0.3">
      <c r="A621" t="s">
        <v>138</v>
      </c>
      <c r="B621" s="1" t="s">
        <v>1805</v>
      </c>
      <c r="C621" t="s">
        <v>140</v>
      </c>
      <c r="D621" t="s">
        <v>141</v>
      </c>
      <c r="E621" t="s">
        <v>320</v>
      </c>
      <c r="F621" s="1" t="s">
        <v>1806</v>
      </c>
      <c r="H621" s="1" t="s">
        <v>1807</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hidden="1" x14ac:dyDescent="0.3">
      <c r="A622" t="s">
        <v>138</v>
      </c>
      <c r="B622" s="1" t="s">
        <v>1808</v>
      </c>
      <c r="C622" t="s">
        <v>316</v>
      </c>
      <c r="D622" t="s">
        <v>292</v>
      </c>
      <c r="E622" t="s">
        <v>623</v>
      </c>
      <c r="F622" s="1" t="s">
        <v>1809</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hidden="1" x14ac:dyDescent="0.3">
      <c r="A623" t="s">
        <v>138</v>
      </c>
      <c r="B623" s="1" t="s">
        <v>1810</v>
      </c>
      <c r="C623" t="s">
        <v>316</v>
      </c>
      <c r="D623" t="s">
        <v>292</v>
      </c>
      <c r="E623" t="s">
        <v>623</v>
      </c>
      <c r="F623" s="1" t="s">
        <v>1811</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hidden="1" x14ac:dyDescent="0.3">
      <c r="A624" t="s">
        <v>138</v>
      </c>
      <c r="B624" s="1" t="s">
        <v>1812</v>
      </c>
      <c r="C624" t="s">
        <v>140</v>
      </c>
      <c r="D624" t="s">
        <v>141</v>
      </c>
      <c r="E624" t="s">
        <v>313</v>
      </c>
      <c r="F624" s="1" t="s">
        <v>1813</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hidden="1" x14ac:dyDescent="0.3">
      <c r="A625" t="s">
        <v>138</v>
      </c>
      <c r="B625" s="1" t="s">
        <v>1814</v>
      </c>
      <c r="C625" t="s">
        <v>140</v>
      </c>
      <c r="D625" t="s">
        <v>141</v>
      </c>
      <c r="E625" t="s">
        <v>313</v>
      </c>
      <c r="F625" s="1" t="s">
        <v>1815</v>
      </c>
      <c r="H625" s="1" t="s">
        <v>1816</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hidden="1" x14ac:dyDescent="0.3">
      <c r="A626" t="s">
        <v>138</v>
      </c>
      <c r="B626" s="1" t="s">
        <v>1817</v>
      </c>
      <c r="C626" t="s">
        <v>316</v>
      </c>
      <c r="D626" t="s">
        <v>292</v>
      </c>
      <c r="E626" t="s">
        <v>623</v>
      </c>
      <c r="F626" s="1" t="s">
        <v>1818</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hidden="1" x14ac:dyDescent="0.3">
      <c r="A627" t="s">
        <v>138</v>
      </c>
      <c r="B627" s="1" t="s">
        <v>1819</v>
      </c>
      <c r="C627" t="s">
        <v>140</v>
      </c>
      <c r="D627" t="s">
        <v>141</v>
      </c>
      <c r="E627" t="s">
        <v>320</v>
      </c>
      <c r="F627" s="1" t="s">
        <v>1820</v>
      </c>
      <c r="H627" s="1" t="s">
        <v>1821</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hidden="1" x14ac:dyDescent="0.3">
      <c r="A628" t="s">
        <v>138</v>
      </c>
      <c r="B628" s="1" t="s">
        <v>1822</v>
      </c>
      <c r="C628" t="s">
        <v>140</v>
      </c>
      <c r="D628" t="s">
        <v>141</v>
      </c>
      <c r="E628" t="s">
        <v>320</v>
      </c>
      <c r="F628" s="1" t="s">
        <v>1823</v>
      </c>
      <c r="H628" s="1" t="s">
        <v>1824</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hidden="1" x14ac:dyDescent="0.3">
      <c r="A629" t="s">
        <v>138</v>
      </c>
      <c r="B629" s="1" t="s">
        <v>1825</v>
      </c>
      <c r="C629" t="s">
        <v>140</v>
      </c>
      <c r="D629" t="s">
        <v>141</v>
      </c>
      <c r="E629" t="s">
        <v>320</v>
      </c>
      <c r="F629" s="1" t="s">
        <v>1826</v>
      </c>
      <c r="H629" s="1" t="s">
        <v>1827</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hidden="1" x14ac:dyDescent="0.3">
      <c r="A630" t="s">
        <v>138</v>
      </c>
      <c r="B630" s="1" t="s">
        <v>1828</v>
      </c>
      <c r="C630" t="s">
        <v>316</v>
      </c>
      <c r="D630" t="s">
        <v>292</v>
      </c>
      <c r="E630" t="s">
        <v>623</v>
      </c>
      <c r="F630" s="1" t="s">
        <v>1829</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hidden="1" x14ac:dyDescent="0.3">
      <c r="A631" t="s">
        <v>138</v>
      </c>
      <c r="B631" s="1" t="s">
        <v>1830</v>
      </c>
      <c r="C631" t="s">
        <v>316</v>
      </c>
      <c r="D631" t="s">
        <v>292</v>
      </c>
      <c r="E631" t="s">
        <v>623</v>
      </c>
      <c r="F631" s="1" t="s">
        <v>1831</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hidden="1" x14ac:dyDescent="0.3">
      <c r="A632" t="s">
        <v>138</v>
      </c>
      <c r="B632" s="1" t="s">
        <v>1832</v>
      </c>
      <c r="C632" t="s">
        <v>140</v>
      </c>
      <c r="D632" t="s">
        <v>141</v>
      </c>
      <c r="E632" t="s">
        <v>313</v>
      </c>
      <c r="F632" s="1" t="s">
        <v>1833</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hidden="1" x14ac:dyDescent="0.3">
      <c r="A633" t="s">
        <v>138</v>
      </c>
      <c r="B633" s="1" t="s">
        <v>1834</v>
      </c>
      <c r="C633" t="s">
        <v>1835</v>
      </c>
      <c r="D633" t="s">
        <v>141</v>
      </c>
      <c r="E633" t="s">
        <v>313</v>
      </c>
      <c r="F633" s="1" t="s">
        <v>1836</v>
      </c>
      <c r="H633" s="1" t="s">
        <v>1837</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29.6" hidden="1" x14ac:dyDescent="0.3">
      <c r="A634" t="s">
        <v>138</v>
      </c>
      <c r="B634" s="1" t="s">
        <v>1838</v>
      </c>
      <c r="C634" t="s">
        <v>150</v>
      </c>
      <c r="D634" t="s">
        <v>141</v>
      </c>
      <c r="E634" t="s">
        <v>391</v>
      </c>
      <c r="F634" s="1">
        <v>8.3000000000000004E-2</v>
      </c>
      <c r="H634" s="1" t="s">
        <v>1839</v>
      </c>
      <c r="I634" s="1" t="s">
        <v>1840</v>
      </c>
      <c r="J634" s="1" t="s">
        <v>1841</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57.6" hidden="1" x14ac:dyDescent="0.3">
      <c r="A635" t="s">
        <v>138</v>
      </c>
      <c r="B635" s="1" t="s">
        <v>1842</v>
      </c>
      <c r="C635" t="s">
        <v>140</v>
      </c>
      <c r="D635" t="s">
        <v>170</v>
      </c>
      <c r="E635" t="s">
        <v>264</v>
      </c>
      <c r="F635" s="1" t="s">
        <v>1843</v>
      </c>
      <c r="H635" s="1" t="s">
        <v>1844</v>
      </c>
      <c r="J635" s="1" t="s">
        <v>619</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hidden="1" x14ac:dyDescent="0.3">
      <c r="A636" t="s">
        <v>412</v>
      </c>
      <c r="B636" s="1" t="s">
        <v>1845</v>
      </c>
      <c r="C636" t="s">
        <v>140</v>
      </c>
      <c r="D636" t="s">
        <v>141</v>
      </c>
      <c r="E636" t="s">
        <v>273</v>
      </c>
      <c r="F636" s="1" t="s">
        <v>1846</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hidden="1" x14ac:dyDescent="0.3">
      <c r="A637" t="s">
        <v>412</v>
      </c>
      <c r="B637" s="1" t="s">
        <v>1847</v>
      </c>
      <c r="C637" t="s">
        <v>160</v>
      </c>
      <c r="D637" t="s">
        <v>161</v>
      </c>
      <c r="E637" t="s">
        <v>273</v>
      </c>
      <c r="F637" s="1" t="s">
        <v>1848</v>
      </c>
      <c r="H637" s="1" t="s">
        <v>1849</v>
      </c>
      <c r="I637" s="1" t="s">
        <v>1850</v>
      </c>
      <c r="J637" s="1" t="s">
        <v>1851</v>
      </c>
      <c r="K637" s="13">
        <f>'[1]Methadone NSSATS'!B$3</f>
        <v>159053.5</v>
      </c>
      <c r="L637" s="13">
        <f>'[1]Methadone NSSATS'!C$3</f>
        <v>172497</v>
      </c>
      <c r="M637" s="13">
        <f>'[1]Methadone NSSATS'!D$3</f>
        <v>198998.5</v>
      </c>
      <c r="N637" s="13">
        <f>'[1]Methadone NSSATS'!E$3</f>
        <v>225500</v>
      </c>
      <c r="O637" s="13">
        <f>'[1]Methadone NSSATS'!F$3</f>
        <v>227003</v>
      </c>
      <c r="P637" s="13">
        <f>'[1]Methadone NSSATS'!G$3</f>
        <v>240961</v>
      </c>
      <c r="Q637" s="13">
        <f>'[1]Methadone NSSATS'!H$3</f>
        <v>235836</v>
      </c>
      <c r="R637" s="13">
        <f>'[1]Methadone NSSATS'!I$3</f>
        <v>258752</v>
      </c>
      <c r="S637" s="13">
        <f>'[1]Methadone NSSATS'!J$3</f>
        <v>262684</v>
      </c>
      <c r="T637" s="13">
        <f>'[1]Methadone NSSATS'!K$3</f>
        <v>268071</v>
      </c>
      <c r="U637" s="13">
        <f>'[1]Methadone NSSATS'!L$3</f>
        <v>283177</v>
      </c>
      <c r="V637" s="13">
        <f>'[1]Methadone NSSATS'!M$3</f>
        <v>299643</v>
      </c>
      <c r="W637" s="13">
        <f>'[1]Methadone NSSATS'!N$3</f>
        <v>306440</v>
      </c>
      <c r="X637" s="13">
        <f>'[1]Methadone NSSATS'!O$3</f>
        <v>311718</v>
      </c>
      <c r="Y637" s="13">
        <f>'[1]Methadone NSSATS'!P$3</f>
        <v>330308</v>
      </c>
      <c r="Z637" s="13">
        <f>'[1]Methadone NSSATS'!Q$3</f>
        <v>343576</v>
      </c>
      <c r="AA637" s="13">
        <f>'[1]Methadone NSSATS'!R$3</f>
        <v>356843</v>
      </c>
      <c r="AB637" s="13">
        <f>'[1]Methadone NSSATS'!S$3</f>
        <v>345443</v>
      </c>
      <c r="AC637" s="13">
        <f>'[1]Methadone NSSATS'!T$3</f>
        <v>382867</v>
      </c>
      <c r="AD637" s="13">
        <f>'[1]Methadone NSSATS'!U$3</f>
        <v>395708.5</v>
      </c>
      <c r="AE637" s="13">
        <f>'[1]Methadone NSSATS'!V$3</f>
        <v>408550</v>
      </c>
      <c r="AF637" s="13">
        <f>'[1]Methadone NSSATS'!W$3</f>
        <v>311531</v>
      </c>
      <c r="AG637" s="1"/>
      <c r="AH637" s="1"/>
      <c r="AI637" s="1"/>
      <c r="AJ637" s="1"/>
      <c r="AK637" s="1"/>
      <c r="AL637" s="1"/>
      <c r="AM637" s="1"/>
      <c r="AN637" s="1"/>
      <c r="AO637" s="1"/>
      <c r="AP637" s="1"/>
    </row>
    <row r="638" spans="1:42" hidden="1" x14ac:dyDescent="0.3">
      <c r="A638" t="s">
        <v>412</v>
      </c>
      <c r="B638" s="1" t="s">
        <v>1852</v>
      </c>
      <c r="C638" t="s">
        <v>160</v>
      </c>
      <c r="D638" t="s">
        <v>161</v>
      </c>
      <c r="E638" t="s">
        <v>235</v>
      </c>
      <c r="F638" s="1" t="s">
        <v>1853</v>
      </c>
      <c r="H638" s="1" t="s">
        <v>1854</v>
      </c>
      <c r="I638" s="1" t="s">
        <v>1855</v>
      </c>
      <c r="J638" s="1" t="s">
        <v>1856</v>
      </c>
      <c r="K638" s="6">
        <f>'[1]Vivitrol IQVIA'!B$2</f>
        <v>0</v>
      </c>
      <c r="L638" s="6">
        <f>'[1]Vivitrol IQVIA'!C$2</f>
        <v>0</v>
      </c>
      <c r="M638" s="6">
        <f>'[1]Vivitrol IQVIA'!D$2</f>
        <v>0</v>
      </c>
      <c r="N638" s="6">
        <f>'[1]Vivitrol IQVIA'!E$2</f>
        <v>0</v>
      </c>
      <c r="O638" s="6">
        <f>'[1]Vivitrol IQVIA'!F$2</f>
        <v>0</v>
      </c>
      <c r="P638" s="6">
        <f>'[1]Vivitrol IQVIA'!G$2</f>
        <v>0</v>
      </c>
      <c r="Q638" s="6">
        <f>'[1]Vivitrol IQVIA'!H$2</f>
        <v>0</v>
      </c>
      <c r="R638" s="6">
        <f>'[1]Vivitrol IQVIA'!I$2</f>
        <v>0</v>
      </c>
      <c r="S638" s="6">
        <f>'[1]Vivitrol IQVIA'!J$2</f>
        <v>0</v>
      </c>
      <c r="T638" s="6">
        <f>'[1]Vivitrol IQVIA'!K$2</f>
        <v>0</v>
      </c>
      <c r="U638" s="6">
        <f>'[1]Vivitrol IQVIA'!L$2</f>
        <v>0</v>
      </c>
      <c r="V638" s="6">
        <f>'[1]Vivitrol IQVIA'!M$2</f>
        <v>434.77083333333331</v>
      </c>
      <c r="W638" s="6">
        <f>'[1]Vivitrol IQVIA'!N$2</f>
        <v>1543.5208333333333</v>
      </c>
      <c r="X638" s="6">
        <f>'[1]Vivitrol IQVIA'!O$2</f>
        <v>2990.2708333333335</v>
      </c>
      <c r="Y638" s="6">
        <f>'[1]Vivitrol IQVIA'!P$2</f>
        <v>4705.6875</v>
      </c>
      <c r="Z638" s="6">
        <f>'[1]Vivitrol IQVIA'!Q$2</f>
        <v>6685.270833333333</v>
      </c>
      <c r="AA638" s="6">
        <f>'[1]Vivitrol IQVIA'!R$2</f>
        <v>10849.4375</v>
      </c>
      <c r="AB638" s="6">
        <f>'[1]Vivitrol IQVIA'!S$2</f>
        <v>19529.104166666668</v>
      </c>
      <c r="AC638" s="6">
        <f>'[1]Vivitrol IQVIA'!T$2</f>
        <v>26956.604166666668</v>
      </c>
      <c r="AD638" s="6">
        <f>'[1]Vivitrol IQVIA'!U$2</f>
        <v>30646.604166666668</v>
      </c>
      <c r="AE638" s="6">
        <f>'[1]Vivitrol IQVIA'!V$2</f>
        <v>32227.1875</v>
      </c>
      <c r="AF638" s="6">
        <f>'[1]Vivitrol IQVIA'!W$2</f>
        <v>28917.104166666668</v>
      </c>
      <c r="AG638" s="1"/>
      <c r="AH638" s="1"/>
      <c r="AI638" s="1"/>
      <c r="AJ638" s="1"/>
      <c r="AK638" s="1"/>
      <c r="AL638" s="1"/>
      <c r="AM638" s="1"/>
      <c r="AN638" s="1"/>
      <c r="AO638" s="1"/>
      <c r="AP638" s="1"/>
    </row>
    <row r="639" spans="1:42" ht="86.4" hidden="1" x14ac:dyDescent="0.3">
      <c r="A639" t="s">
        <v>138</v>
      </c>
      <c r="B639" s="1" t="s">
        <v>1857</v>
      </c>
      <c r="C639" t="s">
        <v>150</v>
      </c>
      <c r="D639" t="s">
        <v>175</v>
      </c>
      <c r="E639" t="s">
        <v>146</v>
      </c>
      <c r="F639" s="1">
        <v>0.12139999999999999</v>
      </c>
      <c r="G639" s="1" t="s">
        <v>197</v>
      </c>
      <c r="H639" s="1" t="s">
        <v>1858</v>
      </c>
      <c r="I639" s="1" t="s">
        <v>1859</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100.8" hidden="1" x14ac:dyDescent="0.3">
      <c r="A640" t="s">
        <v>138</v>
      </c>
      <c r="B640" s="1" t="s">
        <v>1860</v>
      </c>
      <c r="C640" t="s">
        <v>140</v>
      </c>
      <c r="D640" t="s">
        <v>141</v>
      </c>
      <c r="E640" t="s">
        <v>146</v>
      </c>
      <c r="F640" s="1" t="s">
        <v>1861</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72" hidden="1" x14ac:dyDescent="0.3">
      <c r="A641" t="s">
        <v>138</v>
      </c>
      <c r="B641" s="1" t="s">
        <v>1862</v>
      </c>
      <c r="C641" t="s">
        <v>140</v>
      </c>
      <c r="D641" t="s">
        <v>175</v>
      </c>
      <c r="E641" t="s">
        <v>152</v>
      </c>
      <c r="F641" s="1" t="s">
        <v>1863</v>
      </c>
      <c r="G641" s="1" t="s">
        <v>197</v>
      </c>
      <c r="H641" s="1" t="s">
        <v>1864</v>
      </c>
      <c r="I641" s="1" t="s">
        <v>1865</v>
      </c>
      <c r="J641" s="1" t="s">
        <v>1866</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86.4" hidden="1" x14ac:dyDescent="0.3">
      <c r="A642" t="s">
        <v>138</v>
      </c>
      <c r="B642" s="1" t="s">
        <v>1867</v>
      </c>
      <c r="C642" t="s">
        <v>150</v>
      </c>
      <c r="D642" t="s">
        <v>175</v>
      </c>
      <c r="E642" t="s">
        <v>152</v>
      </c>
      <c r="F642" s="1">
        <v>0.55000000000000004</v>
      </c>
      <c r="G642" s="1" t="s">
        <v>1289</v>
      </c>
      <c r="H642" s="1" t="s">
        <v>1868</v>
      </c>
      <c r="I642" s="1" t="s">
        <v>1869</v>
      </c>
      <c r="J642" s="1" t="s">
        <v>1870</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hidden="1" x14ac:dyDescent="0.3">
      <c r="A643" t="s">
        <v>138</v>
      </c>
      <c r="B643" s="1" t="s">
        <v>1871</v>
      </c>
      <c r="C643" t="s">
        <v>150</v>
      </c>
      <c r="D643" t="s">
        <v>175</v>
      </c>
      <c r="E643" t="s">
        <v>152</v>
      </c>
      <c r="F643" s="1">
        <v>0.625</v>
      </c>
      <c r="G643" s="1" t="s">
        <v>1289</v>
      </c>
      <c r="H643" s="1" t="s">
        <v>1872</v>
      </c>
      <c r="I643" s="1" t="s">
        <v>1873</v>
      </c>
      <c r="J643" s="1" t="s">
        <v>1874</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57.6" hidden="1" x14ac:dyDescent="0.3">
      <c r="A644" t="s">
        <v>138</v>
      </c>
      <c r="B644" s="1" t="s">
        <v>1875</v>
      </c>
      <c r="C644" t="s">
        <v>188</v>
      </c>
      <c r="D644" t="s">
        <v>141</v>
      </c>
      <c r="E644" t="s">
        <v>146</v>
      </c>
      <c r="F644" s="1" t="s">
        <v>1876</v>
      </c>
      <c r="H644" s="1" t="s">
        <v>309</v>
      </c>
      <c r="J644" s="1" t="s">
        <v>1877</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43.2" hidden="1" x14ac:dyDescent="0.3">
      <c r="A645" t="s">
        <v>138</v>
      </c>
      <c r="B645" s="1" t="s">
        <v>1878</v>
      </c>
      <c r="C645" t="s">
        <v>188</v>
      </c>
      <c r="D645" t="s">
        <v>141</v>
      </c>
      <c r="E645" t="s">
        <v>146</v>
      </c>
      <c r="F645" s="1" t="s">
        <v>1879</v>
      </c>
      <c r="H645" s="1" t="s">
        <v>309</v>
      </c>
      <c r="J645" s="1" t="s">
        <v>1880</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hidden="1" x14ac:dyDescent="0.3">
      <c r="A646" t="s">
        <v>138</v>
      </c>
      <c r="B646" s="1" t="s">
        <v>1881</v>
      </c>
      <c r="C646" t="s">
        <v>188</v>
      </c>
      <c r="D646" t="s">
        <v>141</v>
      </c>
      <c r="E646" t="s">
        <v>146</v>
      </c>
      <c r="F646" s="1" t="s">
        <v>1882</v>
      </c>
      <c r="H646" s="1" t="s">
        <v>1883</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86.4" hidden="1" x14ac:dyDescent="0.3">
      <c r="A647" t="s">
        <v>138</v>
      </c>
      <c r="B647" s="1" t="s">
        <v>1884</v>
      </c>
      <c r="C647" t="s">
        <v>150</v>
      </c>
      <c r="D647" t="s">
        <v>175</v>
      </c>
      <c r="E647" t="s">
        <v>152</v>
      </c>
      <c r="F647" s="1">
        <v>0.8</v>
      </c>
      <c r="G647" s="1" t="s">
        <v>1289</v>
      </c>
      <c r="H647" s="1" t="s">
        <v>1885</v>
      </c>
      <c r="I647" s="1" t="s">
        <v>1869</v>
      </c>
      <c r="J647" s="1" t="s">
        <v>1886</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hidden="1" x14ac:dyDescent="0.3">
      <c r="A648" t="s">
        <v>138</v>
      </c>
      <c r="B648" s="1" t="s">
        <v>1887</v>
      </c>
      <c r="C648" t="s">
        <v>188</v>
      </c>
      <c r="D648" t="s">
        <v>175</v>
      </c>
      <c r="E648" t="s">
        <v>146</v>
      </c>
      <c r="F648" s="1" t="s">
        <v>1888</v>
      </c>
      <c r="G648" s="1" t="s">
        <v>1289</v>
      </c>
      <c r="H648" s="1" t="s">
        <v>1889</v>
      </c>
      <c r="I648" s="1" t="s">
        <v>1890</v>
      </c>
      <c r="J648" s="1" t="s">
        <v>1891</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58.4" hidden="1" x14ac:dyDescent="0.3">
      <c r="A649" t="s">
        <v>138</v>
      </c>
      <c r="B649" s="1" t="s">
        <v>804</v>
      </c>
      <c r="C649" t="s">
        <v>150</v>
      </c>
      <c r="D649" t="s">
        <v>175</v>
      </c>
      <c r="E649" t="s">
        <v>146</v>
      </c>
      <c r="F649" s="1">
        <v>0.15</v>
      </c>
      <c r="G649" s="1" t="s">
        <v>1892</v>
      </c>
      <c r="H649" s="1" t="s">
        <v>1893</v>
      </c>
      <c r="I649" s="1" t="s">
        <v>1894</v>
      </c>
      <c r="J649" s="1" t="s">
        <v>1895</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72" hidden="1" x14ac:dyDescent="0.3">
      <c r="A650" t="s">
        <v>138</v>
      </c>
      <c r="B650" s="1" t="s">
        <v>1896</v>
      </c>
      <c r="C650" t="s">
        <v>150</v>
      </c>
      <c r="D650" t="s">
        <v>175</v>
      </c>
      <c r="E650" t="s">
        <v>152</v>
      </c>
      <c r="F650" s="1">
        <v>0.16159999999999999</v>
      </c>
      <c r="G650" s="1" t="s">
        <v>197</v>
      </c>
      <c r="H650" s="1" t="s">
        <v>1897</v>
      </c>
      <c r="I650" s="1" t="s">
        <v>1859</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hidden="1" x14ac:dyDescent="0.3">
      <c r="A651" t="s">
        <v>138</v>
      </c>
      <c r="B651" s="1" t="s">
        <v>1898</v>
      </c>
      <c r="C651" t="s">
        <v>140</v>
      </c>
      <c r="D651" t="s">
        <v>141</v>
      </c>
      <c r="E651" t="s">
        <v>146</v>
      </c>
      <c r="F651" s="1" t="s">
        <v>1899</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hidden="1" x14ac:dyDescent="0.3">
      <c r="A652" t="s">
        <v>138</v>
      </c>
      <c r="B652" s="1" t="s">
        <v>1900</v>
      </c>
      <c r="C652" t="s">
        <v>140</v>
      </c>
      <c r="D652" t="s">
        <v>141</v>
      </c>
      <c r="E652" t="s">
        <v>1008</v>
      </c>
      <c r="F652" s="1" t="s">
        <v>1901</v>
      </c>
      <c r="H652" s="1" t="s">
        <v>1902</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58.4" hidden="1" x14ac:dyDescent="0.3">
      <c r="A653" t="s">
        <v>138</v>
      </c>
      <c r="B653" s="1" t="s">
        <v>1903</v>
      </c>
      <c r="C653" t="s">
        <v>150</v>
      </c>
      <c r="D653" t="s">
        <v>175</v>
      </c>
      <c r="E653" t="s">
        <v>152</v>
      </c>
      <c r="F653" s="1">
        <v>4.843</v>
      </c>
      <c r="G653" s="1" t="s">
        <v>197</v>
      </c>
      <c r="H653" s="1" t="s">
        <v>1904</v>
      </c>
      <c r="I653" s="1" t="s">
        <v>1905</v>
      </c>
      <c r="J653" s="1" t="s">
        <v>1906</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hidden="1" x14ac:dyDescent="0.3">
      <c r="A654" t="s">
        <v>138</v>
      </c>
      <c r="B654" s="1" t="s">
        <v>1907</v>
      </c>
      <c r="C654" t="s">
        <v>140</v>
      </c>
      <c r="D654" t="s">
        <v>175</v>
      </c>
      <c r="E654" t="s">
        <v>142</v>
      </c>
      <c r="F654" s="1" t="s">
        <v>1908</v>
      </c>
      <c r="G654" s="1" t="s">
        <v>153</v>
      </c>
      <c r="H654" s="1" t="s">
        <v>1909</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3">
      <c r="A655" t="s">
        <v>138</v>
      </c>
      <c r="B655" s="1" t="s">
        <v>1910</v>
      </c>
      <c r="C655" t="s">
        <v>150</v>
      </c>
      <c r="D655" t="s">
        <v>175</v>
      </c>
      <c r="E655" t="s">
        <v>1008</v>
      </c>
      <c r="G655" s="1" t="s">
        <v>153</v>
      </c>
      <c r="H655" s="1" t="s">
        <v>1909</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57.6" hidden="1" x14ac:dyDescent="0.3">
      <c r="A656" t="s">
        <v>138</v>
      </c>
      <c r="B656" s="1" t="s">
        <v>1911</v>
      </c>
      <c r="C656" t="s">
        <v>140</v>
      </c>
      <c r="D656" t="s">
        <v>170</v>
      </c>
      <c r="E656" t="s">
        <v>142</v>
      </c>
      <c r="F656" s="1" t="s">
        <v>1912</v>
      </c>
      <c r="H656" s="1" t="s">
        <v>1913</v>
      </c>
      <c r="J656" s="1" t="s">
        <v>619</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hidden="1" x14ac:dyDescent="0.3">
      <c r="A657" t="s">
        <v>138</v>
      </c>
      <c r="B657" s="1" t="s">
        <v>1914</v>
      </c>
      <c r="C657" t="s">
        <v>140</v>
      </c>
      <c r="D657" t="s">
        <v>141</v>
      </c>
      <c r="E657" t="s">
        <v>142</v>
      </c>
      <c r="F657" s="1" t="s">
        <v>1915</v>
      </c>
      <c r="H657" s="1" t="s">
        <v>1916</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hidden="1" x14ac:dyDescent="0.3">
      <c r="A658" t="s">
        <v>138</v>
      </c>
      <c r="B658" s="1" t="s">
        <v>1917</v>
      </c>
      <c r="C658" t="s">
        <v>140</v>
      </c>
      <c r="D658" t="s">
        <v>141</v>
      </c>
      <c r="E658" t="s">
        <v>146</v>
      </c>
      <c r="F658" s="1" t="s">
        <v>1918</v>
      </c>
      <c r="H658" s="1" t="s">
        <v>1919</v>
      </c>
      <c r="J658" s="1" t="s">
        <v>1920</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72" hidden="1" x14ac:dyDescent="0.3">
      <c r="A659" t="s">
        <v>138</v>
      </c>
      <c r="B659" s="1" t="s">
        <v>1921</v>
      </c>
      <c r="C659" t="s">
        <v>150</v>
      </c>
      <c r="D659" t="s">
        <v>175</v>
      </c>
      <c r="E659" t="s">
        <v>1593</v>
      </c>
      <c r="F659" s="1">
        <v>2.5</v>
      </c>
      <c r="G659" s="1" t="s">
        <v>1922</v>
      </c>
      <c r="H659" s="1" t="s">
        <v>1923</v>
      </c>
      <c r="I659" s="1" t="s">
        <v>1924</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72" hidden="1" x14ac:dyDescent="0.3">
      <c r="A660" t="s">
        <v>138</v>
      </c>
      <c r="B660" s="1" t="s">
        <v>1925</v>
      </c>
      <c r="C660" t="s">
        <v>150</v>
      </c>
      <c r="D660" t="s">
        <v>175</v>
      </c>
      <c r="E660" t="s">
        <v>152</v>
      </c>
      <c r="F660" s="1">
        <v>2.5</v>
      </c>
      <c r="G660" s="1" t="s">
        <v>1922</v>
      </c>
      <c r="H660" s="1" t="s">
        <v>1926</v>
      </c>
      <c r="I660" s="1" t="s">
        <v>1924</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72" hidden="1" x14ac:dyDescent="0.3">
      <c r="A661" t="s">
        <v>138</v>
      </c>
      <c r="B661" s="1" t="s">
        <v>1927</v>
      </c>
      <c r="C661" t="s">
        <v>150</v>
      </c>
      <c r="D661" t="s">
        <v>175</v>
      </c>
      <c r="E661" t="s">
        <v>1008</v>
      </c>
      <c r="F661" s="1">
        <v>2</v>
      </c>
      <c r="G661" s="1" t="s">
        <v>1922</v>
      </c>
      <c r="H661" s="1" t="s">
        <v>1928</v>
      </c>
      <c r="I661" s="1" t="s">
        <v>1924</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hidden="1" x14ac:dyDescent="0.3">
      <c r="A662" t="s">
        <v>138</v>
      </c>
      <c r="B662" s="1" t="s">
        <v>1929</v>
      </c>
      <c r="C662" t="s">
        <v>150</v>
      </c>
      <c r="D662" t="s">
        <v>175</v>
      </c>
      <c r="E662" t="s">
        <v>146</v>
      </c>
      <c r="F662" s="1">
        <v>0.85</v>
      </c>
      <c r="G662" s="1" t="s">
        <v>1289</v>
      </c>
      <c r="H662" s="1" t="s">
        <v>1930</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hidden="1" x14ac:dyDescent="0.3">
      <c r="A663" t="s">
        <v>155</v>
      </c>
      <c r="B663" s="1" t="s">
        <v>1931</v>
      </c>
      <c r="C663" t="s">
        <v>140</v>
      </c>
      <c r="D663" t="s">
        <v>183</v>
      </c>
      <c r="E663" t="s">
        <v>235</v>
      </c>
      <c r="F663" s="1" t="s">
        <v>1932</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ht="115.2" hidden="1" x14ac:dyDescent="0.3">
      <c r="A664" t="s">
        <v>155</v>
      </c>
      <c r="B664" s="1" t="s">
        <v>1933</v>
      </c>
      <c r="C664" t="s">
        <v>140</v>
      </c>
      <c r="D664" t="s">
        <v>141</v>
      </c>
      <c r="E664" t="s">
        <v>235</v>
      </c>
      <c r="F664" s="1" t="s">
        <v>1934</v>
      </c>
      <c r="H664" s="1" t="s">
        <v>1935</v>
      </c>
      <c r="J664" s="1" t="s">
        <v>1936</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hidden="1" x14ac:dyDescent="0.3">
      <c r="A665" t="s">
        <v>155</v>
      </c>
      <c r="B665" s="1" t="s">
        <v>1937</v>
      </c>
      <c r="C665" t="s">
        <v>150</v>
      </c>
      <c r="D665" t="s">
        <v>175</v>
      </c>
      <c r="E665" t="s">
        <v>146</v>
      </c>
      <c r="F665" s="1">
        <v>0.88</v>
      </c>
      <c r="G665" s="1" t="s">
        <v>197</v>
      </c>
      <c r="H665" s="1" t="s">
        <v>1938</v>
      </c>
      <c r="I665" s="1" t="s">
        <v>1939</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hidden="1" x14ac:dyDescent="0.3">
      <c r="A666" t="s">
        <v>229</v>
      </c>
      <c r="B666" s="1" t="s">
        <v>1940</v>
      </c>
      <c r="C666" t="s">
        <v>150</v>
      </c>
      <c r="D666" t="s">
        <v>231</v>
      </c>
      <c r="E666" t="s">
        <v>146</v>
      </c>
      <c r="F666" s="1" t="s">
        <v>1941</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hidden="1" x14ac:dyDescent="0.3">
      <c r="A667" t="s">
        <v>229</v>
      </c>
      <c r="B667" s="1" t="s">
        <v>1942</v>
      </c>
      <c r="C667" t="s">
        <v>150</v>
      </c>
      <c r="D667" t="s">
        <v>231</v>
      </c>
      <c r="E667" t="s">
        <v>146</v>
      </c>
      <c r="F667" s="1" t="s">
        <v>1943</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hidden="1" x14ac:dyDescent="0.3">
      <c r="A668" t="s">
        <v>229</v>
      </c>
      <c r="B668" s="1" t="s">
        <v>1944</v>
      </c>
      <c r="C668" t="s">
        <v>188</v>
      </c>
      <c r="D668" t="s">
        <v>231</v>
      </c>
      <c r="E668" t="s">
        <v>146</v>
      </c>
      <c r="F668" s="1" t="s">
        <v>1945</v>
      </c>
      <c r="I668" s="1" t="s">
        <v>1946</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spans="1:42" ht="43.2" hidden="1" x14ac:dyDescent="0.3">
      <c r="A669" t="s">
        <v>138</v>
      </c>
      <c r="B669" s="1" t="s">
        <v>1947</v>
      </c>
      <c r="D669" s="33" t="s">
        <v>161</v>
      </c>
      <c r="G669" s="3"/>
      <c r="J669" s="3" t="s">
        <v>1948</v>
      </c>
      <c r="K669" s="10">
        <f>'[1]Opioid Rx Data IQVIA SH'!B$6</f>
        <v>50608436.274199456</v>
      </c>
      <c r="L669" s="10">
        <f>'[1]Opioid Rx Data IQVIA SH'!C$6</f>
        <v>54244443.255739212</v>
      </c>
      <c r="M669" s="10">
        <f>'[1]Opioid Rx Data IQVIA SH'!D$6</f>
        <v>59327304.226472974</v>
      </c>
      <c r="N669" s="10">
        <f>'[1]Opioid Rx Data IQVIA SH'!E$6</f>
        <v>60598209.351788692</v>
      </c>
      <c r="O669" s="10">
        <f>'[1]Opioid Rx Data IQVIA SH'!F$6</f>
        <v>62956141.84692575</v>
      </c>
      <c r="P669" s="10">
        <f>'[1]Opioid Rx Data IQVIA SH'!G$6</f>
        <v>65886554.008960731</v>
      </c>
      <c r="Q669" s="10">
        <f>'[1]Opioid Rx Data IQVIA SH'!H$6</f>
        <v>68443151.853975073</v>
      </c>
      <c r="R669" s="10">
        <f>'[1]Opioid Rx Data IQVIA SH'!I$6</f>
        <v>72484377.091890693</v>
      </c>
      <c r="S669" s="10">
        <f>'[1]Opioid Rx Data IQVIA SH'!J$6</f>
        <v>71731564.967042297</v>
      </c>
      <c r="T669" s="10">
        <f>'[1]Opioid Rx Data IQVIA SH'!K$6</f>
        <v>71966640.718910307</v>
      </c>
      <c r="U669" s="10">
        <f>'[1]Opioid Rx Data IQVIA SH'!L$6</f>
        <v>70242672.282253996</v>
      </c>
      <c r="V669" s="10">
        <f>'[1]Opioid Rx Data IQVIA SH'!M$6</f>
        <v>72196826.934210598</v>
      </c>
      <c r="W669" s="10">
        <f>'[1]Opioid Rx Data IQVIA SH'!N$6</f>
        <v>72354218.425861493</v>
      </c>
      <c r="X669" s="10">
        <f>'[1]Opioid Rx Data IQVIA SH'!O$6</f>
        <v>72620520.514616698</v>
      </c>
      <c r="Y669" s="10">
        <f>'[1]Opioid Rx Data IQVIA SH'!P$6</f>
        <v>69782268.831006601</v>
      </c>
      <c r="Z669" s="10">
        <f>'[1]Opioid Rx Data IQVIA SH'!Q$6</f>
        <v>68451960.146435499</v>
      </c>
      <c r="AA669" s="10">
        <f>'[1]Opioid Rx Data IQVIA SH'!R$6</f>
        <v>67098851.729051702</v>
      </c>
      <c r="AB669" s="10">
        <f>'[1]Opioid Rx Data IQVIA SH'!S$6</f>
        <v>64662029.880932502</v>
      </c>
      <c r="AC669" s="10">
        <f>'[1]Opioid Rx Data IQVIA SH'!T$6</f>
        <v>57543442.3193608</v>
      </c>
      <c r="AD669" s="10">
        <f>'[1]Opioid Rx Data IQVIA SH'!U$6</f>
        <v>50847486.582352601</v>
      </c>
      <c r="AE669" s="10">
        <f>'[1]Opioid Rx Data IQVIA SH'!V$6</f>
        <v>45900215</v>
      </c>
      <c r="AF669" s="1"/>
      <c r="AG669" s="1"/>
      <c r="AH669" s="1"/>
      <c r="AI669" s="1"/>
      <c r="AJ669" s="1"/>
      <c r="AK669" s="1"/>
      <c r="AL669" s="1"/>
      <c r="AM669" s="1"/>
      <c r="AN669" s="1"/>
      <c r="AO669" s="1"/>
      <c r="AP669" s="1"/>
    </row>
  </sheetData>
  <phoneticPr fontId="18" type="noConversion"/>
  <pageMargins left="0.7" right="0.7" top="0.75" bottom="0.75" header="0.3" footer="0.3"/>
  <pageSetup orientation="portrait" r:id="rId1"/>
  <ignoredErrors>
    <ignoredError sqref="G9 G14 G4"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5"/>
  <sheetViews>
    <sheetView zoomScale="85" workbookViewId="0">
      <selection activeCell="B5" sqref="B5"/>
    </sheetView>
  </sheetViews>
  <sheetFormatPr defaultRowHeight="14.4" x14ac:dyDescent="0.3"/>
  <cols>
    <col min="1" max="1" width="49.5546875" customWidth="1"/>
    <col min="2" max="3" width="16.88671875" bestFit="1" customWidth="1"/>
    <col min="4" max="23" width="17.88671875" bestFit="1" customWidth="1"/>
    <col min="24" max="33" width="11.6640625" bestFit="1" customWidth="1"/>
  </cols>
  <sheetData>
    <row r="1" spans="1:33" x14ac:dyDescent="0.3">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3">
      <c r="A2" s="26" t="s">
        <v>276</v>
      </c>
      <c r="B2" s="27">
        <f>VLOOKUP($A:$A,Variables!$B:$AP,10,FALSE)</f>
        <v>0</v>
      </c>
      <c r="C2" s="27">
        <f>VLOOKUP($A:$A,Variables!$B:$AP,11,FALSE)</f>
        <v>0</v>
      </c>
      <c r="D2" s="27">
        <f>VLOOKUP($A:$A,Variables!$B:$AP,12,FALSE)</f>
        <v>0</v>
      </c>
      <c r="E2" s="27">
        <f>VLOOKUP($A:$A,Variables!$B:$AP,13,FALSE)</f>
        <v>0</v>
      </c>
      <c r="F2" s="27">
        <f>VLOOKUP($A:$A,Variables!$B:$AP,14,FALSE)</f>
        <v>1893</v>
      </c>
      <c r="G2" s="27">
        <f>VLOOKUP($A:$A,Variables!$B:$AP,15,FALSE)</f>
        <v>3256</v>
      </c>
      <c r="H2" s="27">
        <f>VLOOKUP($A:$A,Variables!$B:$AP,16,FALSE)</f>
        <v>5484</v>
      </c>
      <c r="I2" s="27">
        <f>VLOOKUP($A:$A,Variables!$B:$AP,17,FALSE)</f>
        <v>8555.5</v>
      </c>
      <c r="J2" s="27">
        <f>VLOOKUP($A:$A,Variables!$B:$AP,18,FALSE)</f>
        <v>10637</v>
      </c>
      <c r="K2" s="27">
        <f>VLOOKUP($A:$A,Variables!$B:$AP,19,FALSE)</f>
        <v>14365.333333333332</v>
      </c>
      <c r="L2" s="27">
        <f>VLOOKUP($A:$A,Variables!$B:$AP,20,FALSE)</f>
        <v>15817.5</v>
      </c>
      <c r="M2" s="27">
        <f>VLOOKUP($A:$A,Variables!$B:$AP,21,FALSE)</f>
        <v>18023.5</v>
      </c>
      <c r="N2" s="27">
        <f>VLOOKUP($A:$A,Variables!$B:$AP,22,FALSE)</f>
        <v>20148</v>
      </c>
      <c r="O2" s="27">
        <f>VLOOKUP($A:$A,Variables!$B:$AP,23,FALSE)</f>
        <v>22198</v>
      </c>
      <c r="P2" s="27">
        <f>VLOOKUP($A:$A,Variables!$B:$AP,24,FALSE)</f>
        <v>23629</v>
      </c>
      <c r="Q2" s="27">
        <f>VLOOKUP($A:$A,Variables!$B:$AP,25,FALSE)</f>
        <v>25738</v>
      </c>
      <c r="R2" s="27">
        <f>VLOOKUP($A:$A,Variables!$B:$AP,26,FALSE)</f>
        <v>28930.5</v>
      </c>
      <c r="S2" s="27">
        <f>VLOOKUP($A:$A,Variables!$B:$AP,27,FALSE)</f>
        <v>32122.999999999996</v>
      </c>
      <c r="T2" s="27">
        <f>VLOOKUP($A:$A,Variables!$B:$AP,28,FALSE)</f>
        <v>42037</v>
      </c>
      <c r="U2" s="27">
        <f>VLOOKUP($A:$A,Variables!$B:$AP,29,FALSE)</f>
        <v>57426.5</v>
      </c>
      <c r="V2" s="27">
        <f>VLOOKUP($A:$A,Variables!$B:$AP,30,FALSE)</f>
        <v>66800</v>
      </c>
      <c r="W2" s="27">
        <f>VLOOKUP($A:$A,Variables!$B:$AP,31,FALSE)</f>
        <v>94223</v>
      </c>
    </row>
    <row r="3" spans="1:33" x14ac:dyDescent="0.3">
      <c r="A3" s="26" t="s">
        <v>398</v>
      </c>
      <c r="B3" s="27">
        <f>VLOOKUP(A:A,Variables!B:AP,10,FALSE)</f>
        <v>0</v>
      </c>
      <c r="C3" s="27">
        <f>VLOOKUP($A:$A,Variables!$B:$AP,11,FALSE)</f>
        <v>0</v>
      </c>
      <c r="D3" s="27">
        <f>VLOOKUP($A:$A,Variables!$B:$AP,12,FALSE)</f>
        <v>0</v>
      </c>
      <c r="E3" s="27">
        <f>VLOOKUP($A:$A,Variables!$B:$AP,13,FALSE)</f>
        <v>0</v>
      </c>
      <c r="F3" s="27">
        <f>VLOOKUP($A:$A,Variables!$B:$AP,14,FALSE)</f>
        <v>0</v>
      </c>
      <c r="G3" s="27">
        <f>VLOOKUP($A:$A,Variables!$B:$AP,15,FALSE)</f>
        <v>0</v>
      </c>
      <c r="H3" s="27">
        <f>VLOOKUP($A:$A,Variables!$B:$AP,16,FALSE)</f>
        <v>0</v>
      </c>
      <c r="I3" s="27">
        <f>VLOOKUP($A:$A,Variables!$B:$AP,17,FALSE)</f>
        <v>0</v>
      </c>
      <c r="J3" s="27">
        <f>VLOOKUP($A:$A,Variables!$B:$AP,18,FALSE)</f>
        <v>1.0755202244563947E-2</v>
      </c>
      <c r="K3" s="27">
        <f>VLOOKUP($A:$A,Variables!$B:$AP,19,FALSE)</f>
        <v>5.6314948870589696E-3</v>
      </c>
      <c r="L3" s="27">
        <f>VLOOKUP($A:$A,Variables!$B:$AP,20,FALSE)</f>
        <v>5.7798856433668722E-3</v>
      </c>
      <c r="M3" s="27">
        <f>VLOOKUP($A:$A,Variables!$B:$AP,21,FALSE)</f>
        <v>6.1042036175059195E-3</v>
      </c>
      <c r="N3" s="27">
        <f>VLOOKUP($A:$A,Variables!$B:$AP,22,FALSE)</f>
        <v>5.3814787439894363E-3</v>
      </c>
      <c r="O3" s="27">
        <f>VLOOKUP($A:$A,Variables!$B:$AP,23,FALSE)</f>
        <v>0</v>
      </c>
      <c r="P3" s="27">
        <f>VLOOKUP($A:$A,Variables!$B:$AP,24,FALSE)</f>
        <v>6.4060575890166902E-3</v>
      </c>
      <c r="Q3" s="27">
        <f>VLOOKUP($A:$A,Variables!$B:$AP,25,FALSE)</f>
        <v>2.7908994218554105E-2</v>
      </c>
      <c r="R3" s="27">
        <f>VLOOKUP($A:$A,Variables!$B:$AP,26,FALSE)</f>
        <v>8.2317311449785074E-2</v>
      </c>
      <c r="S3" s="27">
        <f>VLOOKUP($A:$A,Variables!$B:$AP,27,FALSE)</f>
        <v>0.18473601770824541</v>
      </c>
      <c r="T3" s="27">
        <f>VLOOKUP($A:$A,Variables!$B:$AP,28,FALSE)</f>
        <v>0.32210083779712445</v>
      </c>
      <c r="U3" s="27">
        <f>VLOOKUP($A:$A,Variables!$B:$AP,29,FALSE)</f>
        <v>0.40610436550278561</v>
      </c>
      <c r="V3" s="27">
        <f>VLOOKUP($A:$A,Variables!$B:$AP,30,FALSE)</f>
        <v>0.47271690770965785</v>
      </c>
      <c r="W3" s="27">
        <f>VLOOKUP($A:$A,Variables!$B:$AP,31,FALSE)</f>
        <v>0.53636894162713789</v>
      </c>
    </row>
    <row r="4" spans="1:33" x14ac:dyDescent="0.3">
      <c r="A4" s="26" t="s">
        <v>478</v>
      </c>
      <c r="B4" s="27">
        <f>VLOOKUP(A:A,Variables!B:AP,10,FALSE)</f>
        <v>1.1166666666666667</v>
      </c>
      <c r="C4" s="27">
        <f>VLOOKUP($A:$A,Variables!$B:$AP,11,FALSE)</f>
        <v>1.1378691983122362</v>
      </c>
      <c r="D4" s="27">
        <f>VLOOKUP($A:$A,Variables!$B:$AP,12,FALSE)</f>
        <v>1.130801687763713</v>
      </c>
      <c r="E4" s="27">
        <f>VLOOKUP($A:$A,Variables!$B:$AP,13,FALSE)</f>
        <v>0.94704641350210972</v>
      </c>
      <c r="F4" s="27">
        <f>VLOOKUP($A:$A,Variables!$B:$AP,14,FALSE)</f>
        <v>1.0177215189873416</v>
      </c>
      <c r="G4" s="27">
        <f>VLOOKUP($A:$A,Variables!$B:$AP,15,FALSE)</f>
        <v>0.9753164556962024</v>
      </c>
      <c r="H4" s="27">
        <f>VLOOKUP($A:$A,Variables!$B:$AP,16,FALSE)</f>
        <v>0.81983122362869199</v>
      </c>
      <c r="I4" s="27">
        <f>VLOOKUP($A:$A,Variables!$B:$AP,17,FALSE)</f>
        <v>0.89050632911392402</v>
      </c>
      <c r="J4" s="27">
        <f>VLOOKUP($A:$A,Variables!$B:$AP,18,FALSE)</f>
        <v>0.84810126582278478</v>
      </c>
      <c r="K4" s="27">
        <f>VLOOKUP($A:$A,Variables!$B:$AP,19,FALSE)</f>
        <v>0.75384316237189009</v>
      </c>
      <c r="L4" s="27">
        <f>VLOOKUP($A:$A,Variables!$B:$AP,20,FALSE)</f>
        <v>0.71368850500333314</v>
      </c>
      <c r="M4" s="27">
        <f>VLOOKUP($A:$A,Variables!$B:$AP,21,FALSE)</f>
        <v>0.76106533480047445</v>
      </c>
      <c r="N4" s="27">
        <f>VLOOKUP($A:$A,Variables!$B:$AP,22,FALSE)</f>
        <v>0.62318032241313726</v>
      </c>
      <c r="O4" s="27">
        <f>VLOOKUP($A:$A,Variables!$B:$AP,23,FALSE)</f>
        <v>0.65617947485189854</v>
      </c>
      <c r="P4" s="27">
        <f>VLOOKUP($A:$A,Variables!$B:$AP,24,FALSE)</f>
        <v>0.6908647104684591</v>
      </c>
      <c r="Q4" s="27">
        <f>VLOOKUP($A:$A,Variables!$B:$AP,25,FALSE)</f>
        <v>0.71288547231011723</v>
      </c>
      <c r="R4" s="27">
        <f>VLOOKUP($A:$A,Variables!$B:$AP,26,FALSE)</f>
        <v>0.59976676400988693</v>
      </c>
      <c r="S4" s="27">
        <f>VLOOKUP($A:$A,Variables!$B:$AP,27,FALSE)</f>
        <v>0.54882297113524636</v>
      </c>
      <c r="T4" s="27">
        <f>VLOOKUP($A:$A,Variables!$B:$AP,28,FALSE)</f>
        <v>0.53736690874896442</v>
      </c>
      <c r="U4" s="27">
        <f>VLOOKUP($A:$A,Variables!$B:$AP,29,FALSE)</f>
        <v>0.54408739565454922</v>
      </c>
      <c r="V4" s="27">
        <f>VLOOKUP($A:$A,Variables!$B:$AP,30,FALSE)</f>
        <v>0.54408739565454922</v>
      </c>
      <c r="W4" s="27"/>
    </row>
    <row r="5" spans="1:33" x14ac:dyDescent="0.3">
      <c r="A5" s="26" t="s">
        <v>1947</v>
      </c>
      <c r="B5" s="28">
        <f>VLOOKUP(A:A,Variables!B:AP,10,FALSE)</f>
        <v>50608436.274199456</v>
      </c>
      <c r="C5" s="28">
        <f>VLOOKUP($A:$A,Variables!$B:$AP,11,FALSE)</f>
        <v>54244443.255739212</v>
      </c>
      <c r="D5" s="28">
        <f>VLOOKUP($A:$A,Variables!$B:$AP,12,FALSE)</f>
        <v>59327304.226472974</v>
      </c>
      <c r="E5" s="28">
        <f>VLOOKUP($A:$A,Variables!$B:$AP,13,FALSE)</f>
        <v>60598209.351788692</v>
      </c>
      <c r="F5" s="28">
        <f>VLOOKUP($A:$A,Variables!$B:$AP,14,FALSE)</f>
        <v>62956141.84692575</v>
      </c>
      <c r="G5" s="28">
        <f>VLOOKUP($A:$A,Variables!$B:$AP,15,FALSE)</f>
        <v>65886554.008960731</v>
      </c>
      <c r="H5" s="28">
        <f>VLOOKUP($A:$A,Variables!$B:$AP,16,FALSE)</f>
        <v>68443151.853975073</v>
      </c>
      <c r="I5" s="28">
        <f>VLOOKUP($A:$A,Variables!$B:$AP,17,FALSE)</f>
        <v>72484377.091890693</v>
      </c>
      <c r="J5" s="28">
        <f>VLOOKUP($A:$A,Variables!$B:$AP,18,FALSE)</f>
        <v>71731564.967042297</v>
      </c>
      <c r="K5" s="28">
        <f>VLOOKUP($A:$A,Variables!$B:$AP,19,FALSE)</f>
        <v>71966640.718910307</v>
      </c>
      <c r="L5" s="28">
        <f>VLOOKUP($A:$A,Variables!$B:$AP,20,FALSE)</f>
        <v>70242672.282253996</v>
      </c>
      <c r="M5" s="28">
        <f>VLOOKUP($A:$A,Variables!$B:$AP,21,FALSE)</f>
        <v>72196826.934210598</v>
      </c>
      <c r="N5" s="28">
        <f>VLOOKUP($A:$A,Variables!$B:$AP,22,FALSE)</f>
        <v>72354218.425861493</v>
      </c>
      <c r="O5" s="28">
        <f>VLOOKUP($A:$A,Variables!$B:$AP,23,FALSE)</f>
        <v>72620520.514616698</v>
      </c>
      <c r="P5" s="28">
        <f>VLOOKUP($A:$A,Variables!$B:$AP,24,FALSE)</f>
        <v>69782268.831006601</v>
      </c>
      <c r="Q5" s="28">
        <f>VLOOKUP($A:$A,Variables!$B:$AP,25,FALSE)</f>
        <v>68451960.146435499</v>
      </c>
      <c r="R5" s="28">
        <f>VLOOKUP($A:$A,Variables!$B:$AP,26,FALSE)</f>
        <v>67098851.729051702</v>
      </c>
      <c r="S5" s="28">
        <f>VLOOKUP($A:$A,Variables!$B:$AP,27,FALSE)</f>
        <v>64662029.880932502</v>
      </c>
      <c r="T5" s="28">
        <f>VLOOKUP($A:$A,Variables!$B:$AP,28,FALSE)</f>
        <v>57543442.3193608</v>
      </c>
      <c r="U5" s="28">
        <f>VLOOKUP($A:$A,Variables!$B:$AP,29,FALSE)</f>
        <v>50847486.582352601</v>
      </c>
      <c r="V5" s="28">
        <f>VLOOKUP($A:$A,Variables!$B:$AP,30,FALSE)</f>
        <v>45900215</v>
      </c>
      <c r="W5" s="27"/>
    </row>
    <row r="6" spans="1:33" x14ac:dyDescent="0.3">
      <c r="A6" s="26" t="s">
        <v>1027</v>
      </c>
      <c r="B6" s="28">
        <f>VLOOKUP(A:A,Variables!B:AP,10,FALSE)</f>
        <v>50615800.308805212</v>
      </c>
      <c r="C6" s="28">
        <f>VLOOKUP($A:$A,Variables!$B:$AP,11,FALSE)</f>
        <v>55268292.708259083</v>
      </c>
      <c r="D6" s="28">
        <f>VLOOKUP($A:$A,Variables!$B:$AP,12,FALSE)</f>
        <v>61600655.974125087</v>
      </c>
      <c r="E6" s="28">
        <f>VLOOKUP($A:$A,Variables!$B:$AP,13,FALSE)</f>
        <v>64144383.982784502</v>
      </c>
      <c r="F6" s="28">
        <f>VLOOKUP($A:$A,Variables!$B:$AP,14,FALSE)</f>
        <v>67962522.71045579</v>
      </c>
      <c r="G6" s="28">
        <f>VLOOKUP($A:$A,Variables!$B:$AP,15,FALSE)</f>
        <v>72565755.505764052</v>
      </c>
      <c r="H6" s="28">
        <f>VLOOKUP($A:$A,Variables!$B:$AP,16,FALSE)</f>
        <v>76938987.677525371</v>
      </c>
      <c r="I6" s="28">
        <f>VLOOKUP($A:$A,Variables!$B:$AP,17,FALSE)</f>
        <v>83200866.264006272</v>
      </c>
      <c r="J6" s="28">
        <f>VLOOKUP($A:$A,Variables!$B:$AP,18,FALSE)</f>
        <v>89963829.540194139</v>
      </c>
      <c r="K6" s="28">
        <f>VLOOKUP($A:$A,Variables!$B:$AP,19,FALSE)</f>
        <v>95576169.900532424</v>
      </c>
      <c r="L6" s="28">
        <f>VLOOKUP($A:$A,Variables!$B:$AP,20,FALSE)</f>
        <v>100503576.55517608</v>
      </c>
      <c r="M6" s="28">
        <f>VLOOKUP($A:$A,Variables!$B:$AP,21,FALSE)</f>
        <v>109073194.77822027</v>
      </c>
      <c r="N6" s="28">
        <f>VLOOKUP($A:$A,Variables!$B:$AP,22,FALSE)</f>
        <v>109066341.52647889</v>
      </c>
      <c r="O6" s="28">
        <f>VLOOKUP($A:$A,Variables!$B:$AP,23,FALSE)</f>
        <v>114059108.02698019</v>
      </c>
      <c r="P6" s="28">
        <f>VLOOKUP($A:$A,Variables!$B:$AP,24,FALSE)</f>
        <v>109256435.34644848</v>
      </c>
      <c r="Q6" s="28">
        <f>VLOOKUP($A:$A,Variables!$B:$AP,25,FALSE)</f>
        <v>112819821.18383473</v>
      </c>
      <c r="R6" s="28">
        <f>VLOOKUP($A:$A,Variables!$B:$AP,26,FALSE)</f>
        <v>108159505.44816807</v>
      </c>
      <c r="S6" s="28">
        <f>VLOOKUP($A:$A,Variables!$B:$AP,27,FALSE)</f>
        <v>105696730.38438496</v>
      </c>
      <c r="T6" s="28">
        <f>VLOOKUP($A:$A,Variables!$B:$AP,28,FALSE)</f>
        <v>99733895.461657792</v>
      </c>
      <c r="U6" s="28">
        <f>VLOOKUP($A:$A,Variables!$B:$AP,29,FALSE)</f>
        <v>88986086.68498829</v>
      </c>
      <c r="V6" s="28">
        <f>VLOOKUP($A:$A,Variables!$B:$AP,30,FALSE)</f>
        <v>78456550.964611903</v>
      </c>
      <c r="W6" s="27"/>
    </row>
    <row r="7" spans="1:33" x14ac:dyDescent="0.3">
      <c r="A7" s="26" t="s">
        <v>1156</v>
      </c>
      <c r="B7" s="28">
        <f>VLOOKUP(A:A,Variables!B:AP,10,FALSE)</f>
        <v>221122575</v>
      </c>
      <c r="C7" s="28">
        <f>VLOOKUP($A:$A,Variables!$B:$AP,11,FALSE)</f>
        <v>223279598</v>
      </c>
      <c r="D7" s="28">
        <f>VLOOKUP($A:$A,Variables!$B:$AP,12,FALSE)</f>
        <v>225635789</v>
      </c>
      <c r="E7" s="28">
        <f>VLOOKUP($A:$A,Variables!$B:$AP,13,FALSE)</f>
        <v>235143245</v>
      </c>
      <c r="F7" s="28">
        <f>VLOOKUP($A:$A,Variables!$B:$AP,14,FALSE)</f>
        <v>237682009</v>
      </c>
      <c r="G7" s="28">
        <f>VLOOKUP($A:$A,Variables!$B:$AP,15,FALSE)</f>
        <v>240514815</v>
      </c>
      <c r="H7" s="28">
        <f>VLOOKUP($A:$A,Variables!$B:$AP,16,FALSE)</f>
        <v>243220283</v>
      </c>
      <c r="I7" s="28">
        <f>VLOOKUP($A:$A,Variables!$B:$AP,17,FALSE)</f>
        <v>246021656</v>
      </c>
      <c r="J7" s="28">
        <f>VLOOKUP($A:$A,Variables!$B:$AP,18,FALSE)</f>
        <v>247845207</v>
      </c>
      <c r="K7" s="28">
        <f>VLOOKUP($A:$A,Variables!$B:$AP,19,FALSE)</f>
        <v>249815089</v>
      </c>
      <c r="L7" s="28">
        <f>VLOOKUP($A:$A,Variables!$B:$AP,20,FALSE)</f>
        <v>251815533</v>
      </c>
      <c r="M7" s="28">
        <f>VLOOKUP($A:$A,Variables!$B:$AP,21,FALSE)</f>
        <v>253619107</v>
      </c>
      <c r="N7" s="28">
        <f>VLOOKUP($A:$A,Variables!$B:$AP,22,FALSE)</f>
        <v>257598944</v>
      </c>
      <c r="O7" s="28">
        <f>VLOOKUP($A:$A,Variables!$B:$AP,23,FALSE)</f>
        <v>260057325</v>
      </c>
      <c r="P7" s="28">
        <f>VLOOKUP($A:$A,Variables!$B:$AP,24,FALSE)</f>
        <v>262391455</v>
      </c>
      <c r="Q7" s="28">
        <f>VLOOKUP($A:$A,Variables!$B:$AP,25,FALSE)</f>
        <v>265122864</v>
      </c>
      <c r="R7" s="28">
        <f>VLOOKUP($A:$A,Variables!$B:$AP,26,FALSE)</f>
        <v>267694489</v>
      </c>
      <c r="S7" s="28">
        <f>VLOOKUP($A:$A,Variables!$B:$AP,27,FALSE)</f>
        <v>269430135</v>
      </c>
      <c r="T7" s="28">
        <f>VLOOKUP($A:$A,Variables!$B:$AP,28,FALSE)</f>
        <v>272103335</v>
      </c>
      <c r="U7" s="28">
        <f>VLOOKUP($A:$A,Variables!$B:$AP,29,FALSE)</f>
        <v>273753043</v>
      </c>
      <c r="V7" s="28">
        <f>VLOOKUP($A:$A,Variables!$B:$AP,30,FALSE)</f>
        <v>275221248</v>
      </c>
      <c r="W7" s="28">
        <f>VLOOKUP($A:$A,Variables!$B:$AP,31,FALSE)</f>
        <v>277196227.0557394</v>
      </c>
      <c r="X7" s="28">
        <f>VLOOKUP($A:$A,Variables!$B:$AP,32,FALSE)</f>
        <v>279162039.54202181</v>
      </c>
      <c r="Y7" s="28">
        <f>VLOOKUP($A:$A,Variables!$B:$AP,31,FALSE)</f>
        <v>277196227.0557394</v>
      </c>
      <c r="Z7" s="28">
        <f>VLOOKUP($A:$A,Variables!$B:$AP,31,FALSE)</f>
        <v>277196227.0557394</v>
      </c>
      <c r="AA7" s="28">
        <f>VLOOKUP($A:$A,Variables!$B:$AP,31,FALSE)</f>
        <v>277196227.0557394</v>
      </c>
      <c r="AB7" s="28">
        <f>VLOOKUP($A:$A,Variables!$B:$AP,31,FALSE)</f>
        <v>277196227.0557394</v>
      </c>
      <c r="AC7" s="28">
        <f>VLOOKUP($A:$A,Variables!$B:$AP,31,FALSE)</f>
        <v>277196227.0557394</v>
      </c>
      <c r="AD7" s="28">
        <f>VLOOKUP($A:$A,Variables!$B:$AP,31,FALSE)</f>
        <v>277196227.0557394</v>
      </c>
      <c r="AE7" s="28">
        <f>VLOOKUP($A:$A,Variables!$B:$AP,31,FALSE)</f>
        <v>277196227.0557394</v>
      </c>
      <c r="AF7" s="28">
        <f>VLOOKUP($A:$A,Variables!$B:$AP,31,FALSE)</f>
        <v>277196227.0557394</v>
      </c>
      <c r="AG7" s="28">
        <f>VLOOKUP($A:$A,Variables!$B:$AP,31,FALSE)</f>
        <v>277196227.0557394</v>
      </c>
    </row>
    <row r="8" spans="1:33" x14ac:dyDescent="0.3">
      <c r="A8" s="26" t="s">
        <v>1703</v>
      </c>
      <c r="B8" s="28">
        <f>VLOOKUP(A:A,Variables!B:AP,10,FALSE)</f>
        <v>83860335346.247116</v>
      </c>
      <c r="C8" s="28">
        <f>VLOOKUP($A:$A,Variables!$B:$AP,11,FALSE)</f>
        <v>88243037645.415298</v>
      </c>
      <c r="D8" s="28">
        <f>VLOOKUP($A:$A,Variables!$B:$AP,12,FALSE)</f>
        <v>104432410000.00002</v>
      </c>
      <c r="E8" s="28">
        <f>VLOOKUP($A:$A,Variables!$B:$AP,13,FALSE)</f>
        <v>113914397673</v>
      </c>
      <c r="F8" s="28">
        <f>VLOOKUP($A:$A,Variables!$B:$AP,14,FALSE)</f>
        <v>128182380208</v>
      </c>
      <c r="G8" s="28">
        <f>VLOOKUP($A:$A,Variables!$B:$AP,15,FALSE)</f>
        <v>141266597589</v>
      </c>
      <c r="H8" s="28">
        <f>VLOOKUP($A:$A,Variables!$B:$AP,16,FALSE)</f>
        <v>152741116253</v>
      </c>
      <c r="I8" s="28">
        <f>VLOOKUP($A:$A,Variables!$B:$AP,17,FALSE)</f>
        <v>172377484435</v>
      </c>
      <c r="J8" s="28">
        <f>VLOOKUP($A:$A,Variables!$B:$AP,18,FALSE)</f>
        <v>194816933897</v>
      </c>
      <c r="K8" s="28">
        <f>VLOOKUP($A:$A,Variables!$B:$AP,19,FALSE)</f>
        <v>214803554568</v>
      </c>
      <c r="L8" s="28">
        <f>VLOOKUP($A:$A,Variables!$B:$AP,20,FALSE)</f>
        <v>227757668789</v>
      </c>
      <c r="M8" s="28">
        <f>VLOOKUP($A:$A,Variables!$B:$AP,21,FALSE)</f>
        <v>245404960604</v>
      </c>
      <c r="N8" s="28">
        <f>VLOOKUP($A:$A,Variables!$B:$AP,22,FALSE)</f>
        <v>246463188398</v>
      </c>
      <c r="O8" s="28">
        <f>VLOOKUP($A:$A,Variables!$B:$AP,23,FALSE)</f>
        <v>239867616739</v>
      </c>
      <c r="P8" s="28">
        <f>VLOOKUP($A:$A,Variables!$B:$AP,24,FALSE)</f>
        <v>228965844787</v>
      </c>
      <c r="Q8" s="28">
        <f>VLOOKUP($A:$A,Variables!$B:$AP,25,FALSE)</f>
        <v>221271525079</v>
      </c>
      <c r="R8" s="28">
        <f>VLOOKUP($A:$A,Variables!$B:$AP,26,FALSE)</f>
        <v>209409702158</v>
      </c>
      <c r="S8" s="28">
        <f>VLOOKUP($A:$A,Variables!$B:$AP,27,FALSE)</f>
        <v>197124327717</v>
      </c>
      <c r="T8" s="28">
        <f>VLOOKUP($A:$A,Variables!$B:$AP,28,FALSE)</f>
        <v>170285611746</v>
      </c>
      <c r="U8" s="28">
        <f>VLOOKUP($A:$A,Variables!$B:$AP,29,FALSE)</f>
        <v>141100706124</v>
      </c>
      <c r="V8" s="28">
        <f>VLOOKUP($A:$A,Variables!$B:$AP,30,FALSE)</f>
        <v>120407890118</v>
      </c>
      <c r="W8" s="28">
        <f>VLOOKUP($A:$A,Variables!$B:$AP,31,FALSE)</f>
        <v>110314545203</v>
      </c>
    </row>
    <row r="9" spans="1:33" x14ac:dyDescent="0.3">
      <c r="A9" s="26" t="s">
        <v>1689</v>
      </c>
      <c r="B9" s="28">
        <f>VLOOKUP(A:A,Variables!B:AP,10,FALSE)</f>
        <v>156716600</v>
      </c>
      <c r="C9" s="28">
        <f>VLOOKUP($A:$A,Variables!$B:$AP,11,FALSE)</f>
        <v>167976040</v>
      </c>
      <c r="D9" s="28">
        <f>VLOOKUP($A:$A,Variables!$B:$AP,12,FALSE)</f>
        <v>183715880</v>
      </c>
      <c r="E9" s="28">
        <f>VLOOKUP($A:$A,Variables!$B:$AP,13,FALSE)</f>
        <v>187651428</v>
      </c>
      <c r="F9" s="28">
        <f>VLOOKUP($A:$A,Variables!$B:$AP,14,FALSE)</f>
        <v>194953119</v>
      </c>
      <c r="G9" s="28">
        <f>VLOOKUP($A:$A,Variables!$B:$AP,15,FALSE)</f>
        <v>204027579</v>
      </c>
      <c r="H9" s="28">
        <f>VLOOKUP($A:$A,Variables!$B:$AP,16,FALSE)</f>
        <v>211944467</v>
      </c>
      <c r="I9" s="28">
        <f>VLOOKUP($A:$A,Variables!$B:$AP,17,FALSE)</f>
        <v>224458726</v>
      </c>
      <c r="J9" s="28">
        <f>VLOOKUP($A:$A,Variables!$B:$AP,18,FALSE)</f>
        <v>237583497</v>
      </c>
      <c r="K9" s="28">
        <f>VLOOKUP($A:$A,Variables!$B:$AP,19,FALSE)</f>
        <v>246965271</v>
      </c>
      <c r="L9" s="28">
        <f>VLOOKUP($A:$A,Variables!$B:$AP,20,FALSE)</f>
        <v>253048448</v>
      </c>
      <c r="M9" s="28">
        <f>VLOOKUP($A:$A,Variables!$B:$AP,21,FALSE)</f>
        <v>259934115</v>
      </c>
      <c r="N9" s="28">
        <f>VLOOKUP($A:$A,Variables!$B:$AP,22,FALSE)</f>
        <v>260625937</v>
      </c>
      <c r="O9" s="28">
        <f>VLOOKUP($A:$A,Variables!$B:$AP,23,FALSE)</f>
        <v>263067911</v>
      </c>
      <c r="P9" s="28">
        <f>VLOOKUP($A:$A,Variables!$B:$AP,24,FALSE)</f>
        <v>253919348</v>
      </c>
      <c r="Q9" s="28">
        <f>VLOOKUP($A:$A,Variables!$B:$AP,25,FALSE)</f>
        <v>246326325</v>
      </c>
      <c r="R9" s="28">
        <f>VLOOKUP($A:$A,Variables!$B:$AP,26,FALSE)</f>
        <v>229140550</v>
      </c>
      <c r="S9" s="28">
        <f>VLOOKUP($A:$A,Variables!$B:$AP,27,FALSE)</f>
        <v>217313967</v>
      </c>
      <c r="T9" s="28">
        <f>VLOOKUP($A:$A,Variables!$B:$AP,28,FALSE)</f>
        <v>193782638</v>
      </c>
      <c r="U9" s="28">
        <f>VLOOKUP($A:$A,Variables!$B:$AP,29,FALSE)</f>
        <v>169863949</v>
      </c>
      <c r="V9" s="28">
        <f>VLOOKUP($A:$A,Variables!$B:$AP,30,FALSE)</f>
        <v>154658303</v>
      </c>
      <c r="W9" s="28">
        <f>VLOOKUP($A:$A,Variables!$B:$AP,31,FALSE)</f>
        <v>144174733</v>
      </c>
    </row>
    <row r="10" spans="1:33" x14ac:dyDescent="0.3">
      <c r="A10" s="26" t="s">
        <v>159</v>
      </c>
      <c r="B10" s="27">
        <f>VLOOKUP(A:A,Variables!B:AP,10,FALSE)</f>
        <v>0</v>
      </c>
      <c r="C10" s="27">
        <f>VLOOKUP($A:$A,Variables!$B:$AP,11,FALSE)</f>
        <v>0</v>
      </c>
      <c r="D10" s="27">
        <f>VLOOKUP($A:$A,Variables!$B:$AP,12,FALSE)</f>
        <v>0</v>
      </c>
      <c r="E10" s="27">
        <f>VLOOKUP($A:$A,Variables!$B:$AP,13,FALSE)</f>
        <v>0</v>
      </c>
      <c r="F10" s="27">
        <f>VLOOKUP($A:$A,Variables!$B:$AP,14,FALSE)</f>
        <v>0</v>
      </c>
      <c r="G10" s="27">
        <f>VLOOKUP($A:$A,Variables!$B:$AP,15,FALSE)</f>
        <v>0</v>
      </c>
      <c r="H10" s="27">
        <f>VLOOKUP($A:$A,Variables!$B:$AP,16,FALSE)</f>
        <v>0</v>
      </c>
      <c r="I10" s="27">
        <f>VLOOKUP($A:$A,Variables!$B:$AP,17,FALSE)</f>
        <v>0</v>
      </c>
      <c r="J10" s="27">
        <f>VLOOKUP($A:$A,Variables!$B:$AP,18,FALSE)</f>
        <v>0</v>
      </c>
      <c r="K10" s="27">
        <f>VLOOKUP($A:$A,Variables!$B:$AP,19,FALSE)</f>
        <v>0</v>
      </c>
      <c r="L10" s="27">
        <f>VLOOKUP($A:$A,Variables!$B:$AP,20,FALSE)</f>
        <v>1.2868150677794213E-4</v>
      </c>
      <c r="M10" s="27">
        <f>VLOOKUP($A:$A,Variables!$B:$AP,21,FALSE)</f>
        <v>3.0440046129983321E-2</v>
      </c>
      <c r="N10" s="27">
        <f>VLOOKUP($A:$A,Variables!$B:$AP,22,FALSE)</f>
        <v>0.10357235362782942</v>
      </c>
      <c r="O10" s="27">
        <f>VLOOKUP($A:$A,Variables!$B:$AP,23,FALSE)</f>
        <v>9.0387600251146713E-2</v>
      </c>
      <c r="P10" s="27">
        <f>VLOOKUP($A:$A,Variables!$B:$AP,24,FALSE)</f>
        <v>8.5121503878147764E-2</v>
      </c>
      <c r="Q10" s="27">
        <f>VLOOKUP($A:$A,Variables!$B:$AP,25,FALSE)</f>
        <v>7.9822156563950336E-2</v>
      </c>
      <c r="R10" s="27">
        <f>VLOOKUP($A:$A,Variables!$B:$AP,26,FALSE)</f>
        <v>7.5699132306866743E-2</v>
      </c>
      <c r="S10" s="27">
        <f>VLOOKUP($A:$A,Variables!$B:$AP,27,FALSE)</f>
        <v>7.0648063363307451E-2</v>
      </c>
      <c r="T10" s="27">
        <f>VLOOKUP($A:$A,Variables!$B:$AP,28,FALSE)</f>
        <v>6.5304469508482815E-2</v>
      </c>
      <c r="U10" s="27">
        <f>VLOOKUP($A:$A,Variables!$B:$AP,29,FALSE)</f>
        <v>6.2178924571006849E-2</v>
      </c>
      <c r="V10" s="27">
        <f>VLOOKUP($A:$A,Variables!$B:$AP,30,FALSE)</f>
        <v>5.5745186078936089E-2</v>
      </c>
      <c r="W10" s="27">
        <f>VLOOKUP($A:$A,Variables!$B:$AP,31,FALSE)</f>
        <v>4.9272336100354815E-2</v>
      </c>
    </row>
    <row r="11" spans="1:33" x14ac:dyDescent="0.3">
      <c r="A11" s="26" t="s">
        <v>448</v>
      </c>
      <c r="B11" s="27">
        <f>VLOOKUP(A:A,Variables!B:AP,10,FALSE)</f>
        <v>0.43750800000000001</v>
      </c>
      <c r="C11" s="27">
        <f>VLOOKUP($A:$A,Variables!$B:$AP,11,FALSE)</f>
        <v>0.37236187999999998</v>
      </c>
      <c r="D11" s="27">
        <f>VLOOKUP($A:$A,Variables!$B:$AP,12,FALSE)</f>
        <v>0.425927</v>
      </c>
      <c r="E11" s="27">
        <f>VLOOKUP($A:$A,Variables!$B:$AP,13,FALSE)</f>
        <v>0.54781630921420243</v>
      </c>
      <c r="F11" s="27">
        <f>VLOOKUP($A:$A,Variables!$B:$AP,14,FALSE)</f>
        <v>0.37322058915059531</v>
      </c>
      <c r="G11" s="27">
        <f>VLOOKUP($A:$A,Variables!$B:$AP,15,FALSE)</f>
        <v>0.39139012189107308</v>
      </c>
      <c r="H11" s="27">
        <f>VLOOKUP($A:$A,Variables!$B:$AP,16,FALSE)</f>
        <v>0.4877997957950449</v>
      </c>
      <c r="I11" s="27">
        <f>VLOOKUP($A:$A,Variables!$B:$AP,17,FALSE)</f>
        <v>0.57803937794552485</v>
      </c>
      <c r="J11" s="27">
        <f>VLOOKUP($A:$A,Variables!$B:$AP,18,FALSE)</f>
        <v>0.72162230278590955</v>
      </c>
      <c r="K11" s="27">
        <f>VLOOKUP($A:$A,Variables!$B:$AP,19,FALSE)</f>
        <v>0.42434660061496415</v>
      </c>
      <c r="L11" s="27">
        <f>VLOOKUP($A:$A,Variables!$B:$AP,20,FALSE)</f>
        <v>0.67685122298409983</v>
      </c>
      <c r="M11" s="27">
        <f>VLOOKUP($A:$A,Variables!$B:$AP,21,FALSE)</f>
        <v>0.47542778169279082</v>
      </c>
      <c r="N11" s="27">
        <f>VLOOKUP($A:$A,Variables!$B:$AP,22,FALSE)</f>
        <v>0.47088840431370804</v>
      </c>
      <c r="O11" s="27">
        <f>VLOOKUP($A:$A,Variables!$B:$AP,23,FALSE)</f>
        <v>0.48412019742862716</v>
      </c>
      <c r="P11" s="27">
        <f>VLOOKUP($A:$A,Variables!$B:$AP,24,FALSE)</f>
        <v>0.70006800322385654</v>
      </c>
      <c r="Q11" s="27">
        <f>VLOOKUP($A:$A,Variables!$B:$AP,25,FALSE)</f>
        <v>0.45505317441636534</v>
      </c>
      <c r="R11" s="27">
        <f>VLOOKUP($A:$A,Variables!$B:$AP,26,FALSE)</f>
        <v>0.59043335257408602</v>
      </c>
      <c r="S11" s="27">
        <f>VLOOKUP($A:$A,Variables!$B:$AP,27,FALSE)</f>
        <v>0.35116056083220265</v>
      </c>
      <c r="T11" s="27">
        <f>VLOOKUP($A:$A,Variables!$B:$AP,28,FALSE)</f>
        <v>0.52275756557215547</v>
      </c>
      <c r="U11" s="27">
        <f>VLOOKUP($A:$A,Variables!$B:$AP,29,FALSE)</f>
        <v>0.39097376936899497</v>
      </c>
      <c r="V11" s="27">
        <f>VLOOKUP($A:$A,Variables!$B:$AP,30,FALSE)</f>
        <v>0.24577347467820138</v>
      </c>
      <c r="W11" s="27"/>
    </row>
    <row r="12" spans="1:33" x14ac:dyDescent="0.3">
      <c r="A12" s="26" t="s">
        <v>442</v>
      </c>
      <c r="B12" s="27">
        <f>VLOOKUP(A:A,Variables!B:AP,10,FALSE)</f>
        <v>0.43670399999999998</v>
      </c>
      <c r="C12" s="27">
        <f>VLOOKUP($A:$A,Variables!$B:$AP,11,FALSE)</f>
        <v>0.49432921499999999</v>
      </c>
      <c r="D12" s="27">
        <f>VLOOKUP($A:$A,Variables!$B:$AP,12,FALSE)</f>
        <v>0.50452300000000005</v>
      </c>
      <c r="E12" s="27">
        <f>VLOOKUP($A:$A,Variables!$B:$AP,13,FALSE)</f>
        <v>0.54729355857175399</v>
      </c>
      <c r="F12" s="27">
        <f>VLOOKUP($A:$A,Variables!$B:$AP,14,FALSE)</f>
        <v>0.49471869236209659</v>
      </c>
      <c r="G12" s="27">
        <f>VLOOKUP($A:$A,Variables!$B:$AP,15,FALSE)</f>
        <v>0.48028834290951389</v>
      </c>
      <c r="H12" s="27">
        <f>VLOOKUP($A:$A,Variables!$B:$AP,16,FALSE)</f>
        <v>0.66885667204562727</v>
      </c>
      <c r="I12" s="27">
        <f>VLOOKUP($A:$A,Variables!$B:$AP,17,FALSE)</f>
        <v>0.70146781191003083</v>
      </c>
      <c r="J12" s="27">
        <f>VLOOKUP($A:$A,Variables!$B:$AP,18,FALSE)</f>
        <v>0.74580695055343416</v>
      </c>
      <c r="K12" s="27">
        <f>VLOOKUP($A:$A,Variables!$B:$AP,19,FALSE)</f>
        <v>0.74834445129301319</v>
      </c>
      <c r="L12" s="27">
        <f>VLOOKUP($A:$A,Variables!$B:$AP,20,FALSE)</f>
        <v>0.66145609367690361</v>
      </c>
      <c r="M12" s="27">
        <f>VLOOKUP($A:$A,Variables!$B:$AP,21,FALSE)</f>
        <v>0.69965780468544359</v>
      </c>
      <c r="N12" s="27">
        <f>VLOOKUP($A:$A,Variables!$B:$AP,22,FALSE)</f>
        <v>0.71452291733487705</v>
      </c>
      <c r="O12" s="27">
        <f>VLOOKUP($A:$A,Variables!$B:$AP,23,FALSE)</f>
        <v>0.7760462196226775</v>
      </c>
      <c r="P12" s="27">
        <f>VLOOKUP($A:$A,Variables!$B:$AP,24,FALSE)</f>
        <v>0.79410502351272672</v>
      </c>
      <c r="Q12" s="27">
        <f>VLOOKUP($A:$A,Variables!$B:$AP,25,FALSE)</f>
        <v>0.66357395438209221</v>
      </c>
      <c r="R12" s="27">
        <f>VLOOKUP($A:$A,Variables!$B:$AP,26,FALSE)</f>
        <v>0.73309701196862065</v>
      </c>
      <c r="S12" s="27">
        <f>VLOOKUP($A:$A,Variables!$B:$AP,27,FALSE)</f>
        <v>0.7640260708441472</v>
      </c>
      <c r="T12" s="27">
        <f>VLOOKUP($A:$A,Variables!$B:$AP,28,FALSE)</f>
        <v>0.63545225442936903</v>
      </c>
      <c r="U12" s="27">
        <f>VLOOKUP($A:$A,Variables!$B:$AP,29,FALSE)</f>
        <v>0.70188431548236752</v>
      </c>
      <c r="V12" s="27">
        <f>VLOOKUP($A:$A,Variables!$B:$AP,30,FALSE)</f>
        <v>0.63945444153182096</v>
      </c>
      <c r="W12" s="27"/>
    </row>
    <row r="13" spans="1:33" x14ac:dyDescent="0.3">
      <c r="A13" s="26" t="s">
        <v>854</v>
      </c>
      <c r="B13" s="28">
        <f>VLOOKUP(A:A,Variables!B:AP,10,FALSE)</f>
        <v>1103.5</v>
      </c>
      <c r="C13" s="28">
        <f>VLOOKUP($A:$A,Variables!$B:$AP,11,FALSE)</f>
        <v>3310.5</v>
      </c>
      <c r="D13" s="28">
        <f>VLOOKUP($A:$A,Variables!$B:$AP,12,FALSE)</f>
        <v>4414</v>
      </c>
      <c r="E13" s="28">
        <f>VLOOKUP($A:$A,Variables!$B:$AP,13,FALSE)</f>
        <v>5517.5</v>
      </c>
      <c r="F13" s="28">
        <f>VLOOKUP($A:$A,Variables!$B:$AP,14,FALSE)</f>
        <v>9350.5</v>
      </c>
      <c r="G13" s="28">
        <f>VLOOKUP($A:$A,Variables!$B:$AP,15,FALSE)</f>
        <v>13113.5</v>
      </c>
      <c r="H13" s="28">
        <f>VLOOKUP($A:$A,Variables!$B:$AP,16,FALSE)</f>
        <v>14940.499999999998</v>
      </c>
      <c r="I13" s="28">
        <f>VLOOKUP($A:$A,Variables!$B:$AP,17,FALSE)</f>
        <v>24726.499999999996</v>
      </c>
      <c r="J13" s="28">
        <f>VLOOKUP($A:$A,Variables!$B:$AP,18,FALSE)</f>
        <v>26676.499999999996</v>
      </c>
      <c r="K13" s="28">
        <f>VLOOKUP($A:$A,Variables!$B:$AP,19,FALSE)</f>
        <v>35490.999999999993</v>
      </c>
      <c r="L13" s="28">
        <f>VLOOKUP($A:$A,Variables!$B:$AP,20,FALSE)</f>
        <v>39442</v>
      </c>
      <c r="M13" s="28">
        <f>VLOOKUP($A:$A,Variables!$B:$AP,21,FALSE)</f>
        <v>47435</v>
      </c>
      <c r="N13" s="28">
        <f>VLOOKUP($A:$A,Variables!$B:$AP,22,FALSE)</f>
        <v>49586</v>
      </c>
      <c r="O13" s="28">
        <f>VLOOKUP($A:$A,Variables!$B:$AP,23,FALSE)</f>
        <v>69053</v>
      </c>
      <c r="P13" s="28">
        <f>VLOOKUP($A:$A,Variables!$B:$AP,24,FALSE)</f>
        <v>141502</v>
      </c>
      <c r="Q13" s="28">
        <f>VLOOKUP($A:$A,Variables!$B:$AP,25,FALSE)</f>
        <v>211278.68817204301</v>
      </c>
      <c r="R13" s="28">
        <f>VLOOKUP($A:$A,Variables!$B:$AP,26,FALSE)</f>
        <v>325817.17840212741</v>
      </c>
      <c r="S13" s="28">
        <f>VLOOKUP($A:$A,Variables!$B:$AP,27,FALSE)</f>
        <v>573797.06734074547</v>
      </c>
      <c r="T13" s="28">
        <f>VLOOKUP($A:$A,Variables!$B:$AP,28,FALSE)</f>
        <v>916335.75439076754</v>
      </c>
      <c r="U13" s="28">
        <f>VLOOKUP($A:$A,Variables!$B:$AP,29,FALSE)</f>
        <v>1500485.9526574665</v>
      </c>
      <c r="V13" s="28">
        <f>VLOOKUP($A:$A,Variables!$B:$AP,30,FALSE)</f>
        <v>1931149</v>
      </c>
      <c r="W13" s="28">
        <f>VLOOKUP($A:$A,Variables!$B:$AP,31,FALSE)</f>
        <v>2303624</v>
      </c>
    </row>
    <row r="14" spans="1:33" x14ac:dyDescent="0.3">
      <c r="A14" s="26" t="s">
        <v>1852</v>
      </c>
      <c r="B14" s="28">
        <f>VLOOKUP(A:A,Variables!B:AP,10,FALSE)</f>
        <v>0</v>
      </c>
      <c r="C14" s="28">
        <f>VLOOKUP($A:$A,Variables!$B:$AP,11,FALSE)</f>
        <v>0</v>
      </c>
      <c r="D14" s="28">
        <f>VLOOKUP($A:$A,Variables!$B:$AP,12,FALSE)</f>
        <v>0</v>
      </c>
      <c r="E14" s="28">
        <f>VLOOKUP($A:$A,Variables!$B:$AP,13,FALSE)</f>
        <v>0</v>
      </c>
      <c r="F14" s="28">
        <f>VLOOKUP($A:$A,Variables!$B:$AP,14,FALSE)</f>
        <v>0</v>
      </c>
      <c r="G14" s="28">
        <f>VLOOKUP($A:$A,Variables!$B:$AP,15,FALSE)</f>
        <v>0</v>
      </c>
      <c r="H14" s="28">
        <f>VLOOKUP($A:$A,Variables!$B:$AP,16,FALSE)</f>
        <v>0</v>
      </c>
      <c r="I14" s="28">
        <f>VLOOKUP($A:$A,Variables!$B:$AP,17,FALSE)</f>
        <v>0</v>
      </c>
      <c r="J14" s="28">
        <f>VLOOKUP($A:$A,Variables!$B:$AP,18,FALSE)</f>
        <v>0</v>
      </c>
      <c r="K14" s="28">
        <f>VLOOKUP($A:$A,Variables!$B:$AP,19,FALSE)</f>
        <v>0</v>
      </c>
      <c r="L14" s="28">
        <f>VLOOKUP($A:$A,Variables!$B:$AP,20,FALSE)</f>
        <v>0</v>
      </c>
      <c r="M14" s="28">
        <f>VLOOKUP($A:$A,Variables!$B:$AP,21,FALSE)</f>
        <v>434.77083333333331</v>
      </c>
      <c r="N14" s="28">
        <f>VLOOKUP($A:$A,Variables!$B:$AP,22,FALSE)</f>
        <v>1543.5208333333333</v>
      </c>
      <c r="O14" s="28">
        <f>VLOOKUP($A:$A,Variables!$B:$AP,23,FALSE)</f>
        <v>2990.2708333333335</v>
      </c>
      <c r="P14" s="28">
        <f>VLOOKUP($A:$A,Variables!$B:$AP,24,FALSE)</f>
        <v>4705.6875</v>
      </c>
      <c r="Q14" s="28">
        <f>VLOOKUP($A:$A,Variables!$B:$AP,25,FALSE)</f>
        <v>6685.270833333333</v>
      </c>
      <c r="R14" s="28">
        <f>VLOOKUP($A:$A,Variables!$B:$AP,26,FALSE)</f>
        <v>10849.4375</v>
      </c>
      <c r="S14" s="28">
        <f>VLOOKUP($A:$A,Variables!$B:$AP,27,FALSE)</f>
        <v>19529.104166666668</v>
      </c>
      <c r="T14" s="28">
        <f>VLOOKUP($A:$A,Variables!$B:$AP,28,FALSE)</f>
        <v>26956.604166666668</v>
      </c>
      <c r="U14" s="28">
        <f>VLOOKUP($A:$A,Variables!$B:$AP,29,FALSE)</f>
        <v>30646.604166666668</v>
      </c>
      <c r="V14" s="28">
        <f>VLOOKUP($A:$A,Variables!$B:$AP,30,FALSE)</f>
        <v>32227.1875</v>
      </c>
      <c r="W14" s="28">
        <f>VLOOKUP($A:$A,Variables!$B:$AP,31,FALSE)</f>
        <v>28917.104166666668</v>
      </c>
    </row>
    <row r="15" spans="1:33" x14ac:dyDescent="0.3">
      <c r="A15" s="26" t="s">
        <v>1847</v>
      </c>
      <c r="B15" s="28">
        <f>VLOOKUP(A:A,Variables!B:AP,10,FALSE)</f>
        <v>159053.5</v>
      </c>
      <c r="C15" s="28">
        <f>VLOOKUP($A:$A,Variables!$B:$AP,11,FALSE)</f>
        <v>172497</v>
      </c>
      <c r="D15" s="28">
        <f>VLOOKUP($A:$A,Variables!$B:$AP,12,FALSE)</f>
        <v>198998.5</v>
      </c>
      <c r="E15" s="28">
        <f>VLOOKUP($A:$A,Variables!$B:$AP,13,FALSE)</f>
        <v>225500</v>
      </c>
      <c r="F15" s="28">
        <f>VLOOKUP($A:$A,Variables!$B:$AP,14,FALSE)</f>
        <v>227003</v>
      </c>
      <c r="G15" s="28">
        <f>VLOOKUP($A:$A,Variables!$B:$AP,15,FALSE)</f>
        <v>240961</v>
      </c>
      <c r="H15" s="28">
        <f>VLOOKUP($A:$A,Variables!$B:$AP,16,FALSE)</f>
        <v>235836</v>
      </c>
      <c r="I15" s="28">
        <f>VLOOKUP($A:$A,Variables!$B:$AP,17,FALSE)</f>
        <v>258752</v>
      </c>
      <c r="J15" s="28">
        <f>VLOOKUP($A:$A,Variables!$B:$AP,18,FALSE)</f>
        <v>262684</v>
      </c>
      <c r="K15" s="28">
        <f>VLOOKUP($A:$A,Variables!$B:$AP,19,FALSE)</f>
        <v>268071</v>
      </c>
      <c r="L15" s="28">
        <f>VLOOKUP($A:$A,Variables!$B:$AP,20,FALSE)</f>
        <v>283177</v>
      </c>
      <c r="M15" s="28">
        <f>VLOOKUP($A:$A,Variables!$B:$AP,21,FALSE)</f>
        <v>299643</v>
      </c>
      <c r="N15" s="28">
        <f>VLOOKUP($A:$A,Variables!$B:$AP,22,FALSE)</f>
        <v>306440</v>
      </c>
      <c r="O15" s="28">
        <f>VLOOKUP($A:$A,Variables!$B:$AP,23,FALSE)</f>
        <v>311718</v>
      </c>
      <c r="P15" s="28">
        <f>VLOOKUP($A:$A,Variables!$B:$AP,24,FALSE)</f>
        <v>330308</v>
      </c>
      <c r="Q15" s="28">
        <f>VLOOKUP($A:$A,Variables!$B:$AP,25,FALSE)</f>
        <v>343576</v>
      </c>
      <c r="R15" s="28">
        <f>VLOOKUP($A:$A,Variables!$B:$AP,26,FALSE)</f>
        <v>356843</v>
      </c>
      <c r="S15" s="28">
        <f>VLOOKUP($A:$A,Variables!$B:$AP,27,FALSE)</f>
        <v>345443</v>
      </c>
      <c r="T15" s="28">
        <f>VLOOKUP($A:$A,Variables!$B:$AP,28,FALSE)</f>
        <v>382867</v>
      </c>
      <c r="U15" s="28">
        <f>VLOOKUP($A:$A,Variables!$B:$AP,29,FALSE)</f>
        <v>395708.5</v>
      </c>
      <c r="V15" s="28">
        <f>VLOOKUP($A:$A,Variables!$B:$AP,30,FALSE)</f>
        <v>408550</v>
      </c>
      <c r="W15" s="28">
        <f>VLOOKUP($A:$A,Variables!$B:$AP,31,FALSE)</f>
        <v>311531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T20" sqref="T20"/>
    </sheetView>
  </sheetViews>
  <sheetFormatPr defaultRowHeight="14.4" x14ac:dyDescent="0.3"/>
  <cols>
    <col min="1" max="1" width="41.44140625" bestFit="1" customWidth="1"/>
    <col min="2" max="22" width="14.21875" bestFit="1" customWidth="1"/>
  </cols>
  <sheetData>
    <row r="1" spans="1:33" x14ac:dyDescent="0.3">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3">
      <c r="A2" s="26" t="s">
        <v>512</v>
      </c>
      <c r="B2" s="28">
        <f>VLOOKUP($A:$A,Variables!$B:$AP,10,FALSE)</f>
        <v>737348.72370526451</v>
      </c>
      <c r="C2" s="28">
        <f>VLOOKUP($A:$A,Variables!$B:$AP,11,FALSE)</f>
        <v>670983.54912418628</v>
      </c>
      <c r="D2" s="28">
        <f>VLOOKUP($A:$A,Variables!$B:$AP,12,FALSE)</f>
        <v>732226.9959257741</v>
      </c>
      <c r="E2" s="28">
        <f>VLOOKUP($A:$A,Variables!$B:$AP,13,FALSE)</f>
        <v>764684.39245923271</v>
      </c>
      <c r="F2" s="28">
        <f>VLOOKUP($A:$A,Variables!$B:$AP,14,FALSE)</f>
        <v>673043.85125278018</v>
      </c>
      <c r="G2" s="28">
        <f>VLOOKUP($A:$A,Variables!$B:$AP,15,FALSE)</f>
        <v>882617.72652719344</v>
      </c>
      <c r="H2" s="28">
        <f>VLOOKUP($A:$A,Variables!$B:$AP,16,FALSE)</f>
        <v>728787.3099795162</v>
      </c>
      <c r="I2" s="28">
        <f>VLOOKUP($A:$A,Variables!$B:$AP,17,FALSE)</f>
        <v>995374.01559201255</v>
      </c>
      <c r="J2" s="28">
        <f>VLOOKUP($A:$A,Variables!$B:$AP,18,FALSE)</f>
        <v>772412.62550478789</v>
      </c>
      <c r="K2" s="28">
        <f>VLOOKUP($A:$A,Variables!$B:$AP,19,FALSE)</f>
        <v>1024666.0100058218</v>
      </c>
      <c r="L2" s="28">
        <f>VLOOKUP($A:$A,Variables!$B:$AP,20,FALSE)</f>
        <v>1316792.5968868218</v>
      </c>
      <c r="M2" s="28">
        <f>VLOOKUP($A:$A,Variables!$B:$AP,21,FALSE)</f>
        <v>1335599.830687297</v>
      </c>
      <c r="N2" s="28">
        <f>VLOOKUP($A:$A,Variables!$B:$AP,22,FALSE)</f>
        <v>1590808.859871615</v>
      </c>
      <c r="O2" s="28">
        <f>VLOOKUP($A:$A,Variables!$B:$AP,23,FALSE)</f>
        <v>1565981.4445320296</v>
      </c>
      <c r="P2" s="28">
        <f>VLOOKUP($A:$A,Variables!$B:$AP,24,FALSE)</f>
        <v>1667232.4977665495</v>
      </c>
      <c r="Q2" s="28">
        <f>VLOOKUP($A:$A,Variables!$B:$AP,25,FALSE)</f>
        <v>1936510.395643299</v>
      </c>
      <c r="R2" s="28">
        <f>VLOOKUP($A:$A,Variables!$B:$AP,26,FALSE)</f>
        <v>1923866.4588087033</v>
      </c>
      <c r="S2" s="28">
        <f>VLOOKUP($A:$A,Variables!$B:$AP,27,FALSE)</f>
        <v>2011537.1025247658</v>
      </c>
      <c r="T2" s="28">
        <f>VLOOKUP($A:$A,Variables!$B:$AP,28,FALSE)</f>
        <v>2193782.1536960565</v>
      </c>
      <c r="U2" s="28">
        <f>VLOOKUP($A:$A,Variables!$B:$AP,29,FALSE)</f>
        <v>1843790.2663262156</v>
      </c>
      <c r="V2" s="28">
        <f>VLOOKUP($A:$A,Variables!$B:$AP,30,FALSE)</f>
        <v>1420678.8406968592</v>
      </c>
    </row>
    <row r="3" spans="1:33" x14ac:dyDescent="0.3">
      <c r="A3" s="26" t="s">
        <v>633</v>
      </c>
      <c r="B3" s="28">
        <f>VLOOKUP(A:A,Variables!B:AP,10,FALSE)</f>
        <v>90224.942963405862</v>
      </c>
      <c r="C3" s="28">
        <f>VLOOKUP($A:$A,Variables!$B:$AP,11,FALSE)</f>
        <v>98900.418248348738</v>
      </c>
      <c r="D3" s="28">
        <f>VLOOKUP($A:$A,Variables!$B:$AP,12,FALSE)</f>
        <v>133602.31938812023</v>
      </c>
      <c r="E3" s="28">
        <f>VLOOKUP($A:$A,Variables!$B:$AP,13,FALSE)</f>
        <v>101503.06083383159</v>
      </c>
      <c r="F3" s="28">
        <f>VLOOKUP($A:$A,Variables!$B:$AP,14,FALSE)</f>
        <v>79814.372621474424</v>
      </c>
      <c r="G3" s="28">
        <f>VLOOKUP($A:$A,Variables!$B:$AP,15,FALSE)</f>
        <v>96611.100450833866</v>
      </c>
      <c r="H3" s="28">
        <f>VLOOKUP($A:$A,Variables!$B:$AP,16,FALSE)</f>
        <v>88423.719056695409</v>
      </c>
      <c r="I3" s="28">
        <f>VLOOKUP($A:$A,Variables!$B:$AP,17,FALSE)</f>
        <v>94288.557565557843</v>
      </c>
      <c r="J3" s="28">
        <f>VLOOKUP($A:$A,Variables!$B:$AP,18,FALSE)</f>
        <v>111050.9677994348</v>
      </c>
      <c r="K3" s="28">
        <f>VLOOKUP($A:$A,Variables!$B:$AP,19,FALSE)</f>
        <v>108269.93155608705</v>
      </c>
      <c r="L3" s="28">
        <f>VLOOKUP($A:$A,Variables!$B:$AP,20,FALSE)</f>
        <v>174538.59656024375</v>
      </c>
      <c r="M3" s="28">
        <f>VLOOKUP($A:$A,Variables!$B:$AP,21,FALSE)</f>
        <v>190897.38890086298</v>
      </c>
      <c r="N3" s="28">
        <f>VLOOKUP($A:$A,Variables!$B:$AP,22,FALSE)</f>
        <v>239293.91003065923</v>
      </c>
      <c r="O3" s="28">
        <f>VLOOKUP($A:$A,Variables!$B:$AP,23,FALSE)</f>
        <v>232252.40236486623</v>
      </c>
      <c r="P3" s="28">
        <f>VLOOKUP($A:$A,Variables!$B:$AP,24,FALSE)</f>
        <v>251606.76922860506</v>
      </c>
      <c r="Q3" s="28">
        <f>VLOOKUP($A:$A,Variables!$B:$AP,25,FALSE)</f>
        <v>252320.80786155901</v>
      </c>
      <c r="R3" s="28">
        <f>VLOOKUP($A:$A,Variables!$B:$AP,26,FALSE)</f>
        <v>160675.98613825691</v>
      </c>
      <c r="S3" s="28">
        <f>VLOOKUP($A:$A,Variables!$B:$AP,27,FALSE)</f>
        <v>202332.72328521241</v>
      </c>
      <c r="T3" s="28">
        <f>VLOOKUP($A:$A,Variables!$B:$AP,28,FALSE)</f>
        <v>88100.217645512384</v>
      </c>
      <c r="U3" s="28">
        <f>VLOOKUP($A:$A,Variables!$B:$AP,29,FALSE)</f>
        <v>135611.93252714758</v>
      </c>
      <c r="V3" s="28">
        <f>VLOOKUP($A:$A,Variables!$B:$AP,30,FALSE)</f>
        <v>56912.285300718584</v>
      </c>
    </row>
    <row r="4" spans="1:33" x14ac:dyDescent="0.3">
      <c r="A4" s="26" t="s">
        <v>615</v>
      </c>
      <c r="B4" s="28">
        <f>VLOOKUP(A:A,Variables!B:AP,10,FALSE)</f>
        <v>108892.17254204156</v>
      </c>
      <c r="C4" s="28">
        <f>VLOOKUP($A:$A,Variables!$B:$AP,11,FALSE)</f>
        <v>119362.5737480071</v>
      </c>
      <c r="D4" s="28">
        <f>VLOOKUP($A:$A,Variables!$B:$AP,12,FALSE)</f>
        <v>161244.17857186924</v>
      </c>
      <c r="E4" s="28">
        <f>VLOOKUP($A:$A,Variables!$B:$AP,13,FALSE)</f>
        <v>122503.69410979676</v>
      </c>
      <c r="F4" s="28">
        <f>VLOOKUP($A:$A,Variables!$B:$AP,14,FALSE)</f>
        <v>96327.691094882932</v>
      </c>
      <c r="G4" s="28">
        <f>VLOOKUP($A:$A,Variables!$B:$AP,15,FALSE)</f>
        <v>135255.54063116742</v>
      </c>
      <c r="H4" s="28">
        <f>VLOOKUP($A:$A,Variables!$B:$AP,16,FALSE)</f>
        <v>123793.20667937357</v>
      </c>
      <c r="I4" s="28">
        <f>VLOOKUP($A:$A,Variables!$B:$AP,17,FALSE)</f>
        <v>68573.496411314802</v>
      </c>
      <c r="J4" s="28">
        <f>VLOOKUP($A:$A,Variables!$B:$AP,18,FALSE)</f>
        <v>80764.340217770761</v>
      </c>
      <c r="K4" s="28">
        <f>VLOOKUP($A:$A,Variables!$B:$AP,19,FALSE)</f>
        <v>96239.939160966256</v>
      </c>
      <c r="L4" s="28">
        <f>VLOOKUP($A:$A,Variables!$B:$AP,20,FALSE)</f>
        <v>155145.41916466111</v>
      </c>
      <c r="M4" s="28">
        <f>VLOOKUP($A:$A,Variables!$B:$AP,21,FALSE)</f>
        <v>92721.588894704881</v>
      </c>
      <c r="N4" s="28">
        <f>VLOOKUP($A:$A,Variables!$B:$AP,22,FALSE)</f>
        <v>116228.47058632018</v>
      </c>
      <c r="O4" s="28">
        <f>VLOOKUP($A:$A,Variables!$B:$AP,23,FALSE)</f>
        <v>74439.872552841727</v>
      </c>
      <c r="P4" s="28">
        <f>VLOOKUP($A:$A,Variables!$B:$AP,24,FALSE)</f>
        <v>80643.195265578557</v>
      </c>
      <c r="Q4" s="28">
        <f>VLOOKUP($A:$A,Variables!$B:$AP,25,FALSE)</f>
        <v>163787.19106802953</v>
      </c>
      <c r="R4" s="28">
        <f>VLOOKUP($A:$A,Variables!$B:$AP,26,FALSE)</f>
        <v>104298.44714237729</v>
      </c>
      <c r="S4" s="28">
        <f>VLOOKUP($A:$A,Variables!$B:$AP,27,FALSE)</f>
        <v>131338.78529040102</v>
      </c>
      <c r="T4" s="28">
        <f>VLOOKUP($A:$A,Variables!$B:$AP,28,FALSE)</f>
        <v>49172.214499820861</v>
      </c>
      <c r="U4" s="28">
        <f>VLOOKUP($A:$A,Variables!$B:$AP,29,FALSE)</f>
        <v>103493.31692861259</v>
      </c>
      <c r="V4" s="28">
        <f>VLOOKUP($A:$A,Variables!$B:$AP,30,FALSE)</f>
        <v>66397.666184171685</v>
      </c>
    </row>
    <row r="5" spans="1:33" x14ac:dyDescent="0.3">
      <c r="A5" s="26" t="s">
        <v>626</v>
      </c>
      <c r="B5" s="28">
        <f>VLOOKUP(A:A,Variables!B:AP,10,FALSE)</f>
        <v>124448.19719090464</v>
      </c>
      <c r="C5" s="28">
        <f>VLOOKUP($A:$A,Variables!$B:$AP,11,FALSE)</f>
        <v>136414.36999772242</v>
      </c>
      <c r="D5" s="28">
        <f>VLOOKUP($A:$A,Variables!$B:$AP,12,FALSE)</f>
        <v>184279.06122499343</v>
      </c>
      <c r="E5" s="28">
        <f>VLOOKUP($A:$A,Variables!$B:$AP,13,FALSE)</f>
        <v>140004.22183976774</v>
      </c>
      <c r="F5" s="28">
        <f>VLOOKUP($A:$A,Variables!$B:$AP,14,FALSE)</f>
        <v>110088.78982272335</v>
      </c>
      <c r="G5" s="28">
        <f>VLOOKUP($A:$A,Variables!$B:$AP,15,FALSE)</f>
        <v>135255.54063116742</v>
      </c>
      <c r="H5" s="28">
        <f>VLOOKUP($A:$A,Variables!$B:$AP,16,FALSE)</f>
        <v>123793.20667937357</v>
      </c>
      <c r="I5" s="28">
        <f>VLOOKUP($A:$A,Variables!$B:$AP,17,FALSE)</f>
        <v>117146.3897026628</v>
      </c>
      <c r="J5" s="28">
        <f>VLOOKUP($A:$A,Variables!$B:$AP,18,FALSE)</f>
        <v>137972.41453869175</v>
      </c>
      <c r="K5" s="28">
        <f>VLOOKUP($A:$A,Variables!$B:$AP,19,FALSE)</f>
        <v>156389.90113657017</v>
      </c>
      <c r="L5" s="28">
        <f>VLOOKUP($A:$A,Variables!$B:$AP,20,FALSE)</f>
        <v>252111.30614257435</v>
      </c>
      <c r="M5" s="28">
        <f>VLOOKUP($A:$A,Variables!$B:$AP,21,FALSE)</f>
        <v>158172.12223214359</v>
      </c>
      <c r="N5" s="28">
        <f>VLOOKUP($A:$A,Variables!$B:$AP,22,FALSE)</f>
        <v>198272.0968825462</v>
      </c>
      <c r="O5" s="28">
        <f>VLOOKUP($A:$A,Variables!$B:$AP,23,FALSE)</f>
        <v>178655.69412682016</v>
      </c>
      <c r="P5" s="28">
        <f>VLOOKUP($A:$A,Variables!$B:$AP,24,FALSE)</f>
        <v>193543.6686373885</v>
      </c>
      <c r="Q5" s="28">
        <f>VLOOKUP($A:$A,Variables!$B:$AP,25,FALSE)</f>
        <v>243467.4461822061</v>
      </c>
      <c r="R5" s="28">
        <f>VLOOKUP($A:$A,Variables!$B:$AP,26,FALSE)</f>
        <v>155038.23223866898</v>
      </c>
      <c r="S5" s="28">
        <f>VLOOKUP($A:$A,Variables!$B:$AP,27,FALSE)</f>
        <v>195233.32948573129</v>
      </c>
      <c r="T5" s="28">
        <f>VLOOKUP($A:$A,Variables!$B:$AP,28,FALSE)</f>
        <v>114735.16716624868</v>
      </c>
      <c r="U5" s="28">
        <f>VLOOKUP($A:$A,Variables!$B:$AP,29,FALSE)</f>
        <v>124905.72732763592</v>
      </c>
      <c r="V5" s="28">
        <f>VLOOKUP($A:$A,Variables!$B:$AP,30,FALSE)</f>
        <v>32250.295003740532</v>
      </c>
    </row>
    <row r="6" spans="1:33" x14ac:dyDescent="0.3">
      <c r="A6" s="26" t="s">
        <v>644</v>
      </c>
      <c r="B6" s="28">
        <f>VLOOKUP(A:A,Variables!B:AP,10,FALSE)</f>
        <v>1622960.8532816693</v>
      </c>
      <c r="C6" s="28">
        <f>VLOOKUP($A:$A,Variables!$B:$AP,11,FALSE)</f>
        <v>2092005.0370573141</v>
      </c>
      <c r="D6" s="28">
        <f>VLOOKUP($A:$A,Variables!$B:$AP,12,FALSE)</f>
        <v>2034649.0906717053</v>
      </c>
      <c r="E6" s="28">
        <f>VLOOKUP($A:$A,Variables!$B:$AP,13,FALSE)</f>
        <v>1971345.1202164779</v>
      </c>
      <c r="F6" s="28">
        <f>VLOOKUP($A:$A,Variables!$B:$AP,14,FALSE)</f>
        <v>2086906.7307119267</v>
      </c>
      <c r="G6" s="28">
        <f>VLOOKUP($A:$A,Variables!$B:$AP,15,FALSE)</f>
        <v>2058016.3280880644</v>
      </c>
      <c r="H6" s="28">
        <f>VLOOKUP($A:$A,Variables!$B:$AP,16,FALSE)</f>
        <v>1863430.9692391104</v>
      </c>
      <c r="I6" s="28">
        <f>VLOOKUP($A:$A,Variables!$B:$AP,17,FALSE)</f>
        <v>1831141.6957183233</v>
      </c>
      <c r="J6" s="28">
        <f>VLOOKUP($A:$A,Variables!$B:$AP,18,FALSE)</f>
        <v>1834540.5666152481</v>
      </c>
      <c r="K6" s="28">
        <f>VLOOKUP($A:$A,Variables!$B:$AP,19,FALSE)</f>
        <v>1860032.0983421854</v>
      </c>
      <c r="L6" s="28">
        <f>VLOOKUP($A:$A,Variables!$B:$AP,20,FALSE)</f>
        <v>1863430.9692391104</v>
      </c>
      <c r="M6" s="28">
        <f>VLOOKUP($A:$A,Variables!$B:$AP,21,FALSE)</f>
        <v>1710481.7788774869</v>
      </c>
      <c r="N6" s="28">
        <f>VLOOKUP($A:$A,Variables!$B:$AP,22,FALSE)</f>
        <v>1604267.063348582</v>
      </c>
      <c r="O6" s="28">
        <f>VLOOKUP($A:$A,Variables!$B:$AP,23,FALSE)</f>
        <v>1597469.321554732</v>
      </c>
      <c r="P6" s="28">
        <f>VLOOKUP($A:$A,Variables!$B:$AP,24,FALSE)</f>
        <v>1307715.5775918791</v>
      </c>
      <c r="Q6" s="28">
        <f>VLOOKUP($A:$A,Variables!$B:$AP,25,FALSE)</f>
        <v>1210847.7570295176</v>
      </c>
      <c r="R6" s="28">
        <f>VLOOKUP($A:$A,Variables!$B:$AP,26,FALSE)</f>
        <v>1163513.1208599422</v>
      </c>
      <c r="S6" s="28">
        <f>VLOOKUP($A:$A,Variables!$B:$AP,27,FALSE)</f>
        <v>1170627.7354277594</v>
      </c>
      <c r="T6" s="28">
        <f>VLOOKUP($A:$A,Variables!$B:$AP,28,FALSE)</f>
        <v>1100028.8677932662</v>
      </c>
      <c r="U6" s="28">
        <f>VLOOKUP($A:$A,Variables!$B:$AP,29,FALSE)</f>
        <v>1044206.5073380854</v>
      </c>
      <c r="V6" s="28">
        <f>VLOOKUP($A:$A,Variables!$B:$AP,30,FALSE)</f>
        <v>879475.81619093462</v>
      </c>
      <c r="W6" s="8"/>
      <c r="X6" s="8"/>
      <c r="Y6" s="8"/>
      <c r="Z6" s="8"/>
      <c r="AA6" s="8"/>
      <c r="AB6" s="8"/>
      <c r="AC6" s="8"/>
      <c r="AD6" s="8"/>
    </row>
    <row r="7" spans="1:33" x14ac:dyDescent="0.3">
      <c r="A7" s="26" t="s">
        <v>651</v>
      </c>
      <c r="B7" s="28">
        <f>VLOOKUP(A:A,Variables!B:AP,10,FALSE)</f>
        <v>287039.14671833068</v>
      </c>
      <c r="C7" s="28">
        <f>VLOOKUP($A:$A,Variables!$B:$AP,11,FALSE)</f>
        <v>369994.96294268593</v>
      </c>
      <c r="D7" s="28">
        <f>VLOOKUP($A:$A,Variables!$B:$AP,12,FALSE)</f>
        <v>359850.90932829469</v>
      </c>
      <c r="E7" s="28">
        <f>VLOOKUP($A:$A,Variables!$B:$AP,13,FALSE)</f>
        <v>348654.8797835221</v>
      </c>
      <c r="F7" s="28">
        <f>VLOOKUP($A:$A,Variables!$B:$AP,14,FALSE)</f>
        <v>369093.26928807341</v>
      </c>
      <c r="G7" s="28">
        <f>VLOOKUP($A:$A,Variables!$B:$AP,15,FALSE)</f>
        <v>363983.67191193555</v>
      </c>
      <c r="H7" s="28">
        <f>VLOOKUP($A:$A,Variables!$B:$AP,16,FALSE)</f>
        <v>329569.03076088964</v>
      </c>
      <c r="I7" s="28">
        <f>VLOOKUP($A:$A,Variables!$B:$AP,17,FALSE)</f>
        <v>323858.30428167677</v>
      </c>
      <c r="J7" s="28">
        <f>VLOOKUP($A:$A,Variables!$B:$AP,18,FALSE)</f>
        <v>324459.43338475178</v>
      </c>
      <c r="K7" s="28">
        <f>VLOOKUP($A:$A,Variables!$B:$AP,19,FALSE)</f>
        <v>328967.90165781457</v>
      </c>
      <c r="L7" s="28">
        <f>VLOOKUP($A:$A,Variables!$B:$AP,20,FALSE)</f>
        <v>329569.03076088964</v>
      </c>
      <c r="M7" s="28">
        <f>VLOOKUP($A:$A,Variables!$B:$AP,21,FALSE)</f>
        <v>302518.22112251294</v>
      </c>
      <c r="N7" s="28">
        <f>VLOOKUP($A:$A,Variables!$B:$AP,22,FALSE)</f>
        <v>283732.93665141799</v>
      </c>
      <c r="O7" s="28">
        <f>VLOOKUP($A:$A,Variables!$B:$AP,23,FALSE)</f>
        <v>282530.6784452679</v>
      </c>
      <c r="P7" s="28">
        <f>VLOOKUP($A:$A,Variables!$B:$AP,24,FALSE)</f>
        <v>231284.42240812091</v>
      </c>
      <c r="Q7" s="28">
        <f>VLOOKUP($A:$A,Variables!$B:$AP,25,FALSE)</f>
        <v>214152.24297048233</v>
      </c>
      <c r="R7" s="28">
        <f>VLOOKUP($A:$A,Variables!$B:$AP,26,FALSE)</f>
        <v>962486.87914005783</v>
      </c>
      <c r="S7" s="28">
        <f>VLOOKUP($A:$A,Variables!$B:$AP,27,FALSE)</f>
        <v>968372.26457224065</v>
      </c>
      <c r="T7" s="28">
        <f>VLOOKUP($A:$A,Variables!$B:$AP,28,FALSE)</f>
        <v>909971.13220673392</v>
      </c>
      <c r="U7" s="28">
        <f>VLOOKUP($A:$A,Variables!$B:$AP,29,FALSE)</f>
        <v>863793.49266191456</v>
      </c>
      <c r="V7" s="28">
        <f>VLOOKUP($A:$A,Variables!$B:$AP,30,FALSE)</f>
        <v>727524.18380906538</v>
      </c>
    </row>
    <row r="8" spans="1:33" x14ac:dyDescent="0.3">
      <c r="A8" s="26" t="s">
        <v>731</v>
      </c>
      <c r="B8" s="28">
        <f>VLOOKUP(A:A,Variables!B:AP,10,FALSE)</f>
        <v>356879.47284337127</v>
      </c>
      <c r="C8" s="28">
        <f>VLOOKUP($A:$A,Variables!$B:$AP,11,FALSE)</f>
        <v>370784.72326854634</v>
      </c>
      <c r="D8" s="28">
        <f>VLOOKUP($A:$A,Variables!$B:$AP,12,FALSE)</f>
        <v>637207.65505353943</v>
      </c>
      <c r="E8" s="28">
        <f>VLOOKUP($A:$A,Variables!$B:$AP,13,FALSE)</f>
        <v>451003.37782476825</v>
      </c>
      <c r="F8" s="28">
        <f>VLOOKUP($A:$A,Variables!$B:$AP,14,FALSE)</f>
        <v>349907.88483673678</v>
      </c>
      <c r="G8" s="28">
        <f>VLOOKUP($A:$A,Variables!$B:$AP,15,FALSE)</f>
        <v>397415.9841143646</v>
      </c>
      <c r="H8" s="28">
        <f>VLOOKUP($A:$A,Variables!$B:$AP,16,FALSE)</f>
        <v>447929.5073541528</v>
      </c>
      <c r="I8" s="28">
        <f>VLOOKUP($A:$A,Variables!$B:$AP,17,FALSE)</f>
        <v>616584.81539219653</v>
      </c>
      <c r="J8" s="28">
        <f>VLOOKUP($A:$A,Variables!$B:$AP,18,FALSE)</f>
        <v>320958.12296520267</v>
      </c>
      <c r="K8" s="28">
        <f>VLOOKUP($A:$A,Variables!$B:$AP,19,FALSE)</f>
        <v>437111.8478133335</v>
      </c>
      <c r="L8" s="28">
        <f>VLOOKUP($A:$A,Variables!$B:$AP,20,FALSE)</f>
        <v>668803.27893350006</v>
      </c>
      <c r="M8" s="28">
        <f>VLOOKUP($A:$A,Variables!$B:$AP,21,FALSE)</f>
        <v>454736.82374049543</v>
      </c>
      <c r="N8" s="28">
        <f>VLOOKUP($A:$A,Variables!$B:$AP,22,FALSE)</f>
        <v>419471.31586152274</v>
      </c>
      <c r="O8" s="28">
        <f>VLOOKUP($A:$A,Variables!$B:$AP,23,FALSE)</f>
        <v>414767.17400770652</v>
      </c>
      <c r="P8" s="28">
        <f>VLOOKUP($A:$A,Variables!$B:$AP,24,FALSE)</f>
        <v>494109.12212676782</v>
      </c>
      <c r="Q8" s="28">
        <f>VLOOKUP($A:$A,Variables!$B:$AP,25,FALSE)</f>
        <v>872375.63989838201</v>
      </c>
      <c r="R8" s="28">
        <f>VLOOKUP($A:$A,Variables!$B:$AP,26,FALSE)</f>
        <v>571335.45089358359</v>
      </c>
      <c r="S8" s="28">
        <f>VLOOKUP($A:$A,Variables!$B:$AP,27,FALSE)</f>
        <v>859859.26246590668</v>
      </c>
      <c r="T8" s="28">
        <f>VLOOKUP($A:$A,Variables!$B:$AP,28,FALSE)</f>
        <v>805294.95040755463</v>
      </c>
      <c r="U8" s="28">
        <f>VLOOKUP($A:$A,Variables!$B:$AP,29,FALSE)</f>
        <v>808561.71558381582</v>
      </c>
      <c r="V8" s="28">
        <f>VLOOKUP($A:$A,Variables!$B:$AP,30,FALSE)</f>
        <v>832913.11656914616</v>
      </c>
    </row>
    <row r="9" spans="1:33" x14ac:dyDescent="0.3">
      <c r="A9" s="26" t="s">
        <v>1381</v>
      </c>
      <c r="B9" s="28">
        <f>VLOOKUP(A:A,Variables!B:AP,10,FALSE)</f>
        <v>5590140.5</v>
      </c>
      <c r="C9" s="28">
        <f>VLOOKUP($A:$A,Variables!$B:$AP,11,FALSE)</f>
        <v>5586577.2699999996</v>
      </c>
      <c r="D9" s="28">
        <f>VLOOKUP($A:$A,Variables!$B:$AP,12,FALSE)</f>
        <v>6933347.4800000004</v>
      </c>
      <c r="E9" s="28">
        <f>VLOOKUP($A:$A,Variables!$B:$AP,13,FALSE)</f>
        <v>9225312</v>
      </c>
      <c r="F9" s="28">
        <f>VLOOKUP($A:$A,Variables!$B:$AP,14,FALSE)</f>
        <v>10003110</v>
      </c>
      <c r="G9" s="28">
        <f>VLOOKUP($A:$A,Variables!$B:$AP,15,FALSE)</f>
        <v>9389311</v>
      </c>
      <c r="H9" s="28">
        <f>VLOOKUP($A:$A,Variables!$B:$AP,16,FALSE)</f>
        <v>9709431</v>
      </c>
      <c r="I9" s="28">
        <f>VLOOKUP($A:$A,Variables!$B:$AP,17,FALSE)</f>
        <v>10191551</v>
      </c>
      <c r="J9" s="28">
        <f>VLOOKUP($A:$A,Variables!$B:$AP,18,FALSE)</f>
        <v>10292408</v>
      </c>
      <c r="K9" s="28">
        <f>VLOOKUP($A:$A,Variables!$B:$AP,19,FALSE)</f>
        <v>9795118</v>
      </c>
      <c r="L9" s="28">
        <f>VLOOKUP($A:$A,Variables!$B:$AP,20,FALSE)</f>
        <v>9965813</v>
      </c>
      <c r="M9" s="28">
        <f>VLOOKUP($A:$A,Variables!$B:$AP,21,FALSE)</f>
        <v>9823494</v>
      </c>
      <c r="N9" s="28">
        <f>VLOOKUP($A:$A,Variables!$B:$AP,22,FALSE)</f>
        <v>8794760</v>
      </c>
      <c r="O9" s="28">
        <f>VLOOKUP($A:$A,Variables!$B:$AP,23,FALSE)</f>
        <v>9898266</v>
      </c>
      <c r="P9" s="28">
        <f>VLOOKUP($A:$A,Variables!$B:$AP,24,FALSE)</f>
        <v>8543367</v>
      </c>
      <c r="Q9" s="28">
        <f>VLOOKUP($A:$A,Variables!$B:$AP,25,FALSE)</f>
        <v>7654608</v>
      </c>
      <c r="R9" s="28">
        <f>VLOOKUP($A:$A,Variables!$B:$AP,26,FALSE)</f>
        <v>9631764</v>
      </c>
      <c r="S9" s="28">
        <f>VLOOKUP($A:$A,Variables!$B:$AP,27,FALSE)</f>
        <v>8783829</v>
      </c>
      <c r="T9" s="28">
        <f>VLOOKUP($A:$A,Variables!$B:$AP,28,FALSE)</f>
        <v>8379498</v>
      </c>
      <c r="U9" s="28">
        <f>VLOOKUP($A:$A,Variables!$B:$AP,29,FALSE)</f>
        <v>7663420</v>
      </c>
      <c r="V9" s="28">
        <f>VLOOKUP($A:$A,Variables!$B:$AP,30,FALSE)</f>
        <v>7798728</v>
      </c>
    </row>
    <row r="10" spans="1:33" x14ac:dyDescent="0.3">
      <c r="A10" s="26" t="s">
        <v>1413</v>
      </c>
      <c r="B10" s="28">
        <f>VLOOKUP(A:A,Variables!B:AP,10,FALSE)</f>
        <v>770417.1</v>
      </c>
      <c r="C10" s="28">
        <f>VLOOKUP($A:$A,Variables!$B:$AP,11,FALSE)</f>
        <v>757479.11</v>
      </c>
      <c r="D10" s="28">
        <f>VLOOKUP($A:$A,Variables!$B:$AP,12,FALSE)</f>
        <v>1109094.96</v>
      </c>
      <c r="E10" s="28">
        <f>VLOOKUP($A:$A,Variables!$B:$AP,13,FALSE)</f>
        <v>1665919</v>
      </c>
      <c r="F10" s="28">
        <f>VLOOKUP($A:$A,Variables!$B:$AP,14,FALSE)</f>
        <v>1578238</v>
      </c>
      <c r="G10" s="28">
        <f>VLOOKUP($A:$A,Variables!$B:$AP,15,FALSE)</f>
        <v>1806262</v>
      </c>
      <c r="H10" s="28">
        <f>VLOOKUP($A:$A,Variables!$B:$AP,16,FALSE)</f>
        <v>1754593</v>
      </c>
      <c r="I10" s="28">
        <f>VLOOKUP($A:$A,Variables!$B:$AP,17,FALSE)</f>
        <v>1768853</v>
      </c>
      <c r="J10" s="28">
        <f>VLOOKUP($A:$A,Variables!$B:$AP,18,FALSE)</f>
        <v>1967314</v>
      </c>
      <c r="K10" s="28">
        <f>VLOOKUP($A:$A,Variables!$B:$AP,19,FALSE)</f>
        <v>1912898</v>
      </c>
      <c r="L10" s="28">
        <f>VLOOKUP($A:$A,Variables!$B:$AP,20,FALSE)</f>
        <v>2039042</v>
      </c>
      <c r="M10" s="28">
        <f>VLOOKUP($A:$A,Variables!$B:$AP,21,FALSE)</f>
        <v>2140500</v>
      </c>
      <c r="N10" s="28">
        <f>VLOOKUP($A:$A,Variables!$B:$AP,22,FALSE)</f>
        <v>1898575</v>
      </c>
      <c r="O10" s="28">
        <f>VLOOKUP($A:$A,Variables!$B:$AP,23,FALSE)</f>
        <v>2301337</v>
      </c>
      <c r="P10" s="28">
        <f>VLOOKUP($A:$A,Variables!$B:$AP,24,FALSE)</f>
        <v>1935811</v>
      </c>
      <c r="Q10" s="28">
        <f>VLOOKUP($A:$A,Variables!$B:$AP,25,FALSE)</f>
        <v>2015605</v>
      </c>
      <c r="R10" s="28">
        <f>VLOOKUP($A:$A,Variables!$B:$AP,26,FALSE)</f>
        <v>2181670</v>
      </c>
      <c r="S10" s="28">
        <f>VLOOKUP($A:$A,Variables!$B:$AP,27,FALSE)</f>
        <v>2178982</v>
      </c>
      <c r="T10" s="28">
        <f>VLOOKUP($A:$A,Variables!$B:$AP,28,FALSE)</f>
        <v>1804716</v>
      </c>
      <c r="U10" s="28">
        <f>VLOOKUP($A:$A,Variables!$B:$AP,29,FALSE)</f>
        <v>1782701</v>
      </c>
      <c r="V10" s="28">
        <f>VLOOKUP($A:$A,Variables!$B:$AP,30,FALSE)</f>
        <v>1581223</v>
      </c>
    </row>
    <row r="11" spans="1:33" x14ac:dyDescent="0.3">
      <c r="A11" s="26" t="s">
        <v>1428</v>
      </c>
      <c r="B11" s="28">
        <f>VLOOKUP(A:A,Variables!B:AP,10,FALSE)</f>
        <v>37111.385763806698</v>
      </c>
      <c r="C11" s="28">
        <f>VLOOKUP($A:$A,Variables!$B:$AP,11,FALSE)</f>
        <v>21928.612370368439</v>
      </c>
      <c r="D11" s="28">
        <f>VLOOKUP($A:$A,Variables!$B:$AP,12,FALSE)</f>
        <v>74780.455011275131</v>
      </c>
      <c r="E11" s="28">
        <f>VLOOKUP($A:$A,Variables!$B:$AP,13,FALSE)</f>
        <v>108749.05711527202</v>
      </c>
      <c r="F11" s="28">
        <f>VLOOKUP($A:$A,Variables!$B:$AP,14,FALSE)</f>
        <v>55584.787275317554</v>
      </c>
      <c r="G11" s="28">
        <f>VLOOKUP($A:$A,Variables!$B:$AP,15,FALSE)</f>
        <v>117961.33491232873</v>
      </c>
      <c r="H11" s="28">
        <f>VLOOKUP($A:$A,Variables!$B:$AP,16,FALSE)</f>
        <v>71442.598802368579</v>
      </c>
      <c r="I11" s="28">
        <f>VLOOKUP($A:$A,Variables!$B:$AP,17,FALSE)</f>
        <v>87060.847549827129</v>
      </c>
      <c r="J11" s="28">
        <f>VLOOKUP($A:$A,Variables!$B:$AP,18,FALSE)</f>
        <v>150572.98498620529</v>
      </c>
      <c r="K11" s="28">
        <f>VLOOKUP($A:$A,Variables!$B:$AP,19,FALSE)</f>
        <v>156782.95002603144</v>
      </c>
      <c r="L11" s="28">
        <f>VLOOKUP($A:$A,Variables!$B:$AP,20,FALSE)</f>
        <v>224460.99086337516</v>
      </c>
      <c r="M11" s="28">
        <f>VLOOKUP($A:$A,Variables!$B:$AP,21,FALSE)</f>
        <v>326888.07956134918</v>
      </c>
      <c r="N11" s="28">
        <f>VLOOKUP($A:$A,Variables!$B:$AP,22,FALSE)</f>
        <v>147533.33776981744</v>
      </c>
      <c r="O11" s="28">
        <f>VLOOKUP($A:$A,Variables!$B:$AP,23,FALSE)</f>
        <v>164063.16956169935</v>
      </c>
      <c r="P11" s="28">
        <f>VLOOKUP($A:$A,Variables!$B:$AP,24,FALSE)</f>
        <v>156537.16483657941</v>
      </c>
      <c r="Q11" s="28">
        <f>VLOOKUP($A:$A,Variables!$B:$AP,25,FALSE)</f>
        <v>341831.19683904713</v>
      </c>
      <c r="R11" s="28">
        <f>VLOOKUP($A:$A,Variables!$B:$AP,26,FALSE)</f>
        <v>264583.08963772282</v>
      </c>
      <c r="S11" s="28">
        <f>VLOOKUP($A:$A,Variables!$B:$AP,27,FALSE)</f>
        <v>165522.32467376272</v>
      </c>
      <c r="T11" s="28">
        <f>VLOOKUP($A:$A,Variables!$B:$AP,28,FALSE)</f>
        <v>113888.76765925638</v>
      </c>
      <c r="U11" s="28">
        <f>VLOOKUP($A:$A,Variables!$B:$AP,29,FALSE)</f>
        <v>120244.95933078184</v>
      </c>
      <c r="V11" s="28">
        <f>VLOOKUP($A:$A,Variables!$B:$AP,30,FALSE)</f>
        <v>72522.186912999678</v>
      </c>
    </row>
    <row r="12" spans="1:33" x14ac:dyDescent="0.3">
      <c r="A12" s="26" t="s">
        <v>1950</v>
      </c>
      <c r="B12" s="29">
        <f>VLOOKUP(A:A,Variables!B:AP,10,FALSE)</f>
        <v>0</v>
      </c>
      <c r="C12" s="29">
        <f>VLOOKUP($A:$A,Variables!$B:$AP,11,FALSE)</f>
        <v>0</v>
      </c>
      <c r="D12" s="29">
        <f>VLOOKUP($A:$A,Variables!$B:$AP,12,FALSE)</f>
        <v>0</v>
      </c>
      <c r="E12" s="29">
        <f>VLOOKUP($A:$A,Variables!$B:$AP,13,FALSE)</f>
        <v>0</v>
      </c>
      <c r="F12" s="29">
        <f>VLOOKUP($A:$A,Variables!$B:$AP,14,FALSE)</f>
        <v>0</v>
      </c>
      <c r="G12" s="29">
        <f>VLOOKUP($A:$A,Variables!$B:$AP,15,FALSE)</f>
        <v>0</v>
      </c>
      <c r="H12" s="29">
        <f>VLOOKUP($A:$A,Variables!$B:$AP,16,FALSE)</f>
        <v>0</v>
      </c>
      <c r="I12" s="29">
        <f>VLOOKUP($A:$A,Variables!$B:$AP,17,FALSE)</f>
        <v>0</v>
      </c>
      <c r="J12" s="29">
        <f>VLOOKUP($A:$A,Variables!$B:$AP,18,FALSE)</f>
        <v>0</v>
      </c>
      <c r="K12" s="29">
        <f>VLOOKUP($A:$A,Variables!$B:$AP,19,FALSE)</f>
        <v>0</v>
      </c>
      <c r="L12" s="29">
        <f>VLOOKUP($A:$A,Variables!$B:$AP,20,FALSE)</f>
        <v>0</v>
      </c>
      <c r="M12" s="29">
        <f>VLOOKUP($A:$A,Variables!$B:$AP,21,FALSE)</f>
        <v>0.74272494700000002</v>
      </c>
      <c r="N12" s="29">
        <f>VLOOKUP($A:$A,Variables!$B:$AP,22,FALSE)</f>
        <v>0.73415333699999996</v>
      </c>
      <c r="O12" s="29">
        <f>VLOOKUP($A:$A,Variables!$B:$AP,23,FALSE)</f>
        <v>0.830865674</v>
      </c>
      <c r="P12" s="29">
        <f>VLOOKUP($A:$A,Variables!$B:$AP,24,FALSE)</f>
        <v>0.82803807399999996</v>
      </c>
      <c r="Q12" s="29">
        <f>VLOOKUP($A:$A,Variables!$B:$AP,25,FALSE)</f>
        <v>0.77878078799999995</v>
      </c>
      <c r="R12" s="29">
        <f>VLOOKUP($A:$A,Variables!$B:$AP,26,FALSE)</f>
        <v>0.77209737700000003</v>
      </c>
      <c r="S12" s="29">
        <f>VLOOKUP($A:$A,Variables!$B:$AP,27,FALSE)</f>
        <v>0.76544734000000003</v>
      </c>
      <c r="T12" s="29">
        <f>VLOOKUP($A:$A,Variables!$B:$AP,28,FALSE)</f>
        <v>0.74997359900000005</v>
      </c>
      <c r="U12" s="29">
        <f>VLOOKUP($A:$A,Variables!$B:$AP,29,FALSE)</f>
        <v>0.76687717099999997</v>
      </c>
      <c r="V12" s="29">
        <f>VLOOKUP($A:$A,Variables!$B:$AP,30,FALSE)</f>
        <v>0.76687717099999997</v>
      </c>
    </row>
    <row r="13" spans="1:33" x14ac:dyDescent="0.3">
      <c r="A13" s="26" t="s">
        <v>1608</v>
      </c>
      <c r="B13" s="28">
        <f>VLOOKUP(A:A,Variables!B:AP,10,FALSE)</f>
        <v>323565.31269635208</v>
      </c>
      <c r="C13" s="28">
        <f>VLOOKUP($A:$A,Variables!$B:$AP,11,FALSE)</f>
        <v>354677.36199407821</v>
      </c>
      <c r="D13" s="28">
        <f>VLOOKUP($A:$A,Variables!$B:$AP,12,FALSE)</f>
        <v>479125.55918498285</v>
      </c>
      <c r="E13" s="28">
        <f>VLOOKUP($A:$A,Variables!$B:$AP,13,FALSE)</f>
        <v>364010.97678339609</v>
      </c>
      <c r="F13" s="28">
        <f>VLOOKUP($A:$A,Variables!$B:$AP,14,FALSE)</f>
        <v>286230.85353908071</v>
      </c>
      <c r="G13" s="28">
        <f>VLOOKUP($A:$A,Variables!$B:$AP,15,FALSE)</f>
        <v>367122.18171316868</v>
      </c>
      <c r="H13" s="28">
        <f>VLOOKUP($A:$A,Variables!$B:$AP,16,FALSE)</f>
        <v>336010.13241544255</v>
      </c>
      <c r="I13" s="28">
        <f>VLOOKUP($A:$A,Variables!$B:$AP,17,FALSE)</f>
        <v>280008.44367953547</v>
      </c>
      <c r="J13" s="28">
        <f>VLOOKUP($A:$A,Variables!$B:$AP,18,FALSE)</f>
        <v>329787.72255589732</v>
      </c>
      <c r="K13" s="28">
        <f>VLOOKUP($A:$A,Variables!$B:$AP,19,FALSE)</f>
        <v>360899.77185362345</v>
      </c>
      <c r="L13" s="28">
        <f>VLOOKUP($A:$A,Variables!$B:$AP,20,FALSE)</f>
        <v>581795.32186747924</v>
      </c>
      <c r="M13" s="28">
        <f>VLOOKUP($A:$A,Variables!$B:$AP,21,FALSE)</f>
        <v>441791.10002771148</v>
      </c>
      <c r="N13" s="28">
        <f>VLOOKUP($A:$A,Variables!$B:$AP,22,FALSE)</f>
        <v>553794.47749952564</v>
      </c>
      <c r="O13" s="28">
        <f>VLOOKUP($A:$A,Variables!$B:$AP,23,FALSE)</f>
        <v>485347.96904452809</v>
      </c>
      <c r="P13" s="28">
        <f>VLOOKUP($A:$A,Variables!$B:$AP,24,FALSE)</f>
        <v>525793.63313157216</v>
      </c>
      <c r="Q13" s="28">
        <f>VLOOKUP($A:$A,Variables!$B:$AP,25,FALSE)</f>
        <v>659575.44511179463</v>
      </c>
      <c r="R13" s="28">
        <f>VLOOKUP($A:$A,Variables!$B:$AP,26,FALSE)</f>
        <v>420012.66551930318</v>
      </c>
      <c r="S13" s="28">
        <f>VLOOKUP($A:$A,Variables!$B:$AP,27,FALSE)</f>
        <v>528904.83806134469</v>
      </c>
      <c r="T13" s="28">
        <f>VLOOKUP($A:$A,Variables!$B:$AP,28,FALSE)</f>
        <v>252007.5993115819</v>
      </c>
      <c r="U13" s="28">
        <f>VLOOKUP($A:$A,Variables!$B:$AP,29,FALSE)</f>
        <v>364010.97678339609</v>
      </c>
      <c r="V13" s="28">
        <f>VLOOKUP($A:$A,Variables!$B:$AP,30,FALSE)</f>
        <v>155560.2464886308</v>
      </c>
    </row>
    <row r="14" spans="1:33" x14ac:dyDescent="0.3">
      <c r="A14" s="26" t="s">
        <v>1646</v>
      </c>
      <c r="B14" s="28">
        <f>VLOOKUP(A:A,Variables!B:AP,10,FALSE)</f>
        <v>2870.7596401028277</v>
      </c>
      <c r="C14" s="28">
        <f>VLOOKUP($A:$A,Variables!$B:$AP,11,FALSE)</f>
        <v>2618.6778214102783</v>
      </c>
      <c r="D14" s="28">
        <f>VLOOKUP($A:$A,Variables!$B:$AP,12,FALSE)</f>
        <v>2394.2800057496047</v>
      </c>
      <c r="E14" s="28">
        <f>VLOOKUP($A:$A,Variables!$B:$AP,13,FALSE)</f>
        <v>2679.8392935019624</v>
      </c>
      <c r="F14" s="28">
        <f>VLOOKUP($A:$A,Variables!$B:$AP,14,FALSE)</f>
        <v>2606.3050053663774</v>
      </c>
      <c r="G14" s="28">
        <f>VLOOKUP($A:$A,Variables!$B:$AP,15,FALSE)</f>
        <v>2237.1267765280322</v>
      </c>
      <c r="H14" s="28">
        <f>VLOOKUP($A:$A,Variables!$B:$AP,16,FALSE)</f>
        <v>2330.7795319317729</v>
      </c>
      <c r="I14" s="28">
        <f>VLOOKUP($A:$A,Variables!$B:$AP,17,FALSE)</f>
        <v>2263.1599739668077</v>
      </c>
      <c r="J14" s="28">
        <f>VLOOKUP($A:$A,Variables!$B:$AP,18,FALSE)</f>
        <v>2697.3812016801608</v>
      </c>
      <c r="K14" s="28">
        <f>VLOOKUP($A:$A,Variables!$B:$AP,19,FALSE)</f>
        <v>3433.6430381204655</v>
      </c>
      <c r="L14" s="28">
        <f>VLOOKUP($A:$A,Variables!$B:$AP,20,FALSE)</f>
        <v>3615.2430710590797</v>
      </c>
      <c r="M14" s="28">
        <f>VLOOKUP($A:$A,Variables!$B:$AP,21,FALSE)</f>
        <v>3294.4584440623207</v>
      </c>
      <c r="N14" s="28">
        <f>VLOOKUP($A:$A,Variables!$B:$AP,22,FALSE)</f>
        <v>4814.9048011239765</v>
      </c>
      <c r="O14" s="28">
        <f>VLOOKUP($A:$A,Variables!$B:$AP,23,FALSE)</f>
        <v>6441.6934894968945</v>
      </c>
      <c r="P14" s="28">
        <f>VLOOKUP($A:$A,Variables!$B:$AP,24,FALSE)</f>
        <v>8691.5731087368604</v>
      </c>
      <c r="Q14" s="28">
        <f>VLOOKUP($A:$A,Variables!$B:$AP,25,FALSE)</f>
        <v>10045.523392673238</v>
      </c>
      <c r="R14" s="28">
        <f>VLOOKUP($A:$A,Variables!$B:$AP,26,FALSE)</f>
        <v>10780.562671806376</v>
      </c>
      <c r="S14" s="28">
        <f>VLOOKUP($A:$A,Variables!$B:$AP,27,FALSE)</f>
        <v>10031.407789036748</v>
      </c>
      <c r="T14" s="28">
        <f>VLOOKUP($A:$A,Variables!$B:$AP,28,FALSE)</f>
        <v>7603.2975937948622</v>
      </c>
      <c r="U14" s="28">
        <f>VLOOKUP($A:$A,Variables!$B:$AP,29,FALSE)</f>
        <v>6055.7969314665343</v>
      </c>
      <c r="V14" s="28">
        <f>VLOOKUP($A:$A,Variables!$B:$AP,30,FALSE)</f>
        <v>5344.9308817282599</v>
      </c>
    </row>
    <row r="15" spans="1:33" x14ac:dyDescent="0.3">
      <c r="A15" s="26" t="s">
        <v>1650</v>
      </c>
      <c r="B15" s="28">
        <f>VLOOKUP($A:$A,Variables!$B:$AP,10,FALSE)</f>
        <v>4098.1241278002208</v>
      </c>
      <c r="C15" s="28">
        <f>VLOOKUP($A:$A,Variables!$B:$AP,11,FALSE)</f>
        <v>4665.3283250811</v>
      </c>
      <c r="D15" s="28">
        <f>VLOOKUP($A:$A,Variables!$B:$AP,12,FALSE)</f>
        <v>5784.2417708782523</v>
      </c>
      <c r="E15" s="28">
        <f>VLOOKUP($A:$A,Variables!$B:$AP,13,FALSE)</f>
        <v>7542.8179241168773</v>
      </c>
      <c r="F15" s="28">
        <f>VLOOKUP($A:$A,Variables!$B:$AP,14,FALSE)</f>
        <v>8574.2373890135623</v>
      </c>
      <c r="G15" s="28">
        <f>VLOOKUP($A:$A,Variables!$B:$AP,15,FALSE)</f>
        <v>9535.136803557416</v>
      </c>
      <c r="H15" s="28">
        <f>VLOOKUP($A:$A,Variables!$B:$AP,16,FALSE)</f>
        <v>10534.791193970646</v>
      </c>
      <c r="I15" s="28">
        <f>VLOOKUP($A:$A,Variables!$B:$AP,17,FALSE)</f>
        <v>12213.27959648552</v>
      </c>
      <c r="J15" s="28">
        <f>VLOOKUP($A:$A,Variables!$B:$AP,18,FALSE)</f>
        <v>13350.172399099045</v>
      </c>
      <c r="K15" s="28">
        <f>VLOOKUP($A:$A,Variables!$B:$AP,19,FALSE)</f>
        <v>13585.234135667397</v>
      </c>
      <c r="L15" s="28">
        <f>VLOOKUP($A:$A,Variables!$B:$AP,20,FALSE)</f>
        <v>13542.390634358835</v>
      </c>
      <c r="M15" s="28">
        <f>VLOOKUP($A:$A,Variables!$B:$AP,21,FALSE)</f>
        <v>14509.050440310562</v>
      </c>
      <c r="N15" s="28">
        <f>VLOOKUP($A:$A,Variables!$B:$AP,22,FALSE)</f>
        <v>15049.067971513008</v>
      </c>
      <c r="O15" s="28">
        <f>VLOOKUP($A:$A,Variables!$B:$AP,23,FALSE)</f>
        <v>13854.762198302433</v>
      </c>
      <c r="P15" s="28">
        <f>VLOOKUP($A:$A,Variables!$B:$AP,24,FALSE)</f>
        <v>13006.523134585559</v>
      </c>
      <c r="Q15" s="28">
        <f>VLOOKUP($A:$A,Variables!$B:$AP,25,FALSE)</f>
        <v>12728.554877151684</v>
      </c>
      <c r="R15" s="28">
        <f>VLOOKUP($A:$A,Variables!$B:$AP,26,FALSE)</f>
        <v>12254.54968561408</v>
      </c>
      <c r="S15" s="28">
        <f>VLOOKUP($A:$A,Variables!$B:$AP,27,FALSE)</f>
        <v>12132.595043340252</v>
      </c>
      <c r="T15" s="28">
        <f>VLOOKUP($A:$A,Variables!$B:$AP,28,FALSE)</f>
        <v>10843.240084849263</v>
      </c>
      <c r="U15" s="28">
        <f>VLOOKUP($A:$A,Variables!$B:$AP,29,FALSE)</f>
        <v>8871.7119300599425</v>
      </c>
      <c r="V15" s="28">
        <f>VLOOKUP($A:$A,Variables!$B:$AP,30,FALSE)</f>
        <v>7633.7305661751316</v>
      </c>
    </row>
    <row r="16" spans="1:33" x14ac:dyDescent="0.3">
      <c r="A16" s="26" t="s">
        <v>1676</v>
      </c>
      <c r="B16" s="28">
        <f>VLOOKUP(A:A,Variables!B:AP,10,FALSE)</f>
        <v>1058.5833639368343</v>
      </c>
      <c r="C16" s="28">
        <f>VLOOKUP($A:$A,Variables!$B:$AP,11,FALSE)</f>
        <v>1098.062489329008</v>
      </c>
      <c r="D16" s="28">
        <f>VLOOKUP($A:$A,Variables!$B:$AP,12,FALSE)</f>
        <v>1286.6011211729194</v>
      </c>
      <c r="E16" s="28">
        <f>VLOOKUP($A:$A,Variables!$B:$AP,13,FALSE)</f>
        <v>1664.3349324029655</v>
      </c>
      <c r="F16" s="28">
        <f>VLOOKUP($A:$A,Variables!$B:$AP,14,FALSE)</f>
        <v>1751.0321006927504</v>
      </c>
      <c r="G16" s="28">
        <f>VLOOKUP($A:$A,Variables!$B:$AP,15,FALSE)</f>
        <v>1987.0878890923359</v>
      </c>
      <c r="H16" s="28">
        <f>VLOOKUP($A:$A,Variables!$B:$AP,16,FALSE)</f>
        <v>2029.3447044823483</v>
      </c>
      <c r="I16" s="28">
        <f>VLOOKUP($A:$A,Variables!$B:$AP,17,FALSE)</f>
        <v>2971.7568499837294</v>
      </c>
      <c r="J16" s="28">
        <f>VLOOKUP($A:$A,Variables!$B:$AP,18,FALSE)</f>
        <v>2487.195653497291</v>
      </c>
      <c r="K16" s="28">
        <f>VLOOKUP($A:$A,Variables!$B:$AP,19,FALSE)</f>
        <v>2582.8688817229067</v>
      </c>
      <c r="L16" s="28">
        <f>VLOOKUP($A:$A,Variables!$B:$AP,20,FALSE)</f>
        <v>3256.2827661312276</v>
      </c>
      <c r="M16" s="28">
        <f>VLOOKUP($A:$A,Variables!$B:$AP,21,FALSE)</f>
        <v>3265.8301287061645</v>
      </c>
      <c r="N16" s="28">
        <f>VLOOKUP($A:$A,Variables!$B:$AP,22,FALSE)</f>
        <v>2905.5460006782619</v>
      </c>
      <c r="O16" s="28">
        <f>VLOOKUP($A:$A,Variables!$B:$AP,23,FALSE)</f>
        <v>2822.7150647256863</v>
      </c>
      <c r="P16" s="28">
        <f>VLOOKUP($A:$A,Variables!$B:$AP,24,FALSE)</f>
        <v>3137.7520248147512</v>
      </c>
      <c r="Q16" s="28">
        <f>VLOOKUP($A:$A,Variables!$B:$AP,25,FALSE)</f>
        <v>4784.0352729145216</v>
      </c>
      <c r="R16" s="28">
        <f>VLOOKUP($A:$A,Variables!$B:$AP,26,FALSE)</f>
        <v>7256.6321526746497</v>
      </c>
      <c r="S16" s="28">
        <f>VLOOKUP($A:$A,Variables!$B:$AP,27,FALSE)</f>
        <v>14188.194408497131</v>
      </c>
      <c r="T16" s="28">
        <f>VLOOKUP($A:$A,Variables!$B:$AP,28,FALSE)</f>
        <v>21041.159135223159</v>
      </c>
      <c r="U16" s="28">
        <f>VLOOKUP($A:$A,Variables!$B:$AP,29,FALSE)</f>
        <v>22833.065374045142</v>
      </c>
      <c r="V16" s="28">
        <f>VLOOKUP($A:$A,Variables!$B:$AP,30,FALSE)</f>
        <v>28216.687905819526</v>
      </c>
    </row>
    <row r="17" spans="1:22" x14ac:dyDescent="0.3">
      <c r="A17" s="26" t="s">
        <v>1673</v>
      </c>
      <c r="B17" s="28">
        <f>VLOOKUP(A:A,Variables!B:AP,10,FALSE)</f>
        <v>35.532868160117516</v>
      </c>
      <c r="C17" s="28">
        <f>VLOOKUP($A:$A,Variables!$B:$AP,11,FALSE)</f>
        <v>35.931364179614135</v>
      </c>
      <c r="D17" s="28">
        <f>VLOOKUP($A:$A,Variables!$B:$AP,12,FALSE)</f>
        <v>36.877102199223806</v>
      </c>
      <c r="E17" s="28">
        <f>VLOOKUP($A:$A,Variables!$B:$AP,13,FALSE)</f>
        <v>39.007849978194507</v>
      </c>
      <c r="F17" s="28">
        <f>VLOOKUP($A:$A,Variables!$B:$AP,14,FALSE)</f>
        <v>35.42550492730998</v>
      </c>
      <c r="G17" s="28">
        <f>VLOOKUP($A:$A,Variables!$B:$AP,15,FALSE)</f>
        <v>27.648530822216408</v>
      </c>
      <c r="H17" s="28">
        <f>VLOOKUP($A:$A,Variables!$B:$AP,16,FALSE)</f>
        <v>64.084569615232056</v>
      </c>
      <c r="I17" s="28">
        <f>VLOOKUP($A:$A,Variables!$B:$AP,17,FALSE)</f>
        <v>140.80357956394403</v>
      </c>
      <c r="J17" s="28">
        <f>VLOOKUP($A:$A,Variables!$B:$AP,18,FALSE)</f>
        <v>28.250745723503986</v>
      </c>
      <c r="K17" s="28">
        <f>VLOOKUP($A:$A,Variables!$B:$AP,19,FALSE)</f>
        <v>45.253944489231834</v>
      </c>
      <c r="L17" s="28">
        <f>VLOOKUP($A:$A,Variables!$B:$AP,20,FALSE)</f>
        <v>59.083528450857607</v>
      </c>
      <c r="M17" s="28">
        <f>VLOOKUP($A:$A,Variables!$B:$AP,21,FALSE)</f>
        <v>61.660986920952531</v>
      </c>
      <c r="N17" s="28">
        <f>VLOOKUP($A:$A,Variables!$B:$AP,22,FALSE)</f>
        <v>77.481226684753651</v>
      </c>
      <c r="O17" s="28">
        <f>VLOOKUP($A:$A,Variables!$B:$AP,23,FALSE)</f>
        <v>106.82924747498696</v>
      </c>
      <c r="P17" s="28">
        <f>VLOOKUP($A:$A,Variables!$B:$AP,24,FALSE)</f>
        <v>279.15173186282959</v>
      </c>
      <c r="Q17" s="28">
        <f>VLOOKUP($A:$A,Variables!$B:$AP,25,FALSE)</f>
        <v>1160.8864572605562</v>
      </c>
      <c r="R17" s="28">
        <f>VLOOKUP($A:$A,Variables!$B:$AP,26,FALSE)</f>
        <v>2911.2554899048941</v>
      </c>
      <c r="S17" s="28">
        <f>VLOOKUP($A:$A,Variables!$B:$AP,27,FALSE)</f>
        <v>6080.8027591258697</v>
      </c>
      <c r="T17" s="28">
        <f>VLOOKUP($A:$A,Variables!$B:$AP,28,FALSE)</f>
        <v>8394.3031861327163</v>
      </c>
      <c r="U17" s="28">
        <f>VLOOKUP($A:$A,Variables!$B:$AP,29,FALSE)</f>
        <v>9335.4257644283825</v>
      </c>
      <c r="V17" s="28">
        <f>VLOOKUP($A:$A,Variables!$B:$AP,30,FALSE)</f>
        <v>8982.6506462770794</v>
      </c>
    </row>
    <row r="18" spans="1:22" x14ac:dyDescent="0.3">
      <c r="A18" s="26" t="s">
        <v>1695</v>
      </c>
      <c r="B18" s="28">
        <f>VLOOKUP(A:A,Variables!B:AP,10,FALSE)</f>
        <v>1910000</v>
      </c>
      <c r="C18" s="28">
        <f>VLOOKUP($A:$A,Variables!$B:$AP,11,FALSE)</f>
        <v>2462000</v>
      </c>
      <c r="D18" s="28">
        <f>VLOOKUP($A:$A,Variables!$B:$AP,12,FALSE)</f>
        <v>2394500</v>
      </c>
      <c r="E18" s="28">
        <f>VLOOKUP($A:$A,Variables!$B:$AP,13,FALSE)</f>
        <v>2320000</v>
      </c>
      <c r="F18" s="28">
        <f>VLOOKUP($A:$A,Variables!$B:$AP,14,FALSE)</f>
        <v>2456000</v>
      </c>
      <c r="G18" s="28">
        <f>VLOOKUP($A:$A,Variables!$B:$AP,15,FALSE)</f>
        <v>2422000</v>
      </c>
      <c r="H18" s="28">
        <f>VLOOKUP($A:$A,Variables!$B:$AP,16,FALSE)</f>
        <v>2193000</v>
      </c>
      <c r="I18" s="28">
        <f>VLOOKUP($A:$A,Variables!$B:$AP,17,FALSE)</f>
        <v>2155000</v>
      </c>
      <c r="J18" s="28">
        <f>VLOOKUP($A:$A,Variables!$B:$AP,18,FALSE)</f>
        <v>2159000</v>
      </c>
      <c r="K18" s="28">
        <f>VLOOKUP($A:$A,Variables!$B:$AP,19,FALSE)</f>
        <v>2189000</v>
      </c>
      <c r="L18" s="28">
        <f>VLOOKUP($A:$A,Variables!$B:$AP,20,FALSE)</f>
        <v>2193000</v>
      </c>
      <c r="M18" s="28">
        <f>VLOOKUP($A:$A,Variables!$B:$AP,21,FALSE)</f>
        <v>2013000</v>
      </c>
      <c r="N18" s="28">
        <f>VLOOKUP($A:$A,Variables!$B:$AP,22,FALSE)</f>
        <v>1888000</v>
      </c>
      <c r="O18" s="28">
        <f>VLOOKUP($A:$A,Variables!$B:$AP,23,FALSE)</f>
        <v>1880000</v>
      </c>
      <c r="P18" s="28">
        <f>VLOOKUP($A:$A,Variables!$B:$AP,24,FALSE)</f>
        <v>1539000</v>
      </c>
      <c r="Q18" s="28">
        <f>VLOOKUP($A:$A,Variables!$B:$AP,25,FALSE)</f>
        <v>1425000</v>
      </c>
      <c r="R18" s="28">
        <f>VLOOKUP($A:$A,Variables!$B:$AP,26,FALSE)</f>
        <v>2126000</v>
      </c>
      <c r="S18" s="28">
        <f>VLOOKUP($A:$A,Variables!$B:$AP,27,FALSE)</f>
        <v>2139000</v>
      </c>
      <c r="T18" s="28">
        <f>VLOOKUP($A:$A,Variables!$B:$AP,28,FALSE)</f>
        <v>2010000</v>
      </c>
      <c r="U18" s="28">
        <f>VLOOKUP($A:$A,Variables!$B:$AP,29,FALSE)</f>
        <v>1908000</v>
      </c>
      <c r="V18" s="28">
        <f>VLOOKUP($A:$A,Variables!$B:$AP,30,FALSE)</f>
        <v>1607000</v>
      </c>
    </row>
    <row r="19" spans="1:22" x14ac:dyDescent="0.3">
      <c r="A19" s="26" t="s">
        <v>1738</v>
      </c>
      <c r="B19" s="28">
        <f>VLOOKUP(A:A,Variables!B:AP,10,FALSE)</f>
        <v>0</v>
      </c>
      <c r="C19" s="28">
        <f>VLOOKUP($A:$A,Variables!$B:$AP,11,FALSE)</f>
        <v>0</v>
      </c>
      <c r="D19" s="28">
        <f>VLOOKUP($A:$A,Variables!$B:$AP,12,FALSE)</f>
        <v>0</v>
      </c>
      <c r="E19" s="28">
        <f>VLOOKUP($A:$A,Variables!$B:$AP,13,FALSE)</f>
        <v>0</v>
      </c>
      <c r="F19" s="28">
        <f>VLOOKUP($A:$A,Variables!$B:$AP,14,FALSE)</f>
        <v>19026</v>
      </c>
      <c r="G19" s="28">
        <f>VLOOKUP($A:$A,Variables!$B:$AP,15,FALSE)</f>
        <v>63174</v>
      </c>
      <c r="H19" s="28">
        <f>VLOOKUP($A:$A,Variables!$B:$AP,16,FALSE)</f>
        <v>108325</v>
      </c>
      <c r="I19" s="28">
        <f>VLOOKUP($A:$A,Variables!$B:$AP,17,FALSE)</f>
        <v>170005</v>
      </c>
      <c r="J19" s="28">
        <f>VLOOKUP($A:$A,Variables!$B:$AP,18,FALSE)</f>
        <v>288677</v>
      </c>
      <c r="K19" s="28">
        <f>VLOOKUP($A:$A,Variables!$B:$AP,19,FALSE)</f>
        <v>436904</v>
      </c>
      <c r="L19" s="28">
        <f>VLOOKUP($A:$A,Variables!$B:$AP,20,FALSE)</f>
        <v>517292</v>
      </c>
      <c r="M19" s="28">
        <f>VLOOKUP($A:$A,Variables!$B:$AP,21,FALSE)</f>
        <v>603494</v>
      </c>
      <c r="N19" s="28">
        <f>VLOOKUP($A:$A,Variables!$B:$AP,22,FALSE)</f>
        <v>710244</v>
      </c>
      <c r="O19" s="28">
        <f>VLOOKUP($A:$A,Variables!$B:$AP,23,FALSE)</f>
        <v>730890</v>
      </c>
      <c r="P19" s="28">
        <f>VLOOKUP($A:$A,Variables!$B:$AP,24,FALSE)</f>
        <v>774276</v>
      </c>
      <c r="Q19" s="28">
        <f>VLOOKUP($A:$A,Variables!$B:$AP,25,FALSE)</f>
        <v>861312</v>
      </c>
      <c r="R19" s="28">
        <f>VLOOKUP($A:$A,Variables!$B:$AP,26,FALSE)</f>
        <v>914792</v>
      </c>
      <c r="S19" s="28">
        <f>VLOOKUP($A:$A,Variables!$B:$AP,27,FALSE)</f>
        <v>1003521</v>
      </c>
      <c r="T19" s="28">
        <f>VLOOKUP($A:$A,Variables!$B:$AP,28,FALSE)</f>
        <v>1113512</v>
      </c>
      <c r="U19" s="28">
        <f>VLOOKUP($A:$A,Variables!$B:$AP,29,FALSE)</f>
        <v>1186830</v>
      </c>
      <c r="V19" s="28">
        <f>VLOOKUP($A:$A,Variables!$B:$AP,30,FALSE)</f>
        <v>1295524</v>
      </c>
    </row>
    <row r="20" spans="1:22" x14ac:dyDescent="0.3">
      <c r="A20" s="26" t="s">
        <v>517</v>
      </c>
      <c r="B20" s="28">
        <f>VLOOKUP(A:A,Variables!B:AP,10,FALSE)</f>
        <v>737348.72370526451</v>
      </c>
      <c r="C20" s="28">
        <f>VLOOKUP($A:$A,Variables!$B:$AP,11,FALSE)</f>
        <v>670983.54912418628</v>
      </c>
      <c r="D20" s="28">
        <f>VLOOKUP($A:$A,Variables!$B:$AP,12,FALSE)</f>
        <v>732226.9959257741</v>
      </c>
      <c r="E20" s="28">
        <f>VLOOKUP($A:$A,Variables!$B:$AP,13,FALSE)</f>
        <v>764684.39245923271</v>
      </c>
      <c r="F20" s="28">
        <f>VLOOKUP($A:$A,Variables!$B:$AP,14,FALSE)</f>
        <v>673043.85125278018</v>
      </c>
      <c r="G20" s="28">
        <f>VLOOKUP($A:$A,Variables!$B:$AP,15,FALSE)</f>
        <v>882617.72652719344</v>
      </c>
      <c r="H20" s="28">
        <f>VLOOKUP($A:$A,Variables!$B:$AP,16,FALSE)</f>
        <v>728787.3099795162</v>
      </c>
      <c r="I20" s="28">
        <f>VLOOKUP($A:$A,Variables!$B:$AP,17,FALSE)</f>
        <v>995374.01559201255</v>
      </c>
      <c r="J20" s="28">
        <f>VLOOKUP($A:$A,Variables!$B:$AP,18,FALSE)</f>
        <v>772412.62550478789</v>
      </c>
      <c r="K20" s="28">
        <f>VLOOKUP($A:$A,Variables!$B:$AP,19,FALSE)</f>
        <v>1024666.0100058218</v>
      </c>
      <c r="L20" s="28">
        <f>VLOOKUP($A:$A,Variables!$B:$AP,20,FALSE)</f>
        <v>1316792.5968868218</v>
      </c>
      <c r="M20" s="28">
        <f>VLOOKUP($A:$A,Variables!$B:$AP,21,FALSE)</f>
        <v>1335599.830687297</v>
      </c>
      <c r="N20" s="28">
        <f>VLOOKUP($A:$A,Variables!$B:$AP,22,FALSE)</f>
        <v>1590808.859871615</v>
      </c>
      <c r="O20" s="28">
        <f>VLOOKUP($A:$A,Variables!$B:$AP,23,FALSE)</f>
        <v>1565981.4445320296</v>
      </c>
      <c r="P20" s="28">
        <f>VLOOKUP($A:$A,Variables!$B:$AP,24,FALSE)</f>
        <v>1667232.4977665495</v>
      </c>
      <c r="Q20" s="28">
        <f>VLOOKUP($A:$A,Variables!$B:$AP,25,FALSE)</f>
        <v>1936510.395643299</v>
      </c>
      <c r="R20" s="28">
        <f>VLOOKUP($A:$A,Variables!$B:$AP,26,FALSE)</f>
        <v>1923866.4588087033</v>
      </c>
      <c r="S20" s="28">
        <f>VLOOKUP($A:$A,Variables!$B:$AP,27,FALSE)</f>
        <v>2011537.1025247658</v>
      </c>
      <c r="T20" s="28">
        <f>VLOOKUP($A:$A,Variables!$B:$AP,28,FALSE)</f>
        <v>2193782.1536960565</v>
      </c>
      <c r="U20" s="28">
        <f>VLOOKUP($A:$A,Variables!$B:$AP,29,FALSE)</f>
        <v>2193782.1536960565</v>
      </c>
      <c r="V20" s="28">
        <f>VLOOKUP($A:$A,Variables!$B:$AP,30,FALSE)</f>
        <v>2193782.1536960565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6640625" defaultRowHeight="14.4" x14ac:dyDescent="0.3"/>
  <sheetData>
    <row r="1" spans="1:35" x14ac:dyDescent="0.3">
      <c r="A1" t="s">
        <v>1949</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3">
      <c r="A2" t="s">
        <v>686</v>
      </c>
      <c r="B2" t="s">
        <v>1951</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3">
      <c r="A3" t="s">
        <v>686</v>
      </c>
      <c r="B3" t="s">
        <v>1952</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3">
      <c r="A4" t="s">
        <v>686</v>
      </c>
      <c r="B4" t="s">
        <v>1953</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3">
      <c r="A5" t="s">
        <v>686</v>
      </c>
      <c r="B5" t="s">
        <v>1954</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3">
      <c r="A6" t="s">
        <v>686</v>
      </c>
      <c r="B6" t="s">
        <v>1955</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
      <c r="A7" t="s">
        <v>686</v>
      </c>
      <c r="B7" t="s">
        <v>1956</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
      <c r="A8" t="s">
        <v>686</v>
      </c>
      <c r="B8" t="s">
        <v>1957</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
      <c r="A9" t="s">
        <v>686</v>
      </c>
      <c r="B9" t="s">
        <v>1958</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3">
      <c r="A10" t="s">
        <v>686</v>
      </c>
      <c r="B10" t="s">
        <v>1959</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3">
      <c r="A11" t="s">
        <v>686</v>
      </c>
      <c r="B11" t="s">
        <v>1960</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3">
      <c r="A12" t="s">
        <v>686</v>
      </c>
      <c r="B12" t="s">
        <v>1961</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3">
      <c r="A13" t="s">
        <v>686</v>
      </c>
      <c r="B13" t="s">
        <v>1962</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3">
      <c r="A14" t="s">
        <v>686</v>
      </c>
      <c r="B14" t="s">
        <v>1963</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3">
      <c r="A15" t="s">
        <v>686</v>
      </c>
      <c r="B15" t="s">
        <v>1964</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3">
      <c r="A16" t="s">
        <v>686</v>
      </c>
      <c r="B16" t="s">
        <v>1965</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
      <c r="A17" t="s">
        <v>686</v>
      </c>
      <c r="B17" t="s">
        <v>1966</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3">
      <c r="A18" t="s">
        <v>686</v>
      </c>
      <c r="B18" t="s">
        <v>1967</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3">
      <c r="A19" t="s">
        <v>686</v>
      </c>
      <c r="B19" t="s">
        <v>1968</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3">
      <c r="A20" t="s">
        <v>686</v>
      </c>
      <c r="B20" t="s">
        <v>1969</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3">
      <c r="A21" t="s">
        <v>686</v>
      </c>
      <c r="B21" t="s">
        <v>1970</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3">
      <c r="A22" t="s">
        <v>686</v>
      </c>
      <c r="B22" t="s">
        <v>1971</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3">
      <c r="A23" t="s">
        <v>686</v>
      </c>
      <c r="B23" t="s">
        <v>1972</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3">
      <c r="A24" t="s">
        <v>686</v>
      </c>
      <c r="B24" t="s">
        <v>1973</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3">
      <c r="A25" t="s">
        <v>686</v>
      </c>
      <c r="B25" t="s">
        <v>1974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3">
      <c r="A26" t="s">
        <v>686</v>
      </c>
      <c r="B26" t="s">
        <v>1975</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3">
      <c r="A27" t="s">
        <v>686</v>
      </c>
      <c r="B27" t="s">
        <v>1976</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3">
      <c r="A28" t="s">
        <v>686</v>
      </c>
      <c r="B28" t="s">
        <v>1977</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3">
      <c r="A29" t="s">
        <v>686</v>
      </c>
      <c r="B29" t="s">
        <v>1978</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3">
      <c r="A30" t="s">
        <v>686</v>
      </c>
      <c r="B30" t="s">
        <v>1979</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3">
      <c r="A31" t="s">
        <v>686</v>
      </c>
      <c r="B31" t="s">
        <v>1980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3">
      <c r="A32" t="s">
        <v>686</v>
      </c>
      <c r="B32" t="s">
        <v>1981</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3">
      <c r="A33" t="s">
        <v>686</v>
      </c>
      <c r="B33" t="s">
        <v>1982</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3">
      <c r="A34" t="s">
        <v>686</v>
      </c>
      <c r="B34" t="s">
        <v>1983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B2" sqref="B2"/>
    </sheetView>
  </sheetViews>
  <sheetFormatPr defaultColWidth="8.6640625" defaultRowHeight="14.4" x14ac:dyDescent="0.3"/>
  <cols>
    <col min="1" max="1" width="41.44140625" bestFit="1" customWidth="1"/>
    <col min="2" max="2" width="11.6640625" bestFit="1" customWidth="1"/>
  </cols>
  <sheetData>
    <row r="1" spans="1:23" x14ac:dyDescent="0.3">
      <c r="A1" t="s">
        <v>1949</v>
      </c>
      <c r="B1" t="s">
        <v>1984</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3">
      <c r="A2" t="s">
        <v>512</v>
      </c>
      <c r="B2">
        <f t="shared" ref="B2:B19" si="0">_xlfn.STDEV.P(C2:V2)</f>
        <v>516170.43179138307</v>
      </c>
      <c r="C2" s="8">
        <f>validationtimeseries!B2</f>
        <v>737348.72370526451</v>
      </c>
      <c r="D2" s="8">
        <f>validationtimeseries!C2</f>
        <v>670983.54912418628</v>
      </c>
      <c r="E2" s="8">
        <f>validationtimeseries!D2</f>
        <v>732226.9959257741</v>
      </c>
      <c r="F2" s="8">
        <f>validationtimeseries!E2</f>
        <v>764684.39245923271</v>
      </c>
      <c r="G2" s="8">
        <f>validationtimeseries!F2</f>
        <v>673043.85125278018</v>
      </c>
      <c r="H2" s="8">
        <f>validationtimeseries!G2</f>
        <v>882617.72652719344</v>
      </c>
      <c r="I2" s="8">
        <f>validationtimeseries!H2</f>
        <v>728787.3099795162</v>
      </c>
      <c r="J2" s="8">
        <f>validationtimeseries!I2</f>
        <v>995374.01559201255</v>
      </c>
      <c r="K2" s="8">
        <f>validationtimeseries!J2</f>
        <v>772412.62550478789</v>
      </c>
      <c r="L2" s="8">
        <f>validationtimeseries!K2</f>
        <v>1024666.0100058218</v>
      </c>
      <c r="M2" s="8">
        <f>validationtimeseries!L2</f>
        <v>1316792.5968868218</v>
      </c>
      <c r="N2" s="8">
        <f>validationtimeseries!M2</f>
        <v>1335599.830687297</v>
      </c>
      <c r="O2" s="8">
        <f>validationtimeseries!N2</f>
        <v>1590808.859871615</v>
      </c>
      <c r="P2" s="8">
        <f>validationtimeseries!O2</f>
        <v>1565981.4445320296</v>
      </c>
      <c r="Q2" s="8">
        <f>validationtimeseries!P2</f>
        <v>1667232.4977665495</v>
      </c>
      <c r="R2" s="8">
        <f>validationtimeseries!Q2</f>
        <v>1936510.395643299</v>
      </c>
      <c r="S2" s="8">
        <f>validationtimeseries!R2</f>
        <v>1923866.4588087033</v>
      </c>
      <c r="T2" s="8">
        <f>validationtimeseries!S2</f>
        <v>2011537.1025247658</v>
      </c>
      <c r="U2" s="8">
        <f>validationtimeseries!T2</f>
        <v>2193782.1536960565</v>
      </c>
      <c r="V2" s="8">
        <f>validationtimeseries!U2</f>
        <v>1843790.2663262156</v>
      </c>
    </row>
    <row r="3" spans="1:23" x14ac:dyDescent="0.3">
      <c r="A3" t="s">
        <v>633</v>
      </c>
      <c r="B3">
        <f t="shared" si="0"/>
        <v>59661.920817970284</v>
      </c>
      <c r="C3" s="8">
        <f>validationtimeseries!B3</f>
        <v>90224.942963405862</v>
      </c>
      <c r="D3" s="8">
        <f>validationtimeseries!C3</f>
        <v>98900.418248348738</v>
      </c>
      <c r="E3" s="8">
        <f>validationtimeseries!D3</f>
        <v>133602.31938812023</v>
      </c>
      <c r="F3" s="8">
        <f>validationtimeseries!E3</f>
        <v>101503.06083383159</v>
      </c>
      <c r="G3" s="8">
        <f>validationtimeseries!F3</f>
        <v>79814.372621474424</v>
      </c>
      <c r="H3" s="8">
        <f>validationtimeseries!G3</f>
        <v>96611.100450833866</v>
      </c>
      <c r="I3" s="8">
        <f>validationtimeseries!H3</f>
        <v>88423.719056695409</v>
      </c>
      <c r="J3" s="8">
        <f>validationtimeseries!I3</f>
        <v>94288.557565557843</v>
      </c>
      <c r="K3" s="8">
        <f>validationtimeseries!J3</f>
        <v>111050.9677994348</v>
      </c>
      <c r="L3" s="8">
        <f>validationtimeseries!K3</f>
        <v>108269.93155608705</v>
      </c>
      <c r="M3" s="8">
        <f>validationtimeseries!L3</f>
        <v>174538.59656024375</v>
      </c>
      <c r="N3" s="8">
        <f>validationtimeseries!M3</f>
        <v>190897.38890086298</v>
      </c>
      <c r="O3" s="8">
        <f>validationtimeseries!N3</f>
        <v>239293.91003065923</v>
      </c>
      <c r="P3" s="8">
        <f>validationtimeseries!O3</f>
        <v>232252.40236486623</v>
      </c>
      <c r="Q3" s="8">
        <f>validationtimeseries!P3</f>
        <v>251606.76922860506</v>
      </c>
      <c r="R3" s="8">
        <f>validationtimeseries!Q3</f>
        <v>252320.80786155901</v>
      </c>
      <c r="S3" s="8">
        <f>validationtimeseries!R3</f>
        <v>160675.98613825691</v>
      </c>
      <c r="T3" s="8">
        <f>validationtimeseries!S3</f>
        <v>202332.72328521241</v>
      </c>
      <c r="U3" s="8">
        <f>validationtimeseries!T3</f>
        <v>88100.217645512384</v>
      </c>
      <c r="V3" s="8">
        <f>validationtimeseries!U3</f>
        <v>135611.93252714758</v>
      </c>
    </row>
    <row r="4" spans="1:23" x14ac:dyDescent="0.3">
      <c r="A4" t="s">
        <v>615</v>
      </c>
      <c r="B4">
        <f t="shared" si="0"/>
        <v>30215.109725939747</v>
      </c>
      <c r="C4" s="8">
        <f>validationtimeseries!B4</f>
        <v>108892.17254204156</v>
      </c>
      <c r="D4" s="8">
        <f>validationtimeseries!C4</f>
        <v>119362.5737480071</v>
      </c>
      <c r="E4" s="8">
        <f>validationtimeseries!D4</f>
        <v>161244.17857186924</v>
      </c>
      <c r="F4" s="8">
        <f>validationtimeseries!E4</f>
        <v>122503.69410979676</v>
      </c>
      <c r="G4" s="8">
        <f>validationtimeseries!F4</f>
        <v>96327.691094882932</v>
      </c>
      <c r="H4" s="8">
        <f>validationtimeseries!G4</f>
        <v>135255.54063116742</v>
      </c>
      <c r="I4" s="8">
        <f>validationtimeseries!H4</f>
        <v>123793.20667937357</v>
      </c>
      <c r="J4" s="8">
        <f>validationtimeseries!I4</f>
        <v>68573.496411314802</v>
      </c>
      <c r="K4" s="8">
        <f>validationtimeseries!J4</f>
        <v>80764.340217770761</v>
      </c>
      <c r="L4" s="8">
        <f>validationtimeseries!K4</f>
        <v>96239.939160966256</v>
      </c>
      <c r="M4" s="8">
        <f>validationtimeseries!L4</f>
        <v>155145.41916466111</v>
      </c>
      <c r="N4" s="8">
        <f>validationtimeseries!M4</f>
        <v>92721.588894704881</v>
      </c>
      <c r="O4" s="8">
        <f>validationtimeseries!N4</f>
        <v>116228.47058632018</v>
      </c>
      <c r="P4" s="8">
        <f>validationtimeseries!O4</f>
        <v>74439.872552841727</v>
      </c>
      <c r="Q4" s="8">
        <f>validationtimeseries!P4</f>
        <v>80643.195265578557</v>
      </c>
      <c r="R4" s="8">
        <f>validationtimeseries!Q4</f>
        <v>163787.19106802953</v>
      </c>
      <c r="S4" s="8">
        <f>validationtimeseries!R4</f>
        <v>104298.44714237729</v>
      </c>
      <c r="T4" s="8">
        <f>validationtimeseries!S4</f>
        <v>131338.78529040102</v>
      </c>
      <c r="U4" s="8">
        <f>validationtimeseries!T4</f>
        <v>49172.214499820861</v>
      </c>
      <c r="V4" s="8">
        <f>validationtimeseries!U4</f>
        <v>103493.31692861259</v>
      </c>
    </row>
    <row r="5" spans="1:23" x14ac:dyDescent="0.3">
      <c r="A5" t="s">
        <v>626</v>
      </c>
      <c r="B5">
        <f t="shared" si="0"/>
        <v>40297.352615303338</v>
      </c>
      <c r="C5" s="8">
        <f>validationtimeseries!B5</f>
        <v>124448.19719090464</v>
      </c>
      <c r="D5" s="8">
        <f>validationtimeseries!C5</f>
        <v>136414.36999772242</v>
      </c>
      <c r="E5" s="8">
        <f>validationtimeseries!D5</f>
        <v>184279.06122499343</v>
      </c>
      <c r="F5" s="8">
        <f>validationtimeseries!E5</f>
        <v>140004.22183976774</v>
      </c>
      <c r="G5" s="8">
        <f>validationtimeseries!F5</f>
        <v>110088.78982272335</v>
      </c>
      <c r="H5" s="8">
        <f>validationtimeseries!G5</f>
        <v>135255.54063116742</v>
      </c>
      <c r="I5" s="8">
        <f>validationtimeseries!H5</f>
        <v>123793.20667937357</v>
      </c>
      <c r="J5" s="8">
        <f>validationtimeseries!I5</f>
        <v>117146.3897026628</v>
      </c>
      <c r="K5" s="8">
        <f>validationtimeseries!J5</f>
        <v>137972.41453869175</v>
      </c>
      <c r="L5" s="8">
        <f>validationtimeseries!K5</f>
        <v>156389.90113657017</v>
      </c>
      <c r="M5" s="8">
        <f>validationtimeseries!L5</f>
        <v>252111.30614257435</v>
      </c>
      <c r="N5" s="8">
        <f>validationtimeseries!M5</f>
        <v>158172.12223214359</v>
      </c>
      <c r="O5" s="8">
        <f>validationtimeseries!N5</f>
        <v>198272.0968825462</v>
      </c>
      <c r="P5" s="8">
        <f>validationtimeseries!O5</f>
        <v>178655.69412682016</v>
      </c>
      <c r="Q5" s="8">
        <f>validationtimeseries!P5</f>
        <v>193543.6686373885</v>
      </c>
      <c r="R5" s="8">
        <f>validationtimeseries!Q5</f>
        <v>243467.4461822061</v>
      </c>
      <c r="S5" s="8">
        <f>validationtimeseries!R5</f>
        <v>155038.23223866898</v>
      </c>
      <c r="T5" s="8">
        <f>validationtimeseries!S5</f>
        <v>195233.32948573129</v>
      </c>
      <c r="U5" s="8">
        <f>validationtimeseries!T5</f>
        <v>114735.16716624868</v>
      </c>
      <c r="V5" s="8">
        <f>validationtimeseries!U5</f>
        <v>124905.72732763592</v>
      </c>
    </row>
    <row r="6" spans="1:23" x14ac:dyDescent="0.3">
      <c r="A6" t="s">
        <v>644</v>
      </c>
      <c r="B6">
        <f t="shared" si="0"/>
        <v>350797.23650624102</v>
      </c>
      <c r="C6" s="8">
        <f>validationtimeseries!B6</f>
        <v>1622960.8532816693</v>
      </c>
      <c r="D6" s="8">
        <f>validationtimeseries!C6</f>
        <v>2092005.0370573141</v>
      </c>
      <c r="E6" s="8">
        <f>validationtimeseries!D6</f>
        <v>2034649.0906717053</v>
      </c>
      <c r="F6" s="8">
        <f>validationtimeseries!E6</f>
        <v>1971345.1202164779</v>
      </c>
      <c r="G6" s="8">
        <f>validationtimeseries!F6</f>
        <v>2086906.7307119267</v>
      </c>
      <c r="H6" s="8">
        <f>validationtimeseries!G6</f>
        <v>2058016.3280880644</v>
      </c>
      <c r="I6" s="8">
        <f>validationtimeseries!H6</f>
        <v>1863430.9692391104</v>
      </c>
      <c r="J6" s="8">
        <f>validationtimeseries!I6</f>
        <v>1831141.6957183233</v>
      </c>
      <c r="K6" s="8">
        <f>validationtimeseries!J6</f>
        <v>1834540.5666152481</v>
      </c>
      <c r="L6" s="8">
        <f>validationtimeseries!K6</f>
        <v>1860032.0983421854</v>
      </c>
      <c r="M6" s="8">
        <f>validationtimeseries!L6</f>
        <v>1863430.9692391104</v>
      </c>
      <c r="N6" s="8">
        <f>validationtimeseries!M6</f>
        <v>1710481.7788774869</v>
      </c>
      <c r="O6" s="8">
        <f>validationtimeseries!N6</f>
        <v>1604267.063348582</v>
      </c>
      <c r="P6" s="8">
        <f>validationtimeseries!O6</f>
        <v>1597469.321554732</v>
      </c>
      <c r="Q6" s="8">
        <f>validationtimeseries!P6</f>
        <v>1307715.5775918791</v>
      </c>
      <c r="R6" s="8">
        <f>validationtimeseries!Q6</f>
        <v>1210847.7570295176</v>
      </c>
      <c r="S6" s="8">
        <f>validationtimeseries!R6</f>
        <v>1163513.1208599422</v>
      </c>
      <c r="T6" s="8">
        <f>validationtimeseries!S6</f>
        <v>1170627.7354277594</v>
      </c>
      <c r="U6" s="8">
        <f>validationtimeseries!T6</f>
        <v>1100028.8677932662</v>
      </c>
      <c r="V6" s="8">
        <f>validationtimeseries!U6</f>
        <v>1044206.5073380854</v>
      </c>
    </row>
    <row r="7" spans="1:23" x14ac:dyDescent="0.3">
      <c r="A7" t="s">
        <v>651</v>
      </c>
      <c r="B7">
        <f t="shared" si="0"/>
        <v>248259.16751725459</v>
      </c>
      <c r="C7" s="8">
        <f>validationtimeseries!B7</f>
        <v>287039.14671833068</v>
      </c>
      <c r="D7" s="8">
        <f>validationtimeseries!C7</f>
        <v>369994.96294268593</v>
      </c>
      <c r="E7" s="8">
        <f>validationtimeseries!D7</f>
        <v>359850.90932829469</v>
      </c>
      <c r="F7" s="8">
        <f>validationtimeseries!E7</f>
        <v>348654.8797835221</v>
      </c>
      <c r="G7" s="8">
        <f>validationtimeseries!F7</f>
        <v>369093.26928807341</v>
      </c>
      <c r="H7" s="8">
        <f>validationtimeseries!G7</f>
        <v>363983.67191193555</v>
      </c>
      <c r="I7" s="8">
        <f>validationtimeseries!H7</f>
        <v>329569.03076088964</v>
      </c>
      <c r="J7" s="8">
        <f>validationtimeseries!I7</f>
        <v>323858.30428167677</v>
      </c>
      <c r="K7" s="8">
        <f>validationtimeseries!J7</f>
        <v>324459.43338475178</v>
      </c>
      <c r="L7" s="8">
        <f>validationtimeseries!K7</f>
        <v>328967.90165781457</v>
      </c>
      <c r="M7" s="8">
        <f>validationtimeseries!L7</f>
        <v>329569.03076088964</v>
      </c>
      <c r="N7" s="8">
        <f>validationtimeseries!M7</f>
        <v>302518.22112251294</v>
      </c>
      <c r="O7" s="8">
        <f>validationtimeseries!N7</f>
        <v>283732.93665141799</v>
      </c>
      <c r="P7" s="8">
        <f>validationtimeseries!O7</f>
        <v>282530.6784452679</v>
      </c>
      <c r="Q7" s="8">
        <f>validationtimeseries!P7</f>
        <v>231284.42240812091</v>
      </c>
      <c r="R7" s="8">
        <f>validationtimeseries!Q7</f>
        <v>214152.24297048233</v>
      </c>
      <c r="S7" s="8">
        <f>validationtimeseries!R7</f>
        <v>962486.87914005783</v>
      </c>
      <c r="T7" s="8">
        <f>validationtimeseries!S7</f>
        <v>968372.26457224065</v>
      </c>
      <c r="U7" s="8">
        <f>validationtimeseries!T7</f>
        <v>909971.13220673392</v>
      </c>
      <c r="V7" s="8">
        <f>validationtimeseries!U7</f>
        <v>863793.49266191456</v>
      </c>
    </row>
    <row r="8" spans="1:23" x14ac:dyDescent="0.3">
      <c r="A8" t="s">
        <v>731</v>
      </c>
      <c r="B8">
        <f t="shared" si="0"/>
        <v>176246.60501185071</v>
      </c>
      <c r="C8" s="8">
        <f>validationtimeseries!B8</f>
        <v>356879.47284337127</v>
      </c>
      <c r="D8" s="8">
        <f>validationtimeseries!C8</f>
        <v>370784.72326854634</v>
      </c>
      <c r="E8" s="8">
        <f>validationtimeseries!D8</f>
        <v>637207.65505353943</v>
      </c>
      <c r="F8" s="8">
        <f>validationtimeseries!E8</f>
        <v>451003.37782476825</v>
      </c>
      <c r="G8" s="8">
        <f>validationtimeseries!F8</f>
        <v>349907.88483673678</v>
      </c>
      <c r="H8" s="8">
        <f>validationtimeseries!G8</f>
        <v>397415.9841143646</v>
      </c>
      <c r="I8" s="8">
        <f>validationtimeseries!H8</f>
        <v>447929.5073541528</v>
      </c>
      <c r="J8" s="8">
        <f>validationtimeseries!I8</f>
        <v>616584.81539219653</v>
      </c>
      <c r="K8" s="8">
        <f>validationtimeseries!J8</f>
        <v>320958.12296520267</v>
      </c>
      <c r="L8" s="8">
        <f>validationtimeseries!K8</f>
        <v>437111.8478133335</v>
      </c>
      <c r="M8" s="8">
        <f>validationtimeseries!L8</f>
        <v>668803.27893350006</v>
      </c>
      <c r="N8" s="8">
        <f>validationtimeseries!M8</f>
        <v>454736.82374049543</v>
      </c>
      <c r="O8" s="8">
        <f>validationtimeseries!N8</f>
        <v>419471.31586152274</v>
      </c>
      <c r="P8" s="8">
        <f>validationtimeseries!O8</f>
        <v>414767.17400770652</v>
      </c>
      <c r="Q8" s="8">
        <f>validationtimeseries!P8</f>
        <v>494109.12212676782</v>
      </c>
      <c r="R8" s="8">
        <f>validationtimeseries!Q8</f>
        <v>872375.63989838201</v>
      </c>
      <c r="S8" s="8">
        <f>validationtimeseries!R8</f>
        <v>571335.45089358359</v>
      </c>
      <c r="T8" s="8">
        <f>validationtimeseries!S8</f>
        <v>859859.26246590668</v>
      </c>
      <c r="U8" s="8">
        <f>validationtimeseries!T8</f>
        <v>805294.95040755463</v>
      </c>
      <c r="V8" s="8">
        <f>validationtimeseries!U8</f>
        <v>808561.71558381582</v>
      </c>
    </row>
    <row r="9" spans="1:23" x14ac:dyDescent="0.3">
      <c r="A9" t="s">
        <v>1381</v>
      </c>
      <c r="B9">
        <f t="shared" si="0"/>
        <v>1400369.3346427185</v>
      </c>
      <c r="C9" s="8">
        <f>validationtimeseries!B9</f>
        <v>5590140.5</v>
      </c>
      <c r="D9" s="8">
        <f>validationtimeseries!C9</f>
        <v>5586577.2699999996</v>
      </c>
      <c r="E9" s="8">
        <f>validationtimeseries!D9</f>
        <v>6933347.4800000004</v>
      </c>
      <c r="F9" s="8">
        <f>validationtimeseries!E9</f>
        <v>9225312</v>
      </c>
      <c r="G9" s="8">
        <f>validationtimeseries!F9</f>
        <v>10003110</v>
      </c>
      <c r="H9" s="8">
        <f>validationtimeseries!G9</f>
        <v>9389311</v>
      </c>
      <c r="I9" s="8">
        <f>validationtimeseries!H9</f>
        <v>9709431</v>
      </c>
      <c r="J9" s="8">
        <f>validationtimeseries!I9</f>
        <v>10191551</v>
      </c>
      <c r="K9" s="8">
        <f>validationtimeseries!J9</f>
        <v>10292408</v>
      </c>
      <c r="L9" s="8">
        <f>validationtimeseries!K9</f>
        <v>9795118</v>
      </c>
      <c r="M9" s="8">
        <f>validationtimeseries!L9</f>
        <v>9965813</v>
      </c>
      <c r="N9" s="8">
        <f>validationtimeseries!M9</f>
        <v>9823494</v>
      </c>
      <c r="O9" s="8">
        <f>validationtimeseries!N9</f>
        <v>8794760</v>
      </c>
      <c r="P9" s="8">
        <f>validationtimeseries!O9</f>
        <v>9898266</v>
      </c>
      <c r="Q9" s="8">
        <f>validationtimeseries!P9</f>
        <v>8543367</v>
      </c>
      <c r="R9" s="8">
        <f>validationtimeseries!Q9</f>
        <v>7654608</v>
      </c>
      <c r="S9" s="8">
        <f>validationtimeseries!R9</f>
        <v>9631764</v>
      </c>
      <c r="T9" s="8">
        <f>validationtimeseries!S9</f>
        <v>8783829</v>
      </c>
      <c r="U9" s="8">
        <f>validationtimeseries!T9</f>
        <v>8379498</v>
      </c>
      <c r="V9" s="8">
        <f>validationtimeseries!U9</f>
        <v>7663420</v>
      </c>
    </row>
    <row r="10" spans="1:23" x14ac:dyDescent="0.3">
      <c r="A10" t="s">
        <v>1413</v>
      </c>
      <c r="B10">
        <f t="shared" si="0"/>
        <v>418572.05396177759</v>
      </c>
      <c r="C10" s="8">
        <f>validationtimeseries!B10</f>
        <v>770417.1</v>
      </c>
      <c r="D10" s="8">
        <f>validationtimeseries!C10</f>
        <v>757479.11</v>
      </c>
      <c r="E10" s="8">
        <f>validationtimeseries!D10</f>
        <v>1109094.96</v>
      </c>
      <c r="F10" s="8">
        <f>validationtimeseries!E10</f>
        <v>1665919</v>
      </c>
      <c r="G10" s="8">
        <f>validationtimeseries!F10</f>
        <v>1578238</v>
      </c>
      <c r="H10" s="8">
        <f>validationtimeseries!G10</f>
        <v>1806262</v>
      </c>
      <c r="I10" s="8">
        <f>validationtimeseries!H10</f>
        <v>1754593</v>
      </c>
      <c r="J10" s="8">
        <f>validationtimeseries!I10</f>
        <v>1768853</v>
      </c>
      <c r="K10" s="8">
        <f>validationtimeseries!J10</f>
        <v>1967314</v>
      </c>
      <c r="L10" s="8">
        <f>validationtimeseries!K10</f>
        <v>1912898</v>
      </c>
      <c r="M10" s="8">
        <f>validationtimeseries!L10</f>
        <v>2039042</v>
      </c>
      <c r="N10" s="8">
        <f>validationtimeseries!M10</f>
        <v>2140500</v>
      </c>
      <c r="O10" s="8">
        <f>validationtimeseries!N10</f>
        <v>1898575</v>
      </c>
      <c r="P10" s="8">
        <f>validationtimeseries!O10</f>
        <v>2301337</v>
      </c>
      <c r="Q10" s="8">
        <f>validationtimeseries!P10</f>
        <v>1935811</v>
      </c>
      <c r="R10" s="8">
        <f>validationtimeseries!Q10</f>
        <v>2015605</v>
      </c>
      <c r="S10" s="8">
        <f>validationtimeseries!R10</f>
        <v>2181670</v>
      </c>
      <c r="T10" s="8">
        <f>validationtimeseries!S10</f>
        <v>2178982</v>
      </c>
      <c r="U10" s="8">
        <f>validationtimeseries!T10</f>
        <v>1804716</v>
      </c>
      <c r="V10" s="8">
        <f>validationtimeseries!U10</f>
        <v>1782701</v>
      </c>
    </row>
    <row r="11" spans="1:23" x14ac:dyDescent="0.3">
      <c r="A11" t="s">
        <v>1428</v>
      </c>
      <c r="B11">
        <f t="shared" si="0"/>
        <v>85333.778966634956</v>
      </c>
      <c r="C11" s="8">
        <f>validationtimeseries!B11</f>
        <v>37111.385763806698</v>
      </c>
      <c r="D11" s="8">
        <f>validationtimeseries!C11</f>
        <v>21928.612370368439</v>
      </c>
      <c r="E11" s="8">
        <f>validationtimeseries!D11</f>
        <v>74780.455011275131</v>
      </c>
      <c r="F11" s="8">
        <f>validationtimeseries!E11</f>
        <v>108749.05711527202</v>
      </c>
      <c r="G11" s="8">
        <f>validationtimeseries!F11</f>
        <v>55584.787275317554</v>
      </c>
      <c r="H11" s="8">
        <f>validationtimeseries!G11</f>
        <v>117961.33491232873</v>
      </c>
      <c r="I11" s="8">
        <f>validationtimeseries!H11</f>
        <v>71442.598802368579</v>
      </c>
      <c r="J11" s="8">
        <f>validationtimeseries!I11</f>
        <v>87060.847549827129</v>
      </c>
      <c r="K11" s="8">
        <f>validationtimeseries!J11</f>
        <v>150572.98498620529</v>
      </c>
      <c r="L11" s="8">
        <f>validationtimeseries!K11</f>
        <v>156782.95002603144</v>
      </c>
      <c r="M11" s="8">
        <f>validationtimeseries!L11</f>
        <v>224460.99086337516</v>
      </c>
      <c r="N11" s="8">
        <f>validationtimeseries!M11</f>
        <v>326888.07956134918</v>
      </c>
      <c r="O11" s="8">
        <f>validationtimeseries!N11</f>
        <v>147533.33776981744</v>
      </c>
      <c r="P11" s="8">
        <f>validationtimeseries!O11</f>
        <v>164063.16956169935</v>
      </c>
      <c r="Q11" s="8">
        <f>validationtimeseries!P11</f>
        <v>156537.16483657941</v>
      </c>
      <c r="R11" s="8">
        <f>validationtimeseries!Q11</f>
        <v>341831.19683904713</v>
      </c>
      <c r="S11" s="8">
        <f>validationtimeseries!R11</f>
        <v>264583.08963772282</v>
      </c>
      <c r="T11" s="8">
        <f>validationtimeseries!S11</f>
        <v>165522.32467376272</v>
      </c>
      <c r="U11" s="8">
        <f>validationtimeseries!T11</f>
        <v>113888.76765925638</v>
      </c>
      <c r="V11" s="8">
        <f>validationtimeseries!U11</f>
        <v>120244.95933078184</v>
      </c>
    </row>
    <row r="12" spans="1:23" x14ac:dyDescent="0.3">
      <c r="A12" s="26" t="s">
        <v>1950</v>
      </c>
      <c r="B12">
        <f t="shared" si="0"/>
        <v>3.2397458670761048E-2</v>
      </c>
      <c r="C12" s="8"/>
      <c r="D12" s="8"/>
      <c r="E12" s="8"/>
      <c r="F12" s="8"/>
      <c r="G12" s="8"/>
      <c r="H12" s="8"/>
      <c r="I12" s="8"/>
      <c r="J12" s="8"/>
      <c r="K12" s="8"/>
      <c r="L12" s="8"/>
      <c r="M12" s="8"/>
      <c r="N12" s="27">
        <f>validationtimeseries!M12</f>
        <v>0.74272494700000002</v>
      </c>
      <c r="O12" s="27">
        <f>validationtimeseries!N12</f>
        <v>0.73415333699999996</v>
      </c>
      <c r="P12" s="27">
        <f>validationtimeseries!O12</f>
        <v>0.830865674</v>
      </c>
      <c r="Q12" s="27">
        <f>validationtimeseries!P12</f>
        <v>0.82803807399999996</v>
      </c>
      <c r="R12" s="27">
        <f>validationtimeseries!Q12</f>
        <v>0.77878078799999995</v>
      </c>
      <c r="S12" s="27">
        <f>validationtimeseries!R12</f>
        <v>0.77209737700000003</v>
      </c>
      <c r="T12" s="27">
        <f>validationtimeseries!S12</f>
        <v>0.76544734000000003</v>
      </c>
      <c r="U12" s="27">
        <f>validationtimeseries!T12</f>
        <v>0.74997359900000005</v>
      </c>
      <c r="V12" s="27">
        <f>validationtimeseries!U12</f>
        <v>0.76687717099999997</v>
      </c>
    </row>
    <row r="13" spans="1:23" x14ac:dyDescent="0.3">
      <c r="A13" t="s">
        <v>1608</v>
      </c>
      <c r="B13">
        <f t="shared" si="0"/>
        <v>109371.57617465947</v>
      </c>
      <c r="C13" s="8">
        <f>validationtimeseries!B13</f>
        <v>323565.31269635208</v>
      </c>
      <c r="D13" s="8">
        <f>validationtimeseries!C13</f>
        <v>354677.36199407821</v>
      </c>
      <c r="E13" s="8">
        <f>validationtimeseries!D13</f>
        <v>479125.55918498285</v>
      </c>
      <c r="F13" s="8">
        <f>validationtimeseries!E13</f>
        <v>364010.97678339609</v>
      </c>
      <c r="G13" s="8">
        <f>validationtimeseries!F13</f>
        <v>286230.85353908071</v>
      </c>
      <c r="H13" s="8">
        <f>validationtimeseries!G13</f>
        <v>367122.18171316868</v>
      </c>
      <c r="I13" s="8">
        <f>validationtimeseries!H13</f>
        <v>336010.13241544255</v>
      </c>
      <c r="J13" s="8">
        <f>validationtimeseries!I13</f>
        <v>280008.44367953547</v>
      </c>
      <c r="K13" s="8">
        <f>validationtimeseries!J13</f>
        <v>329787.72255589732</v>
      </c>
      <c r="L13" s="8">
        <f>validationtimeseries!K13</f>
        <v>360899.77185362345</v>
      </c>
      <c r="M13" s="8">
        <f>validationtimeseries!L13</f>
        <v>581795.32186747924</v>
      </c>
      <c r="N13" s="8">
        <f>validationtimeseries!M13</f>
        <v>441791.10002771148</v>
      </c>
      <c r="O13" s="8">
        <f>validationtimeseries!N13</f>
        <v>553794.47749952564</v>
      </c>
      <c r="P13" s="8">
        <f>validationtimeseries!O13</f>
        <v>485347.96904452809</v>
      </c>
      <c r="Q13" s="8">
        <f>validationtimeseries!P13</f>
        <v>525793.63313157216</v>
      </c>
      <c r="R13" s="8">
        <f>validationtimeseries!Q13</f>
        <v>659575.44511179463</v>
      </c>
      <c r="S13" s="8">
        <f>validationtimeseries!R13</f>
        <v>420012.66551930318</v>
      </c>
      <c r="T13" s="8">
        <f>validationtimeseries!S13</f>
        <v>528904.83806134469</v>
      </c>
      <c r="U13" s="8">
        <f>validationtimeseries!T13</f>
        <v>252007.5993115819</v>
      </c>
      <c r="V13" s="8">
        <f>validationtimeseries!U13</f>
        <v>364010.97678339609</v>
      </c>
    </row>
    <row r="14" spans="1:23" x14ac:dyDescent="0.3">
      <c r="A14" t="s">
        <v>1646</v>
      </c>
      <c r="B14">
        <f t="shared" si="0"/>
        <v>2919.2996036969457</v>
      </c>
      <c r="C14" s="8">
        <f>validationtimeseries!B14</f>
        <v>2870.7596401028277</v>
      </c>
      <c r="D14" s="8">
        <f>validationtimeseries!C14</f>
        <v>2618.6778214102783</v>
      </c>
      <c r="E14" s="8">
        <f>validationtimeseries!D14</f>
        <v>2394.2800057496047</v>
      </c>
      <c r="F14" s="8">
        <f>validationtimeseries!E14</f>
        <v>2679.8392935019624</v>
      </c>
      <c r="G14" s="8">
        <f>validationtimeseries!F14</f>
        <v>2606.3050053663774</v>
      </c>
      <c r="H14" s="8">
        <f>validationtimeseries!G14</f>
        <v>2237.1267765280322</v>
      </c>
      <c r="I14" s="8">
        <f>validationtimeseries!H14</f>
        <v>2330.7795319317729</v>
      </c>
      <c r="J14" s="8">
        <f>validationtimeseries!I14</f>
        <v>2263.1599739668077</v>
      </c>
      <c r="K14" s="8">
        <f>validationtimeseries!J14</f>
        <v>2697.3812016801608</v>
      </c>
      <c r="L14" s="8">
        <f>validationtimeseries!K14</f>
        <v>3433.6430381204655</v>
      </c>
      <c r="M14" s="8">
        <f>validationtimeseries!L14</f>
        <v>3615.2430710590797</v>
      </c>
      <c r="N14" s="8">
        <f>validationtimeseries!M14</f>
        <v>3294.4584440623207</v>
      </c>
      <c r="O14" s="8">
        <f>validationtimeseries!N14</f>
        <v>4814.9048011239765</v>
      </c>
      <c r="P14" s="8">
        <f>validationtimeseries!O14</f>
        <v>6441.6934894968945</v>
      </c>
      <c r="Q14" s="8">
        <f>validationtimeseries!P14</f>
        <v>8691.5731087368604</v>
      </c>
      <c r="R14" s="8">
        <f>validationtimeseries!Q14</f>
        <v>10045.523392673238</v>
      </c>
      <c r="S14" s="8">
        <f>validationtimeseries!R14</f>
        <v>10780.562671806376</v>
      </c>
      <c r="T14" s="8">
        <f>validationtimeseries!S14</f>
        <v>10031.407789036748</v>
      </c>
      <c r="U14" s="8">
        <f>validationtimeseries!T14</f>
        <v>7603.2975937948622</v>
      </c>
      <c r="V14" s="8">
        <f>validationtimeseries!U14</f>
        <v>6055.7969314665343</v>
      </c>
    </row>
    <row r="15" spans="1:23" x14ac:dyDescent="0.3">
      <c r="A15" t="s">
        <v>1650</v>
      </c>
      <c r="B15">
        <f t="shared" si="0"/>
        <v>3209.6708356521026</v>
      </c>
      <c r="C15" s="8">
        <f>validationtimeseries!B15</f>
        <v>4098.1241278002208</v>
      </c>
      <c r="D15" s="8">
        <f>validationtimeseries!C15</f>
        <v>4665.3283250811</v>
      </c>
      <c r="E15" s="8">
        <f>validationtimeseries!D15</f>
        <v>5784.2417708782523</v>
      </c>
      <c r="F15" s="8">
        <f>validationtimeseries!E15</f>
        <v>7542.8179241168773</v>
      </c>
      <c r="G15" s="8">
        <f>validationtimeseries!F15</f>
        <v>8574.2373890135623</v>
      </c>
      <c r="H15" s="8">
        <f>validationtimeseries!G15</f>
        <v>9535.136803557416</v>
      </c>
      <c r="I15" s="8">
        <f>validationtimeseries!H15</f>
        <v>10534.791193970646</v>
      </c>
      <c r="J15" s="8">
        <f>validationtimeseries!I15</f>
        <v>12213.27959648552</v>
      </c>
      <c r="K15" s="8">
        <f>validationtimeseries!J15</f>
        <v>13350.172399099045</v>
      </c>
      <c r="L15" s="8">
        <f>validationtimeseries!K15</f>
        <v>13585.234135667397</v>
      </c>
      <c r="M15" s="8">
        <f>validationtimeseries!L15</f>
        <v>13542.390634358835</v>
      </c>
      <c r="N15" s="8">
        <f>validationtimeseries!M15</f>
        <v>14509.050440310562</v>
      </c>
      <c r="O15" s="8">
        <f>validationtimeseries!N15</f>
        <v>15049.067971513008</v>
      </c>
      <c r="P15" s="8">
        <f>validationtimeseries!O15</f>
        <v>13854.762198302433</v>
      </c>
      <c r="Q15" s="8">
        <f>validationtimeseries!P15</f>
        <v>13006.523134585559</v>
      </c>
      <c r="R15" s="8">
        <f>validationtimeseries!Q15</f>
        <v>12728.554877151684</v>
      </c>
      <c r="S15" s="8">
        <f>validationtimeseries!R15</f>
        <v>12254.54968561408</v>
      </c>
      <c r="T15" s="8">
        <f>validationtimeseries!S15</f>
        <v>12132.595043340252</v>
      </c>
      <c r="U15" s="8">
        <f>validationtimeseries!T15</f>
        <v>10843.240084849263</v>
      </c>
      <c r="V15" s="8">
        <f>validationtimeseries!U15</f>
        <v>8871.7119300599425</v>
      </c>
    </row>
    <row r="16" spans="1:23" x14ac:dyDescent="0.3">
      <c r="A16" t="s">
        <v>1985</v>
      </c>
      <c r="B16">
        <f t="shared" si="0"/>
        <v>6256.8967613991463</v>
      </c>
      <c r="C16" s="8">
        <f>validationtimeseries!B16</f>
        <v>1058.5833639368343</v>
      </c>
      <c r="D16" s="8">
        <f>validationtimeseries!C16</f>
        <v>1098.062489329008</v>
      </c>
      <c r="E16" s="8">
        <f>validationtimeseries!D16</f>
        <v>1286.6011211729194</v>
      </c>
      <c r="F16" s="8">
        <f>validationtimeseries!E16</f>
        <v>1664.3349324029655</v>
      </c>
      <c r="G16" s="8">
        <f>validationtimeseries!F16</f>
        <v>1751.0321006927504</v>
      </c>
      <c r="H16" s="8">
        <f>validationtimeseries!G16</f>
        <v>1987.0878890923359</v>
      </c>
      <c r="I16" s="8">
        <f>validationtimeseries!H16</f>
        <v>2029.3447044823483</v>
      </c>
      <c r="J16" s="8">
        <f>validationtimeseries!I16</f>
        <v>2971.7568499837294</v>
      </c>
      <c r="K16" s="8">
        <f>validationtimeseries!J16</f>
        <v>2487.195653497291</v>
      </c>
      <c r="L16" s="8">
        <f>validationtimeseries!K16</f>
        <v>2582.8688817229067</v>
      </c>
      <c r="M16" s="8">
        <f>validationtimeseries!L16</f>
        <v>3256.2827661312276</v>
      </c>
      <c r="N16" s="8">
        <f>validationtimeseries!M16</f>
        <v>3265.8301287061645</v>
      </c>
      <c r="O16" s="8">
        <f>validationtimeseries!N16</f>
        <v>2905.5460006782619</v>
      </c>
      <c r="P16" s="8">
        <f>validationtimeseries!O16</f>
        <v>2822.7150647256863</v>
      </c>
      <c r="Q16" s="8">
        <f>validationtimeseries!P16</f>
        <v>3137.7520248147512</v>
      </c>
      <c r="R16" s="8">
        <f>validationtimeseries!Q16</f>
        <v>4784.0352729145216</v>
      </c>
      <c r="S16" s="8">
        <f>validationtimeseries!R16</f>
        <v>7256.6321526746497</v>
      </c>
      <c r="T16" s="8">
        <f>validationtimeseries!S16</f>
        <v>14188.194408497131</v>
      </c>
      <c r="U16" s="8">
        <f>validationtimeseries!T16</f>
        <v>21041.159135223159</v>
      </c>
      <c r="V16" s="8">
        <f>validationtimeseries!U16</f>
        <v>22833.065374045142</v>
      </c>
    </row>
    <row r="17" spans="1:22" x14ac:dyDescent="0.3">
      <c r="A17" t="s">
        <v>1673</v>
      </c>
      <c r="B17">
        <f t="shared" si="0"/>
        <v>2851.5695503914981</v>
      </c>
      <c r="C17" s="8">
        <f>validationtimeseries!B17</f>
        <v>35.532868160117516</v>
      </c>
      <c r="D17" s="8">
        <f>validationtimeseries!C17</f>
        <v>35.931364179614135</v>
      </c>
      <c r="E17" s="8">
        <f>validationtimeseries!D17</f>
        <v>36.877102199223806</v>
      </c>
      <c r="F17" s="8">
        <f>validationtimeseries!E17</f>
        <v>39.007849978194507</v>
      </c>
      <c r="G17" s="8">
        <f>validationtimeseries!F17</f>
        <v>35.42550492730998</v>
      </c>
      <c r="H17" s="8">
        <f>validationtimeseries!G17</f>
        <v>27.648530822216408</v>
      </c>
      <c r="I17" s="8">
        <f>validationtimeseries!H17</f>
        <v>64.084569615232056</v>
      </c>
      <c r="J17" s="8">
        <f>validationtimeseries!I17</f>
        <v>140.80357956394403</v>
      </c>
      <c r="K17" s="8">
        <f>validationtimeseries!J17</f>
        <v>28.250745723503986</v>
      </c>
      <c r="L17" s="8">
        <f>validationtimeseries!K17</f>
        <v>45.253944489231834</v>
      </c>
      <c r="M17" s="8">
        <f>validationtimeseries!L17</f>
        <v>59.083528450857607</v>
      </c>
      <c r="N17" s="8">
        <f>validationtimeseries!M17</f>
        <v>61.660986920952531</v>
      </c>
      <c r="O17" s="8">
        <f>validationtimeseries!N17</f>
        <v>77.481226684753651</v>
      </c>
      <c r="P17" s="8">
        <f>validationtimeseries!O17</f>
        <v>106.82924747498696</v>
      </c>
      <c r="Q17" s="8">
        <f>validationtimeseries!P17</f>
        <v>279.15173186282959</v>
      </c>
      <c r="R17" s="8">
        <f>validationtimeseries!Q17</f>
        <v>1160.8864572605562</v>
      </c>
      <c r="S17" s="8">
        <f>validationtimeseries!R17</f>
        <v>2911.2554899048941</v>
      </c>
      <c r="T17" s="8">
        <f>validationtimeseries!S17</f>
        <v>6080.8027591258697</v>
      </c>
      <c r="U17" s="8">
        <f>validationtimeseries!T17</f>
        <v>8394.3031861327163</v>
      </c>
      <c r="V17" s="8">
        <f>validationtimeseries!U17</f>
        <v>9335.4257644283825</v>
      </c>
    </row>
    <row r="18" spans="1:22" x14ac:dyDescent="0.3">
      <c r="A18" t="s">
        <v>1695</v>
      </c>
      <c r="B18">
        <f t="shared" si="0"/>
        <v>272070.95926430664</v>
      </c>
      <c r="C18" s="8">
        <f>validationtimeseries!B18</f>
        <v>1910000</v>
      </c>
      <c r="D18" s="8">
        <f>validationtimeseries!C18</f>
        <v>2462000</v>
      </c>
      <c r="E18" s="8">
        <f>validationtimeseries!D18</f>
        <v>2394500</v>
      </c>
      <c r="F18" s="8">
        <f>validationtimeseries!E18</f>
        <v>2320000</v>
      </c>
      <c r="G18" s="8">
        <f>validationtimeseries!F18</f>
        <v>2456000</v>
      </c>
      <c r="H18" s="8">
        <f>validationtimeseries!G18</f>
        <v>2422000</v>
      </c>
      <c r="I18" s="8">
        <f>validationtimeseries!H18</f>
        <v>2193000</v>
      </c>
      <c r="J18" s="8">
        <f>validationtimeseries!I18</f>
        <v>2155000</v>
      </c>
      <c r="K18" s="8">
        <f>validationtimeseries!J18</f>
        <v>2159000</v>
      </c>
      <c r="L18" s="8">
        <f>validationtimeseries!K18</f>
        <v>2189000</v>
      </c>
      <c r="M18" s="8">
        <f>validationtimeseries!L18</f>
        <v>2193000</v>
      </c>
      <c r="N18" s="8">
        <f>validationtimeseries!M18</f>
        <v>2013000</v>
      </c>
      <c r="O18" s="8">
        <f>validationtimeseries!N18</f>
        <v>1888000</v>
      </c>
      <c r="P18" s="8">
        <f>validationtimeseries!O18</f>
        <v>1880000</v>
      </c>
      <c r="Q18" s="8">
        <f>validationtimeseries!P18</f>
        <v>1539000</v>
      </c>
      <c r="R18" s="8">
        <f>validationtimeseries!Q18</f>
        <v>1425000</v>
      </c>
      <c r="S18" s="8">
        <f>validationtimeseries!R18</f>
        <v>2126000</v>
      </c>
      <c r="T18" s="8">
        <f>validationtimeseries!S18</f>
        <v>2139000</v>
      </c>
      <c r="U18" s="8">
        <f>validationtimeseries!T18</f>
        <v>2010000</v>
      </c>
      <c r="V18" s="8">
        <f>validationtimeseries!U18</f>
        <v>1908000</v>
      </c>
    </row>
    <row r="19" spans="1:22" x14ac:dyDescent="0.3">
      <c r="A19" t="s">
        <v>1738</v>
      </c>
      <c r="B19">
        <f t="shared" si="0"/>
        <v>406738.58728907193</v>
      </c>
      <c r="C19" s="8">
        <f>validationtimeseries!B19</f>
        <v>0</v>
      </c>
      <c r="D19" s="8">
        <f>validationtimeseries!C19</f>
        <v>0</v>
      </c>
      <c r="E19" s="8">
        <f>validationtimeseries!D19</f>
        <v>0</v>
      </c>
      <c r="F19" s="8">
        <f>validationtimeseries!E19</f>
        <v>0</v>
      </c>
      <c r="G19" s="8">
        <f>validationtimeseries!F19</f>
        <v>19026</v>
      </c>
      <c r="H19" s="8">
        <f>validationtimeseries!G19</f>
        <v>63174</v>
      </c>
      <c r="I19" s="8">
        <f>validationtimeseries!H19</f>
        <v>108325</v>
      </c>
      <c r="J19" s="8">
        <f>validationtimeseries!I19</f>
        <v>170005</v>
      </c>
      <c r="K19" s="8">
        <f>validationtimeseries!J19</f>
        <v>288677</v>
      </c>
      <c r="L19" s="8">
        <f>validationtimeseries!K19</f>
        <v>436904</v>
      </c>
      <c r="M19" s="8">
        <f>validationtimeseries!L19</f>
        <v>517292</v>
      </c>
      <c r="N19" s="8">
        <f>validationtimeseries!M19</f>
        <v>603494</v>
      </c>
      <c r="O19" s="8">
        <f>validationtimeseries!N19</f>
        <v>710244</v>
      </c>
      <c r="P19" s="8">
        <f>validationtimeseries!O19</f>
        <v>730890</v>
      </c>
      <c r="Q19" s="8">
        <f>validationtimeseries!P19</f>
        <v>774276</v>
      </c>
      <c r="R19" s="8">
        <f>validationtimeseries!Q19</f>
        <v>861312</v>
      </c>
      <c r="S19" s="8">
        <f>validationtimeseries!R19</f>
        <v>914792</v>
      </c>
      <c r="T19" s="8">
        <f>validationtimeseries!S19</f>
        <v>1003521</v>
      </c>
      <c r="U19" s="8">
        <f>validationtimeseries!T19</f>
        <v>1113512</v>
      </c>
      <c r="V19" s="8">
        <f>validationtimeseries!U19</f>
        <v>1186830</v>
      </c>
    </row>
    <row r="23" spans="1:22" x14ac:dyDescent="0.3">
      <c r="A23" t="s">
        <v>1648</v>
      </c>
      <c r="B23">
        <f>B15</f>
        <v>3209.6708356521026</v>
      </c>
    </row>
    <row r="24" spans="1:22" x14ac:dyDescent="0.3">
      <c r="A24" t="s">
        <v>1668</v>
      </c>
      <c r="B24">
        <f>_xlfn.STDEV.P(C24:L24)</f>
        <v>615.50532252400239</v>
      </c>
      <c r="C24">
        <f t="shared" ref="C24:L24" si="1">C16</f>
        <v>1058.5833639368343</v>
      </c>
      <c r="D24">
        <f t="shared" si="1"/>
        <v>1098.062489329008</v>
      </c>
      <c r="E24">
        <f t="shared" si="1"/>
        <v>1286.6011211729194</v>
      </c>
      <c r="F24">
        <f t="shared" si="1"/>
        <v>1664.3349324029655</v>
      </c>
      <c r="G24">
        <f t="shared" si="1"/>
        <v>1751.0321006927504</v>
      </c>
      <c r="H24">
        <f t="shared" si="1"/>
        <v>1987.0878890923359</v>
      </c>
      <c r="I24">
        <f t="shared" si="1"/>
        <v>2029.3447044823483</v>
      </c>
      <c r="J24">
        <f t="shared" si="1"/>
        <v>2971.7568499837294</v>
      </c>
      <c r="K24">
        <f t="shared" si="1"/>
        <v>2487.195653497291</v>
      </c>
      <c r="L24">
        <f t="shared" si="1"/>
        <v>2582.8688817229067</v>
      </c>
    </row>
    <row r="25" spans="1:22" x14ac:dyDescent="0.3">
      <c r="A25" t="s">
        <v>1986</v>
      </c>
      <c r="B25">
        <f>_xlfn.STDEV.P(M25:V25)</f>
        <v>11823.381240740064</v>
      </c>
      <c r="M25">
        <f t="shared" ref="M25:V25" si="2">SUM(M14,M16,M17)</f>
        <v>6930.6093656411649</v>
      </c>
      <c r="N25">
        <f t="shared" si="2"/>
        <v>6621.9495596894376</v>
      </c>
      <c r="O25">
        <f t="shared" si="2"/>
        <v>7797.9320284869927</v>
      </c>
      <c r="P25">
        <f t="shared" si="2"/>
        <v>9371.2378016975672</v>
      </c>
      <c r="Q25">
        <f t="shared" si="2"/>
        <v>12108.476865414441</v>
      </c>
      <c r="R25">
        <f t="shared" si="2"/>
        <v>15990.445122848316</v>
      </c>
      <c r="S25">
        <f t="shared" si="2"/>
        <v>20948.450314385922</v>
      </c>
      <c r="T25">
        <f t="shared" si="2"/>
        <v>30300.40495665975</v>
      </c>
      <c r="U25">
        <f t="shared" si="2"/>
        <v>37038.759915150738</v>
      </c>
      <c r="V25">
        <f t="shared" si="2"/>
        <v>38224.288069940056</v>
      </c>
    </row>
    <row r="26" spans="1:22" x14ac:dyDescent="0.3">
      <c r="A26" t="s">
        <v>1642</v>
      </c>
      <c r="B26">
        <f>_xlfn.STDEV.P(C26:V26)</f>
        <v>11772.504203014752</v>
      </c>
      <c r="C26">
        <f t="shared" ref="C26:V26" si="3">SUM(C14:C17)</f>
        <v>8063.0000000000009</v>
      </c>
      <c r="D26">
        <f t="shared" si="3"/>
        <v>8418</v>
      </c>
      <c r="E26">
        <f t="shared" si="3"/>
        <v>9502</v>
      </c>
      <c r="F26">
        <f t="shared" si="3"/>
        <v>11926</v>
      </c>
      <c r="G26">
        <f t="shared" si="3"/>
        <v>12967</v>
      </c>
      <c r="H26">
        <f t="shared" si="3"/>
        <v>13787</v>
      </c>
      <c r="I26">
        <f t="shared" si="3"/>
        <v>14959</v>
      </c>
      <c r="J26">
        <f t="shared" si="3"/>
        <v>17589</v>
      </c>
      <c r="K26">
        <f t="shared" si="3"/>
        <v>18563</v>
      </c>
      <c r="L26">
        <f t="shared" si="3"/>
        <v>19647</v>
      </c>
      <c r="M26">
        <f t="shared" si="3"/>
        <v>20473</v>
      </c>
      <c r="N26">
        <f t="shared" si="3"/>
        <v>21131.000000000004</v>
      </c>
      <c r="O26">
        <f t="shared" si="3"/>
        <v>22847.000000000004</v>
      </c>
      <c r="P26">
        <f t="shared" si="3"/>
        <v>23226</v>
      </c>
      <c r="Q26">
        <f t="shared" si="3"/>
        <v>25115</v>
      </c>
      <c r="R26">
        <f t="shared" si="3"/>
        <v>28719.000000000004</v>
      </c>
      <c r="S26">
        <f t="shared" si="3"/>
        <v>33203</v>
      </c>
      <c r="T26">
        <f t="shared" si="3"/>
        <v>42433.000000000007</v>
      </c>
      <c r="U26">
        <f t="shared" si="3"/>
        <v>47882</v>
      </c>
      <c r="V26">
        <f t="shared" si="3"/>
        <v>47096</v>
      </c>
    </row>
    <row r="32" spans="1:22" x14ac:dyDescent="0.3">
      <c r="A32" s="26"/>
    </row>
    <row r="33" spans="1:1" x14ac:dyDescent="0.3">
      <c r="A33" s="26"/>
    </row>
    <row r="34" spans="1:1" x14ac:dyDescent="0.3">
      <c r="A34" s="26"/>
    </row>
    <row r="35" spans="1:1" x14ac:dyDescent="0.3">
      <c r="A35" s="26"/>
    </row>
    <row r="36" spans="1:1" x14ac:dyDescent="0.3">
      <c r="A36" s="26"/>
    </row>
    <row r="37" spans="1:1" x14ac:dyDescent="0.3">
      <c r="A37" s="26"/>
    </row>
    <row r="38" spans="1:1" x14ac:dyDescent="0.3">
      <c r="A38" s="26"/>
    </row>
    <row r="39" spans="1:1" x14ac:dyDescent="0.3">
      <c r="A39" s="26"/>
    </row>
    <row r="40" spans="1:1" x14ac:dyDescent="0.3">
      <c r="A40" s="26"/>
    </row>
    <row r="41" spans="1:1" x14ac:dyDescent="0.3">
      <c r="A41" s="26"/>
    </row>
    <row r="42" spans="1:1" x14ac:dyDescent="0.3">
      <c r="A42" s="26"/>
    </row>
    <row r="43" spans="1:1" x14ac:dyDescent="0.3">
      <c r="A43" s="26"/>
    </row>
    <row r="44" spans="1:1" x14ac:dyDescent="0.3">
      <c r="A44" s="26"/>
    </row>
    <row r="45" spans="1:1" x14ac:dyDescent="0.3">
      <c r="A45" s="26"/>
    </row>
    <row r="46" spans="1:1" x14ac:dyDescent="0.3">
      <c r="A46" s="26"/>
    </row>
    <row r="47" spans="1:1" x14ac:dyDescent="0.3">
      <c r="A47" s="26"/>
    </row>
    <row r="48" spans="1:1" x14ac:dyDescent="0.3">
      <c r="A48" s="26"/>
    </row>
    <row r="49" spans="1:1" x14ac:dyDescent="0.3">
      <c r="A49"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EF2185-4296-4909-B119-96ADB2CF963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28F4AF9-4E75-413A-803A-46FE3EDDF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C64007-5076-4DDD-B6B0-33978E9411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Celia</dc:creator>
  <cp:keywords/>
  <dc:description/>
  <cp:lastModifiedBy>Erin Stringfellow</cp:lastModifiedBy>
  <cp:revision/>
  <dcterms:created xsi:type="dcterms:W3CDTF">2021-07-09T19:49:47Z</dcterms:created>
  <dcterms:modified xsi:type="dcterms:W3CDTF">2021-08-05T15:43:45Z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