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docs\hiqu\HR\Project Tracking\"/>
    </mc:Choice>
  </mc:AlternateContent>
  <xr:revisionPtr revIDLastSave="0" documentId="13_ncr:1_{A53837A2-1218-4C15-B09F-5BB540F6BD6E}" xr6:coauthVersionLast="47" xr6:coauthVersionMax="47" xr10:uidLastSave="{00000000-0000-0000-0000-000000000000}"/>
  <bookViews>
    <workbookView xWindow="-120" yWindow="-120" windowWidth="29040" windowHeight="15720" activeTab="6" xr2:uid="{DF6556AC-B3AD-4E27-80BD-5C2131616F62}"/>
  </bookViews>
  <sheets>
    <sheet name="Project Performance" sheetId="5" r:id="rId1"/>
    <sheet name="Working 1" sheetId="6" r:id="rId2"/>
    <sheet name="Project Estimate" sheetId="1" r:id="rId3"/>
    <sheet name="Data" sheetId="3" r:id="rId4"/>
    <sheet name="Data2" sheetId="7" r:id="rId5"/>
    <sheet name="SQL" sheetId="2" r:id="rId6"/>
    <sheet name="Pivot" sheetId="4" r:id="rId7"/>
  </sheets>
  <calcPr calcId="191029"/>
  <pivotCaches>
    <pivotCache cacheId="1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59" i="5" l="1"/>
  <c r="AE58" i="5"/>
  <c r="AE57" i="5"/>
  <c r="AE56" i="5"/>
  <c r="AE55" i="5"/>
  <c r="AE54" i="5"/>
  <c r="AE53" i="5"/>
  <c r="AE52" i="5"/>
  <c r="AE51" i="5"/>
  <c r="AE50" i="5"/>
  <c r="AE49" i="5"/>
  <c r="AE48" i="5"/>
  <c r="AE47" i="5"/>
  <c r="AE46" i="5"/>
  <c r="AE45" i="5"/>
  <c r="AE44" i="5"/>
  <c r="AE43" i="5"/>
  <c r="AE42" i="5"/>
  <c r="AE41" i="5"/>
  <c r="AE40" i="5"/>
  <c r="AE39" i="5"/>
  <c r="AE38" i="5"/>
  <c r="AE37" i="5"/>
  <c r="AE36" i="5"/>
  <c r="AE35" i="5"/>
  <c r="AE34" i="5"/>
  <c r="AE33" i="5"/>
  <c r="AE32" i="5"/>
  <c r="AE31" i="5"/>
  <c r="AE30" i="5"/>
  <c r="AE29" i="5"/>
  <c r="AE28" i="5"/>
  <c r="AE27" i="5"/>
  <c r="AE26" i="5"/>
  <c r="AE25" i="5"/>
  <c r="AE24" i="5"/>
  <c r="AE23" i="5"/>
  <c r="AE22" i="5"/>
  <c r="AE21" i="5"/>
  <c r="AE20" i="5"/>
  <c r="AE19" i="5"/>
  <c r="AE18" i="5"/>
  <c r="AE17" i="5"/>
  <c r="AE16" i="5"/>
  <c r="AE15" i="5"/>
  <c r="AE14" i="5"/>
  <c r="AE13" i="5"/>
  <c r="AE12" i="5"/>
  <c r="AE11" i="5"/>
  <c r="AE10" i="5"/>
  <c r="AE9" i="5"/>
  <c r="AE8" i="5"/>
  <c r="AE7" i="5"/>
  <c r="AE6" i="5"/>
  <c r="AG43" i="5"/>
  <c r="AJ43" i="5"/>
  <c r="AJ30" i="5"/>
  <c r="E46" i="1"/>
  <c r="D46" i="1"/>
  <c r="A43" i="5"/>
  <c r="A28" i="5"/>
  <c r="W6" i="5"/>
  <c r="AF44" i="5"/>
  <c r="AI44" i="5"/>
  <c r="AI11" i="5"/>
  <c r="AI7" i="5"/>
  <c r="AH59" i="5"/>
  <c r="AH58" i="5"/>
  <c r="AH57" i="5"/>
  <c r="AH56" i="5"/>
  <c r="AH55" i="5"/>
  <c r="AH54" i="5"/>
  <c r="AH53" i="5"/>
  <c r="AH52" i="5"/>
  <c r="AH51" i="5"/>
  <c r="AH50" i="5"/>
  <c r="AH49" i="5"/>
  <c r="AH48" i="5"/>
  <c r="AH46" i="5"/>
  <c r="AD59" i="5"/>
  <c r="AD58" i="5"/>
  <c r="AD57" i="5"/>
  <c r="AD56" i="5"/>
  <c r="AD55" i="5"/>
  <c r="AD42" i="5"/>
  <c r="AD41" i="5"/>
  <c r="AD40" i="5"/>
  <c r="AD39" i="5"/>
  <c r="AD38" i="5"/>
  <c r="AD37" i="5"/>
  <c r="AD36" i="5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J8" i="5" s="1"/>
  <c r="A9" i="7"/>
  <c r="A8" i="7"/>
  <c r="A7" i="7"/>
  <c r="A6" i="7"/>
  <c r="A5" i="7"/>
  <c r="A4" i="7"/>
  <c r="A3" i="7"/>
  <c r="A2" i="7"/>
  <c r="AJ45" i="5" s="1"/>
  <c r="V6" i="5"/>
  <c r="A8" i="1"/>
  <c r="A7" i="1"/>
  <c r="A10" i="5"/>
  <c r="A9" i="5"/>
  <c r="A8" i="5"/>
  <c r="A59" i="5"/>
  <c r="A58" i="5"/>
  <c r="A57" i="5"/>
  <c r="A56" i="5"/>
  <c r="A55" i="5"/>
  <c r="A42" i="5"/>
  <c r="A41" i="5"/>
  <c r="A40" i="5"/>
  <c r="A39" i="5"/>
  <c r="A38" i="5"/>
  <c r="A37" i="5"/>
  <c r="A36" i="5"/>
  <c r="A16" i="5"/>
  <c r="A34" i="1"/>
  <c r="A35" i="5"/>
  <c r="A34" i="5"/>
  <c r="A33" i="5"/>
  <c r="A32" i="5"/>
  <c r="A31" i="5"/>
  <c r="A30" i="5"/>
  <c r="A15" i="5"/>
  <c r="A14" i="5"/>
  <c r="A13" i="5"/>
  <c r="A12" i="5"/>
  <c r="A54" i="5"/>
  <c r="A53" i="5"/>
  <c r="A62" i="1"/>
  <c r="AD60" i="5"/>
  <c r="AD54" i="5"/>
  <c r="AD53" i="5"/>
  <c r="AD52" i="5"/>
  <c r="AD51" i="5"/>
  <c r="AD50" i="5"/>
  <c r="AD49" i="5"/>
  <c r="AD48" i="5"/>
  <c r="AD47" i="5"/>
  <c r="AD46" i="5"/>
  <c r="AD45" i="5"/>
  <c r="AD35" i="5"/>
  <c r="AD34" i="5"/>
  <c r="AD33" i="5"/>
  <c r="AD32" i="5"/>
  <c r="AD31" i="5"/>
  <c r="AD30" i="5"/>
  <c r="AD27" i="5"/>
  <c r="AD26" i="5"/>
  <c r="AD25" i="5"/>
  <c r="AD24" i="5"/>
  <c r="AD23" i="5"/>
  <c r="AD22" i="5"/>
  <c r="AD21" i="5"/>
  <c r="AD20" i="5"/>
  <c r="AD19" i="5"/>
  <c r="AD18" i="5"/>
  <c r="AD15" i="5"/>
  <c r="AD14" i="5"/>
  <c r="AD13" i="5"/>
  <c r="AD12" i="5"/>
  <c r="AD8" i="5"/>
  <c r="S60" i="5"/>
  <c r="AG15" i="5" l="1"/>
  <c r="AG39" i="5"/>
  <c r="Q15" i="5"/>
  <c r="P15" i="5"/>
  <c r="F15" i="5"/>
  <c r="AG40" i="5"/>
  <c r="AG8" i="5"/>
  <c r="AG33" i="5"/>
  <c r="AG12" i="5"/>
  <c r="AJ12" i="5"/>
  <c r="AG18" i="5"/>
  <c r="AJ18" i="5"/>
  <c r="AG30" i="5"/>
  <c r="AG45" i="5"/>
  <c r="AJ14" i="5"/>
  <c r="AG10" i="5"/>
  <c r="AJ15" i="5"/>
  <c r="AJ58" i="5"/>
  <c r="AJ34" i="5"/>
  <c r="AG35" i="5"/>
  <c r="AG31" i="5"/>
  <c r="AG54" i="5"/>
  <c r="AG59" i="5"/>
  <c r="AJ33" i="5"/>
  <c r="AG56" i="5"/>
  <c r="AJ59" i="5"/>
  <c r="AG14" i="5"/>
  <c r="AG34" i="5"/>
  <c r="AG58" i="5"/>
  <c r="AG16" i="5"/>
  <c r="AJ39" i="5"/>
  <c r="AJ40" i="5"/>
  <c r="AJ37" i="5"/>
  <c r="AJ41" i="5"/>
  <c r="AJ32" i="5"/>
  <c r="AG32" i="5"/>
  <c r="AJ42" i="5"/>
  <c r="AG42" i="5"/>
  <c r="AJ31" i="5"/>
  <c r="AG9" i="5"/>
  <c r="AG41" i="5"/>
  <c r="AJ13" i="5"/>
  <c r="AG13" i="5"/>
  <c r="AJ56" i="5"/>
  <c r="AJ9" i="5"/>
  <c r="AG37" i="5"/>
  <c r="AJ35" i="5"/>
  <c r="AJ57" i="5"/>
  <c r="AG57" i="5"/>
  <c r="AJ10" i="5"/>
  <c r="AJ16" i="5"/>
  <c r="AJ54" i="5"/>
  <c r="AG36" i="5"/>
  <c r="AG55" i="5"/>
  <c r="AJ36" i="5"/>
  <c r="AJ55" i="5"/>
  <c r="AG38" i="5"/>
  <c r="AJ38" i="5"/>
  <c r="AD44" i="5"/>
  <c r="AB6" i="5"/>
  <c r="U6" i="5"/>
  <c r="AA6" i="5"/>
  <c r="AD29" i="5"/>
  <c r="Y6" i="5"/>
  <c r="T6" i="5"/>
  <c r="AD17" i="5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3" i="1"/>
  <c r="A32" i="1"/>
  <c r="A31" i="1"/>
  <c r="A30" i="1"/>
  <c r="A29" i="1"/>
  <c r="A28" i="1"/>
  <c r="A27" i="1"/>
  <c r="A26" i="1"/>
  <c r="A25" i="1"/>
  <c r="A24" i="1"/>
  <c r="A22" i="1"/>
  <c r="A23" i="1"/>
  <c r="A20" i="1"/>
  <c r="A19" i="1"/>
  <c r="A18" i="1"/>
  <c r="A17" i="1"/>
  <c r="A16" i="1"/>
  <c r="A15" i="1"/>
  <c r="A14" i="1"/>
  <c r="A13" i="1"/>
  <c r="A12" i="1"/>
  <c r="A11" i="1"/>
  <c r="A10" i="1"/>
  <c r="A6" i="1"/>
  <c r="A5" i="1"/>
  <c r="A52" i="5"/>
  <c r="A51" i="5"/>
  <c r="A50" i="5"/>
  <c r="A49" i="5"/>
  <c r="A48" i="5"/>
  <c r="A47" i="5"/>
  <c r="A46" i="5"/>
  <c r="A45" i="5"/>
  <c r="A27" i="5"/>
  <c r="A26" i="5"/>
  <c r="A25" i="5"/>
  <c r="A24" i="5"/>
  <c r="A23" i="5"/>
  <c r="A22" i="5"/>
  <c r="A21" i="5"/>
  <c r="A20" i="5"/>
  <c r="A19" i="5"/>
  <c r="A18" i="5"/>
  <c r="AF41" i="5" l="1"/>
  <c r="E30" i="5"/>
  <c r="E54" i="5"/>
  <c r="E9" i="5"/>
  <c r="H57" i="5"/>
  <c r="J34" i="5"/>
  <c r="P39" i="5"/>
  <c r="O13" i="5"/>
  <c r="G14" i="5"/>
  <c r="E41" i="5"/>
  <c r="I57" i="5"/>
  <c r="K34" i="5"/>
  <c r="P28" i="5"/>
  <c r="K39" i="5"/>
  <c r="P13" i="5"/>
  <c r="H14" i="5"/>
  <c r="L59" i="5"/>
  <c r="J57" i="5"/>
  <c r="O28" i="5"/>
  <c r="R8" i="5"/>
  <c r="R7" i="5" s="1"/>
  <c r="P14" i="5"/>
  <c r="O16" i="5"/>
  <c r="K57" i="5"/>
  <c r="Q28" i="5"/>
  <c r="L39" i="5"/>
  <c r="P16" i="5"/>
  <c r="O57" i="5"/>
  <c r="N40" i="5"/>
  <c r="N14" i="5"/>
  <c r="O54" i="5"/>
  <c r="I35" i="5"/>
  <c r="O40" i="5"/>
  <c r="N8" i="5"/>
  <c r="N7" i="5" s="1"/>
  <c r="F10" i="5"/>
  <c r="R58" i="5"/>
  <c r="K56" i="5"/>
  <c r="I54" i="5"/>
  <c r="P43" i="5"/>
  <c r="M42" i="5"/>
  <c r="L41" i="5"/>
  <c r="O38" i="5"/>
  <c r="H34" i="5"/>
  <c r="L32" i="5"/>
  <c r="K31" i="5"/>
  <c r="G28" i="5"/>
  <c r="M14" i="5"/>
  <c r="G8" i="5"/>
  <c r="N58" i="5"/>
  <c r="M43" i="5"/>
  <c r="K41" i="5"/>
  <c r="G34" i="5"/>
  <c r="J31" i="5"/>
  <c r="L14" i="5"/>
  <c r="J14" i="5"/>
  <c r="P57" i="5"/>
  <c r="H53" i="5"/>
  <c r="Q31" i="5"/>
  <c r="O41" i="5"/>
  <c r="I30" i="5"/>
  <c r="G59" i="5"/>
  <c r="K54" i="5"/>
  <c r="N41" i="5"/>
  <c r="P32" i="5"/>
  <c r="L10" i="5"/>
  <c r="F59" i="5"/>
  <c r="Q43" i="5"/>
  <c r="I34" i="5"/>
  <c r="P9" i="5"/>
  <c r="G56" i="5"/>
  <c r="H54" i="5"/>
  <c r="L42" i="5"/>
  <c r="O37" i="5"/>
  <c r="K32" i="5"/>
  <c r="F28" i="5"/>
  <c r="G33" i="5"/>
  <c r="F42" i="5"/>
  <c r="K30" i="5"/>
  <c r="F57" i="5"/>
  <c r="L35" i="5"/>
  <c r="H59" i="5"/>
  <c r="I58" i="5"/>
  <c r="R55" i="5"/>
  <c r="G54" i="5"/>
  <c r="L43" i="5"/>
  <c r="K42" i="5"/>
  <c r="J41" i="5"/>
  <c r="N37" i="5"/>
  <c r="F34" i="5"/>
  <c r="J32" i="5"/>
  <c r="I31" i="5"/>
  <c r="R16" i="5"/>
  <c r="K14" i="5"/>
  <c r="N59" i="5"/>
  <c r="G42" i="5"/>
  <c r="L30" i="5"/>
  <c r="F33" i="5"/>
  <c r="I59" i="5"/>
  <c r="L40" i="5"/>
  <c r="J16" i="5"/>
  <c r="G35" i="5"/>
  <c r="O10" i="5"/>
  <c r="R43" i="5"/>
  <c r="M34" i="5"/>
  <c r="H30" i="5"/>
  <c r="L56" i="5"/>
  <c r="N42" i="5"/>
  <c r="O32" i="5"/>
  <c r="F16" i="5"/>
  <c r="H58" i="5"/>
  <c r="Q55" i="5"/>
  <c r="F54" i="5"/>
  <c r="K43" i="5"/>
  <c r="J42" i="5"/>
  <c r="I41" i="5"/>
  <c r="M37" i="5"/>
  <c r="R33" i="5"/>
  <c r="I32" i="5"/>
  <c r="H31" i="5"/>
  <c r="Q16" i="5"/>
  <c r="F41" i="5"/>
  <c r="R10" i="5"/>
  <c r="M59" i="5"/>
  <c r="M35" i="5"/>
  <c r="Q10" i="5"/>
  <c r="R41" i="5"/>
  <c r="P10" i="5"/>
  <c r="L54" i="5"/>
  <c r="P31" i="5"/>
  <c r="Q59" i="5"/>
  <c r="G58" i="5"/>
  <c r="L55" i="5"/>
  <c r="M53" i="5"/>
  <c r="J43" i="5"/>
  <c r="I42" i="5"/>
  <c r="H41" i="5"/>
  <c r="L37" i="5"/>
  <c r="Q33" i="5"/>
  <c r="H32" i="5"/>
  <c r="G31" i="5"/>
  <c r="N16" i="5"/>
  <c r="I14" i="5"/>
  <c r="P59" i="5"/>
  <c r="F58" i="5"/>
  <c r="J55" i="5"/>
  <c r="K53" i="5"/>
  <c r="I43" i="5"/>
  <c r="H42" i="5"/>
  <c r="G41" i="5"/>
  <c r="O35" i="5"/>
  <c r="O33" i="5"/>
  <c r="G32" i="5"/>
  <c r="F31" i="5"/>
  <c r="M16" i="5"/>
  <c r="K13" i="5"/>
  <c r="R57" i="5"/>
  <c r="I55" i="5"/>
  <c r="J53" i="5"/>
  <c r="H43" i="5"/>
  <c r="N35" i="5"/>
  <c r="F32" i="5"/>
  <c r="L16" i="5"/>
  <c r="R54" i="5"/>
  <c r="I53" i="5"/>
  <c r="G43" i="5"/>
  <c r="M40" i="5"/>
  <c r="R31" i="5"/>
  <c r="K16" i="5"/>
  <c r="M54" i="5"/>
  <c r="F43" i="5"/>
  <c r="R32" i="5"/>
  <c r="J30" i="5"/>
  <c r="Q56" i="5"/>
  <c r="G53" i="5"/>
  <c r="R42" i="5"/>
  <c r="K40" i="5"/>
  <c r="Q32" i="5"/>
  <c r="I16" i="5"/>
  <c r="P56" i="5"/>
  <c r="Q42" i="5"/>
  <c r="J40" i="5"/>
  <c r="M31" i="5"/>
  <c r="H16" i="5"/>
  <c r="J54" i="5"/>
  <c r="M41" i="5"/>
  <c r="P38" i="5"/>
  <c r="L31" i="5"/>
  <c r="N28" i="5"/>
  <c r="P42" i="5"/>
  <c r="F12" i="5"/>
  <c r="I10" i="5"/>
  <c r="K15" i="5"/>
  <c r="P12" i="5"/>
  <c r="O36" i="5"/>
  <c r="Q8" i="5"/>
  <c r="L13" i="5"/>
  <c r="Q38" i="5"/>
  <c r="G9" i="5"/>
  <c r="J13" i="5"/>
  <c r="R28" i="5"/>
  <c r="J33" i="5"/>
  <c r="P30" i="5"/>
  <c r="N34" i="5"/>
  <c r="J35" i="5"/>
  <c r="M58" i="5"/>
  <c r="K59" i="5"/>
  <c r="N43" i="5"/>
  <c r="G39" i="5"/>
  <c r="R35" i="5"/>
  <c r="K58" i="5"/>
  <c r="R34" i="5"/>
  <c r="J39" i="5"/>
  <c r="P37" i="5"/>
  <c r="H38" i="5"/>
  <c r="H10" i="5"/>
  <c r="J15" i="5"/>
  <c r="M12" i="5"/>
  <c r="K36" i="5"/>
  <c r="P8" i="5"/>
  <c r="J9" i="5"/>
  <c r="Q12" i="5"/>
  <c r="R15" i="5"/>
  <c r="H28" i="5"/>
  <c r="I33" i="5"/>
  <c r="O56" i="5"/>
  <c r="M28" i="5"/>
  <c r="J59" i="5"/>
  <c r="F35" i="5"/>
  <c r="N54" i="5"/>
  <c r="R37" i="5"/>
  <c r="F38" i="5"/>
  <c r="N10" i="5"/>
  <c r="I15" i="5"/>
  <c r="L12" i="5"/>
  <c r="O8" i="5"/>
  <c r="O7" i="5" s="1"/>
  <c r="I9" i="5"/>
  <c r="Q39" i="5"/>
  <c r="L15" i="5"/>
  <c r="K37" i="5"/>
  <c r="M30" i="5"/>
  <c r="P55" i="5"/>
  <c r="N30" i="5"/>
  <c r="M56" i="5"/>
  <c r="Q35" i="5"/>
  <c r="P33" i="5"/>
  <c r="L58" i="5"/>
  <c r="G16" i="5"/>
  <c r="F13" i="5"/>
  <c r="Q14" i="5"/>
  <c r="G57" i="5"/>
  <c r="G36" i="5"/>
  <c r="Q37" i="5"/>
  <c r="G38" i="5"/>
  <c r="M10" i="5"/>
  <c r="H15" i="5"/>
  <c r="K12" i="5"/>
  <c r="M36" i="5"/>
  <c r="H8" i="5"/>
  <c r="M9" i="5"/>
  <c r="R39" i="5"/>
  <c r="H39" i="5"/>
  <c r="R40" i="5"/>
  <c r="I28" i="5"/>
  <c r="N55" i="5"/>
  <c r="O30" i="5"/>
  <c r="N56" i="5"/>
  <c r="P35" i="5"/>
  <c r="H35" i="5"/>
  <c r="N53" i="5"/>
  <c r="O53" i="5"/>
  <c r="Q41" i="5"/>
  <c r="H13" i="5"/>
  <c r="R38" i="5"/>
  <c r="G15" i="5"/>
  <c r="J12" i="5"/>
  <c r="L36" i="5"/>
  <c r="G13" i="5"/>
  <c r="L9" i="5"/>
  <c r="F39" i="5"/>
  <c r="H9" i="5"/>
  <c r="F40" i="5"/>
  <c r="Q34" i="5"/>
  <c r="O55" i="5"/>
  <c r="G30" i="5"/>
  <c r="J56" i="5"/>
  <c r="N57" i="5"/>
  <c r="I40" i="5"/>
  <c r="O58" i="5"/>
  <c r="P58" i="5"/>
  <c r="O43" i="5"/>
  <c r="O31" i="5"/>
  <c r="K9" i="5"/>
  <c r="R14" i="5"/>
  <c r="L38" i="5"/>
  <c r="K10" i="5"/>
  <c r="F36" i="5"/>
  <c r="I12" i="5"/>
  <c r="L8" i="5"/>
  <c r="L7" i="5" s="1"/>
  <c r="R13" i="5"/>
  <c r="N39" i="5"/>
  <c r="R12" i="5"/>
  <c r="Q40" i="5"/>
  <c r="R56" i="5"/>
  <c r="H55" i="5"/>
  <c r="F30" i="5"/>
  <c r="I56" i="5"/>
  <c r="M57" i="5"/>
  <c r="M55" i="5"/>
  <c r="Q54" i="5"/>
  <c r="R59" i="5"/>
  <c r="J58" i="5"/>
  <c r="F14" i="5"/>
  <c r="K38" i="5"/>
  <c r="J10" i="5"/>
  <c r="I39" i="5"/>
  <c r="J36" i="5"/>
  <c r="K8" i="5"/>
  <c r="K7" i="5" s="1"/>
  <c r="M39" i="5"/>
  <c r="M15" i="5"/>
  <c r="P40" i="5"/>
  <c r="J28" i="5"/>
  <c r="G55" i="5"/>
  <c r="Q30" i="5"/>
  <c r="L57" i="5"/>
  <c r="Q57" i="5"/>
  <c r="Q58" i="5"/>
  <c r="R30" i="5"/>
  <c r="J38" i="5"/>
  <c r="G10" i="5"/>
  <c r="N15" i="5"/>
  <c r="I36" i="5"/>
  <c r="F9" i="5"/>
  <c r="H56" i="5"/>
  <c r="I37" i="5"/>
  <c r="M8" i="5"/>
  <c r="M7" i="5" s="1"/>
  <c r="P54" i="5"/>
  <c r="K35" i="5"/>
  <c r="K28" i="5"/>
  <c r="O9" i="5"/>
  <c r="I8" i="5"/>
  <c r="P36" i="5"/>
  <c r="E38" i="5"/>
  <c r="H37" i="5"/>
  <c r="E53" i="5"/>
  <c r="H40" i="5"/>
  <c r="F55" i="5"/>
  <c r="Q36" i="5"/>
  <c r="R9" i="5"/>
  <c r="E36" i="5"/>
  <c r="I38" i="5"/>
  <c r="G37" i="5"/>
  <c r="Q53" i="5"/>
  <c r="L28" i="5"/>
  <c r="O15" i="5"/>
  <c r="Q9" i="5"/>
  <c r="R36" i="5"/>
  <c r="M38" i="5"/>
  <c r="L53" i="5"/>
  <c r="N31" i="5"/>
  <c r="M33" i="5"/>
  <c r="G12" i="5"/>
  <c r="H12" i="5"/>
  <c r="L34" i="5"/>
  <c r="E39" i="5"/>
  <c r="K55" i="5"/>
  <c r="E8" i="5"/>
  <c r="G40" i="5"/>
  <c r="F8" i="5"/>
  <c r="F37" i="5"/>
  <c r="H33" i="5"/>
  <c r="J8" i="5"/>
  <c r="J37" i="5"/>
  <c r="O42" i="5"/>
  <c r="P53" i="5"/>
  <c r="F56" i="5"/>
  <c r="N33" i="5"/>
  <c r="I13" i="5"/>
  <c r="M13" i="5"/>
  <c r="H36" i="5"/>
  <c r="N38" i="5"/>
  <c r="N32" i="5"/>
  <c r="P41" i="5"/>
  <c r="F53" i="5"/>
  <c r="O34" i="5"/>
  <c r="L33" i="5"/>
  <c r="N9" i="5"/>
  <c r="N13" i="5"/>
  <c r="N12" i="5"/>
  <c r="O59" i="5"/>
  <c r="E10" i="5"/>
  <c r="M32" i="5"/>
  <c r="R53" i="5"/>
  <c r="P34" i="5"/>
  <c r="K33" i="5"/>
  <c r="O39" i="5"/>
  <c r="Q13" i="5"/>
  <c r="O12" i="5"/>
  <c r="O14" i="5"/>
  <c r="E56" i="5"/>
  <c r="AI28" i="5"/>
  <c r="AF27" i="5"/>
  <c r="AI30" i="5"/>
  <c r="AI36" i="5"/>
  <c r="AI35" i="5"/>
  <c r="AI18" i="5"/>
  <c r="AI27" i="5"/>
  <c r="AF26" i="5"/>
  <c r="AI43" i="5"/>
  <c r="AI31" i="5"/>
  <c r="AF21" i="5"/>
  <c r="AI37" i="5"/>
  <c r="AI26" i="5"/>
  <c r="AF25" i="5"/>
  <c r="AI42" i="5"/>
  <c r="AF20" i="5"/>
  <c r="AF18" i="5"/>
  <c r="AI34" i="5"/>
  <c r="AF28" i="5"/>
  <c r="AI25" i="5"/>
  <c r="AF24" i="5"/>
  <c r="AI41" i="5"/>
  <c r="AI22" i="5"/>
  <c r="AI20" i="5"/>
  <c r="AI24" i="5"/>
  <c r="AF23" i="5"/>
  <c r="AI40" i="5"/>
  <c r="AI23" i="5"/>
  <c r="AF22" i="5"/>
  <c r="AH22" i="5" s="1"/>
  <c r="AI39" i="5"/>
  <c r="AI38" i="5"/>
  <c r="AI21" i="5"/>
  <c r="AF19" i="5"/>
  <c r="AI19" i="5"/>
  <c r="AI33" i="5"/>
  <c r="AF43" i="5"/>
  <c r="AH43" i="5" s="1"/>
  <c r="E31" i="5"/>
  <c r="E29" i="5"/>
  <c r="E60" i="5"/>
  <c r="E58" i="5"/>
  <c r="E44" i="5"/>
  <c r="E12" i="5"/>
  <c r="E59" i="5"/>
  <c r="E28" i="5"/>
  <c r="E17" i="5"/>
  <c r="E43" i="5"/>
  <c r="E7" i="5"/>
  <c r="E11" i="5"/>
  <c r="E57" i="5"/>
  <c r="E16" i="5"/>
  <c r="E55" i="5"/>
  <c r="E15" i="5"/>
  <c r="E14" i="5"/>
  <c r="E13" i="5"/>
  <c r="E35" i="5"/>
  <c r="E34" i="5"/>
  <c r="E33" i="5"/>
  <c r="E32" i="5"/>
  <c r="E42" i="5"/>
  <c r="E40" i="5"/>
  <c r="E37" i="5"/>
  <c r="I24" i="5"/>
  <c r="G24" i="5"/>
  <c r="H24" i="5"/>
  <c r="F24" i="5"/>
  <c r="E24" i="5"/>
  <c r="R24" i="5"/>
  <c r="Q24" i="5"/>
  <c r="P24" i="5"/>
  <c r="O24" i="5"/>
  <c r="M24" i="5"/>
  <c r="L24" i="5"/>
  <c r="N24" i="5"/>
  <c r="K24" i="5"/>
  <c r="J24" i="5"/>
  <c r="H25" i="5"/>
  <c r="R25" i="5"/>
  <c r="F25" i="5"/>
  <c r="G25" i="5"/>
  <c r="K25" i="5"/>
  <c r="J25" i="5"/>
  <c r="I25" i="5"/>
  <c r="M25" i="5"/>
  <c r="E25" i="5"/>
  <c r="L25" i="5"/>
  <c r="Q25" i="5"/>
  <c r="P25" i="5"/>
  <c r="N25" i="5"/>
  <c r="O25" i="5"/>
  <c r="G26" i="5"/>
  <c r="Q26" i="5"/>
  <c r="R26" i="5"/>
  <c r="F26" i="5"/>
  <c r="M26" i="5"/>
  <c r="L26" i="5"/>
  <c r="K26" i="5"/>
  <c r="P26" i="5"/>
  <c r="O26" i="5"/>
  <c r="N26" i="5"/>
  <c r="J26" i="5"/>
  <c r="E26" i="5"/>
  <c r="H26" i="5"/>
  <c r="I26" i="5"/>
  <c r="AG7" i="5"/>
  <c r="M46" i="5"/>
  <c r="K46" i="5"/>
  <c r="L46" i="5"/>
  <c r="N46" i="5"/>
  <c r="J46" i="5"/>
  <c r="I46" i="5"/>
  <c r="G46" i="5"/>
  <c r="P46" i="5"/>
  <c r="O46" i="5"/>
  <c r="H46" i="5"/>
  <c r="F46" i="5"/>
  <c r="E46" i="5"/>
  <c r="R46" i="5"/>
  <c r="Q46" i="5"/>
  <c r="L47" i="5"/>
  <c r="J47" i="5"/>
  <c r="K47" i="5"/>
  <c r="P47" i="5"/>
  <c r="O47" i="5"/>
  <c r="N47" i="5"/>
  <c r="I47" i="5"/>
  <c r="Q47" i="5"/>
  <c r="R47" i="5"/>
  <c r="E47" i="5"/>
  <c r="G47" i="5"/>
  <c r="F47" i="5"/>
  <c r="M47" i="5"/>
  <c r="H47" i="5"/>
  <c r="K48" i="5"/>
  <c r="J48" i="5"/>
  <c r="I48" i="5"/>
  <c r="R48" i="5"/>
  <c r="Q48" i="5"/>
  <c r="P48" i="5"/>
  <c r="N48" i="5"/>
  <c r="L48" i="5"/>
  <c r="H48" i="5"/>
  <c r="G48" i="5"/>
  <c r="F48" i="5"/>
  <c r="O48" i="5"/>
  <c r="M48" i="5"/>
  <c r="E48" i="5"/>
  <c r="M20" i="5"/>
  <c r="K20" i="5"/>
  <c r="L20" i="5"/>
  <c r="N20" i="5"/>
  <c r="J20" i="5"/>
  <c r="I20" i="5"/>
  <c r="P20" i="5"/>
  <c r="O20" i="5"/>
  <c r="H20" i="5"/>
  <c r="G20" i="5"/>
  <c r="E20" i="5"/>
  <c r="F20" i="5"/>
  <c r="R20" i="5"/>
  <c r="Q20" i="5"/>
  <c r="J49" i="5"/>
  <c r="H49" i="5"/>
  <c r="I49" i="5"/>
  <c r="R49" i="5"/>
  <c r="P49" i="5"/>
  <c r="M49" i="5"/>
  <c r="Q49" i="5"/>
  <c r="O49" i="5"/>
  <c r="N49" i="5"/>
  <c r="E49" i="5"/>
  <c r="L49" i="5"/>
  <c r="K49" i="5"/>
  <c r="F49" i="5"/>
  <c r="G49" i="5"/>
  <c r="L21" i="5"/>
  <c r="K21" i="5"/>
  <c r="O21" i="5"/>
  <c r="N21" i="5"/>
  <c r="M21" i="5"/>
  <c r="R21" i="5"/>
  <c r="E21" i="5"/>
  <c r="Q21" i="5"/>
  <c r="P21" i="5"/>
  <c r="J21" i="5"/>
  <c r="H21" i="5"/>
  <c r="G21" i="5"/>
  <c r="I21" i="5"/>
  <c r="F21" i="5"/>
  <c r="I50" i="5"/>
  <c r="G50" i="5"/>
  <c r="H50" i="5"/>
  <c r="J50" i="5"/>
  <c r="F50" i="5"/>
  <c r="E50" i="5"/>
  <c r="R50" i="5"/>
  <c r="L50" i="5"/>
  <c r="K50" i="5"/>
  <c r="P50" i="5"/>
  <c r="O50" i="5"/>
  <c r="N50" i="5"/>
  <c r="M50" i="5"/>
  <c r="Q50" i="5"/>
  <c r="R27" i="5"/>
  <c r="F27" i="5"/>
  <c r="P27" i="5"/>
  <c r="Q27" i="5"/>
  <c r="O27" i="5"/>
  <c r="N27" i="5"/>
  <c r="M27" i="5"/>
  <c r="H27" i="5"/>
  <c r="G27" i="5"/>
  <c r="L27" i="5"/>
  <c r="E27" i="5"/>
  <c r="K27" i="5"/>
  <c r="J27" i="5"/>
  <c r="I27" i="5"/>
  <c r="N45" i="5"/>
  <c r="L45" i="5"/>
  <c r="M45" i="5"/>
  <c r="I45" i="5"/>
  <c r="H45" i="5"/>
  <c r="G45" i="5"/>
  <c r="Q45" i="5"/>
  <c r="R45" i="5"/>
  <c r="F45" i="5"/>
  <c r="P45" i="5"/>
  <c r="O45" i="5"/>
  <c r="J45" i="5"/>
  <c r="E45" i="5"/>
  <c r="K45" i="5"/>
  <c r="O18" i="5"/>
  <c r="E18" i="5"/>
  <c r="N18" i="5"/>
  <c r="I18" i="5"/>
  <c r="H18" i="5"/>
  <c r="G18" i="5"/>
  <c r="R18" i="5"/>
  <c r="L18" i="5"/>
  <c r="Q18" i="5"/>
  <c r="P18" i="5"/>
  <c r="M18" i="5"/>
  <c r="J18" i="5"/>
  <c r="F18" i="5"/>
  <c r="K18" i="5"/>
  <c r="N19" i="5"/>
  <c r="M19" i="5"/>
  <c r="J19" i="5"/>
  <c r="I19" i="5"/>
  <c r="H19" i="5"/>
  <c r="F19" i="5"/>
  <c r="E19" i="5"/>
  <c r="R19" i="5"/>
  <c r="Q19" i="5"/>
  <c r="O19" i="5"/>
  <c r="L19" i="5"/>
  <c r="P19" i="5"/>
  <c r="K19" i="5"/>
  <c r="G19" i="5"/>
  <c r="K22" i="5"/>
  <c r="I22" i="5"/>
  <c r="J22" i="5"/>
  <c r="Q22" i="5"/>
  <c r="P22" i="5"/>
  <c r="O22" i="5"/>
  <c r="G22" i="5"/>
  <c r="F22" i="5"/>
  <c r="E22" i="5"/>
  <c r="R22" i="5"/>
  <c r="N22" i="5"/>
  <c r="M22" i="5"/>
  <c r="L22" i="5"/>
  <c r="H22" i="5"/>
  <c r="H51" i="5"/>
  <c r="F51" i="5"/>
  <c r="G51" i="5"/>
  <c r="R51" i="5"/>
  <c r="L51" i="5"/>
  <c r="K51" i="5"/>
  <c r="E51" i="5"/>
  <c r="J51" i="5"/>
  <c r="Q51" i="5"/>
  <c r="M51" i="5"/>
  <c r="P51" i="5"/>
  <c r="O51" i="5"/>
  <c r="N51" i="5"/>
  <c r="I51" i="5"/>
  <c r="J23" i="5"/>
  <c r="H23" i="5"/>
  <c r="I23" i="5"/>
  <c r="R23" i="5"/>
  <c r="Q23" i="5"/>
  <c r="E23" i="5"/>
  <c r="O23" i="5"/>
  <c r="N23" i="5"/>
  <c r="G23" i="5"/>
  <c r="M23" i="5"/>
  <c r="L23" i="5"/>
  <c r="K23" i="5"/>
  <c r="P23" i="5"/>
  <c r="F23" i="5"/>
  <c r="G52" i="5"/>
  <c r="Q52" i="5"/>
  <c r="R52" i="5"/>
  <c r="F52" i="5"/>
  <c r="N52" i="5"/>
  <c r="M52" i="5"/>
  <c r="L52" i="5"/>
  <c r="J52" i="5"/>
  <c r="H52" i="5"/>
  <c r="E52" i="5"/>
  <c r="O52" i="5"/>
  <c r="K52" i="5"/>
  <c r="P52" i="5"/>
  <c r="I52" i="5"/>
  <c r="Q7" i="5"/>
  <c r="AJ29" i="5"/>
  <c r="AJ7" i="5"/>
  <c r="AG11" i="5"/>
  <c r="AJ11" i="5"/>
  <c r="AG29" i="5"/>
  <c r="J7" i="5"/>
  <c r="G17" i="5"/>
  <c r="H11" i="5"/>
  <c r="G44" i="5"/>
  <c r="G11" i="5"/>
  <c r="F44" i="5"/>
  <c r="F11" i="5"/>
  <c r="H29" i="5"/>
  <c r="G29" i="5"/>
  <c r="F17" i="5"/>
  <c r="H44" i="5"/>
  <c r="F29" i="5"/>
  <c r="H17" i="5"/>
  <c r="P7" i="5"/>
  <c r="AJ24" i="5"/>
  <c r="AG24" i="5"/>
  <c r="AG26" i="5"/>
  <c r="AJ26" i="5"/>
  <c r="AJ27" i="5"/>
  <c r="AG27" i="5"/>
  <c r="AG47" i="5"/>
  <c r="AJ47" i="5"/>
  <c r="AJ23" i="5"/>
  <c r="AG23" i="5"/>
  <c r="AJ53" i="5"/>
  <c r="AG53" i="5"/>
  <c r="AJ25" i="5"/>
  <c r="AG25" i="5"/>
  <c r="AJ46" i="5"/>
  <c r="AG46" i="5"/>
  <c r="AJ19" i="5"/>
  <c r="AG19" i="5"/>
  <c r="AJ48" i="5"/>
  <c r="AG48" i="5"/>
  <c r="AJ20" i="5"/>
  <c r="AG20" i="5"/>
  <c r="AJ49" i="5"/>
  <c r="AG49" i="5"/>
  <c r="AG21" i="5"/>
  <c r="AJ21" i="5"/>
  <c r="AJ50" i="5"/>
  <c r="AG50" i="5"/>
  <c r="AG52" i="5"/>
  <c r="AJ52" i="5"/>
  <c r="AJ22" i="5"/>
  <c r="AG22" i="5"/>
  <c r="AJ51" i="5"/>
  <c r="AG51" i="5"/>
  <c r="AF30" i="5"/>
  <c r="AF15" i="5"/>
  <c r="AF42" i="5"/>
  <c r="AH42" i="5" s="1"/>
  <c r="AF14" i="5"/>
  <c r="AH41" i="5"/>
  <c r="AF13" i="5"/>
  <c r="AF39" i="5"/>
  <c r="AH39" i="5" s="1"/>
  <c r="AF38" i="5"/>
  <c r="AH38" i="5" s="1"/>
  <c r="AF9" i="5"/>
  <c r="AH9" i="5" s="1"/>
  <c r="AF31" i="5"/>
  <c r="AH31" i="5" s="1"/>
  <c r="AF40" i="5"/>
  <c r="AH40" i="5" s="1"/>
  <c r="AF12" i="5"/>
  <c r="AF10" i="5"/>
  <c r="AF37" i="5"/>
  <c r="AH37" i="5" s="1"/>
  <c r="AF8" i="5"/>
  <c r="AF36" i="5"/>
  <c r="AH36" i="5" s="1"/>
  <c r="AF35" i="5"/>
  <c r="AH35" i="5" s="1"/>
  <c r="AH34" i="5"/>
  <c r="AH32" i="5"/>
  <c r="AF16" i="5"/>
  <c r="AD11" i="5"/>
  <c r="AD7" i="5"/>
  <c r="X6" i="5"/>
  <c r="Z6" i="5"/>
  <c r="AC6" i="5"/>
  <c r="H7" i="5"/>
  <c r="G7" i="5"/>
  <c r="O40" i="1"/>
  <c r="N36" i="5" s="1"/>
  <c r="AH23" i="5" l="1"/>
  <c r="AI17" i="5"/>
  <c r="AI29" i="5"/>
  <c r="Q29" i="5"/>
  <c r="Q11" i="5"/>
  <c r="Q44" i="5"/>
  <c r="Q17" i="5"/>
  <c r="AG44" i="5"/>
  <c r="K29" i="5"/>
  <c r="AJ44" i="5"/>
  <c r="I29" i="5"/>
  <c r="L29" i="5"/>
  <c r="AH25" i="5"/>
  <c r="J29" i="5"/>
  <c r="AG17" i="5"/>
  <c r="AF17" i="5"/>
  <c r="S42" i="5"/>
  <c r="AH19" i="5"/>
  <c r="AJ17" i="5"/>
  <c r="P29" i="5"/>
  <c r="AF7" i="5"/>
  <c r="R29" i="5"/>
  <c r="AF11" i="5"/>
  <c r="M29" i="5"/>
  <c r="AH20" i="5"/>
  <c r="AH30" i="5"/>
  <c r="AF29" i="5"/>
  <c r="O29" i="5"/>
  <c r="AH21" i="5"/>
  <c r="AH26" i="5"/>
  <c r="AH24" i="5"/>
  <c r="AH27" i="5"/>
  <c r="S37" i="5"/>
  <c r="S53" i="5"/>
  <c r="S39" i="5"/>
  <c r="S54" i="5"/>
  <c r="S36" i="5"/>
  <c r="S40" i="5"/>
  <c r="S38" i="5"/>
  <c r="S41" i="5"/>
  <c r="AD6" i="5"/>
  <c r="S50" i="5"/>
  <c r="S31" i="5"/>
  <c r="S33" i="5"/>
  <c r="S47" i="5"/>
  <c r="S18" i="5"/>
  <c r="S34" i="5"/>
  <c r="S51" i="5"/>
  <c r="S27" i="5"/>
  <c r="S24" i="5"/>
  <c r="S21" i="5"/>
  <c r="S12" i="5"/>
  <c r="S14" i="5"/>
  <c r="S30" i="5"/>
  <c r="S15" i="5"/>
  <c r="S13" i="5"/>
  <c r="S22" i="5"/>
  <c r="S35" i="5"/>
  <c r="S32" i="5"/>
  <c r="S52" i="5"/>
  <c r="S19" i="5"/>
  <c r="S23" i="5"/>
  <c r="I7" i="5"/>
  <c r="S8" i="5"/>
  <c r="S45" i="5"/>
  <c r="S20" i="5"/>
  <c r="S48" i="5"/>
  <c r="S46" i="5"/>
  <c r="S26" i="5"/>
  <c r="S49" i="5"/>
  <c r="S25" i="5"/>
  <c r="I44" i="5"/>
  <c r="K17" i="5"/>
  <c r="R11" i="5"/>
  <c r="J44" i="5"/>
  <c r="L44" i="5"/>
  <c r="R17" i="5"/>
  <c r="P11" i="5"/>
  <c r="N17" i="5"/>
  <c r="O11" i="5"/>
  <c r="K11" i="5"/>
  <c r="M11" i="5"/>
  <c r="R44" i="5"/>
  <c r="J17" i="5"/>
  <c r="N11" i="5"/>
  <c r="P17" i="5"/>
  <c r="M17" i="5"/>
  <c r="L11" i="5"/>
  <c r="P44" i="5"/>
  <c r="J11" i="5"/>
  <c r="O17" i="5"/>
  <c r="L17" i="5"/>
  <c r="N44" i="5"/>
  <c r="O44" i="5"/>
  <c r="M44" i="5"/>
  <c r="I17" i="5"/>
  <c r="K44" i="5"/>
  <c r="I11" i="5"/>
  <c r="N29" i="5" l="1"/>
  <c r="N6" i="5" s="1"/>
  <c r="S29" i="5"/>
  <c r="S44" i="5"/>
  <c r="J6" i="5"/>
  <c r="P6" i="5"/>
  <c r="K6" i="5"/>
  <c r="Q6" i="5"/>
  <c r="R6" i="5"/>
  <c r="O6" i="5"/>
  <c r="L6" i="5"/>
  <c r="S7" i="5"/>
  <c r="I6" i="5"/>
  <c r="M6" i="5"/>
  <c r="S17" i="5"/>
  <c r="S11" i="5"/>
  <c r="S6" i="5" l="1"/>
</calcChain>
</file>

<file path=xl/sharedStrings.xml><?xml version="1.0" encoding="utf-8"?>
<sst xmlns="http://schemas.openxmlformats.org/spreadsheetml/2006/main" count="1919" uniqueCount="194">
  <si>
    <t xml:space="preserve">ADHOC-ITEMS                     </t>
  </si>
  <si>
    <t>Troubleshoot RM/PM in Nexelus Timesheet</t>
  </si>
  <si>
    <t>Voucher, AP rule flag and 4 sided entry - v3</t>
  </si>
  <si>
    <t xml:space="preserve">APWORKS - TEST AUTOMATION       </t>
  </si>
  <si>
    <t>Media approval: approve invoices</t>
  </si>
  <si>
    <t>Media approval: identify approval access</t>
  </si>
  <si>
    <t>Media Approval: Re-login from user with access for approval</t>
  </si>
  <si>
    <t>Media: Discrepant Invoices - Make Corrections</t>
  </si>
  <si>
    <t>Media: Make Corrections and save- Proceed to approval section</t>
  </si>
  <si>
    <t>Media: Read Data diven excel files for the correspinding data</t>
  </si>
  <si>
    <t>Media: Replace invoice</t>
  </si>
  <si>
    <t>Media: Route to Employee</t>
  </si>
  <si>
    <t>Media: Validate and input data details lines and fields</t>
  </si>
  <si>
    <t>Media: Validate and input data header fields</t>
  </si>
  <si>
    <t>Project Overhead</t>
  </si>
  <si>
    <t xml:space="preserve">APWORKS 2025.3                  </t>
  </si>
  <si>
    <t xml:space="preserve">Ability to control Email alerts </t>
  </si>
  <si>
    <t>Flag an invoice in Discrepant bucket for searching</t>
  </si>
  <si>
    <t>Format all amounts to be trwo decimals</t>
  </si>
  <si>
    <t>Hide Favorite button: Does not work ( Fix or hide)</t>
  </si>
  <si>
    <t>Manually mark invoice Archived</t>
  </si>
  <si>
    <t>Net Amount Total: Add field in header to sum Invoice Net Amount</t>
  </si>
  <si>
    <t>Reintroduce the Invoice Number option in Vendor Mapping</t>
  </si>
  <si>
    <t>Rename Invoice amount to invoice net amount</t>
  </si>
  <si>
    <t>Retain user-specific report views and filter preferences during</t>
  </si>
  <si>
    <t>Show routing history - Invoice comment log</t>
  </si>
  <si>
    <t>Upgrade ApWorks application to dotnet Core 8.0 from 7.0</t>
  </si>
  <si>
    <t>Vulnerability Report</t>
  </si>
  <si>
    <t xml:space="preserve">NEXELUS 2025.3                  </t>
  </si>
  <si>
    <t>Ability to toggle advantage campaign budget on/off via API</t>
  </si>
  <si>
    <t>Add KPI input fields for all metric types, not just Viewability</t>
  </si>
  <si>
    <t>DENTSU _ Implementing a custom upload error log in Excel</t>
  </si>
  <si>
    <t>Enable multiple media plans under one Bing IO</t>
  </si>
  <si>
    <t>PO numbers to be appended automatically to campaign names</t>
  </si>
  <si>
    <t xml:space="preserve">pre-populate objective field from media plan </t>
  </si>
  <si>
    <t>Push Package as Campaign Group</t>
  </si>
  <si>
    <t>Push placements as Meta ad sets</t>
  </si>
  <si>
    <t>Project</t>
  </si>
  <si>
    <t>Resources</t>
  </si>
  <si>
    <t>Dev</t>
  </si>
  <si>
    <t>DB</t>
  </si>
  <si>
    <t>QA</t>
  </si>
  <si>
    <t>Planned Hours</t>
  </si>
  <si>
    <t>Design</t>
  </si>
  <si>
    <t>Start Date</t>
  </si>
  <si>
    <t>Muzamal</t>
  </si>
  <si>
    <t>Test Case</t>
  </si>
  <si>
    <t>Bug Fixing</t>
  </si>
  <si>
    <t>Review</t>
  </si>
  <si>
    <t>RS Review</t>
  </si>
  <si>
    <t>Show old vs. new values on revision screens (Design and Rev)</t>
  </si>
  <si>
    <t>Show old vs. new values on revision screens - DB Tasks</t>
  </si>
  <si>
    <t>Show old vs. new values on revision screens - DV360</t>
  </si>
  <si>
    <t>Show old vs. new values on revision screens - IPC BingAd</t>
  </si>
  <si>
    <t>Show old vs. new values on revision screens - IPC DV360</t>
  </si>
  <si>
    <t>Show old vs. new values on revision screens - IPC Meta</t>
  </si>
  <si>
    <t>Show old vs. new values on revision screens - LinkedIn</t>
  </si>
  <si>
    <t>Show old vs. new values on revision screens - Meta</t>
  </si>
  <si>
    <t>Show old vs. new values on revision screens - QA Review</t>
  </si>
  <si>
    <t>Show old vs. new values on revision screens - Review and Manage</t>
  </si>
  <si>
    <t>Show old vs. new values on revision screens - TTD</t>
  </si>
  <si>
    <t>Show old vs. new values on revision screens - Twiter</t>
  </si>
  <si>
    <t>Show old vs. new values on revision screens</t>
  </si>
  <si>
    <t>Abid, Asim</t>
  </si>
  <si>
    <t>Arif</t>
  </si>
  <si>
    <t>Shoaib</t>
  </si>
  <si>
    <t>Bilal</t>
  </si>
  <si>
    <t>Abid</t>
  </si>
  <si>
    <t>Show old vs. new values on revision screens - Test Cases</t>
  </si>
  <si>
    <t>Hamza</t>
  </si>
  <si>
    <t>Asim</t>
  </si>
  <si>
    <t>Arslan</t>
  </si>
  <si>
    <t>QA Review</t>
  </si>
  <si>
    <t xml:space="preserve">MC rates for PBG </t>
  </si>
  <si>
    <t>Status</t>
  </si>
  <si>
    <t>Ali</t>
  </si>
  <si>
    <t>Ayesha</t>
  </si>
  <si>
    <t>Kashif</t>
  </si>
  <si>
    <t>Yasir</t>
  </si>
  <si>
    <t>Asad</t>
  </si>
  <si>
    <t xml:space="preserve">NEXELUSAPP - MAUI               </t>
  </si>
  <si>
    <t>Auth Pages: Key Page</t>
  </si>
  <si>
    <t xml:space="preserve">Auth Pages: Login Page + Flow </t>
  </si>
  <si>
    <t>TimeSheet: Main Page</t>
  </si>
  <si>
    <t>TimeSheet: Chart</t>
  </si>
  <si>
    <t>TimeSheet: Add New</t>
  </si>
  <si>
    <t>TimeSheet: Edit</t>
  </si>
  <si>
    <t>TimeSheet: Pending Transaction</t>
  </si>
  <si>
    <t>Expense: Main Page</t>
  </si>
  <si>
    <t>Expense: Add New</t>
  </si>
  <si>
    <t>Expense: Transactions Page + Nested listing</t>
  </si>
  <si>
    <t>Expense: Assignment Page</t>
  </si>
  <si>
    <t>Expense: Storage Functionality</t>
  </si>
  <si>
    <t>Expense: Permissions</t>
  </si>
  <si>
    <t>Expense: Pending Expense Report</t>
  </si>
  <si>
    <t>Time Approval: Main Page</t>
  </si>
  <si>
    <t>Time Approval: 1st listing page</t>
  </si>
  <si>
    <t>Time Approval: Transaction details</t>
  </si>
  <si>
    <t>Time Approval: Comment Popup</t>
  </si>
  <si>
    <t>Expense Approval: Main Page</t>
  </si>
  <si>
    <t>Expense Approval: 1st listing page</t>
  </si>
  <si>
    <t>Expense Approval: 2nd listing page</t>
  </si>
  <si>
    <t>Expense Approval: 3rd listing page</t>
  </si>
  <si>
    <t>Expense Approval: Transaction details</t>
  </si>
  <si>
    <t>Expense Approval: Comment Popup</t>
  </si>
  <si>
    <t>Expense Approval: Pending Expense report</t>
  </si>
  <si>
    <t>Common Pages: Notification Page</t>
  </si>
  <si>
    <t>Common Pages: Profile Page</t>
  </si>
  <si>
    <t>Common Pages: User Settings</t>
  </si>
  <si>
    <t>Common Pages: Pending Expense Report</t>
  </si>
  <si>
    <t>API and Logic : Removal of deprecated Controls + Apis</t>
  </si>
  <si>
    <t>API and Logic : App Icons and Splash Changes</t>
  </si>
  <si>
    <t>API and Logic : IOS Related Issues and fixing</t>
  </si>
  <si>
    <t>API and Logic : Notifications Support + Flow</t>
  </si>
  <si>
    <t>API and Logic : Handlers + Other Services</t>
  </si>
  <si>
    <t>API and Logic : OkTA Login, Tesseract</t>
  </si>
  <si>
    <t xml:space="preserve">select level2_key,level3_key,level3_description 
 from pdd_level3
 where level2_key in ('APWORKS 2025.3','NEXELUS 2025.3','APWORKS - TEST AUTOMATION',
 'ADHOC-ITEMS','NEXELUSAPP - MAUI')
 order by level2_key,level3_key
</t>
  </si>
  <si>
    <t>select employee,level2_key,level3_description,task_code,appliedmonth,sum(Hours) Hours from  pdv_timesheet_summary
where level2_key in ('APWORKS 2025.3','NEXELUS 2025.3','APWORKS - TEST AUTOMATION',
 'ADHOC-ITEMS','NEXELUSAPP - MAUI')
 group by employee,level2_key,level3_description,task_code,appliedmonth
  order by employee,level2_key,level3_description,task_code,appliedmonth</t>
  </si>
  <si>
    <t>employee</t>
  </si>
  <si>
    <t>level2_key</t>
  </si>
  <si>
    <t>level3_description</t>
  </si>
  <si>
    <t>task_code</t>
  </si>
  <si>
    <t>appliedmonth</t>
  </si>
  <si>
    <t>Hours</t>
  </si>
  <si>
    <t>Abid  Ali</t>
  </si>
  <si>
    <t>Analysis</t>
  </si>
  <si>
    <t>2025-06</t>
  </si>
  <si>
    <t>SRS-Review</t>
  </si>
  <si>
    <t>Task/Code Review</t>
  </si>
  <si>
    <t>Planinng</t>
  </si>
  <si>
    <t>2025-07</t>
  </si>
  <si>
    <t>Project Mgmt</t>
  </si>
  <si>
    <t>pre-populate objective field from media plan</t>
  </si>
  <si>
    <t>Aimen nasar</t>
  </si>
  <si>
    <t>Development</t>
  </si>
  <si>
    <t>Auth Pages: Login Page + Flow</t>
  </si>
  <si>
    <t>Ali Junaid</t>
  </si>
  <si>
    <t>Meetings</t>
  </si>
  <si>
    <t>Arslan Khalid</t>
  </si>
  <si>
    <t>Asad Mahmood</t>
  </si>
  <si>
    <t>Ayesha Qurban</t>
  </si>
  <si>
    <t>Test Case Dev</t>
  </si>
  <si>
    <t>Task Domain</t>
  </si>
  <si>
    <t>Bilal Afzal Raja</t>
  </si>
  <si>
    <t>Hamza Nouman</t>
  </si>
  <si>
    <t>Testing</t>
  </si>
  <si>
    <t>Kashif Hayat</t>
  </si>
  <si>
    <t>2025-04</t>
  </si>
  <si>
    <t>Muhammad Yasir</t>
  </si>
  <si>
    <t>2025-05</t>
  </si>
  <si>
    <t>Post_dep_fixes</t>
  </si>
  <si>
    <t>Muzammil Shahzad</t>
  </si>
  <si>
    <t>Documentation</t>
  </si>
  <si>
    <t xml:space="preserve">Nexelus 2025.3                  </t>
  </si>
  <si>
    <t>Shoaib Hassan</t>
  </si>
  <si>
    <t>(All)</t>
  </si>
  <si>
    <t>Row Labels</t>
  </si>
  <si>
    <t>Grand Total</t>
  </si>
  <si>
    <t>Column Labels</t>
  </si>
  <si>
    <t>Sum of Hours</t>
  </si>
  <si>
    <t>Bug Review</t>
  </si>
  <si>
    <t>QA Iteration 2</t>
  </si>
  <si>
    <t>Muzamal, Shoaib</t>
  </si>
  <si>
    <t>Bilal, Hamza</t>
  </si>
  <si>
    <t>Key</t>
  </si>
  <si>
    <t>eInvoices (iPC)(BingAd, DV360,GCM,GoogleAd, Twitter)</t>
  </si>
  <si>
    <t>Arif Khan Arif</t>
  </si>
  <si>
    <t>DB Dev</t>
  </si>
  <si>
    <t>Total</t>
  </si>
  <si>
    <t>Abid, Muzamal</t>
  </si>
  <si>
    <t>Bilal, Kashif</t>
  </si>
  <si>
    <t>End Date</t>
  </si>
  <si>
    <t>Deployment</t>
  </si>
  <si>
    <t>No Workbench</t>
  </si>
  <si>
    <t>Research</t>
  </si>
  <si>
    <t>Project Performance Report</t>
  </si>
  <si>
    <t>Accumulated Hours to Date</t>
  </si>
  <si>
    <t>Support Tickets</t>
  </si>
  <si>
    <t>No rates alert and error</t>
  </si>
  <si>
    <t>MC rates for PBG</t>
  </si>
  <si>
    <t>TFS</t>
  </si>
  <si>
    <t>Imran UL Haq</t>
  </si>
  <si>
    <t>R&amp;D on Report Server</t>
  </si>
  <si>
    <t>Muhammad Hamayun</t>
  </si>
  <si>
    <t>START_DATE</t>
  </si>
  <si>
    <t>END_DATE</t>
  </si>
  <si>
    <t>Project Key</t>
  </si>
  <si>
    <t>SQL 1</t>
  </si>
  <si>
    <t>SQL 2</t>
  </si>
  <si>
    <t>select level2_key,level3_description,min(Start_date) START_DATE, max(End_Date) END_DATE
from pdv_timesheet_span 
where  level2_key in ('APWORKS 2025.3','NEXELUS 2025.3','APWORKS - TEST AUTOMATION',
 'ADHOC-ITEMS','NEXELUSAPP - MAUI')
group by level2_key, level3_description
order by level2_key, level3_description</t>
  </si>
  <si>
    <t>Planned</t>
  </si>
  <si>
    <t>Actual</t>
  </si>
  <si>
    <t>Plan Vs</t>
  </si>
  <si>
    <t>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</si>
</sst>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"/>
    <numFmt numFmtId="165" formatCode="dd\-mmm\-yy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Calibri"/>
      <family val="2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trike/>
      <sz val="11"/>
      <color rgb="FFFF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thin">
        <color rgb="FFB1BBCC"/>
      </top>
      <bottom style="thin">
        <color rgb="FFB1BBCC"/>
      </bottom>
      <diagonal/>
    </border>
    <border>
      <left style="thin">
        <color theme="3" tint="0.749961851863155"/>
      </left>
      <right style="thin">
        <color theme="3" tint="0.749961851863155"/>
      </right>
      <top style="thin">
        <color theme="3" tint="0.749961851863155"/>
      </top>
      <bottom style="thin">
        <color theme="3" tint="0.74996185186315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B0F0"/>
      </right>
      <top style="medium">
        <color indexed="64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medium">
        <color indexed="64"/>
      </top>
      <bottom style="thin">
        <color rgb="FF00B0F0"/>
      </bottom>
      <diagonal/>
    </border>
    <border>
      <left style="thin">
        <color rgb="FF00B0F0"/>
      </left>
      <right style="medium">
        <color indexed="64"/>
      </right>
      <top style="medium">
        <color indexed="64"/>
      </top>
      <bottom style="thin">
        <color rgb="FF00B0F0"/>
      </bottom>
      <diagonal/>
    </border>
    <border>
      <left style="medium">
        <color indexed="64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indexed="64"/>
      </right>
      <top style="thin">
        <color rgb="FF00B0F0"/>
      </top>
      <bottom style="thin">
        <color rgb="FF00B0F0"/>
      </bottom>
      <diagonal/>
    </border>
    <border>
      <left style="medium">
        <color indexed="64"/>
      </left>
      <right style="thin">
        <color rgb="FF00B0F0"/>
      </right>
      <top style="thin">
        <color rgb="FF00B0F0"/>
      </top>
      <bottom style="medium">
        <color indexed="64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medium">
        <color indexed="64"/>
      </bottom>
      <diagonal/>
    </border>
    <border>
      <left style="thin">
        <color rgb="FF00B0F0"/>
      </left>
      <right style="medium">
        <color indexed="64"/>
      </right>
      <top style="thin">
        <color rgb="FF00B0F0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00B0F0"/>
      </bottom>
      <diagonal/>
    </border>
    <border>
      <left style="medium">
        <color indexed="64"/>
      </left>
      <right/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medium">
        <color indexed="64"/>
      </left>
      <right style="thin">
        <color theme="3" tint="0.749961851863155"/>
      </right>
      <top style="thin">
        <color rgb="FF00B0F0"/>
      </top>
      <bottom style="thin">
        <color rgb="FF00B0F0"/>
      </bottom>
      <diagonal/>
    </border>
    <border>
      <left style="medium">
        <color indexed="64"/>
      </left>
      <right/>
      <top style="thin">
        <color rgb="FF00B0F0"/>
      </top>
      <bottom style="medium">
        <color indexed="64"/>
      </bottom>
      <diagonal/>
    </border>
    <border>
      <left/>
      <right/>
      <top style="thin">
        <color rgb="FF00B0F0"/>
      </top>
      <bottom style="medium">
        <color indexed="64"/>
      </bottom>
      <diagonal/>
    </border>
    <border>
      <left style="medium">
        <color indexed="64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 style="medium">
        <color indexed="64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medium">
        <color indexed="64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theme="3" tint="0.749961851863155"/>
      </left>
      <right style="medium">
        <color indexed="64"/>
      </right>
      <top style="thin">
        <color theme="3" tint="0.749961851863155"/>
      </top>
      <bottom style="thin">
        <color theme="3" tint="0.749961851863155"/>
      </bottom>
      <diagonal/>
    </border>
    <border>
      <left style="thin">
        <color rgb="FF00B0F0"/>
      </left>
      <right/>
      <top style="medium">
        <color indexed="64"/>
      </top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/>
      <diagonal/>
    </border>
    <border>
      <left style="thin">
        <color rgb="FF00B0F0"/>
      </left>
      <right/>
      <top style="thin">
        <color rgb="FF00B0F0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left" indent="2"/>
    </xf>
    <xf numFmtId="0" fontId="0" fillId="2" borderId="5" xfId="0" applyFill="1" applyBorder="1"/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5" xfId="0" applyFont="1" applyFill="1" applyBorder="1"/>
    <xf numFmtId="0" fontId="2" fillId="2" borderId="5" xfId="0" applyFont="1" applyFill="1" applyBorder="1"/>
    <xf numFmtId="0" fontId="3" fillId="0" borderId="9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indent="1"/>
    </xf>
    <xf numFmtId="0" fontId="5" fillId="0" borderId="4" xfId="0" applyFont="1" applyBorder="1"/>
    <xf numFmtId="0" fontId="1" fillId="0" borderId="10" xfId="0" applyFont="1" applyBorder="1" applyAlignment="1">
      <alignment horizontal="left"/>
    </xf>
    <xf numFmtId="0" fontId="7" fillId="0" borderId="0" xfId="0" applyFont="1"/>
    <xf numFmtId="9" fontId="0" fillId="0" borderId="0" xfId="1" applyFont="1"/>
    <xf numFmtId="49" fontId="0" fillId="0" borderId="0" xfId="0" applyNumberFormat="1"/>
    <xf numFmtId="0" fontId="1" fillId="3" borderId="10" xfId="0" applyFont="1" applyFill="1" applyBorder="1"/>
    <xf numFmtId="0" fontId="1" fillId="3" borderId="10" xfId="0" applyFont="1" applyFill="1" applyBorder="1" applyAlignment="1">
      <alignment horizontal="left"/>
    </xf>
    <xf numFmtId="2" fontId="0" fillId="0" borderId="0" xfId="0" applyNumberFormat="1" applyAlignment="1">
      <alignment horizontal="center"/>
    </xf>
    <xf numFmtId="0" fontId="1" fillId="0" borderId="5" xfId="0" applyFont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21" xfId="0" applyBorder="1" applyAlignment="1">
      <alignment horizontal="center"/>
    </xf>
    <xf numFmtId="9" fontId="0" fillId="0" borderId="19" xfId="1" applyFont="1" applyBorder="1" applyAlignment="1">
      <alignment horizontal="left" vertical="top"/>
    </xf>
    <xf numFmtId="9" fontId="0" fillId="0" borderId="19" xfId="1" applyFont="1" applyBorder="1"/>
    <xf numFmtId="9" fontId="0" fillId="0" borderId="22" xfId="1" applyFont="1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0" fillId="0" borderId="28" xfId="0" applyBorder="1"/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7" xfId="1" applyNumberFormat="1" applyFont="1" applyBorder="1" applyAlignment="1">
      <alignment horizontal="left" vertical="top"/>
    </xf>
    <xf numFmtId="164" fontId="0" fillId="0" borderId="18" xfId="1" applyNumberFormat="1" applyFont="1" applyBorder="1" applyAlignment="1">
      <alignment horizontal="left" vertical="top"/>
    </xf>
    <xf numFmtId="164" fontId="0" fillId="0" borderId="19" xfId="1" applyNumberFormat="1" applyFont="1" applyBorder="1" applyAlignment="1">
      <alignment horizontal="left" vertical="top"/>
    </xf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0" fillId="4" borderId="23" xfId="0" applyFill="1" applyBorder="1"/>
    <xf numFmtId="9" fontId="0" fillId="4" borderId="16" xfId="1" applyFont="1" applyFill="1" applyBorder="1" applyAlignment="1">
      <alignment horizontal="left" vertical="top"/>
    </xf>
    <xf numFmtId="164" fontId="0" fillId="4" borderId="14" xfId="1" applyNumberFormat="1" applyFont="1" applyFill="1" applyBorder="1" applyAlignment="1">
      <alignment horizontal="left" vertical="top"/>
    </xf>
    <xf numFmtId="164" fontId="0" fillId="4" borderId="15" xfId="1" applyNumberFormat="1" applyFont="1" applyFill="1" applyBorder="1" applyAlignment="1">
      <alignment horizontal="left" vertical="top"/>
    </xf>
    <xf numFmtId="164" fontId="0" fillId="4" borderId="16" xfId="1" applyNumberFormat="1" applyFont="1" applyFill="1" applyBorder="1" applyAlignment="1">
      <alignment horizontal="left" vertical="top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left"/>
    </xf>
    <xf numFmtId="0" fontId="0" fillId="4" borderId="25" xfId="0" applyFill="1" applyBorder="1"/>
    <xf numFmtId="9" fontId="0" fillId="4" borderId="19" xfId="1" applyFont="1" applyFill="1" applyBorder="1" applyAlignment="1">
      <alignment horizontal="left" vertical="top"/>
    </xf>
    <xf numFmtId="164" fontId="0" fillId="4" borderId="17" xfId="1" applyNumberFormat="1" applyFont="1" applyFill="1" applyBorder="1" applyAlignment="1">
      <alignment horizontal="left" vertical="top"/>
    </xf>
    <xf numFmtId="164" fontId="0" fillId="4" borderId="18" xfId="1" applyNumberFormat="1" applyFont="1" applyFill="1" applyBorder="1" applyAlignment="1">
      <alignment horizontal="left" vertical="top"/>
    </xf>
    <xf numFmtId="164" fontId="0" fillId="4" borderId="19" xfId="1" applyNumberFormat="1" applyFont="1" applyFill="1" applyBorder="1" applyAlignment="1">
      <alignment horizontal="left" vertical="top"/>
    </xf>
    <xf numFmtId="0" fontId="1" fillId="4" borderId="17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164" fontId="1" fillId="4" borderId="16" xfId="0" applyNumberFormat="1" applyFont="1" applyFill="1" applyBorder="1" applyAlignment="1">
      <alignment horizontal="center"/>
    </xf>
    <xf numFmtId="164" fontId="1" fillId="4" borderId="19" xfId="0" applyNumberFormat="1" applyFont="1" applyFill="1" applyBorder="1" applyAlignment="1">
      <alignment horizontal="center"/>
    </xf>
    <xf numFmtId="0" fontId="5" fillId="5" borderId="4" xfId="0" applyFont="1" applyFill="1" applyBorder="1"/>
    <xf numFmtId="0" fontId="6" fillId="5" borderId="0" xfId="0" applyFont="1" applyFill="1"/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164" fontId="5" fillId="5" borderId="5" xfId="0" applyNumberFormat="1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6" fillId="6" borderId="5" xfId="0" applyFont="1" applyFill="1" applyBorder="1"/>
    <xf numFmtId="0" fontId="6" fillId="6" borderId="0" xfId="0" applyFont="1" applyFill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9" fillId="0" borderId="6" xfId="0" applyFont="1" applyBorder="1"/>
    <xf numFmtId="0" fontId="9" fillId="6" borderId="4" xfId="0" applyFont="1" applyFill="1" applyBorder="1"/>
    <xf numFmtId="0" fontId="6" fillId="0" borderId="4" xfId="0" applyFont="1" applyBorder="1"/>
    <xf numFmtId="0" fontId="6" fillId="0" borderId="6" xfId="0" applyFont="1" applyBorder="1"/>
    <xf numFmtId="9" fontId="0" fillId="2" borderId="19" xfId="1" applyFont="1" applyFill="1" applyBorder="1" applyAlignment="1">
      <alignment horizontal="left" vertical="top"/>
    </xf>
    <xf numFmtId="164" fontId="0" fillId="2" borderId="17" xfId="1" applyNumberFormat="1" applyFont="1" applyFill="1" applyBorder="1" applyAlignment="1">
      <alignment horizontal="left" vertical="top"/>
    </xf>
    <xf numFmtId="164" fontId="0" fillId="2" borderId="18" xfId="1" applyNumberFormat="1" applyFont="1" applyFill="1" applyBorder="1" applyAlignment="1">
      <alignment horizontal="left" vertical="top"/>
    </xf>
    <xf numFmtId="164" fontId="0" fillId="2" borderId="19" xfId="1" applyNumberFormat="1" applyFont="1" applyFill="1" applyBorder="1" applyAlignment="1">
      <alignment horizontal="left" vertical="top"/>
    </xf>
    <xf numFmtId="164" fontId="0" fillId="2" borderId="17" xfId="0" applyNumberFormat="1" applyFill="1" applyBorder="1" applyAlignment="1">
      <alignment horizontal="center"/>
    </xf>
    <xf numFmtId="164" fontId="0" fillId="2" borderId="18" xfId="0" applyNumberForma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0" fillId="0" borderId="0" xfId="0" applyFont="1"/>
    <xf numFmtId="14" fontId="0" fillId="0" borderId="0" xfId="0" applyNumberFormat="1" applyAlignment="1">
      <alignment horizontal="left"/>
    </xf>
    <xf numFmtId="0" fontId="6" fillId="0" borderId="24" xfId="0" applyFont="1" applyBorder="1"/>
    <xf numFmtId="0" fontId="5" fillId="7" borderId="11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5" fillId="7" borderId="6" xfId="0" applyFont="1" applyFill="1" applyBorder="1"/>
    <xf numFmtId="0" fontId="5" fillId="7" borderId="7" xfId="0" applyFont="1" applyFill="1" applyBorder="1"/>
    <xf numFmtId="0" fontId="5" fillId="7" borderId="6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164" fontId="5" fillId="7" borderId="8" xfId="0" applyNumberFormat="1" applyFont="1" applyFill="1" applyBorder="1" applyAlignment="1">
      <alignment horizontal="center"/>
    </xf>
    <xf numFmtId="9" fontId="0" fillId="0" borderId="0" xfId="1" applyFont="1" applyAlignment="1">
      <alignment horizontal="center"/>
    </xf>
    <xf numFmtId="164" fontId="8" fillId="0" borderId="18" xfId="0" applyNumberFormat="1" applyFont="1" applyBorder="1" applyAlignment="1">
      <alignment horizontal="center"/>
    </xf>
    <xf numFmtId="0" fontId="0" fillId="0" borderId="29" xfId="0" applyBorder="1"/>
    <xf numFmtId="0" fontId="0" fillId="0" borderId="30" xfId="0" applyBorder="1"/>
    <xf numFmtId="9" fontId="0" fillId="0" borderId="32" xfId="1" applyFont="1" applyBorder="1"/>
    <xf numFmtId="164" fontId="0" fillId="0" borderId="31" xfId="0" applyNumberFormat="1" applyBorder="1"/>
    <xf numFmtId="164" fontId="0" fillId="0" borderId="33" xfId="0" applyNumberFormat="1" applyBorder="1"/>
    <xf numFmtId="164" fontId="0" fillId="0" borderId="32" xfId="0" applyNumberFormat="1" applyBorder="1"/>
    <xf numFmtId="164" fontId="0" fillId="0" borderId="31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14" fontId="0" fillId="0" borderId="0" xfId="0" applyNumberFormat="1" applyAlignment="1">
      <alignment horizontal="right"/>
    </xf>
    <xf numFmtId="14" fontId="0" fillId="0" borderId="0" xfId="0" applyNumberFormat="1"/>
    <xf numFmtId="14" fontId="5" fillId="7" borderId="7" xfId="0" applyNumberFormat="1" applyFont="1" applyFill="1" applyBorder="1" applyAlignment="1">
      <alignment horizontal="center"/>
    </xf>
    <xf numFmtId="14" fontId="5" fillId="5" borderId="0" xfId="0" applyNumberFormat="1" applyFont="1" applyFill="1" applyAlignment="1">
      <alignment horizontal="center"/>
    </xf>
    <xf numFmtId="14" fontId="1" fillId="4" borderId="15" xfId="0" applyNumberFormat="1" applyFont="1" applyFill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1" fillId="4" borderId="18" xfId="0" applyNumberFormat="1" applyFont="1" applyFill="1" applyBorder="1" applyAlignment="1">
      <alignment horizontal="center"/>
    </xf>
    <xf numFmtId="14" fontId="0" fillId="2" borderId="18" xfId="0" applyNumberFormat="1" applyFill="1" applyBorder="1" applyAlignment="1">
      <alignment horizontal="center"/>
    </xf>
    <xf numFmtId="14" fontId="0" fillId="0" borderId="33" xfId="0" applyNumberForma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165" fontId="0" fillId="0" borderId="0" xfId="0" applyNumberFormat="1" applyAlignment="1">
      <alignment horizontal="right"/>
    </xf>
    <xf numFmtId="0" fontId="5" fillId="7" borderId="11" xfId="0" applyFont="1" applyFill="1" applyBorder="1"/>
    <xf numFmtId="0" fontId="5" fillId="7" borderId="12" xfId="0" applyFont="1" applyFill="1" applyBorder="1"/>
    <xf numFmtId="0" fontId="5" fillId="7" borderId="13" xfId="0" applyFont="1" applyFill="1" applyBorder="1"/>
    <xf numFmtId="0" fontId="5" fillId="7" borderId="1" xfId="0" applyFont="1" applyFill="1" applyBorder="1"/>
    <xf numFmtId="0" fontId="5" fillId="7" borderId="2" xfId="0" applyFont="1" applyFill="1" applyBorder="1"/>
    <xf numFmtId="0" fontId="0" fillId="0" borderId="34" xfId="0" applyBorder="1" applyAlignment="1">
      <alignment horizontal="left" indent="1"/>
    </xf>
    <xf numFmtId="9" fontId="0" fillId="0" borderId="8" xfId="1" applyFont="1" applyBorder="1" applyAlignment="1">
      <alignment horizontal="center"/>
    </xf>
    <xf numFmtId="9" fontId="6" fillId="6" borderId="5" xfId="1" applyFont="1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9" fontId="0" fillId="0" borderId="5" xfId="1" applyFont="1" applyBorder="1" applyAlignment="1">
      <alignment horizontal="center"/>
    </xf>
    <xf numFmtId="16" fontId="0" fillId="0" borderId="4" xfId="0" applyNumberFormat="1" applyBorder="1" applyAlignment="1">
      <alignment horizontal="center"/>
    </xf>
    <xf numFmtId="9" fontId="0" fillId="2" borderId="5" xfId="1" applyFont="1" applyFill="1" applyBorder="1" applyAlignment="1">
      <alignment horizontal="center"/>
    </xf>
    <xf numFmtId="0" fontId="0" fillId="0" borderId="6" xfId="0" applyBorder="1"/>
    <xf numFmtId="0" fontId="5" fillId="7" borderId="0" xfId="0" applyFont="1" applyFill="1" applyAlignment="1">
      <alignment horizontal="center"/>
    </xf>
    <xf numFmtId="164" fontId="5" fillId="7" borderId="7" xfId="0" applyNumberFormat="1" applyFont="1" applyFill="1" applyBorder="1" applyAlignment="1">
      <alignment horizontal="center"/>
    </xf>
    <xf numFmtId="164" fontId="0" fillId="4" borderId="19" xfId="0" applyNumberFormat="1" applyFill="1" applyBorder="1" applyAlignment="1">
      <alignment horizontal="center"/>
    </xf>
    <xf numFmtId="164" fontId="0" fillId="4" borderId="32" xfId="0" applyNumberFormat="1" applyFill="1" applyBorder="1" applyAlignment="1">
      <alignment horizontal="center"/>
    </xf>
    <xf numFmtId="164" fontId="5" fillId="6" borderId="0" xfId="0" applyNumberFormat="1" applyFont="1" applyFill="1" applyAlignment="1">
      <alignment horizontal="center"/>
    </xf>
    <xf numFmtId="164" fontId="5" fillId="6" borderId="35" xfId="0" applyNumberFormat="1" applyFont="1" applyFill="1" applyBorder="1" applyAlignment="1">
      <alignment horizontal="center"/>
    </xf>
    <xf numFmtId="164" fontId="6" fillId="6" borderId="36" xfId="0" applyNumberFormat="1" applyFont="1" applyFill="1" applyBorder="1" applyAlignment="1">
      <alignment horizontal="center"/>
    </xf>
    <xf numFmtId="164" fontId="5" fillId="6" borderId="36" xfId="0" applyNumberFormat="1" applyFont="1" applyFill="1" applyBorder="1" applyAlignment="1">
      <alignment horizontal="center"/>
    </xf>
    <xf numFmtId="164" fontId="6" fillId="6" borderId="37" xfId="0" applyNumberFormat="1" applyFont="1" applyFill="1" applyBorder="1" applyAlignment="1">
      <alignment horizontal="center"/>
    </xf>
    <xf numFmtId="164" fontId="6" fillId="6" borderId="38" xfId="0" applyNumberFormat="1" applyFont="1" applyFill="1" applyBorder="1" applyAlignment="1">
      <alignment horizontal="center"/>
    </xf>
    <xf numFmtId="164" fontId="0" fillId="4" borderId="22" xfId="0" applyNumberFormat="1" applyFill="1" applyBorder="1" applyAlignment="1">
      <alignment horizontal="center"/>
    </xf>
    <xf numFmtId="164" fontId="1" fillId="4" borderId="17" xfId="0" applyNumberFormat="1" applyFont="1" applyFill="1" applyBorder="1" applyAlignment="1">
      <alignment horizontal="center"/>
    </xf>
    <xf numFmtId="0" fontId="1" fillId="0" borderId="10" xfId="0" applyFont="1" applyBorder="1"/>
    <xf numFmtId="164" fontId="0" fillId="0" borderId="36" xfId="0" applyNumberFormat="1" applyBorder="1" applyAlignment="1">
      <alignment horizontal="center"/>
    </xf>
    <xf numFmtId="0" fontId="5" fillId="8" borderId="0" xfId="0" applyFont="1" applyFill="1" applyAlignment="1">
      <alignment horizontal="center"/>
    </xf>
    <xf numFmtId="0" fontId="9" fillId="6" borderId="4" xfId="0" applyFont="1" applyFill="1" applyBorder="1" applyAlignment="1">
      <alignment horizontal="left"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2" borderId="4" xfId="0" applyNumberFormat="1" applyFill="1" applyBorder="1" applyAlignment="1">
      <alignment horizontal="center"/>
    </xf>
    <xf numFmtId="14" fontId="0" fillId="2" borderId="0" xfId="0" applyNumberFormat="1" applyFill="1" applyAlignment="1">
      <alignment horizontal="center"/>
    </xf>
    <xf numFmtId="0" fontId="11" fillId="0" borderId="5" xfId="0" applyFont="1" applyBorder="1"/>
    <xf numFmtId="14" fontId="11" fillId="0" borderId="4" xfId="0" applyNumberFormat="1" applyFont="1" applyBorder="1" applyAlignment="1">
      <alignment horizontal="center"/>
    </xf>
    <xf numFmtId="14" fontId="11" fillId="0" borderId="0" xfId="0" applyNumberFormat="1" applyFont="1" applyAlignment="1">
      <alignment horizontal="center"/>
    </xf>
    <xf numFmtId="9" fontId="11" fillId="0" borderId="5" xfId="1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5" xfId="0" applyFont="1" applyBorder="1" applyAlignment="1">
      <alignment horizontal="center"/>
    </xf>
    <xf numFmtId="14" fontId="5" fillId="7" borderId="6" xfId="0" applyNumberFormat="1" applyFont="1" applyFill="1" applyBorder="1" applyAlignment="1">
      <alignment horizontal="center"/>
    </xf>
    <xf numFmtId="14" fontId="5" fillId="7" borderId="7" xfId="0" applyNumberFormat="1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" fontId="0" fillId="0" borderId="0" xfId="0" applyNumberFormat="1" applyAlignment="1">
      <alignment horizontal="center"/>
    </xf>
    <xf numFmtId="0" fontId="12" fillId="0" borderId="5" xfId="0" applyFont="1" applyBorder="1"/>
    <xf numFmtId="0" fontId="0" fillId="0" borderId="10" xfId="0" applyNumberFormat="1" applyBorder="1"/>
  </cellXfs>
  <cellStyles count="2">
    <cellStyle name="Normal" xfId="0" builtinId="0"/>
    <cellStyle name="Percent" xfId="1" builtinId="5"/>
  </cellStyles>
  <dxfs count="30"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useef Shahzad" refreshedDate="45866.641470949071" createdVersion="8" refreshedVersion="8" minRefreshableVersion="3" recordCount="258" xr:uid="{146B71DA-7C04-4DC8-BB17-3A0A40218CB1}">
  <cacheSource type="worksheet">
    <worksheetSource ref="A1:F259" sheet="Data"/>
  </cacheSource>
  <cacheFields count="6">
    <cacheField name="employee" numFmtId="0">
      <sharedItems/>
    </cacheField>
    <cacheField name="level2_key" numFmtId="0">
      <sharedItems count="5">
        <s v="APWORKS 2025.3                  "/>
        <s v="NEXELUS 2025.3                  "/>
        <s v="NEXELUSAPP - MAUI               "/>
        <s v="ADHOC-ITEMS                     "/>
        <s v="APWORKS - TEST AUTOMATION       "/>
      </sharedItems>
    </cacheField>
    <cacheField name="level3_description" numFmtId="0">
      <sharedItems count="45">
        <s v="eInvoices (iPC)(BingAd, DV360,GCM,GoogleAd, Twitter)"/>
        <s v="Flag an invoice in Discrepant bucket for searching"/>
        <s v="Net Amount Total: Add field in header to sum Invoice Net Amount"/>
        <s v="Project Overhead"/>
        <s v="Retain user-specific report views and filter preferences during"/>
        <s v="Show routing history - Invoice comment log"/>
        <s v="DENTSU _ Implementing a custom upload error log in Excel"/>
        <s v="Enable multiple media plans under one Bing IO"/>
        <s v="PO numbers to be appended automatically to campaign names"/>
        <s v="pre-populate objective field from media plan"/>
        <s v="Show old vs. new values on revision screens (Design and Rev)"/>
        <s v="Show old vs. new values on revision screens - DV360"/>
        <s v="Show old vs. new values on revision screens - LinkedIn"/>
        <s v="Show old vs. new values on revision screens - Meta"/>
        <s v="Show old vs. new values on revision screens - Twiter"/>
        <s v="Auth Pages: Key Page"/>
        <s v="Auth Pages: Login Page + Flow"/>
        <s v="Expense: Add New"/>
        <s v="Expense: Assignment Page"/>
        <s v="Expense: Main Page"/>
        <s v="Expense: Pending Expense Report"/>
        <s v="Expense: Permissions"/>
        <s v="Expense: Storage Functionality"/>
        <s v="Expense: Transactions Page + Nested listing"/>
        <s v="TimeSheet: Add New"/>
        <s v="TimeSheet: Chart"/>
        <s v="TimeSheet: Edit"/>
        <s v="TimeSheet: Main Page"/>
        <s v="TimeSheet: Pending Transaction"/>
        <s v="Hide Favorite button: Does not work ( Fix or hide)"/>
        <s v="Manually mark invoice Archived"/>
        <s v="Rename Invoice amount to invoice net amount"/>
        <s v="No rates alert and error"/>
        <s v="Voucher, AP rule flag and 4 sided entry - v3"/>
        <s v="MC rates for PBG"/>
        <s v="Show old vs. new values on revision screens - TTD"/>
        <s v="Upgrade ApWorks application to dotnet Core 8.0 from 7.0"/>
        <s v="Format all amounts to be trwo decimals"/>
        <s v="Vulnerability Report"/>
        <s v="R&amp;D on Report Server"/>
        <s v="Media approval: approve invoices"/>
        <s v="Media: Discrepant Invoices - Make Corrections"/>
        <s v="Media: Read Data diven excel files for the correspinding data"/>
        <s v="Media: Validate and input data header fields"/>
        <s v="Ability to toggle advantage campaign budget on/off via API" u="1"/>
      </sharedItems>
    </cacheField>
    <cacheField name="task_code" numFmtId="0">
      <sharedItems count="22">
        <s v="Analysis"/>
        <s v="Documentation"/>
        <s v="SRS-Review"/>
        <s v="Task/Code Review"/>
        <s v="Deployment"/>
        <s v="Planinng"/>
        <s v="Project Mgmt"/>
        <s v="Meetings"/>
        <s v="Development"/>
        <s v="Bug Fixing"/>
        <s v="Post_dep_fixes"/>
        <s v="Research"/>
        <s v="DB Dev"/>
        <s v="TFS"/>
        <s v="Task Domain"/>
        <s v="Bug Review"/>
        <s v="Test Case Dev"/>
        <s v="Testing"/>
        <s v="Support Tickets"/>
        <s v="No Workbench"/>
        <s v="Design"/>
        <s v="Leave" u="1"/>
      </sharedItems>
    </cacheField>
    <cacheField name="appliedmonth" numFmtId="0">
      <sharedItems count="4">
        <s v="2025-06"/>
        <s v="2025-07"/>
        <s v="2025-04"/>
        <s v="2025-05"/>
      </sharedItems>
    </cacheField>
    <cacheField name="Hours" numFmtId="0">
      <sharedItems containsSemiMixedTypes="0" containsString="0" containsNumber="1" minValue="0.5" maxValue="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8">
  <r>
    <s v="Abid  Ali"/>
    <x v="0"/>
    <x v="0"/>
    <x v="0"/>
    <x v="0"/>
    <n v="3"/>
  </r>
  <r>
    <s v="Abid  Ali"/>
    <x v="0"/>
    <x v="0"/>
    <x v="1"/>
    <x v="1"/>
    <n v="1.5"/>
  </r>
  <r>
    <s v="Abid  Ali"/>
    <x v="0"/>
    <x v="0"/>
    <x v="2"/>
    <x v="1"/>
    <n v="8"/>
  </r>
  <r>
    <s v="Abid  Ali"/>
    <x v="0"/>
    <x v="0"/>
    <x v="3"/>
    <x v="1"/>
    <n v="1"/>
  </r>
  <r>
    <s v="Abid  Ali"/>
    <x v="0"/>
    <x v="1"/>
    <x v="2"/>
    <x v="0"/>
    <n v="1"/>
  </r>
  <r>
    <s v="Abid  Ali"/>
    <x v="0"/>
    <x v="2"/>
    <x v="2"/>
    <x v="0"/>
    <n v="1"/>
  </r>
  <r>
    <s v="Abid  Ali"/>
    <x v="0"/>
    <x v="2"/>
    <x v="3"/>
    <x v="0"/>
    <n v="1"/>
  </r>
  <r>
    <s v="Abid  Ali"/>
    <x v="0"/>
    <x v="3"/>
    <x v="4"/>
    <x v="1"/>
    <n v="9.5"/>
  </r>
  <r>
    <s v="Abid  Ali"/>
    <x v="0"/>
    <x v="3"/>
    <x v="5"/>
    <x v="0"/>
    <n v="11"/>
  </r>
  <r>
    <s v="Abid  Ali"/>
    <x v="0"/>
    <x v="3"/>
    <x v="5"/>
    <x v="1"/>
    <n v="6"/>
  </r>
  <r>
    <s v="Abid  Ali"/>
    <x v="0"/>
    <x v="3"/>
    <x v="6"/>
    <x v="0"/>
    <n v="4"/>
  </r>
  <r>
    <s v="Abid  Ali"/>
    <x v="0"/>
    <x v="3"/>
    <x v="6"/>
    <x v="1"/>
    <n v="12"/>
  </r>
  <r>
    <s v="Abid  Ali"/>
    <x v="0"/>
    <x v="4"/>
    <x v="2"/>
    <x v="0"/>
    <n v="0.5"/>
  </r>
  <r>
    <s v="Abid  Ali"/>
    <x v="0"/>
    <x v="4"/>
    <x v="3"/>
    <x v="1"/>
    <n v="2"/>
  </r>
  <r>
    <s v="Abid  Ali"/>
    <x v="0"/>
    <x v="5"/>
    <x v="2"/>
    <x v="0"/>
    <n v="0.5"/>
  </r>
  <r>
    <s v="Abid  Ali"/>
    <x v="0"/>
    <x v="5"/>
    <x v="3"/>
    <x v="0"/>
    <n v="1"/>
  </r>
  <r>
    <s v="Abid  Ali"/>
    <x v="0"/>
    <x v="5"/>
    <x v="3"/>
    <x v="1"/>
    <n v="1.5"/>
  </r>
  <r>
    <s v="Abid  Ali"/>
    <x v="1"/>
    <x v="6"/>
    <x v="3"/>
    <x v="1"/>
    <n v="3"/>
  </r>
  <r>
    <s v="Abid  Ali"/>
    <x v="1"/>
    <x v="7"/>
    <x v="2"/>
    <x v="1"/>
    <n v="2"/>
  </r>
  <r>
    <s v="Abid  Ali"/>
    <x v="1"/>
    <x v="8"/>
    <x v="2"/>
    <x v="0"/>
    <n v="1"/>
  </r>
  <r>
    <s v="Abid  Ali"/>
    <x v="1"/>
    <x v="8"/>
    <x v="2"/>
    <x v="1"/>
    <n v="1"/>
  </r>
  <r>
    <s v="Abid  Ali"/>
    <x v="1"/>
    <x v="8"/>
    <x v="3"/>
    <x v="1"/>
    <n v="2"/>
  </r>
  <r>
    <s v="Abid  Ali"/>
    <x v="1"/>
    <x v="9"/>
    <x v="2"/>
    <x v="0"/>
    <n v="1"/>
  </r>
  <r>
    <s v="Abid  Ali"/>
    <x v="1"/>
    <x v="9"/>
    <x v="2"/>
    <x v="1"/>
    <n v="1"/>
  </r>
  <r>
    <s v="Abid  Ali"/>
    <x v="1"/>
    <x v="3"/>
    <x v="5"/>
    <x v="0"/>
    <n v="9"/>
  </r>
  <r>
    <s v="Abid  Ali"/>
    <x v="1"/>
    <x v="3"/>
    <x v="6"/>
    <x v="1"/>
    <n v="4.5"/>
  </r>
  <r>
    <s v="Abid  Ali"/>
    <x v="1"/>
    <x v="10"/>
    <x v="2"/>
    <x v="0"/>
    <n v="1.5"/>
  </r>
  <r>
    <s v="Abid  Ali"/>
    <x v="1"/>
    <x v="10"/>
    <x v="2"/>
    <x v="1"/>
    <n v="1"/>
  </r>
  <r>
    <s v="Abid  Ali"/>
    <x v="2"/>
    <x v="3"/>
    <x v="7"/>
    <x v="1"/>
    <n v="1"/>
  </r>
  <r>
    <s v="Aimen nasar"/>
    <x v="1"/>
    <x v="7"/>
    <x v="8"/>
    <x v="1"/>
    <n v="5"/>
  </r>
  <r>
    <s v="Aimen nasar"/>
    <x v="1"/>
    <x v="8"/>
    <x v="8"/>
    <x v="1"/>
    <n v="2"/>
  </r>
  <r>
    <s v="Aimen nasar"/>
    <x v="1"/>
    <x v="11"/>
    <x v="8"/>
    <x v="1"/>
    <n v="4"/>
  </r>
  <r>
    <s v="Aimen nasar"/>
    <x v="1"/>
    <x v="12"/>
    <x v="8"/>
    <x v="1"/>
    <n v="6"/>
  </r>
  <r>
    <s v="Aimen nasar"/>
    <x v="1"/>
    <x v="13"/>
    <x v="8"/>
    <x v="1"/>
    <n v="10"/>
  </r>
  <r>
    <s v="Aimen nasar"/>
    <x v="1"/>
    <x v="14"/>
    <x v="8"/>
    <x v="1"/>
    <n v="2"/>
  </r>
  <r>
    <s v="Aimen nasar"/>
    <x v="2"/>
    <x v="15"/>
    <x v="8"/>
    <x v="0"/>
    <n v="13"/>
  </r>
  <r>
    <s v="Aimen nasar"/>
    <x v="2"/>
    <x v="16"/>
    <x v="8"/>
    <x v="0"/>
    <n v="22"/>
  </r>
  <r>
    <s v="Aimen nasar"/>
    <x v="2"/>
    <x v="16"/>
    <x v="8"/>
    <x v="1"/>
    <n v="6.5"/>
  </r>
  <r>
    <s v="Aimen nasar"/>
    <x v="2"/>
    <x v="17"/>
    <x v="8"/>
    <x v="1"/>
    <n v="9.5"/>
  </r>
  <r>
    <s v="Aimen nasar"/>
    <x v="2"/>
    <x v="18"/>
    <x v="8"/>
    <x v="1"/>
    <n v="18.5"/>
  </r>
  <r>
    <s v="Aimen nasar"/>
    <x v="2"/>
    <x v="19"/>
    <x v="8"/>
    <x v="1"/>
    <n v="11"/>
  </r>
  <r>
    <s v="Aimen nasar"/>
    <x v="2"/>
    <x v="20"/>
    <x v="8"/>
    <x v="1"/>
    <n v="2.5"/>
  </r>
  <r>
    <s v="Aimen nasar"/>
    <x v="2"/>
    <x v="21"/>
    <x v="8"/>
    <x v="1"/>
    <n v="9"/>
  </r>
  <r>
    <s v="Aimen nasar"/>
    <x v="2"/>
    <x v="22"/>
    <x v="8"/>
    <x v="1"/>
    <n v="6"/>
  </r>
  <r>
    <s v="Aimen nasar"/>
    <x v="2"/>
    <x v="23"/>
    <x v="8"/>
    <x v="1"/>
    <n v="4.5"/>
  </r>
  <r>
    <s v="Aimen nasar"/>
    <x v="2"/>
    <x v="24"/>
    <x v="8"/>
    <x v="0"/>
    <n v="10"/>
  </r>
  <r>
    <s v="Aimen nasar"/>
    <x v="2"/>
    <x v="24"/>
    <x v="8"/>
    <x v="1"/>
    <n v="6"/>
  </r>
  <r>
    <s v="Aimen nasar"/>
    <x v="2"/>
    <x v="25"/>
    <x v="8"/>
    <x v="1"/>
    <n v="10.5"/>
  </r>
  <r>
    <s v="Aimen nasar"/>
    <x v="2"/>
    <x v="26"/>
    <x v="8"/>
    <x v="0"/>
    <n v="2"/>
  </r>
  <r>
    <s v="Aimen nasar"/>
    <x v="2"/>
    <x v="27"/>
    <x v="8"/>
    <x v="0"/>
    <n v="7"/>
  </r>
  <r>
    <s v="Aimen nasar"/>
    <x v="2"/>
    <x v="28"/>
    <x v="8"/>
    <x v="0"/>
    <n v="8"/>
  </r>
  <r>
    <s v="Ali Junaid"/>
    <x v="0"/>
    <x v="1"/>
    <x v="9"/>
    <x v="1"/>
    <n v="2.5"/>
  </r>
  <r>
    <s v="Ali Junaid"/>
    <x v="0"/>
    <x v="1"/>
    <x v="8"/>
    <x v="1"/>
    <n v="17"/>
  </r>
  <r>
    <s v="Ali Junaid"/>
    <x v="0"/>
    <x v="1"/>
    <x v="2"/>
    <x v="1"/>
    <n v="1"/>
  </r>
  <r>
    <s v="Ali Junaid"/>
    <x v="0"/>
    <x v="29"/>
    <x v="8"/>
    <x v="1"/>
    <n v="5.7"/>
  </r>
  <r>
    <s v="Ali Junaid"/>
    <x v="0"/>
    <x v="30"/>
    <x v="8"/>
    <x v="1"/>
    <n v="6.7"/>
  </r>
  <r>
    <s v="Ali Junaid"/>
    <x v="0"/>
    <x v="3"/>
    <x v="0"/>
    <x v="1"/>
    <n v="2"/>
  </r>
  <r>
    <s v="Ali Junaid"/>
    <x v="0"/>
    <x v="3"/>
    <x v="7"/>
    <x v="0"/>
    <n v="2.5"/>
  </r>
  <r>
    <s v="Ali Junaid"/>
    <x v="0"/>
    <x v="3"/>
    <x v="10"/>
    <x v="1"/>
    <n v="19.7"/>
  </r>
  <r>
    <s v="Ali Junaid"/>
    <x v="0"/>
    <x v="31"/>
    <x v="8"/>
    <x v="1"/>
    <n v="2"/>
  </r>
  <r>
    <s v="Ali Junaid"/>
    <x v="0"/>
    <x v="4"/>
    <x v="9"/>
    <x v="1"/>
    <n v="15.5"/>
  </r>
  <r>
    <s v="Ali Junaid"/>
    <x v="0"/>
    <x v="4"/>
    <x v="8"/>
    <x v="0"/>
    <n v="64"/>
  </r>
  <r>
    <s v="Ali Junaid"/>
    <x v="0"/>
    <x v="4"/>
    <x v="8"/>
    <x v="1"/>
    <n v="62.5"/>
  </r>
  <r>
    <s v="Ali Junaid"/>
    <x v="0"/>
    <x v="4"/>
    <x v="11"/>
    <x v="1"/>
    <n v="2"/>
  </r>
  <r>
    <s v="Arif Khan Arif"/>
    <x v="3"/>
    <x v="32"/>
    <x v="12"/>
    <x v="1"/>
    <n v="1.5"/>
  </r>
  <r>
    <s v="Arif Khan Arif"/>
    <x v="3"/>
    <x v="32"/>
    <x v="7"/>
    <x v="1"/>
    <n v="1"/>
  </r>
  <r>
    <s v="Arif Khan Arif"/>
    <x v="3"/>
    <x v="33"/>
    <x v="12"/>
    <x v="0"/>
    <n v="3"/>
  </r>
  <r>
    <s v="Arif Khan Arif"/>
    <x v="3"/>
    <x v="33"/>
    <x v="12"/>
    <x v="1"/>
    <n v="8"/>
  </r>
  <r>
    <s v="Arif Khan Arif"/>
    <x v="3"/>
    <x v="33"/>
    <x v="3"/>
    <x v="1"/>
    <n v="1"/>
  </r>
  <r>
    <s v="Arif Khan Arif"/>
    <x v="0"/>
    <x v="0"/>
    <x v="2"/>
    <x v="1"/>
    <n v="2"/>
  </r>
  <r>
    <s v="Arif Khan Arif"/>
    <x v="0"/>
    <x v="3"/>
    <x v="11"/>
    <x v="1"/>
    <n v="3"/>
  </r>
  <r>
    <s v="Arif Khan Arif"/>
    <x v="1"/>
    <x v="6"/>
    <x v="7"/>
    <x v="1"/>
    <n v="0.5"/>
  </r>
  <r>
    <s v="Arif Khan Arif"/>
    <x v="1"/>
    <x v="6"/>
    <x v="2"/>
    <x v="1"/>
    <n v="0.5"/>
  </r>
  <r>
    <s v="Arif Khan Arif"/>
    <x v="1"/>
    <x v="6"/>
    <x v="3"/>
    <x v="1"/>
    <n v="0.5"/>
  </r>
  <r>
    <s v="Arif Khan Arif"/>
    <x v="1"/>
    <x v="7"/>
    <x v="12"/>
    <x v="1"/>
    <n v="7.5"/>
  </r>
  <r>
    <s v="Arif Khan Arif"/>
    <x v="1"/>
    <x v="7"/>
    <x v="2"/>
    <x v="1"/>
    <n v="1"/>
  </r>
  <r>
    <s v="Arif Khan Arif"/>
    <x v="1"/>
    <x v="34"/>
    <x v="12"/>
    <x v="1"/>
    <n v="16.5"/>
  </r>
  <r>
    <s v="Arif Khan Arif"/>
    <x v="1"/>
    <x v="9"/>
    <x v="12"/>
    <x v="1"/>
    <n v="6"/>
  </r>
  <r>
    <s v="Arif Khan Arif"/>
    <x v="1"/>
    <x v="3"/>
    <x v="4"/>
    <x v="1"/>
    <n v="0.5"/>
  </r>
  <r>
    <s v="Arif Khan Arif"/>
    <x v="1"/>
    <x v="3"/>
    <x v="5"/>
    <x v="1"/>
    <n v="2"/>
  </r>
  <r>
    <s v="Arif Khan Arif"/>
    <x v="1"/>
    <x v="3"/>
    <x v="11"/>
    <x v="1"/>
    <n v="3.5"/>
  </r>
  <r>
    <s v="Arif Khan Arif"/>
    <x v="1"/>
    <x v="3"/>
    <x v="13"/>
    <x v="0"/>
    <n v="0.5"/>
  </r>
  <r>
    <s v="Arif Khan Arif"/>
    <x v="1"/>
    <x v="3"/>
    <x v="13"/>
    <x v="1"/>
    <n v="8.5"/>
  </r>
  <r>
    <s v="Arslan Khalid"/>
    <x v="0"/>
    <x v="0"/>
    <x v="2"/>
    <x v="0"/>
    <n v="1"/>
  </r>
  <r>
    <s v="Arslan Khalid"/>
    <x v="0"/>
    <x v="1"/>
    <x v="7"/>
    <x v="0"/>
    <n v="1"/>
  </r>
  <r>
    <s v="Arslan Khalid"/>
    <x v="0"/>
    <x v="1"/>
    <x v="2"/>
    <x v="0"/>
    <n v="1.5"/>
  </r>
  <r>
    <s v="Arslan Khalid"/>
    <x v="0"/>
    <x v="29"/>
    <x v="8"/>
    <x v="0"/>
    <n v="2"/>
  </r>
  <r>
    <s v="Arslan Khalid"/>
    <x v="0"/>
    <x v="29"/>
    <x v="8"/>
    <x v="1"/>
    <n v="1"/>
  </r>
  <r>
    <s v="Arslan Khalid"/>
    <x v="0"/>
    <x v="30"/>
    <x v="2"/>
    <x v="0"/>
    <n v="1"/>
  </r>
  <r>
    <s v="Arslan Khalid"/>
    <x v="0"/>
    <x v="2"/>
    <x v="9"/>
    <x v="1"/>
    <n v="6"/>
  </r>
  <r>
    <s v="Arslan Khalid"/>
    <x v="0"/>
    <x v="2"/>
    <x v="8"/>
    <x v="0"/>
    <n v="9"/>
  </r>
  <r>
    <s v="Arslan Khalid"/>
    <x v="0"/>
    <x v="2"/>
    <x v="7"/>
    <x v="0"/>
    <n v="3"/>
  </r>
  <r>
    <s v="Arslan Khalid"/>
    <x v="0"/>
    <x v="2"/>
    <x v="2"/>
    <x v="0"/>
    <n v="1"/>
  </r>
  <r>
    <s v="Arslan Khalid"/>
    <x v="0"/>
    <x v="2"/>
    <x v="3"/>
    <x v="0"/>
    <n v="2"/>
  </r>
  <r>
    <s v="Arslan Khalid"/>
    <x v="0"/>
    <x v="31"/>
    <x v="7"/>
    <x v="0"/>
    <n v="1"/>
  </r>
  <r>
    <s v="Arslan Khalid"/>
    <x v="0"/>
    <x v="4"/>
    <x v="7"/>
    <x v="0"/>
    <n v="1"/>
  </r>
  <r>
    <s v="Arslan Khalid"/>
    <x v="0"/>
    <x v="4"/>
    <x v="2"/>
    <x v="0"/>
    <n v="1"/>
  </r>
  <r>
    <s v="Arslan Khalid"/>
    <x v="0"/>
    <x v="5"/>
    <x v="9"/>
    <x v="1"/>
    <n v="1"/>
  </r>
  <r>
    <s v="Arslan Khalid"/>
    <x v="0"/>
    <x v="5"/>
    <x v="8"/>
    <x v="0"/>
    <n v="9"/>
  </r>
  <r>
    <s v="Arslan Khalid"/>
    <x v="0"/>
    <x v="5"/>
    <x v="8"/>
    <x v="1"/>
    <n v="6.5"/>
  </r>
  <r>
    <s v="Arslan Khalid"/>
    <x v="0"/>
    <x v="5"/>
    <x v="7"/>
    <x v="0"/>
    <n v="1"/>
  </r>
  <r>
    <s v="Arslan Khalid"/>
    <x v="0"/>
    <x v="5"/>
    <x v="2"/>
    <x v="0"/>
    <n v="4"/>
  </r>
  <r>
    <s v="Arslan Khalid"/>
    <x v="1"/>
    <x v="6"/>
    <x v="9"/>
    <x v="1"/>
    <n v="2"/>
  </r>
  <r>
    <s v="Arslan Khalid"/>
    <x v="1"/>
    <x v="6"/>
    <x v="8"/>
    <x v="1"/>
    <n v="35.5"/>
  </r>
  <r>
    <s v="Arslan Khalid"/>
    <x v="1"/>
    <x v="6"/>
    <x v="7"/>
    <x v="1"/>
    <n v="10.75"/>
  </r>
  <r>
    <s v="Arslan Khalid"/>
    <x v="1"/>
    <x v="6"/>
    <x v="2"/>
    <x v="1"/>
    <n v="7.75"/>
  </r>
  <r>
    <s v="Arslan Khalid"/>
    <x v="1"/>
    <x v="8"/>
    <x v="2"/>
    <x v="1"/>
    <n v="0.5"/>
  </r>
  <r>
    <s v="Arslan Khalid"/>
    <x v="1"/>
    <x v="9"/>
    <x v="8"/>
    <x v="1"/>
    <n v="5"/>
  </r>
  <r>
    <s v="Arslan Khalid"/>
    <x v="1"/>
    <x v="9"/>
    <x v="7"/>
    <x v="1"/>
    <n v="2"/>
  </r>
  <r>
    <s v="Arslan Khalid"/>
    <x v="1"/>
    <x v="9"/>
    <x v="2"/>
    <x v="1"/>
    <n v="6"/>
  </r>
  <r>
    <s v="Arslan Khalid"/>
    <x v="1"/>
    <x v="10"/>
    <x v="8"/>
    <x v="1"/>
    <n v="7.5"/>
  </r>
  <r>
    <s v="Arslan Khalid"/>
    <x v="1"/>
    <x v="10"/>
    <x v="2"/>
    <x v="1"/>
    <n v="1.5"/>
  </r>
  <r>
    <s v="Arslan Khalid"/>
    <x v="1"/>
    <x v="11"/>
    <x v="8"/>
    <x v="1"/>
    <n v="2"/>
  </r>
  <r>
    <s v="Arslan Khalid"/>
    <x v="1"/>
    <x v="12"/>
    <x v="8"/>
    <x v="1"/>
    <n v="12.5"/>
  </r>
  <r>
    <s v="Arslan Khalid"/>
    <x v="1"/>
    <x v="12"/>
    <x v="7"/>
    <x v="1"/>
    <n v="0.5"/>
  </r>
  <r>
    <s v="Arslan Khalid"/>
    <x v="1"/>
    <x v="13"/>
    <x v="8"/>
    <x v="1"/>
    <n v="2"/>
  </r>
  <r>
    <s v="Arslan Khalid"/>
    <x v="1"/>
    <x v="35"/>
    <x v="8"/>
    <x v="1"/>
    <n v="4.5"/>
  </r>
  <r>
    <s v="Arslan Khalid"/>
    <x v="1"/>
    <x v="35"/>
    <x v="7"/>
    <x v="1"/>
    <n v="0.5"/>
  </r>
  <r>
    <s v="Arslan Khalid"/>
    <x v="1"/>
    <x v="14"/>
    <x v="8"/>
    <x v="1"/>
    <n v="2"/>
  </r>
  <r>
    <s v="Asad Mahmood"/>
    <x v="0"/>
    <x v="0"/>
    <x v="7"/>
    <x v="1"/>
    <n v="2"/>
  </r>
  <r>
    <s v="Asad Mahmood"/>
    <x v="0"/>
    <x v="0"/>
    <x v="2"/>
    <x v="0"/>
    <n v="5.5"/>
  </r>
  <r>
    <s v="Asad Mahmood"/>
    <x v="0"/>
    <x v="0"/>
    <x v="2"/>
    <x v="1"/>
    <n v="4.5"/>
  </r>
  <r>
    <s v="Asad Mahmood"/>
    <x v="0"/>
    <x v="0"/>
    <x v="3"/>
    <x v="1"/>
    <n v="3"/>
  </r>
  <r>
    <s v="Asad Mahmood"/>
    <x v="0"/>
    <x v="1"/>
    <x v="7"/>
    <x v="0"/>
    <n v="1.5"/>
  </r>
  <r>
    <s v="Asad Mahmood"/>
    <x v="0"/>
    <x v="1"/>
    <x v="2"/>
    <x v="0"/>
    <n v="1.5"/>
  </r>
  <r>
    <s v="Asad Mahmood"/>
    <x v="0"/>
    <x v="29"/>
    <x v="7"/>
    <x v="0"/>
    <n v="1.5"/>
  </r>
  <r>
    <s v="Asad Mahmood"/>
    <x v="0"/>
    <x v="30"/>
    <x v="9"/>
    <x v="1"/>
    <n v="2"/>
  </r>
  <r>
    <s v="Asad Mahmood"/>
    <x v="0"/>
    <x v="30"/>
    <x v="8"/>
    <x v="1"/>
    <n v="47.5"/>
  </r>
  <r>
    <s v="Asad Mahmood"/>
    <x v="0"/>
    <x v="30"/>
    <x v="7"/>
    <x v="0"/>
    <n v="1.5"/>
  </r>
  <r>
    <s v="Asad Mahmood"/>
    <x v="0"/>
    <x v="30"/>
    <x v="7"/>
    <x v="1"/>
    <n v="1"/>
  </r>
  <r>
    <s v="Asad Mahmood"/>
    <x v="0"/>
    <x v="30"/>
    <x v="2"/>
    <x v="1"/>
    <n v="2"/>
  </r>
  <r>
    <s v="Asad Mahmood"/>
    <x v="0"/>
    <x v="2"/>
    <x v="7"/>
    <x v="0"/>
    <n v="0.5"/>
  </r>
  <r>
    <s v="Asad Mahmood"/>
    <x v="0"/>
    <x v="2"/>
    <x v="2"/>
    <x v="0"/>
    <n v="0.5"/>
  </r>
  <r>
    <s v="Asad Mahmood"/>
    <x v="0"/>
    <x v="3"/>
    <x v="4"/>
    <x v="1"/>
    <n v="2.5"/>
  </r>
  <r>
    <s v="Asad Mahmood"/>
    <x v="0"/>
    <x v="3"/>
    <x v="10"/>
    <x v="1"/>
    <n v="16.5"/>
  </r>
  <r>
    <s v="Asad Mahmood"/>
    <x v="0"/>
    <x v="4"/>
    <x v="7"/>
    <x v="0"/>
    <n v="0.5"/>
  </r>
  <r>
    <s v="Asad Mahmood"/>
    <x v="0"/>
    <x v="4"/>
    <x v="2"/>
    <x v="0"/>
    <n v="2"/>
  </r>
  <r>
    <s v="Asad Mahmood"/>
    <x v="0"/>
    <x v="5"/>
    <x v="7"/>
    <x v="0"/>
    <n v="0.5"/>
  </r>
  <r>
    <s v="Asad Mahmood"/>
    <x v="0"/>
    <x v="5"/>
    <x v="2"/>
    <x v="0"/>
    <n v="1"/>
  </r>
  <r>
    <s v="Asad Mahmood"/>
    <x v="0"/>
    <x v="36"/>
    <x v="8"/>
    <x v="0"/>
    <n v="13.5"/>
  </r>
  <r>
    <s v="Ayesha Qurban"/>
    <x v="4"/>
    <x v="3"/>
    <x v="14"/>
    <x v="1"/>
    <n v="6"/>
  </r>
  <r>
    <s v="Ayesha Qurban"/>
    <x v="0"/>
    <x v="0"/>
    <x v="2"/>
    <x v="1"/>
    <n v="8"/>
  </r>
  <r>
    <s v="Ayesha Qurban"/>
    <x v="0"/>
    <x v="1"/>
    <x v="15"/>
    <x v="1"/>
    <n v="2"/>
  </r>
  <r>
    <s v="Ayesha Qurban"/>
    <x v="0"/>
    <x v="1"/>
    <x v="16"/>
    <x v="1"/>
    <n v="4"/>
  </r>
  <r>
    <s v="Ayesha Qurban"/>
    <x v="0"/>
    <x v="1"/>
    <x v="17"/>
    <x v="1"/>
    <n v="8"/>
  </r>
  <r>
    <s v="Ayesha Qurban"/>
    <x v="0"/>
    <x v="37"/>
    <x v="17"/>
    <x v="1"/>
    <n v="4"/>
  </r>
  <r>
    <s v="Ayesha Qurban"/>
    <x v="0"/>
    <x v="29"/>
    <x v="17"/>
    <x v="1"/>
    <n v="4.5"/>
  </r>
  <r>
    <s v="Ayesha Qurban"/>
    <x v="0"/>
    <x v="3"/>
    <x v="0"/>
    <x v="1"/>
    <n v="3.5"/>
  </r>
  <r>
    <s v="Ayesha Qurban"/>
    <x v="0"/>
    <x v="3"/>
    <x v="7"/>
    <x v="0"/>
    <n v="4"/>
  </r>
  <r>
    <s v="Ayesha Qurban"/>
    <x v="0"/>
    <x v="3"/>
    <x v="7"/>
    <x v="1"/>
    <n v="5.5"/>
  </r>
  <r>
    <s v="Ayesha Qurban"/>
    <x v="0"/>
    <x v="3"/>
    <x v="14"/>
    <x v="0"/>
    <n v="9"/>
  </r>
  <r>
    <s v="Ayesha Qurban"/>
    <x v="0"/>
    <x v="4"/>
    <x v="15"/>
    <x v="1"/>
    <n v="8.5"/>
  </r>
  <r>
    <s v="Ayesha Qurban"/>
    <x v="0"/>
    <x v="4"/>
    <x v="16"/>
    <x v="0"/>
    <n v="13"/>
  </r>
  <r>
    <s v="Ayesha Qurban"/>
    <x v="0"/>
    <x v="4"/>
    <x v="17"/>
    <x v="1"/>
    <n v="24"/>
  </r>
  <r>
    <s v="Bilal Afzal Raja"/>
    <x v="3"/>
    <x v="33"/>
    <x v="17"/>
    <x v="1"/>
    <n v="9"/>
  </r>
  <r>
    <s v="Bilal Afzal Raja"/>
    <x v="0"/>
    <x v="3"/>
    <x v="7"/>
    <x v="0"/>
    <n v="7"/>
  </r>
  <r>
    <s v="Bilal Afzal Raja"/>
    <x v="0"/>
    <x v="3"/>
    <x v="7"/>
    <x v="1"/>
    <n v="3"/>
  </r>
  <r>
    <s v="Bilal Afzal Raja"/>
    <x v="0"/>
    <x v="3"/>
    <x v="14"/>
    <x v="0"/>
    <n v="11"/>
  </r>
  <r>
    <s v="Bilal Afzal Raja"/>
    <x v="1"/>
    <x v="3"/>
    <x v="7"/>
    <x v="1"/>
    <n v="5"/>
  </r>
  <r>
    <s v="Bilal Afzal Raja"/>
    <x v="1"/>
    <x v="3"/>
    <x v="6"/>
    <x v="1"/>
    <n v="13"/>
  </r>
  <r>
    <s v="Bilal Afzal Raja"/>
    <x v="1"/>
    <x v="3"/>
    <x v="18"/>
    <x v="1"/>
    <n v="7"/>
  </r>
  <r>
    <s v="Bilal Afzal Raja"/>
    <x v="1"/>
    <x v="3"/>
    <x v="14"/>
    <x v="1"/>
    <n v="15"/>
  </r>
  <r>
    <s v="Hamza Nouman"/>
    <x v="0"/>
    <x v="3"/>
    <x v="7"/>
    <x v="0"/>
    <n v="4"/>
  </r>
  <r>
    <s v="Hamza Nouman"/>
    <x v="1"/>
    <x v="6"/>
    <x v="16"/>
    <x v="0"/>
    <n v="1"/>
  </r>
  <r>
    <s v="Hamza Nouman"/>
    <x v="1"/>
    <x v="6"/>
    <x v="16"/>
    <x v="1"/>
    <n v="9"/>
  </r>
  <r>
    <s v="Hamza Nouman"/>
    <x v="1"/>
    <x v="6"/>
    <x v="17"/>
    <x v="1"/>
    <n v="23.5"/>
  </r>
  <r>
    <s v="Hamza Nouman"/>
    <x v="1"/>
    <x v="7"/>
    <x v="16"/>
    <x v="1"/>
    <n v="6"/>
  </r>
  <r>
    <s v="Hamza Nouman"/>
    <x v="1"/>
    <x v="34"/>
    <x v="16"/>
    <x v="1"/>
    <n v="5"/>
  </r>
  <r>
    <s v="Hamza Nouman"/>
    <x v="1"/>
    <x v="8"/>
    <x v="17"/>
    <x v="1"/>
    <n v="5"/>
  </r>
  <r>
    <s v="Hamza Nouman"/>
    <x v="1"/>
    <x v="9"/>
    <x v="16"/>
    <x v="0"/>
    <n v="1"/>
  </r>
  <r>
    <s v="Hamza Nouman"/>
    <x v="1"/>
    <x v="9"/>
    <x v="16"/>
    <x v="1"/>
    <n v="6"/>
  </r>
  <r>
    <s v="Hamza Nouman"/>
    <x v="1"/>
    <x v="3"/>
    <x v="0"/>
    <x v="0"/>
    <n v="4"/>
  </r>
  <r>
    <s v="Hamza Nouman"/>
    <x v="1"/>
    <x v="3"/>
    <x v="0"/>
    <x v="1"/>
    <n v="5"/>
  </r>
  <r>
    <s v="Hamza Nouman"/>
    <x v="1"/>
    <x v="3"/>
    <x v="19"/>
    <x v="1"/>
    <n v="3"/>
  </r>
  <r>
    <s v="Hamza Nouman"/>
    <x v="1"/>
    <x v="3"/>
    <x v="14"/>
    <x v="0"/>
    <n v="2"/>
  </r>
  <r>
    <s v="Hamza Nouman"/>
    <x v="1"/>
    <x v="3"/>
    <x v="14"/>
    <x v="1"/>
    <n v="7"/>
  </r>
  <r>
    <s v="Hamza Nouman"/>
    <x v="1"/>
    <x v="10"/>
    <x v="16"/>
    <x v="0"/>
    <n v="1"/>
  </r>
  <r>
    <s v="Hamza Nouman"/>
    <x v="1"/>
    <x v="10"/>
    <x v="16"/>
    <x v="1"/>
    <n v="5.5"/>
  </r>
  <r>
    <s v="Hamza Nouman"/>
    <x v="1"/>
    <x v="38"/>
    <x v="17"/>
    <x v="0"/>
    <n v="7"/>
  </r>
  <r>
    <s v="Imran UL Haq"/>
    <x v="3"/>
    <x v="39"/>
    <x v="0"/>
    <x v="1"/>
    <n v="2"/>
  </r>
  <r>
    <s v="Imran UL Haq"/>
    <x v="3"/>
    <x v="39"/>
    <x v="11"/>
    <x v="1"/>
    <n v="4"/>
  </r>
  <r>
    <s v="Kashif Hayat"/>
    <x v="4"/>
    <x v="40"/>
    <x v="8"/>
    <x v="2"/>
    <n v="24"/>
  </r>
  <r>
    <s v="Kashif Hayat"/>
    <x v="4"/>
    <x v="41"/>
    <x v="8"/>
    <x v="2"/>
    <n v="4"/>
  </r>
  <r>
    <s v="Kashif Hayat"/>
    <x v="4"/>
    <x v="41"/>
    <x v="8"/>
    <x v="1"/>
    <n v="19"/>
  </r>
  <r>
    <s v="Kashif Hayat"/>
    <x v="4"/>
    <x v="42"/>
    <x v="20"/>
    <x v="2"/>
    <n v="8"/>
  </r>
  <r>
    <s v="Kashif Hayat"/>
    <x v="4"/>
    <x v="43"/>
    <x v="8"/>
    <x v="1"/>
    <n v="5"/>
  </r>
  <r>
    <s v="Kashif Hayat"/>
    <x v="4"/>
    <x v="3"/>
    <x v="0"/>
    <x v="0"/>
    <n v="6"/>
  </r>
  <r>
    <s v="Kashif Hayat"/>
    <x v="4"/>
    <x v="3"/>
    <x v="0"/>
    <x v="1"/>
    <n v="5"/>
  </r>
  <r>
    <s v="Kashif Hayat"/>
    <x v="4"/>
    <x v="3"/>
    <x v="19"/>
    <x v="1"/>
    <n v="2"/>
  </r>
  <r>
    <s v="Kashif Hayat"/>
    <x v="4"/>
    <x v="3"/>
    <x v="5"/>
    <x v="1"/>
    <n v="3"/>
  </r>
  <r>
    <s v="Kashif Hayat"/>
    <x v="0"/>
    <x v="30"/>
    <x v="16"/>
    <x v="0"/>
    <n v="9"/>
  </r>
  <r>
    <s v="Kashif Hayat"/>
    <x v="0"/>
    <x v="30"/>
    <x v="17"/>
    <x v="1"/>
    <n v="29"/>
  </r>
  <r>
    <s v="Kashif Hayat"/>
    <x v="0"/>
    <x v="2"/>
    <x v="16"/>
    <x v="0"/>
    <n v="4"/>
  </r>
  <r>
    <s v="Kashif Hayat"/>
    <x v="0"/>
    <x v="2"/>
    <x v="16"/>
    <x v="1"/>
    <n v="1"/>
  </r>
  <r>
    <s v="Kashif Hayat"/>
    <x v="0"/>
    <x v="2"/>
    <x v="17"/>
    <x v="1"/>
    <n v="11"/>
  </r>
  <r>
    <s v="Kashif Hayat"/>
    <x v="0"/>
    <x v="3"/>
    <x v="7"/>
    <x v="0"/>
    <n v="8"/>
  </r>
  <r>
    <s v="Kashif Hayat"/>
    <x v="0"/>
    <x v="3"/>
    <x v="7"/>
    <x v="1"/>
    <n v="10.3"/>
  </r>
  <r>
    <s v="Kashif Hayat"/>
    <x v="0"/>
    <x v="3"/>
    <x v="19"/>
    <x v="1"/>
    <n v="2"/>
  </r>
  <r>
    <s v="Kashif Hayat"/>
    <x v="0"/>
    <x v="3"/>
    <x v="14"/>
    <x v="0"/>
    <n v="4"/>
  </r>
  <r>
    <s v="Kashif Hayat"/>
    <x v="0"/>
    <x v="5"/>
    <x v="16"/>
    <x v="1"/>
    <n v="11"/>
  </r>
  <r>
    <s v="Kashif Hayat"/>
    <x v="0"/>
    <x v="5"/>
    <x v="17"/>
    <x v="1"/>
    <n v="9"/>
  </r>
  <r>
    <s v="Muhammad Hamayun"/>
    <x v="0"/>
    <x v="3"/>
    <x v="18"/>
    <x v="1"/>
    <n v="0.5"/>
  </r>
  <r>
    <s v="Muhammad Yasir"/>
    <x v="3"/>
    <x v="32"/>
    <x v="12"/>
    <x v="1"/>
    <n v="5"/>
  </r>
  <r>
    <s v="Muhammad Yasir"/>
    <x v="3"/>
    <x v="33"/>
    <x v="12"/>
    <x v="1"/>
    <n v="9.5"/>
  </r>
  <r>
    <s v="Muhammad Yasir"/>
    <x v="3"/>
    <x v="33"/>
    <x v="7"/>
    <x v="1"/>
    <n v="6"/>
  </r>
  <r>
    <s v="Muhammad Yasir"/>
    <x v="3"/>
    <x v="33"/>
    <x v="3"/>
    <x v="1"/>
    <n v="6"/>
  </r>
  <r>
    <s v="Muhammad Yasir"/>
    <x v="4"/>
    <x v="3"/>
    <x v="0"/>
    <x v="3"/>
    <n v="1"/>
  </r>
  <r>
    <s v="Muhammad Yasir"/>
    <x v="0"/>
    <x v="0"/>
    <x v="0"/>
    <x v="1"/>
    <n v="0.5"/>
  </r>
  <r>
    <s v="Muhammad Yasir"/>
    <x v="0"/>
    <x v="1"/>
    <x v="9"/>
    <x v="1"/>
    <n v="0.5"/>
  </r>
  <r>
    <s v="Muhammad Yasir"/>
    <x v="0"/>
    <x v="1"/>
    <x v="12"/>
    <x v="1"/>
    <n v="1"/>
  </r>
  <r>
    <s v="Muhammad Yasir"/>
    <x v="0"/>
    <x v="29"/>
    <x v="12"/>
    <x v="0"/>
    <n v="4"/>
  </r>
  <r>
    <s v="Muhammad Yasir"/>
    <x v="0"/>
    <x v="30"/>
    <x v="9"/>
    <x v="1"/>
    <n v="1"/>
  </r>
  <r>
    <s v="Muhammad Yasir"/>
    <x v="0"/>
    <x v="30"/>
    <x v="12"/>
    <x v="0"/>
    <n v="8"/>
  </r>
  <r>
    <s v="Muhammad Yasir"/>
    <x v="0"/>
    <x v="30"/>
    <x v="12"/>
    <x v="1"/>
    <n v="14.5"/>
  </r>
  <r>
    <s v="Muhammad Yasir"/>
    <x v="0"/>
    <x v="30"/>
    <x v="7"/>
    <x v="0"/>
    <n v="1"/>
  </r>
  <r>
    <s v="Muhammad Yasir"/>
    <x v="0"/>
    <x v="30"/>
    <x v="7"/>
    <x v="1"/>
    <n v="1.5"/>
  </r>
  <r>
    <s v="Muhammad Yasir"/>
    <x v="0"/>
    <x v="30"/>
    <x v="2"/>
    <x v="0"/>
    <n v="1"/>
  </r>
  <r>
    <s v="Muhammad Yasir"/>
    <x v="0"/>
    <x v="2"/>
    <x v="12"/>
    <x v="0"/>
    <n v="3"/>
  </r>
  <r>
    <s v="Muhammad Yasir"/>
    <x v="0"/>
    <x v="3"/>
    <x v="0"/>
    <x v="1"/>
    <n v="3"/>
  </r>
  <r>
    <s v="Muhammad Yasir"/>
    <x v="0"/>
    <x v="3"/>
    <x v="4"/>
    <x v="1"/>
    <n v="3"/>
  </r>
  <r>
    <s v="Muhammad Yasir"/>
    <x v="0"/>
    <x v="3"/>
    <x v="10"/>
    <x v="0"/>
    <n v="1"/>
  </r>
  <r>
    <s v="Muhammad Yasir"/>
    <x v="0"/>
    <x v="3"/>
    <x v="10"/>
    <x v="1"/>
    <n v="3"/>
  </r>
  <r>
    <s v="Muhammad Yasir"/>
    <x v="0"/>
    <x v="3"/>
    <x v="11"/>
    <x v="1"/>
    <n v="2"/>
  </r>
  <r>
    <s v="Muhammad Yasir"/>
    <x v="0"/>
    <x v="5"/>
    <x v="12"/>
    <x v="0"/>
    <n v="2"/>
  </r>
  <r>
    <s v="Muhammad Yasir"/>
    <x v="0"/>
    <x v="5"/>
    <x v="7"/>
    <x v="0"/>
    <n v="1"/>
  </r>
  <r>
    <s v="Muhammad Yasir"/>
    <x v="1"/>
    <x v="6"/>
    <x v="12"/>
    <x v="1"/>
    <n v="8"/>
  </r>
  <r>
    <s v="Muhammad Yasir"/>
    <x v="1"/>
    <x v="3"/>
    <x v="4"/>
    <x v="1"/>
    <n v="2.5"/>
  </r>
  <r>
    <s v="Muhammad Yasir"/>
    <x v="1"/>
    <x v="3"/>
    <x v="10"/>
    <x v="0"/>
    <n v="4"/>
  </r>
  <r>
    <s v="Muzammil Shahzad"/>
    <x v="1"/>
    <x v="6"/>
    <x v="9"/>
    <x v="1"/>
    <n v="1"/>
  </r>
  <r>
    <s v="Muzammil Shahzad"/>
    <x v="1"/>
    <x v="7"/>
    <x v="8"/>
    <x v="1"/>
    <n v="7"/>
  </r>
  <r>
    <s v="Muzammil Shahzad"/>
    <x v="1"/>
    <x v="8"/>
    <x v="8"/>
    <x v="1"/>
    <n v="35.25"/>
  </r>
  <r>
    <s v="Muzammil Shahzad"/>
    <x v="1"/>
    <x v="8"/>
    <x v="2"/>
    <x v="1"/>
    <n v="4.25"/>
  </r>
  <r>
    <s v="Muzammil Shahzad"/>
    <x v="1"/>
    <x v="3"/>
    <x v="0"/>
    <x v="1"/>
    <n v="5.5"/>
  </r>
  <r>
    <s v="Muzammil Shahzad"/>
    <x v="1"/>
    <x v="3"/>
    <x v="1"/>
    <x v="0"/>
    <n v="3"/>
  </r>
  <r>
    <s v="Muzammil Shahzad"/>
    <x v="1"/>
    <x v="3"/>
    <x v="1"/>
    <x v="1"/>
    <n v="3.5"/>
  </r>
  <r>
    <s v="Muzammil Shahzad"/>
    <x v="1"/>
    <x v="10"/>
    <x v="8"/>
    <x v="1"/>
    <n v="41.9"/>
  </r>
  <r>
    <s v="Muzammil Shahzad"/>
    <x v="1"/>
    <x v="38"/>
    <x v="8"/>
    <x v="0"/>
    <n v="8"/>
  </r>
  <r>
    <s v="Muzammil Shahzad"/>
    <x v="2"/>
    <x v="15"/>
    <x v="8"/>
    <x v="0"/>
    <n v="5"/>
  </r>
  <r>
    <s v="Muzammil Shahzad"/>
    <x v="2"/>
    <x v="16"/>
    <x v="8"/>
    <x v="0"/>
    <n v="4.5"/>
  </r>
  <r>
    <s v="Muzammil Shahzad"/>
    <x v="2"/>
    <x v="17"/>
    <x v="8"/>
    <x v="1"/>
    <n v="4.5"/>
  </r>
  <r>
    <s v="Muzammil Shahzad"/>
    <x v="2"/>
    <x v="17"/>
    <x v="7"/>
    <x v="1"/>
    <n v="1.25"/>
  </r>
  <r>
    <s v="Muzammil Shahzad"/>
    <x v="2"/>
    <x v="19"/>
    <x v="8"/>
    <x v="1"/>
    <n v="5.9"/>
  </r>
  <r>
    <s v="Muzammil Shahzad"/>
    <x v="2"/>
    <x v="3"/>
    <x v="0"/>
    <x v="0"/>
    <n v="19"/>
  </r>
  <r>
    <s v="Muzammil Shahzad"/>
    <x v="2"/>
    <x v="3"/>
    <x v="1"/>
    <x v="0"/>
    <n v="14.5"/>
  </r>
  <r>
    <s v="Muzammil Shahzad"/>
    <x v="2"/>
    <x v="25"/>
    <x v="8"/>
    <x v="1"/>
    <n v="2.5"/>
  </r>
  <r>
    <s v="Muzammil Shahzad"/>
    <x v="2"/>
    <x v="27"/>
    <x v="8"/>
    <x v="0"/>
    <n v="19.75"/>
  </r>
  <r>
    <s v="Muzammil Shahzad"/>
    <x v="2"/>
    <x v="27"/>
    <x v="8"/>
    <x v="1"/>
    <n v="3"/>
  </r>
  <r>
    <s v="Muzammil Shahzad"/>
    <x v="2"/>
    <x v="28"/>
    <x v="8"/>
    <x v="1"/>
    <n v="4.25"/>
  </r>
  <r>
    <s v="Shoaib Hassan"/>
    <x v="0"/>
    <x v="0"/>
    <x v="0"/>
    <x v="0"/>
    <n v="34"/>
  </r>
  <r>
    <s v="Shoaib Hassan"/>
    <x v="0"/>
    <x v="0"/>
    <x v="0"/>
    <x v="1"/>
    <n v="5.5"/>
  </r>
  <r>
    <s v="Shoaib Hassan"/>
    <x v="0"/>
    <x v="0"/>
    <x v="8"/>
    <x v="0"/>
    <n v="4"/>
  </r>
  <r>
    <s v="Shoaib Hassan"/>
    <x v="0"/>
    <x v="0"/>
    <x v="8"/>
    <x v="1"/>
    <n v="40.5"/>
  </r>
  <r>
    <s v="Shoaib Hassan"/>
    <x v="0"/>
    <x v="0"/>
    <x v="7"/>
    <x v="0"/>
    <n v="2"/>
  </r>
  <r>
    <s v="Shoaib Hassan"/>
    <x v="0"/>
    <x v="0"/>
    <x v="7"/>
    <x v="1"/>
    <n v="4.5"/>
  </r>
  <r>
    <s v="Shoaib Hassan"/>
    <x v="0"/>
    <x v="0"/>
    <x v="11"/>
    <x v="1"/>
    <n v="42"/>
  </r>
  <r>
    <s v="Shoaib Hassan"/>
    <x v="0"/>
    <x v="0"/>
    <x v="2"/>
    <x v="0"/>
    <n v="3"/>
  </r>
  <r>
    <s v="Shoaib Hassan"/>
    <x v="1"/>
    <x v="10"/>
    <x v="8"/>
    <x v="1"/>
    <n v="22.5"/>
  </r>
  <r>
    <s v="Shoaib Hassan"/>
    <x v="1"/>
    <x v="10"/>
    <x v="7"/>
    <x v="1"/>
    <n v="3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DBBA44-672D-4F4A-9F55-A2CD2BF17AAD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W58" firstHeaderRow="1" firstDataRow="2" firstDataCol="1" rowPageCount="1" colPageCount="1"/>
  <pivotFields count="6"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axis="axisRow" showAll="0">
      <items count="46">
        <item x="15"/>
        <item x="16"/>
        <item x="6"/>
        <item x="1"/>
        <item x="29"/>
        <item x="30"/>
        <item x="40"/>
        <item x="41"/>
        <item x="42"/>
        <item x="2"/>
        <item x="8"/>
        <item x="9"/>
        <item x="3"/>
        <item x="31"/>
        <item x="4"/>
        <item x="5"/>
        <item x="10"/>
        <item x="24"/>
        <item x="25"/>
        <item x="26"/>
        <item x="27"/>
        <item x="28"/>
        <item x="36"/>
        <item x="33"/>
        <item x="38"/>
        <item x="0"/>
        <item x="17"/>
        <item x="18"/>
        <item x="7"/>
        <item x="11"/>
        <item x="12"/>
        <item x="13"/>
        <item x="14"/>
        <item x="19"/>
        <item x="20"/>
        <item x="21"/>
        <item x="22"/>
        <item x="23"/>
        <item x="32"/>
        <item x="34"/>
        <item x="35"/>
        <item x="39"/>
        <item x="43"/>
        <item m="1" x="44"/>
        <item x="37"/>
        <item t="default"/>
      </items>
    </pivotField>
    <pivotField axis="axisCol" showAll="0">
      <items count="23">
        <item x="0"/>
        <item x="20"/>
        <item x="8"/>
        <item x="1"/>
        <item x="7"/>
        <item x="5"/>
        <item x="10"/>
        <item x="6"/>
        <item x="2"/>
        <item x="14"/>
        <item x="3"/>
        <item x="16"/>
        <item x="17"/>
        <item x="9"/>
        <item x="12"/>
        <item x="4"/>
        <item x="19"/>
        <item x="11"/>
        <item x="13"/>
        <item x="15"/>
        <item x="18"/>
        <item m="1" x="21"/>
        <item t="default"/>
      </items>
    </pivotField>
    <pivotField axis="axisPage" showAll="0">
      <items count="5">
        <item x="2"/>
        <item x="3"/>
        <item x="0"/>
        <item x="1"/>
        <item t="default"/>
      </items>
    </pivotField>
    <pivotField dataField="1" showAll="0"/>
  </pivotFields>
  <rowFields count="2">
    <field x="1"/>
    <field x="2"/>
  </rowFields>
  <rowItems count="53">
    <i>
      <x/>
    </i>
    <i r="1">
      <x v="23"/>
    </i>
    <i r="1">
      <x v="38"/>
    </i>
    <i r="1">
      <x v="41"/>
    </i>
    <i>
      <x v="1"/>
    </i>
    <i r="1">
      <x v="6"/>
    </i>
    <i r="1">
      <x v="7"/>
    </i>
    <i r="1">
      <x v="8"/>
    </i>
    <i r="1">
      <x v="12"/>
    </i>
    <i r="1">
      <x v="42"/>
    </i>
    <i>
      <x v="2"/>
    </i>
    <i r="1">
      <x v="3"/>
    </i>
    <i r="1">
      <x v="4"/>
    </i>
    <i r="1">
      <x v="5"/>
    </i>
    <i r="1">
      <x v="9"/>
    </i>
    <i r="1">
      <x v="12"/>
    </i>
    <i r="1">
      <x v="13"/>
    </i>
    <i r="1">
      <x v="14"/>
    </i>
    <i r="1">
      <x v="15"/>
    </i>
    <i r="1">
      <x v="22"/>
    </i>
    <i r="1">
      <x v="25"/>
    </i>
    <i r="1">
      <x v="44"/>
    </i>
    <i>
      <x v="3"/>
    </i>
    <i r="1">
      <x v="2"/>
    </i>
    <i r="1">
      <x v="10"/>
    </i>
    <i r="1">
      <x v="11"/>
    </i>
    <i r="1">
      <x v="12"/>
    </i>
    <i r="1">
      <x v="16"/>
    </i>
    <i r="1">
      <x v="24"/>
    </i>
    <i r="1">
      <x v="28"/>
    </i>
    <i r="1">
      <x v="29"/>
    </i>
    <i r="1">
      <x v="30"/>
    </i>
    <i r="1">
      <x v="31"/>
    </i>
    <i r="1">
      <x v="32"/>
    </i>
    <i r="1">
      <x v="39"/>
    </i>
    <i r="1">
      <x v="40"/>
    </i>
    <i>
      <x v="4"/>
    </i>
    <i r="1">
      <x/>
    </i>
    <i r="1">
      <x v="1"/>
    </i>
    <i r="1">
      <x v="12"/>
    </i>
    <i r="1">
      <x v="17"/>
    </i>
    <i r="1">
      <x v="18"/>
    </i>
    <i r="1">
      <x v="19"/>
    </i>
    <i r="1">
      <x v="20"/>
    </i>
    <i r="1">
      <x v="21"/>
    </i>
    <i r="1">
      <x v="26"/>
    </i>
    <i r="1">
      <x v="27"/>
    </i>
    <i r="1">
      <x v="33"/>
    </i>
    <i r="1">
      <x v="34"/>
    </i>
    <i r="1">
      <x v="35"/>
    </i>
    <i r="1">
      <x v="36"/>
    </i>
    <i r="1">
      <x v="37"/>
    </i>
    <i t="grand">
      <x/>
    </i>
  </rowItems>
  <colFields count="1">
    <field x="3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pageFields count="1">
    <pageField fld="4" hier="-1"/>
  </pageFields>
  <dataFields count="1">
    <dataField name="Sum of Hours" fld="5" baseField="0" baseItem="0"/>
  </dataFields>
  <formats count="15"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3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1" type="button" dataOnly="0" labelOnly="1" outline="0" axis="axisRow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2">
          <reference field="1" count="1" selected="0">
            <x v="0"/>
          </reference>
          <reference field="2" count="1">
            <x v="23"/>
          </reference>
        </references>
      </pivotArea>
    </format>
    <format dxfId="20">
      <pivotArea dataOnly="0" labelOnly="1" fieldPosition="0">
        <references count="2">
          <reference field="1" count="1" selected="0">
            <x v="1"/>
          </reference>
          <reference field="2" count="4">
            <x v="6"/>
            <x v="7"/>
            <x v="8"/>
            <x v="12"/>
          </reference>
        </references>
      </pivotArea>
    </format>
    <format dxfId="19">
      <pivotArea dataOnly="0" labelOnly="1" fieldPosition="0">
        <references count="2">
          <reference field="1" count="1" selected="0">
            <x v="2"/>
          </reference>
          <reference field="2" count="9">
            <x v="3"/>
            <x v="4"/>
            <x v="5"/>
            <x v="9"/>
            <x v="12"/>
            <x v="13"/>
            <x v="14"/>
            <x v="15"/>
            <x v="22"/>
          </reference>
        </references>
      </pivotArea>
    </format>
    <format dxfId="18">
      <pivotArea dataOnly="0" labelOnly="1" fieldPosition="0">
        <references count="2">
          <reference field="1" count="1" selected="0">
            <x v="3"/>
          </reference>
          <reference field="2" count="6">
            <x v="2"/>
            <x v="10"/>
            <x v="11"/>
            <x v="12"/>
            <x v="16"/>
            <x v="24"/>
          </reference>
        </references>
      </pivotArea>
    </format>
    <format dxfId="17">
      <pivotArea dataOnly="0" labelOnly="1" fieldPosition="0">
        <references count="2">
          <reference field="1" count="1" selected="0">
            <x v="4"/>
          </reference>
          <reference field="2" count="8">
            <x v="0"/>
            <x v="1"/>
            <x v="12"/>
            <x v="17"/>
            <x v="18"/>
            <x v="19"/>
            <x v="20"/>
            <x v="21"/>
          </reference>
        </references>
      </pivotArea>
    </format>
    <format dxfId="16">
      <pivotArea dataOnly="0" labelOnly="1" fieldPosition="0">
        <references count="1">
          <reference field="3" count="0"/>
        </references>
      </pivotArea>
    </format>
    <format dxfId="1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6A075-B974-4881-8D08-911D3EDFF1CC}">
  <dimension ref="A1:AJ79"/>
  <sheetViews>
    <sheetView topLeftCell="A3" zoomScale="96" zoomScaleNormal="96" workbookViewId="0">
      <pane xSplit="3" ySplit="4" topLeftCell="M13" activePane="bottomRight" state="frozen"/>
      <selection activeCell="B3" sqref="B3"/>
      <selection pane="topRight" activeCell="D3" sqref="D3"/>
      <selection pane="bottomLeft" activeCell="B7" sqref="B7"/>
      <selection pane="bottomRight" activeCell="Z51" sqref="Z51"/>
    </sheetView>
  </sheetViews>
  <sheetFormatPr defaultRowHeight="15" x14ac:dyDescent="0.25"/>
  <cols>
    <col min="1" max="1" width="30.28515625" hidden="1" customWidth="1"/>
    <col min="2" max="2" width="3.42578125" customWidth="1"/>
    <col min="3" max="3" width="2.42578125" hidden="1" customWidth="1"/>
    <col min="4" max="4" width="59.140625" style="32" bestFit="1" customWidth="1"/>
    <col min="5" max="5" width="9.140625" style="31"/>
    <col min="6" max="8" width="14" style="32" customWidth="1"/>
    <col min="9" max="13" width="10.140625" style="35" customWidth="1"/>
    <col min="14" max="18" width="10.140625" style="1" customWidth="1"/>
    <col min="19" max="19" width="10.140625" style="52" customWidth="1"/>
    <col min="20" max="29" width="10.140625" style="1" customWidth="1"/>
    <col min="30" max="31" width="10.140625" style="52" customWidth="1"/>
    <col min="32" max="36" width="17.85546875" style="17" customWidth="1"/>
  </cols>
  <sheetData>
    <row r="1" spans="1:36" ht="24" x14ac:dyDescent="0.4">
      <c r="B1" s="104" t="s">
        <v>175</v>
      </c>
    </row>
    <row r="2" spans="1:36" x14ac:dyDescent="0.25">
      <c r="B2" s="105">
        <v>45846</v>
      </c>
    </row>
    <row r="3" spans="1:36" ht="15.75" thickBot="1" x14ac:dyDescent="0.3"/>
    <row r="4" spans="1:36" ht="15.75" thickBot="1" x14ac:dyDescent="0.3">
      <c r="A4" s="30"/>
      <c r="B4" s="140"/>
      <c r="C4" s="141"/>
      <c r="D4" s="138"/>
      <c r="E4" s="139"/>
      <c r="F4" s="137" t="s">
        <v>38</v>
      </c>
      <c r="G4" s="138"/>
      <c r="H4" s="139"/>
      <c r="I4" s="180" t="s">
        <v>42</v>
      </c>
      <c r="J4" s="181"/>
      <c r="K4" s="181"/>
      <c r="L4" s="181"/>
      <c r="M4" s="181"/>
      <c r="N4" s="181"/>
      <c r="O4" s="181"/>
      <c r="P4" s="181"/>
      <c r="Q4" s="181"/>
      <c r="R4" s="181"/>
      <c r="S4" s="182"/>
      <c r="T4" s="180" t="s">
        <v>176</v>
      </c>
      <c r="U4" s="181"/>
      <c r="V4" s="181"/>
      <c r="W4" s="181"/>
      <c r="X4" s="181"/>
      <c r="Y4" s="181"/>
      <c r="Z4" s="181"/>
      <c r="AA4" s="181"/>
      <c r="AB4" s="181"/>
      <c r="AC4" s="181"/>
      <c r="AD4" s="182"/>
      <c r="AE4" s="150" t="s">
        <v>192</v>
      </c>
      <c r="AF4" s="127"/>
      <c r="AG4" s="127"/>
      <c r="AH4" s="127"/>
      <c r="AI4" s="127"/>
      <c r="AJ4" s="127"/>
    </row>
    <row r="5" spans="1:36" ht="15.75" thickBot="1" x14ac:dyDescent="0.3">
      <c r="A5" s="30" t="s">
        <v>164</v>
      </c>
      <c r="B5" s="109" t="s">
        <v>37</v>
      </c>
      <c r="C5" s="110"/>
      <c r="D5" s="112"/>
      <c r="E5" s="113" t="s">
        <v>74</v>
      </c>
      <c r="F5" s="111" t="s">
        <v>39</v>
      </c>
      <c r="G5" s="112" t="s">
        <v>40</v>
      </c>
      <c r="H5" s="112" t="s">
        <v>41</v>
      </c>
      <c r="I5" s="107" t="s">
        <v>43</v>
      </c>
      <c r="J5" s="108" t="s">
        <v>49</v>
      </c>
      <c r="K5" s="108" t="s">
        <v>39</v>
      </c>
      <c r="L5" s="108" t="s">
        <v>40</v>
      </c>
      <c r="M5" s="108" t="s">
        <v>48</v>
      </c>
      <c r="N5" s="108" t="s">
        <v>47</v>
      </c>
      <c r="O5" s="108" t="s">
        <v>160</v>
      </c>
      <c r="P5" s="108" t="s">
        <v>46</v>
      </c>
      <c r="Q5" s="108" t="s">
        <v>41</v>
      </c>
      <c r="R5" s="108" t="s">
        <v>72</v>
      </c>
      <c r="S5" s="114" t="s">
        <v>168</v>
      </c>
      <c r="T5" s="112" t="s">
        <v>43</v>
      </c>
      <c r="U5" s="112" t="s">
        <v>49</v>
      </c>
      <c r="V5" s="112" t="s">
        <v>39</v>
      </c>
      <c r="W5" s="112" t="s">
        <v>40</v>
      </c>
      <c r="X5" s="112" t="s">
        <v>48</v>
      </c>
      <c r="Y5" s="112" t="s">
        <v>47</v>
      </c>
      <c r="Z5" s="112" t="s">
        <v>160</v>
      </c>
      <c r="AA5" s="112" t="s">
        <v>46</v>
      </c>
      <c r="AB5" s="112" t="s">
        <v>41</v>
      </c>
      <c r="AC5" s="112" t="s">
        <v>72</v>
      </c>
      <c r="AD5" s="114"/>
      <c r="AE5" s="151" t="s">
        <v>191</v>
      </c>
      <c r="AF5" s="178" t="s">
        <v>44</v>
      </c>
      <c r="AG5" s="179"/>
      <c r="AH5" s="128"/>
      <c r="AI5" s="179" t="s">
        <v>171</v>
      </c>
      <c r="AJ5" s="179"/>
    </row>
    <row r="6" spans="1:36" ht="15.75" thickBot="1" x14ac:dyDescent="0.3">
      <c r="A6" s="30"/>
      <c r="B6" s="79"/>
      <c r="C6" s="80"/>
      <c r="D6" s="83"/>
      <c r="E6" s="82"/>
      <c r="F6" s="81"/>
      <c r="G6" s="83"/>
      <c r="H6" s="83"/>
      <c r="I6" s="84">
        <f t="shared" ref="I6:W6" si="0">SUM(I7,I11,I17,I29,I44)</f>
        <v>140</v>
      </c>
      <c r="J6" s="85">
        <f t="shared" si="0"/>
        <v>80</v>
      </c>
      <c r="K6" s="85">
        <f t="shared" si="0"/>
        <v>602</v>
      </c>
      <c r="L6" s="85">
        <f t="shared" si="0"/>
        <v>340</v>
      </c>
      <c r="M6" s="85">
        <f t="shared" si="0"/>
        <v>71</v>
      </c>
      <c r="N6" s="85">
        <f t="shared" si="0"/>
        <v>156</v>
      </c>
      <c r="O6" s="85">
        <f t="shared" si="0"/>
        <v>9</v>
      </c>
      <c r="P6" s="85">
        <f t="shared" si="0"/>
        <v>76</v>
      </c>
      <c r="Q6" s="85">
        <f t="shared" si="0"/>
        <v>207</v>
      </c>
      <c r="R6" s="85">
        <f t="shared" si="0"/>
        <v>26.5</v>
      </c>
      <c r="S6" s="86">
        <f t="shared" si="0"/>
        <v>1707.5</v>
      </c>
      <c r="T6" s="87">
        <f t="shared" si="0"/>
        <v>8</v>
      </c>
      <c r="U6" s="87">
        <f t="shared" si="0"/>
        <v>82.5</v>
      </c>
      <c r="V6" s="87">
        <f t="shared" si="0"/>
        <v>711.44999999999993</v>
      </c>
      <c r="W6" s="87">
        <f t="shared" si="0"/>
        <v>97.5</v>
      </c>
      <c r="X6" s="87">
        <f t="shared" ref="X6:AD6" si="1">SUM(X7,X11,X17,X29,X44)</f>
        <v>82.5</v>
      </c>
      <c r="Y6" s="87">
        <f t="shared" si="1"/>
        <v>31.5</v>
      </c>
      <c r="Z6" s="87">
        <f t="shared" si="1"/>
        <v>10.5</v>
      </c>
      <c r="AA6" s="87">
        <f t="shared" si="1"/>
        <v>76.5</v>
      </c>
      <c r="AB6" s="87">
        <f t="shared" si="1"/>
        <v>134</v>
      </c>
      <c r="AC6" s="164">
        <f t="shared" si="1"/>
        <v>10.5</v>
      </c>
      <c r="AD6" s="86">
        <f t="shared" si="1"/>
        <v>1101.05</v>
      </c>
      <c r="AE6" s="154">
        <f>S6-AD6</f>
        <v>606.45000000000005</v>
      </c>
      <c r="AF6" s="129" t="s">
        <v>190</v>
      </c>
      <c r="AG6" s="129" t="s">
        <v>191</v>
      </c>
      <c r="AH6" s="129"/>
      <c r="AI6" s="129" t="s">
        <v>190</v>
      </c>
      <c r="AJ6" s="129" t="s">
        <v>191</v>
      </c>
    </row>
    <row r="7" spans="1:36" x14ac:dyDescent="0.25">
      <c r="B7" s="69" t="s">
        <v>0</v>
      </c>
      <c r="C7" s="62"/>
      <c r="D7" s="65"/>
      <c r="E7" s="63" t="str">
        <f>IFERROR(VLOOKUP($A7,'Project Estimate'!$A$13:$S$137,6,FALSE),"")</f>
        <v/>
      </c>
      <c r="F7" s="64"/>
      <c r="G7" s="65" t="str">
        <f>IFERROR(VLOOKUP($A7,'Project Estimate'!$A$4:$S$137,8,FALSE),"")</f>
        <v/>
      </c>
      <c r="H7" s="66" t="str">
        <f>IFERROR(VLOOKUP($A7,'Project Estimate'!$A$4:$S$137,9,FALSE),"")</f>
        <v/>
      </c>
      <c r="I7" s="67">
        <f>SUM(I8)</f>
        <v>0</v>
      </c>
      <c r="J7" s="68">
        <f t="shared" ref="J7:R7" si="2">SUM(J8)</f>
        <v>0</v>
      </c>
      <c r="K7" s="68">
        <f t="shared" si="2"/>
        <v>0</v>
      </c>
      <c r="L7" s="68">
        <f t="shared" si="2"/>
        <v>0</v>
      </c>
      <c r="M7" s="68">
        <f t="shared" si="2"/>
        <v>0</v>
      </c>
      <c r="N7" s="68">
        <f t="shared" si="2"/>
        <v>0</v>
      </c>
      <c r="O7" s="68">
        <f t="shared" si="2"/>
        <v>0</v>
      </c>
      <c r="P7" s="68">
        <f t="shared" si="2"/>
        <v>0</v>
      </c>
      <c r="Q7" s="68">
        <f t="shared" si="2"/>
        <v>0</v>
      </c>
      <c r="R7" s="68">
        <f t="shared" si="2"/>
        <v>0</v>
      </c>
      <c r="S7" s="77">
        <f>SUM(I7:R7)</f>
        <v>0</v>
      </c>
      <c r="T7" s="68"/>
      <c r="U7" s="68"/>
      <c r="V7" s="68"/>
      <c r="W7" s="68">
        <v>27</v>
      </c>
      <c r="X7" s="68"/>
      <c r="Y7" s="68"/>
      <c r="Z7" s="68"/>
      <c r="AA7" s="68"/>
      <c r="AB7" s="68">
        <v>9</v>
      </c>
      <c r="AC7" s="68"/>
      <c r="AD7" s="77">
        <f>SUM(T7:AC7)</f>
        <v>36</v>
      </c>
      <c r="AE7" s="155">
        <f t="shared" ref="AE7:AE59" si="3">S7-AD7</f>
        <v>-36</v>
      </c>
      <c r="AF7" s="130">
        <f>MIN(AF8:AF10)</f>
        <v>0</v>
      </c>
      <c r="AG7" s="130">
        <f>MIN(AG8:AG10)</f>
        <v>45838</v>
      </c>
      <c r="AH7" s="130"/>
      <c r="AI7" s="130">
        <f>MIN(AI8:AI10)</f>
        <v>0</v>
      </c>
      <c r="AJ7" s="130">
        <f>MIN(AJ8:AJ10)</f>
        <v>45852</v>
      </c>
    </row>
    <row r="8" spans="1:36" x14ac:dyDescent="0.25">
      <c r="A8" t="str">
        <f>CONCATENATE(TRIM($B$7),":",TRIM(D8))</f>
        <v>ADHOC-ITEMS:Voucher, AP rule flag and 4 sided entry - v3</v>
      </c>
      <c r="B8" s="106" t="s">
        <v>0</v>
      </c>
      <c r="C8" s="45"/>
      <c r="D8" s="54" t="s">
        <v>2</v>
      </c>
      <c r="E8" s="41" t="str">
        <f>IFERROR(VLOOKUP($A8,'Project Estimate'!$A$13:$S$137,6,FALSE),"")</f>
        <v/>
      </c>
      <c r="F8" s="53" t="str">
        <f>IFERROR(VLOOKUP($A8,'Project Estimate'!$A$4:$S$137,7,FALSE),"")</f>
        <v/>
      </c>
      <c r="G8" s="54" t="str">
        <f>IFERROR(VLOOKUP($A8,'Project Estimate'!$A$4:$S$137,8,FALSE),"")</f>
        <v/>
      </c>
      <c r="H8" s="55" t="str">
        <f>IFERROR(VLOOKUP($A8,'Project Estimate'!$A$4:$S$137,9,FALSE),"")</f>
        <v/>
      </c>
      <c r="I8" s="37" t="str">
        <f>IFERROR(VLOOKUP($A8,'Project Estimate'!$A$4:$S$137,10,FALSE),"")</f>
        <v/>
      </c>
      <c r="J8" s="38" t="str">
        <f>IFERROR(VLOOKUP($A8,'Project Estimate'!$A$4:$S$137,11,FALSE),"")</f>
        <v/>
      </c>
      <c r="K8" s="38" t="str">
        <f>IFERROR(VLOOKUP($A8,'Project Estimate'!$A$4:$S$137,12,FALSE),"")</f>
        <v/>
      </c>
      <c r="L8" s="38" t="str">
        <f>IFERROR(VLOOKUP($A8,'Project Estimate'!$A$4:$S$137,13,FALSE),"")</f>
        <v/>
      </c>
      <c r="M8" s="38" t="str">
        <f>IFERROR(VLOOKUP($A8,'Project Estimate'!$A$4:$S$137,14,FALSE),"")</f>
        <v/>
      </c>
      <c r="N8" s="38" t="str">
        <f>IFERROR(VLOOKUP($A8,'Project Estimate'!$A$4:$S$137,15,FALSE),"")</f>
        <v/>
      </c>
      <c r="O8" s="38" t="str">
        <f>IFERROR(VLOOKUP($A8,'Project Estimate'!$A$4:$S$137,16,FALSE),"")</f>
        <v/>
      </c>
      <c r="P8" s="38" t="str">
        <f>IFERROR(VLOOKUP($A8,'Project Estimate'!$A$4:$S$137,17,FALSE),"")</f>
        <v/>
      </c>
      <c r="Q8" s="38" t="str">
        <f>IFERROR(VLOOKUP($A8,'Project Estimate'!$A$4:$S$137,18,FALSE),"")</f>
        <v/>
      </c>
      <c r="R8" s="38" t="str">
        <f>IFERROR(VLOOKUP($A8,'Project Estimate'!$A$4:$S$137,19,FALSE),"")</f>
        <v/>
      </c>
      <c r="S8" s="152">
        <f t="shared" ref="S8:S60" si="4">SUM(I8:R8)</f>
        <v>0</v>
      </c>
      <c r="T8" s="38"/>
      <c r="U8" s="38"/>
      <c r="V8" s="38"/>
      <c r="W8" s="38">
        <v>20.5</v>
      </c>
      <c r="X8" s="38"/>
      <c r="Y8" s="38"/>
      <c r="Z8" s="38"/>
      <c r="AA8" s="38"/>
      <c r="AB8" s="38">
        <v>9</v>
      </c>
      <c r="AC8" s="38"/>
      <c r="AD8" s="152">
        <f t="shared" ref="AD8:AD60" si="5">SUM(T8:AC8)</f>
        <v>29.5</v>
      </c>
      <c r="AE8" s="156">
        <f t="shared" si="3"/>
        <v>-29.5</v>
      </c>
      <c r="AF8" s="131" t="str">
        <f>IFERROR(VLOOKUP(A8,'Project Estimate'!$A$9:$S$137,5,FALSE),"")</f>
        <v/>
      </c>
      <c r="AG8" s="131" t="str">
        <f>IFERROR(VLOOKUP(A7,Data2!$A$1:$E$470,4,FALSE),"")</f>
        <v/>
      </c>
      <c r="AH8" s="131"/>
      <c r="AI8" s="131"/>
      <c r="AJ8" s="131" t="str">
        <f>IFERROR(VLOOKUP(A7,Data2!$A$1:$E$470,5,FALSE),"")</f>
        <v/>
      </c>
    </row>
    <row r="9" spans="1:36" x14ac:dyDescent="0.25">
      <c r="A9" t="str">
        <f t="shared" ref="A9:A10" si="6">CONCATENATE(TRIM($B$7),":",TRIM(D9))</f>
        <v>ADHOC-ITEMS:No rates alert and error</v>
      </c>
      <c r="B9" s="106"/>
      <c r="C9" s="45"/>
      <c r="D9" s="54" t="s">
        <v>178</v>
      </c>
      <c r="E9" s="41" t="str">
        <f>IFERROR(VLOOKUP($A9,'Project Estimate'!$A$13:$S$137,6,FALSE),"")</f>
        <v/>
      </c>
      <c r="F9" s="53" t="str">
        <f>IFERROR(VLOOKUP($A9,'Project Estimate'!$A$4:$S$137,7,FALSE),"")</f>
        <v/>
      </c>
      <c r="G9" s="54" t="str">
        <f>IFERROR(VLOOKUP($A9,'Project Estimate'!$A$4:$S$137,8,FALSE),"")</f>
        <v/>
      </c>
      <c r="H9" s="55" t="str">
        <f>IFERROR(VLOOKUP($A9,'Project Estimate'!$A$4:$S$137,9,FALSE),"")</f>
        <v/>
      </c>
      <c r="I9" s="37" t="str">
        <f>IFERROR(VLOOKUP($A9,'Project Estimate'!$A$4:$S$137,10,FALSE),"")</f>
        <v/>
      </c>
      <c r="J9" s="38" t="str">
        <f>IFERROR(VLOOKUP($A9,'Project Estimate'!$A$4:$S$137,11,FALSE),"")</f>
        <v/>
      </c>
      <c r="K9" s="38" t="str">
        <f>IFERROR(VLOOKUP($A9,'Project Estimate'!$A$4:$S$137,12,FALSE),"")</f>
        <v/>
      </c>
      <c r="L9" s="38" t="str">
        <f>IFERROR(VLOOKUP($A9,'Project Estimate'!$A$4:$S$137,13,FALSE),"")</f>
        <v/>
      </c>
      <c r="M9" s="38" t="str">
        <f>IFERROR(VLOOKUP($A9,'Project Estimate'!$A$4:$S$137,14,FALSE),"")</f>
        <v/>
      </c>
      <c r="N9" s="38" t="str">
        <f>IFERROR(VLOOKUP($A9,'Project Estimate'!$A$4:$S$137,15,FALSE),"")</f>
        <v/>
      </c>
      <c r="O9" s="38" t="str">
        <f>IFERROR(VLOOKUP($A9,'Project Estimate'!$A$4:$S$137,16,FALSE),"")</f>
        <v/>
      </c>
      <c r="P9" s="38" t="str">
        <f>IFERROR(VLOOKUP($A9,'Project Estimate'!$A$4:$S$137,17,FALSE),"")</f>
        <v/>
      </c>
      <c r="Q9" s="38" t="str">
        <f>IFERROR(VLOOKUP($A9,'Project Estimate'!$A$4:$S$137,18,FALSE),"")</f>
        <v/>
      </c>
      <c r="R9" s="38" t="str">
        <f>IFERROR(VLOOKUP($A9,'Project Estimate'!$A$4:$S$137,19,FALSE),"")</f>
        <v/>
      </c>
      <c r="S9" s="152"/>
      <c r="T9" s="38"/>
      <c r="U9" s="38"/>
      <c r="V9" s="38"/>
      <c r="W9" s="38">
        <v>6.5</v>
      </c>
      <c r="X9" s="38"/>
      <c r="Y9" s="38"/>
      <c r="Z9" s="38"/>
      <c r="AA9" s="38"/>
      <c r="AB9" s="38"/>
      <c r="AC9" s="38"/>
      <c r="AD9" s="152"/>
      <c r="AE9" s="156">
        <f t="shared" si="3"/>
        <v>0</v>
      </c>
      <c r="AF9" s="131" t="str">
        <f>IFERROR(VLOOKUP(A9,'Project Estimate'!$A$9:$S$137,5,FALSE),"")</f>
        <v/>
      </c>
      <c r="AG9" s="131">
        <f>IFERROR(VLOOKUP(A8,Data2!$A$1:$E$470,4,FALSE),"")</f>
        <v>45838</v>
      </c>
      <c r="AH9" s="131" t="str">
        <f>IF(AF9="","",IF(AG9="","",IF(AG9&gt;AF9,"Early Start",IF(AG9&lt;AF9,"Early Start",""))))</f>
        <v/>
      </c>
      <c r="AI9" s="131"/>
      <c r="AJ9" s="131">
        <f>IFERROR(VLOOKUP(A8,Data2!$A$1:$E$470,5,FALSE),"")</f>
        <v>45853</v>
      </c>
    </row>
    <row r="10" spans="1:36" x14ac:dyDescent="0.25">
      <c r="A10" t="str">
        <f t="shared" si="6"/>
        <v>ADHOC-ITEMS:R&amp;D on Report Server</v>
      </c>
      <c r="B10" s="106"/>
      <c r="C10" s="45"/>
      <c r="D10" s="54" t="s">
        <v>182</v>
      </c>
      <c r="E10" s="41" t="str">
        <f>IFERROR(VLOOKUP($A10,'Project Estimate'!$A$13:$S$137,6,FALSE),"")</f>
        <v/>
      </c>
      <c r="F10" s="53" t="str">
        <f>IFERROR(VLOOKUP($A10,'Project Estimate'!$A$4:$S$137,7,FALSE),"")</f>
        <v/>
      </c>
      <c r="G10" s="54" t="str">
        <f>IFERROR(VLOOKUP($A10,'Project Estimate'!$A$4:$S$137,8,FALSE),"")</f>
        <v/>
      </c>
      <c r="H10" s="55" t="str">
        <f>IFERROR(VLOOKUP($A10,'Project Estimate'!$A$4:$S$137,9,FALSE),"")</f>
        <v/>
      </c>
      <c r="I10" s="37" t="str">
        <f>IFERROR(VLOOKUP($A10,'Project Estimate'!$A$4:$S$137,10,FALSE),"")</f>
        <v/>
      </c>
      <c r="J10" s="38" t="str">
        <f>IFERROR(VLOOKUP($A10,'Project Estimate'!$A$4:$S$137,11,FALSE),"")</f>
        <v/>
      </c>
      <c r="K10" s="38" t="str">
        <f>IFERROR(VLOOKUP($A10,'Project Estimate'!$A$4:$S$137,12,FALSE),"")</f>
        <v/>
      </c>
      <c r="L10" s="38" t="str">
        <f>IFERROR(VLOOKUP($A10,'Project Estimate'!$A$4:$S$137,13,FALSE),"")</f>
        <v/>
      </c>
      <c r="M10" s="38" t="str">
        <f>IFERROR(VLOOKUP($A10,'Project Estimate'!$A$4:$S$137,14,FALSE),"")</f>
        <v/>
      </c>
      <c r="N10" s="38" t="str">
        <f>IFERROR(VLOOKUP($A10,'Project Estimate'!$A$4:$S$137,15,FALSE),"")</f>
        <v/>
      </c>
      <c r="O10" s="38" t="str">
        <f>IFERROR(VLOOKUP($A10,'Project Estimate'!$A$4:$S$137,16,FALSE),"")</f>
        <v/>
      </c>
      <c r="P10" s="38" t="str">
        <f>IFERROR(VLOOKUP($A10,'Project Estimate'!$A$4:$S$137,17,FALSE),"")</f>
        <v/>
      </c>
      <c r="Q10" s="38" t="str">
        <f>IFERROR(VLOOKUP($A10,'Project Estimate'!$A$4:$S$137,18,FALSE),"")</f>
        <v/>
      </c>
      <c r="R10" s="38" t="str">
        <f>IFERROR(VLOOKUP($A10,'Project Estimate'!$A$4:$S$137,19,FALSE),"")</f>
        <v/>
      </c>
      <c r="S10" s="152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152"/>
      <c r="AE10" s="156">
        <f t="shared" si="3"/>
        <v>0</v>
      </c>
      <c r="AF10" s="131" t="str">
        <f>IFERROR(VLOOKUP(A10,'Project Estimate'!$A$9:$S$137,5,FALSE),"")</f>
        <v/>
      </c>
      <c r="AG10" s="131">
        <f>IFERROR(VLOOKUP(A9,Data2!$A$1:$E$470,4,FALSE),"")</f>
        <v>45852</v>
      </c>
      <c r="AH10" s="131"/>
      <c r="AI10" s="131"/>
      <c r="AJ10" s="131">
        <f>IFERROR(VLOOKUP(A9,Data2!$A$1:$E$470,5,FALSE),"")</f>
        <v>45852</v>
      </c>
    </row>
    <row r="11" spans="1:36" x14ac:dyDescent="0.25">
      <c r="B11" s="69" t="s">
        <v>3</v>
      </c>
      <c r="C11" s="70"/>
      <c r="D11" s="73"/>
      <c r="E11" s="71" t="str">
        <f>IFERROR(VLOOKUP($A11,'Project Estimate'!$A$13:$S$137,6,FALSE),"")</f>
        <v/>
      </c>
      <c r="F11" s="72" t="str">
        <f>IFERROR(VLOOKUP($A11,'Project Estimate'!$A$4:$S$137,8,FALSE),"")</f>
        <v/>
      </c>
      <c r="G11" s="73" t="str">
        <f>IFERROR(VLOOKUP($A11,'Project Estimate'!$A$4:$S$137,9,FALSE),"")</f>
        <v/>
      </c>
      <c r="H11" s="74" t="str">
        <f>IFERROR(VLOOKUP($A11,'Project Estimate'!$A$4:$S$137,10,FALSE),"")</f>
        <v/>
      </c>
      <c r="I11" s="75">
        <f t="shared" ref="I11:R11" si="7">SUM(I12:I15)</f>
        <v>0</v>
      </c>
      <c r="J11" s="76">
        <f t="shared" si="7"/>
        <v>0</v>
      </c>
      <c r="K11" s="76">
        <f t="shared" si="7"/>
        <v>0</v>
      </c>
      <c r="L11" s="76">
        <f t="shared" si="7"/>
        <v>0</v>
      </c>
      <c r="M11" s="76">
        <f t="shared" si="7"/>
        <v>0</v>
      </c>
      <c r="N11" s="76">
        <f t="shared" si="7"/>
        <v>0</v>
      </c>
      <c r="O11" s="76">
        <f t="shared" si="7"/>
        <v>0</v>
      </c>
      <c r="P11" s="76">
        <f t="shared" si="7"/>
        <v>0</v>
      </c>
      <c r="Q11" s="76">
        <f t="shared" si="7"/>
        <v>0</v>
      </c>
      <c r="R11" s="76">
        <f t="shared" si="7"/>
        <v>0</v>
      </c>
      <c r="S11" s="78">
        <f t="shared" si="4"/>
        <v>0</v>
      </c>
      <c r="T11" s="76">
        <v>8</v>
      </c>
      <c r="U11" s="76"/>
      <c r="V11" s="76">
        <v>48</v>
      </c>
      <c r="W11" s="76"/>
      <c r="X11" s="76"/>
      <c r="Y11" s="76"/>
      <c r="Z11" s="76"/>
      <c r="AA11" s="76"/>
      <c r="AB11" s="76"/>
      <c r="AC11" s="76"/>
      <c r="AD11" s="78">
        <f t="shared" si="5"/>
        <v>56</v>
      </c>
      <c r="AE11" s="157">
        <f t="shared" si="3"/>
        <v>-56</v>
      </c>
      <c r="AF11" s="132">
        <f>MIN(AF12:AF16)</f>
        <v>0</v>
      </c>
      <c r="AG11" s="132">
        <f>MIN(AG12:AG16)</f>
        <v>45761</v>
      </c>
      <c r="AH11" s="132"/>
      <c r="AI11" s="132">
        <f>MIN(AI12:AI16)</f>
        <v>0</v>
      </c>
      <c r="AJ11" s="132">
        <f>MIN(AJ12:AJ16)</f>
        <v>45763</v>
      </c>
    </row>
    <row r="12" spans="1:36" x14ac:dyDescent="0.25">
      <c r="A12" t="str">
        <f>CONCATENATE(TRIM($B$11),":",TRIM(D12))</f>
        <v>APWORKS - TEST AUTOMATION:Media approval: approve invoices</v>
      </c>
      <c r="B12" s="106" t="s">
        <v>3</v>
      </c>
      <c r="C12" s="45"/>
      <c r="D12" s="54" t="s">
        <v>4</v>
      </c>
      <c r="E12" s="41" t="str">
        <f>IFERROR(VLOOKUP($A12,'Project Estimate'!$A$13:$S$137,6,FALSE),"")</f>
        <v/>
      </c>
      <c r="F12" s="53" t="str">
        <f>IFERROR(VLOOKUP($A12,'Project Estimate'!$A$4:$S$137,7,FALSE),"")</f>
        <v/>
      </c>
      <c r="G12" s="54" t="str">
        <f>IFERROR(VLOOKUP($A12,'Project Estimate'!$A$4:$S$137,8,FALSE),"")</f>
        <v/>
      </c>
      <c r="H12" s="55" t="str">
        <f>IFERROR(VLOOKUP($A12,'Project Estimate'!$A$4:$S$137,9,FALSE),"")</f>
        <v/>
      </c>
      <c r="I12" s="37" t="str">
        <f>IFERROR(VLOOKUP($A12,'Project Estimate'!$A$4:$S$137,10,FALSE),"")</f>
        <v/>
      </c>
      <c r="J12" s="38" t="str">
        <f>IFERROR(VLOOKUP($A12,'Project Estimate'!$A$4:$S$137,11,FALSE),"")</f>
        <v/>
      </c>
      <c r="K12" s="38" t="str">
        <f>IFERROR(VLOOKUP($A12,'Project Estimate'!$A$4:$S$137,12,FALSE),"")</f>
        <v/>
      </c>
      <c r="L12" s="38" t="str">
        <f>IFERROR(VLOOKUP($A12,'Project Estimate'!$A$4:$S$137,13,FALSE),"")</f>
        <v/>
      </c>
      <c r="M12" s="38" t="str">
        <f>IFERROR(VLOOKUP($A12,'Project Estimate'!$A$4:$S$137,14,FALSE),"")</f>
        <v/>
      </c>
      <c r="N12" s="38" t="str">
        <f>IFERROR(VLOOKUP($A12,'Project Estimate'!$A$4:$S$137,15,FALSE),"")</f>
        <v/>
      </c>
      <c r="O12" s="38" t="str">
        <f>IFERROR(VLOOKUP($A12,'Project Estimate'!$A$4:$S$137,16,FALSE),"")</f>
        <v/>
      </c>
      <c r="P12" s="38" t="str">
        <f>IFERROR(VLOOKUP($A12,'Project Estimate'!$A$4:$S$137,17,FALSE),"")</f>
        <v/>
      </c>
      <c r="Q12" s="38" t="str">
        <f>IFERROR(VLOOKUP($A12,'Project Estimate'!$A$4:$S$137,18,FALSE),"")</f>
        <v/>
      </c>
      <c r="R12" s="38" t="str">
        <f>IFERROR(VLOOKUP($A12,'Project Estimate'!$A$4:$S$137,19,FALSE),"")</f>
        <v/>
      </c>
      <c r="S12" s="152">
        <f t="shared" si="4"/>
        <v>0</v>
      </c>
      <c r="T12" s="38"/>
      <c r="U12" s="38"/>
      <c r="V12" s="38">
        <v>24</v>
      </c>
      <c r="W12" s="38"/>
      <c r="X12" s="38"/>
      <c r="Y12" s="38"/>
      <c r="Z12" s="38"/>
      <c r="AA12" s="38"/>
      <c r="AB12" s="38"/>
      <c r="AC12" s="38"/>
      <c r="AD12" s="152">
        <f t="shared" si="5"/>
        <v>24</v>
      </c>
      <c r="AE12" s="156">
        <f t="shared" si="3"/>
        <v>-24</v>
      </c>
      <c r="AF12" s="131" t="str">
        <f>IFERROR(VLOOKUP(A12,'Project Estimate'!$A$9:$S$137,5,FALSE),"")</f>
        <v/>
      </c>
      <c r="AG12" s="131" t="str">
        <f>IFERROR(VLOOKUP(A11,Data2!$A$1:$E$470,4,FALSE),"")</f>
        <v/>
      </c>
      <c r="AH12" s="131"/>
      <c r="AI12" s="131"/>
      <c r="AJ12" s="131" t="str">
        <f>IFERROR(VLOOKUP(A11,Data2!$A$1:$E$470,5,FALSE),"")</f>
        <v/>
      </c>
    </row>
    <row r="13" spans="1:36" x14ac:dyDescent="0.25">
      <c r="A13" t="str">
        <f t="shared" ref="A13:A16" si="8">CONCATENATE(TRIM($B$11),":",TRIM(D13))</f>
        <v>APWORKS - TEST AUTOMATION:Media: Discrepant Invoices - Make Corrections</v>
      </c>
      <c r="B13" s="106" t="s">
        <v>3</v>
      </c>
      <c r="C13" s="45"/>
      <c r="D13" s="54" t="s">
        <v>7</v>
      </c>
      <c r="E13" s="41" t="str">
        <f>IFERROR(VLOOKUP($A13,'Project Estimate'!$A$13:$S$137,6,FALSE),"")</f>
        <v/>
      </c>
      <c r="F13" s="53" t="str">
        <f>IFERROR(VLOOKUP($A13,'Project Estimate'!$A$4:$S$137,7,FALSE),"")</f>
        <v/>
      </c>
      <c r="G13" s="54" t="str">
        <f>IFERROR(VLOOKUP($A13,'Project Estimate'!$A$4:$S$137,8,FALSE),"")</f>
        <v/>
      </c>
      <c r="H13" s="55" t="str">
        <f>IFERROR(VLOOKUP($A13,'Project Estimate'!$A$4:$S$137,9,FALSE),"")</f>
        <v/>
      </c>
      <c r="I13" s="37" t="str">
        <f>IFERROR(VLOOKUP($A13,'Project Estimate'!$A$4:$S$137,10,FALSE),"")</f>
        <v/>
      </c>
      <c r="J13" s="38" t="str">
        <f>IFERROR(VLOOKUP($A13,'Project Estimate'!$A$4:$S$137,11,FALSE),"")</f>
        <v/>
      </c>
      <c r="K13" s="38" t="str">
        <f>IFERROR(VLOOKUP($A13,'Project Estimate'!$A$4:$S$137,12,FALSE),"")</f>
        <v/>
      </c>
      <c r="L13" s="38" t="str">
        <f>IFERROR(VLOOKUP($A13,'Project Estimate'!$A$4:$S$137,13,FALSE),"")</f>
        <v/>
      </c>
      <c r="M13" s="38" t="str">
        <f>IFERROR(VLOOKUP($A13,'Project Estimate'!$A$4:$S$137,14,FALSE),"")</f>
        <v/>
      </c>
      <c r="N13" s="38" t="str">
        <f>IFERROR(VLOOKUP($A13,'Project Estimate'!$A$4:$S$137,15,FALSE),"")</f>
        <v/>
      </c>
      <c r="O13" s="38" t="str">
        <f>IFERROR(VLOOKUP($A13,'Project Estimate'!$A$4:$S$137,16,FALSE),"")</f>
        <v/>
      </c>
      <c r="P13" s="38" t="str">
        <f>IFERROR(VLOOKUP($A13,'Project Estimate'!$A$4:$S$137,17,FALSE),"")</f>
        <v/>
      </c>
      <c r="Q13" s="38" t="str">
        <f>IFERROR(VLOOKUP($A13,'Project Estimate'!$A$4:$S$137,18,FALSE),"")</f>
        <v/>
      </c>
      <c r="R13" s="38" t="str">
        <f>IFERROR(VLOOKUP($A13,'Project Estimate'!$A$4:$S$137,19,FALSE),"")</f>
        <v/>
      </c>
      <c r="S13" s="152">
        <f t="shared" si="4"/>
        <v>0</v>
      </c>
      <c r="T13" s="38"/>
      <c r="U13" s="38"/>
      <c r="V13" s="38">
        <v>19</v>
      </c>
      <c r="W13" s="38"/>
      <c r="X13" s="38"/>
      <c r="Y13" s="38"/>
      <c r="Z13" s="38"/>
      <c r="AA13" s="38"/>
      <c r="AB13" s="38"/>
      <c r="AC13" s="38"/>
      <c r="AD13" s="152">
        <f t="shared" si="5"/>
        <v>19</v>
      </c>
      <c r="AE13" s="156">
        <f t="shared" si="3"/>
        <v>-19</v>
      </c>
      <c r="AF13" s="131" t="str">
        <f>IFERROR(VLOOKUP(A13,'Project Estimate'!$A$9:$S$137,5,FALSE),"")</f>
        <v/>
      </c>
      <c r="AG13" s="131">
        <f>IFERROR(VLOOKUP(A12,Data2!$A$1:$E$470,4,FALSE),"")</f>
        <v>45761</v>
      </c>
      <c r="AH13" s="131"/>
      <c r="AI13" s="131"/>
      <c r="AJ13" s="131">
        <f>IFERROR(VLOOKUP(A12,Data2!$A$1:$E$470,5,FALSE),"")</f>
        <v>45763</v>
      </c>
    </row>
    <row r="14" spans="1:36" x14ac:dyDescent="0.25">
      <c r="A14" t="str">
        <f t="shared" si="8"/>
        <v>APWORKS - TEST AUTOMATION:Media: Read Data diven excel files for the correspinding data</v>
      </c>
      <c r="B14" s="106" t="s">
        <v>3</v>
      </c>
      <c r="C14" s="45"/>
      <c r="D14" s="54" t="s">
        <v>9</v>
      </c>
      <c r="E14" s="41" t="str">
        <f>IFERROR(VLOOKUP($A14,'Project Estimate'!$A$13:$S$137,6,FALSE),"")</f>
        <v/>
      </c>
      <c r="F14" s="53" t="str">
        <f>IFERROR(VLOOKUP($A14,'Project Estimate'!$A$4:$S$137,7,FALSE),"")</f>
        <v/>
      </c>
      <c r="G14" s="54" t="str">
        <f>IFERROR(VLOOKUP($A14,'Project Estimate'!$A$4:$S$137,8,FALSE),"")</f>
        <v/>
      </c>
      <c r="H14" s="55" t="str">
        <f>IFERROR(VLOOKUP($A14,'Project Estimate'!$A$4:$S$137,9,FALSE),"")</f>
        <v/>
      </c>
      <c r="I14" s="37" t="str">
        <f>IFERROR(VLOOKUP($A14,'Project Estimate'!$A$4:$S$137,10,FALSE),"")</f>
        <v/>
      </c>
      <c r="J14" s="38" t="str">
        <f>IFERROR(VLOOKUP($A14,'Project Estimate'!$A$4:$S$137,11,FALSE),"")</f>
        <v/>
      </c>
      <c r="K14" s="38" t="str">
        <f>IFERROR(VLOOKUP($A14,'Project Estimate'!$A$4:$S$137,12,FALSE),"")</f>
        <v/>
      </c>
      <c r="L14" s="38" t="str">
        <f>IFERROR(VLOOKUP($A14,'Project Estimate'!$A$4:$S$137,13,FALSE),"")</f>
        <v/>
      </c>
      <c r="M14" s="38" t="str">
        <f>IFERROR(VLOOKUP($A14,'Project Estimate'!$A$4:$S$137,14,FALSE),"")</f>
        <v/>
      </c>
      <c r="N14" s="38" t="str">
        <f>IFERROR(VLOOKUP($A14,'Project Estimate'!$A$4:$S$137,15,FALSE),"")</f>
        <v/>
      </c>
      <c r="O14" s="38" t="str">
        <f>IFERROR(VLOOKUP($A14,'Project Estimate'!$A$4:$S$137,16,FALSE),"")</f>
        <v/>
      </c>
      <c r="P14" s="38" t="str">
        <f>IFERROR(VLOOKUP($A14,'Project Estimate'!$A$4:$S$137,17,FALSE),"")</f>
        <v/>
      </c>
      <c r="Q14" s="38" t="str">
        <f>IFERROR(VLOOKUP($A14,'Project Estimate'!$A$4:$S$137,18,FALSE),"")</f>
        <v/>
      </c>
      <c r="R14" s="38" t="str">
        <f>IFERROR(VLOOKUP($A14,'Project Estimate'!$A$4:$S$137,19,FALSE),"")</f>
        <v/>
      </c>
      <c r="S14" s="152">
        <f t="shared" si="4"/>
        <v>0</v>
      </c>
      <c r="T14" s="38">
        <v>8</v>
      </c>
      <c r="U14" s="38"/>
      <c r="V14" s="38"/>
      <c r="W14" s="38"/>
      <c r="X14" s="38"/>
      <c r="Y14" s="38"/>
      <c r="Z14" s="38"/>
      <c r="AA14" s="38"/>
      <c r="AB14" s="38"/>
      <c r="AC14" s="38"/>
      <c r="AD14" s="152">
        <f t="shared" si="5"/>
        <v>8</v>
      </c>
      <c r="AE14" s="156">
        <f t="shared" si="3"/>
        <v>-8</v>
      </c>
      <c r="AF14" s="131" t="str">
        <f>IFERROR(VLOOKUP(A14,'Project Estimate'!$A$9:$S$137,5,FALSE),"")</f>
        <v/>
      </c>
      <c r="AG14" s="131">
        <f>IFERROR(VLOOKUP(A13,Data2!$A$1:$E$470,4,FALSE),"")</f>
        <v>45772</v>
      </c>
      <c r="AH14" s="131"/>
      <c r="AI14" s="131"/>
      <c r="AJ14" s="131">
        <f>IFERROR(VLOOKUP(A13,Data2!$A$1:$E$470,5,FALSE),"")</f>
        <v>45859</v>
      </c>
    </row>
    <row r="15" spans="1:36" x14ac:dyDescent="0.25">
      <c r="A15" t="str">
        <f t="shared" si="8"/>
        <v>APWORKS - TEST AUTOMATION:Project Overhead</v>
      </c>
      <c r="B15" s="106" t="s">
        <v>3</v>
      </c>
      <c r="C15" s="45"/>
      <c r="D15" s="98" t="s">
        <v>14</v>
      </c>
      <c r="E15" s="96" t="str">
        <f>IFERROR(VLOOKUP($A15,'Project Estimate'!$A$13:$S$137,6,FALSE),"")</f>
        <v/>
      </c>
      <c r="F15" s="97">
        <f>IFERROR(VLOOKUP($A15,'Project Estimate'!$A$4:$S$137,7,FALSE),"")</f>
        <v>0</v>
      </c>
      <c r="G15" s="98">
        <f>IFERROR(VLOOKUP($A15,'Project Estimate'!$A$4:$S$137,8,FALSE),"")</f>
        <v>0</v>
      </c>
      <c r="H15" s="99">
        <f>IFERROR(VLOOKUP($A15,'Project Estimate'!$A$4:$S$137,9,FALSE),"")</f>
        <v>0</v>
      </c>
      <c r="I15" s="103">
        <f>IFERROR(VLOOKUP($A15,'Project Estimate'!$A$4:$S$137,10,FALSE),"")</f>
        <v>0</v>
      </c>
      <c r="J15" s="102">
        <f>IFERROR(VLOOKUP($A15,'Project Estimate'!$A$4:$S$137,11,FALSE),"")</f>
        <v>0</v>
      </c>
      <c r="K15" s="102">
        <f>IFERROR(VLOOKUP($A15,'Project Estimate'!$A$4:$S$137,12,FALSE),"")</f>
        <v>0</v>
      </c>
      <c r="L15" s="102">
        <f>IFERROR(VLOOKUP($A15,'Project Estimate'!$A$4:$S$137,13,FALSE),"")</f>
        <v>0</v>
      </c>
      <c r="M15" s="102">
        <f>IFERROR(VLOOKUP($A15,'Project Estimate'!$A$4:$S$137,14,FALSE),"")</f>
        <v>0</v>
      </c>
      <c r="N15" s="102">
        <f>IFERROR(VLOOKUP($A15,'Project Estimate'!$A$4:$S$137,15,FALSE),"")</f>
        <v>0</v>
      </c>
      <c r="O15" s="102">
        <f>IFERROR(VLOOKUP($A15,'Project Estimate'!$A$4:$S$137,16,FALSE),"")</f>
        <v>0</v>
      </c>
      <c r="P15" s="102">
        <f>IFERROR(VLOOKUP($A15,'Project Estimate'!$A$4:$S$137,17,FALSE),"")</f>
        <v>0</v>
      </c>
      <c r="Q15" s="102">
        <f>IFERROR(VLOOKUP($A15,'Project Estimate'!$A$4:$S$137,18,FALSE),"")</f>
        <v>0</v>
      </c>
      <c r="R15" s="102">
        <f>IFERROR(VLOOKUP($A15,'Project Estimate'!$A$4:$S$137,19,FALSE),"")</f>
        <v>0</v>
      </c>
      <c r="S15" s="152">
        <f t="shared" si="4"/>
        <v>0</v>
      </c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52">
        <f t="shared" si="5"/>
        <v>0</v>
      </c>
      <c r="AE15" s="156">
        <f t="shared" si="3"/>
        <v>0</v>
      </c>
      <c r="AF15" s="131">
        <f>IFERROR(VLOOKUP(A15,'Project Estimate'!$A$9:$S$137,5,FALSE),"")</f>
        <v>0</v>
      </c>
      <c r="AG15" s="133">
        <f>IFERROR(VLOOKUP(A14,Data2!$A$1:$E$470,4,FALSE),"")</f>
        <v>45777</v>
      </c>
      <c r="AH15" s="133"/>
      <c r="AI15" s="133"/>
      <c r="AJ15" s="133">
        <f>IFERROR(VLOOKUP(A14,Data2!$A$1:$E$470,5,FALSE),"")</f>
        <v>45777</v>
      </c>
    </row>
    <row r="16" spans="1:36" x14ac:dyDescent="0.25">
      <c r="A16" t="str">
        <f t="shared" si="8"/>
        <v>APWORKS - TEST AUTOMATION:Media: Validate and input data header fields</v>
      </c>
      <c r="B16" s="106"/>
      <c r="C16" s="45"/>
      <c r="D16" s="98" t="s">
        <v>13</v>
      </c>
      <c r="E16" s="96" t="str">
        <f>IFERROR(VLOOKUP($A16,'Project Estimate'!$A$13:$S$137,6,FALSE),"")</f>
        <v/>
      </c>
      <c r="F16" s="97" t="str">
        <f>IFERROR(VLOOKUP($A16,'Project Estimate'!$A$4:$S$137,7,FALSE),"")</f>
        <v/>
      </c>
      <c r="G16" s="98" t="str">
        <f>IFERROR(VLOOKUP($A16,'Project Estimate'!$A$4:$S$137,8,FALSE),"")</f>
        <v/>
      </c>
      <c r="H16" s="99" t="str">
        <f>IFERROR(VLOOKUP($A16,'Project Estimate'!$A$4:$S$137,9,FALSE),"")</f>
        <v/>
      </c>
      <c r="I16" s="103" t="str">
        <f>IFERROR(VLOOKUP($A16,'Project Estimate'!$A$4:$S$137,10,FALSE),"")</f>
        <v/>
      </c>
      <c r="J16" s="102" t="str">
        <f>IFERROR(VLOOKUP($A16,'Project Estimate'!$A$4:$S$137,11,FALSE),"")</f>
        <v/>
      </c>
      <c r="K16" s="102" t="str">
        <f>IFERROR(VLOOKUP($A16,'Project Estimate'!$A$4:$S$137,12,FALSE),"")</f>
        <v/>
      </c>
      <c r="L16" s="102" t="str">
        <f>IFERROR(VLOOKUP($A16,'Project Estimate'!$A$4:$S$137,13,FALSE),"")</f>
        <v/>
      </c>
      <c r="M16" s="102" t="str">
        <f>IFERROR(VLOOKUP($A16,'Project Estimate'!$A$4:$S$137,14,FALSE),"")</f>
        <v/>
      </c>
      <c r="N16" s="102" t="str">
        <f>IFERROR(VLOOKUP($A16,'Project Estimate'!$A$4:$S$137,15,FALSE),"")</f>
        <v/>
      </c>
      <c r="O16" s="102" t="str">
        <f>IFERROR(VLOOKUP($A16,'Project Estimate'!$A$4:$S$137,16,FALSE),"")</f>
        <v/>
      </c>
      <c r="P16" s="102" t="str">
        <f>IFERROR(VLOOKUP($A16,'Project Estimate'!$A$4:$S$137,17,FALSE),"")</f>
        <v/>
      </c>
      <c r="Q16" s="102" t="str">
        <f>IFERROR(VLOOKUP($A16,'Project Estimate'!$A$4:$S$137,18,FALSE),"")</f>
        <v/>
      </c>
      <c r="R16" s="102" t="str">
        <f>IFERROR(VLOOKUP($A16,'Project Estimate'!$A$4:$S$137,19,FALSE),"")</f>
        <v/>
      </c>
      <c r="S16" s="152"/>
      <c r="T16" s="102"/>
      <c r="U16" s="102"/>
      <c r="V16" s="102">
        <v>5</v>
      </c>
      <c r="W16" s="102"/>
      <c r="X16" s="102"/>
      <c r="Y16" s="102"/>
      <c r="Z16" s="102"/>
      <c r="AA16" s="102"/>
      <c r="AB16" s="102"/>
      <c r="AC16" s="102"/>
      <c r="AD16" s="152"/>
      <c r="AE16" s="156">
        <f t="shared" si="3"/>
        <v>0</v>
      </c>
      <c r="AF16" s="131" t="str">
        <f>IFERROR(VLOOKUP(A16,'Project Estimate'!$A$9:$S$137,5,FALSE),"")</f>
        <v/>
      </c>
      <c r="AG16" s="133">
        <f>IFERROR(VLOOKUP(A15,Data2!$A$1:$E$470,4,FALSE),"")</f>
        <v>45796</v>
      </c>
      <c r="AH16" s="133"/>
      <c r="AI16" s="133"/>
      <c r="AJ16" s="133">
        <f>IFERROR(VLOOKUP(A15,Data2!$A$1:$E$470,5,FALSE),"")</f>
        <v>45859</v>
      </c>
    </row>
    <row r="17" spans="1:36" x14ac:dyDescent="0.25">
      <c r="B17" s="69" t="s">
        <v>15</v>
      </c>
      <c r="C17" s="70"/>
      <c r="D17" s="73"/>
      <c r="E17" s="71" t="str">
        <f>IFERROR(VLOOKUP($A17,'Project Estimate'!$A$13:$S$137,6,FALSE),"")</f>
        <v/>
      </c>
      <c r="F17" s="72" t="str">
        <f>IFERROR(VLOOKUP($A17,'Project Estimate'!$A$4:$S$137,8,FALSE),"")</f>
        <v/>
      </c>
      <c r="G17" s="73" t="str">
        <f>IFERROR(VLOOKUP($A17,'Project Estimate'!$A$4:$S$137,9,FALSE),"")</f>
        <v/>
      </c>
      <c r="H17" s="74" t="str">
        <f>IFERROR(VLOOKUP($A17,'Project Estimate'!$A$4:$S$137,10,FALSE),"")</f>
        <v/>
      </c>
      <c r="I17" s="75">
        <f>SUM(I18:I27)</f>
        <v>94</v>
      </c>
      <c r="J17" s="76">
        <f t="shared" ref="J17:R17" si="9">SUM(J18:J27)</f>
        <v>30</v>
      </c>
      <c r="K17" s="76">
        <f t="shared" si="9"/>
        <v>330</v>
      </c>
      <c r="L17" s="76">
        <f t="shared" si="9"/>
        <v>66</v>
      </c>
      <c r="M17" s="76">
        <f t="shared" si="9"/>
        <v>35</v>
      </c>
      <c r="N17" s="76">
        <f t="shared" si="9"/>
        <v>46</v>
      </c>
      <c r="O17" s="76">
        <f t="shared" si="9"/>
        <v>9</v>
      </c>
      <c r="P17" s="76">
        <f t="shared" si="9"/>
        <v>38</v>
      </c>
      <c r="Q17" s="76">
        <f t="shared" si="9"/>
        <v>79</v>
      </c>
      <c r="R17" s="76">
        <f t="shared" si="9"/>
        <v>16.5</v>
      </c>
      <c r="S17" s="78">
        <f t="shared" si="4"/>
        <v>743.5</v>
      </c>
      <c r="T17" s="76"/>
      <c r="U17" s="76">
        <v>52.5</v>
      </c>
      <c r="V17" s="76">
        <v>290.89999999999998</v>
      </c>
      <c r="W17" s="76">
        <v>32.5</v>
      </c>
      <c r="X17" s="76">
        <v>52.5</v>
      </c>
      <c r="Y17" s="76">
        <v>28.5</v>
      </c>
      <c r="Z17" s="76">
        <v>10.5</v>
      </c>
      <c r="AA17" s="76">
        <v>42</v>
      </c>
      <c r="AB17" s="76">
        <v>89.5</v>
      </c>
      <c r="AC17" s="76">
        <v>10.5</v>
      </c>
      <c r="AD17" s="78">
        <f t="shared" si="5"/>
        <v>609.4</v>
      </c>
      <c r="AE17" s="157">
        <f t="shared" si="3"/>
        <v>134.10000000000002</v>
      </c>
      <c r="AF17" s="132">
        <f>MIN(AF18:AF27)</f>
        <v>0</v>
      </c>
      <c r="AG17" s="132">
        <f>MIN(AG18:AG27)</f>
        <v>45824</v>
      </c>
      <c r="AH17" s="132"/>
      <c r="AI17" s="132">
        <f>MIN(AI18:AI27)</f>
        <v>0</v>
      </c>
      <c r="AJ17" s="132">
        <f>MIN(AJ18:AJ27)</f>
        <v>45835</v>
      </c>
    </row>
    <row r="18" spans="1:36" x14ac:dyDescent="0.25">
      <c r="A18" t="str">
        <f t="shared" ref="A18:A28" si="10">CONCATENATE(TRIM($B$17),":",TRIM(D18))</f>
        <v>APWORKS 2025.3:Flag an invoice in Discrepant bucket for searching</v>
      </c>
      <c r="B18" s="44"/>
      <c r="C18" s="45"/>
      <c r="D18" s="54" t="s">
        <v>17</v>
      </c>
      <c r="E18" s="41">
        <f>IFERROR(VLOOKUP($A18,'Project Estimate'!$A$13:$S$137,6,FALSE),"")</f>
        <v>1</v>
      </c>
      <c r="F18" s="53" t="str">
        <f>IFERROR(VLOOKUP($A18,'Project Estimate'!$A$4:$S$137,7,FALSE),"")</f>
        <v>Ali</v>
      </c>
      <c r="G18" s="54" t="str">
        <f>IFERROR(VLOOKUP($A18,'Project Estimate'!$A$4:$S$137,8,FALSE),"")</f>
        <v>Yasir</v>
      </c>
      <c r="H18" s="55" t="str">
        <f>IFERROR(VLOOKUP($A18,'Project Estimate'!$A$4:$S$137,9,FALSE),"")</f>
        <v>Ayesha</v>
      </c>
      <c r="I18" s="48">
        <f>IFERROR(VLOOKUP($A18,'Project Estimate'!$A$4:$S$137,10,FALSE),"")</f>
        <v>8</v>
      </c>
      <c r="J18" s="49">
        <f>IFERROR(VLOOKUP($A18,'Project Estimate'!$A$4:$S$137,11,FALSE),"")</f>
        <v>2</v>
      </c>
      <c r="K18" s="49">
        <f>IFERROR(VLOOKUP($A18,'Project Estimate'!$A$4:$S$137,12,FALSE),"")</f>
        <v>36</v>
      </c>
      <c r="L18" s="49">
        <f>IFERROR(VLOOKUP($A18,'Project Estimate'!$A$4:$S$137,13,FALSE),"")</f>
        <v>20</v>
      </c>
      <c r="M18" s="49">
        <f>IFERROR(VLOOKUP($A18,'Project Estimate'!$A$4:$S$137,14,FALSE),"")</f>
        <v>10</v>
      </c>
      <c r="N18" s="49">
        <f>IFERROR(VLOOKUP($A18,'Project Estimate'!$A$4:$S$137,15,FALSE),"")</f>
        <v>8</v>
      </c>
      <c r="O18" s="49">
        <f>IFERROR(VLOOKUP($A18,'Project Estimate'!$A$4:$S$137,16,FALSE),"")</f>
        <v>0</v>
      </c>
      <c r="P18" s="49">
        <f>IFERROR(VLOOKUP($A18,'Project Estimate'!$A$4:$S$137,17,FALSE),"")</f>
        <v>6</v>
      </c>
      <c r="Q18" s="49">
        <f>IFERROR(VLOOKUP($A18,'Project Estimate'!$A$4:$S$137,18,FALSE),"")</f>
        <v>10</v>
      </c>
      <c r="R18" s="49">
        <f>IFERROR(VLOOKUP($A18,'Project Estimate'!$A$4:$S$137,19,FALSE),"")</f>
        <v>3</v>
      </c>
      <c r="S18" s="152">
        <f t="shared" si="4"/>
        <v>103</v>
      </c>
      <c r="T18" s="49"/>
      <c r="U18" s="49">
        <v>5</v>
      </c>
      <c r="V18" s="116">
        <v>17</v>
      </c>
      <c r="W18" s="49">
        <v>1</v>
      </c>
      <c r="X18" s="38">
        <v>5</v>
      </c>
      <c r="Y18" s="49">
        <v>3</v>
      </c>
      <c r="Z18" s="38">
        <v>2</v>
      </c>
      <c r="AA18" s="49">
        <v>4</v>
      </c>
      <c r="AB18" s="49">
        <v>8</v>
      </c>
      <c r="AC18" s="49">
        <v>2</v>
      </c>
      <c r="AD18" s="152">
        <f t="shared" si="5"/>
        <v>47</v>
      </c>
      <c r="AE18" s="156">
        <f t="shared" si="3"/>
        <v>56</v>
      </c>
      <c r="AF18" s="131">
        <f>IFERROR(VLOOKUP(A18,'Project Estimate'!$A$9:$S$137,4,FALSE),"")</f>
        <v>45825</v>
      </c>
      <c r="AG18" s="131" t="str">
        <f>IFERROR(VLOOKUP(A17,Data2!$A$1:$E$470,4,FALSE),"")</f>
        <v/>
      </c>
      <c r="AH18" s="131"/>
      <c r="AI18" s="131" t="str">
        <f>IFERROR(VLOOKUP(D18,'Project Estimate'!$A$9:$S$137,5,FALSE),"")</f>
        <v/>
      </c>
      <c r="AJ18" s="131" t="str">
        <f>IFERROR(VLOOKUP(A17,Data2!$A$1:$E$470,5,FALSE),"")</f>
        <v/>
      </c>
    </row>
    <row r="19" spans="1:36" x14ac:dyDescent="0.25">
      <c r="A19" t="str">
        <f t="shared" si="10"/>
        <v>APWORKS 2025.3:Hide Favorite button: Does not work ( Fix or hide)</v>
      </c>
      <c r="B19" s="44"/>
      <c r="C19" s="45"/>
      <c r="D19" s="54" t="s">
        <v>19</v>
      </c>
      <c r="E19" s="41">
        <f>IFERROR(VLOOKUP($A19,'Project Estimate'!$A$13:$S$137,6,FALSE),"")</f>
        <v>1</v>
      </c>
      <c r="F19" s="53" t="str">
        <f>IFERROR(VLOOKUP($A19,'Project Estimate'!$A$4:$S$137,7,FALSE),"")</f>
        <v>Arslan</v>
      </c>
      <c r="G19" s="54">
        <f>IFERROR(VLOOKUP($A19,'Project Estimate'!$A$4:$S$137,8,FALSE),"")</f>
        <v>0</v>
      </c>
      <c r="H19" s="55">
        <f>IFERROR(VLOOKUP($A19,'Project Estimate'!$A$4:$S$137,9,FALSE),"")</f>
        <v>0</v>
      </c>
      <c r="I19" s="48">
        <f>IFERROR(VLOOKUP($A19,'Project Estimate'!$A$4:$S$137,10,FALSE),"")</f>
        <v>0</v>
      </c>
      <c r="J19" s="49">
        <f>IFERROR(VLOOKUP($A19,'Project Estimate'!$A$4:$S$137,11,FALSE),"")</f>
        <v>0</v>
      </c>
      <c r="K19" s="49">
        <f>IFERROR(VLOOKUP($A19,'Project Estimate'!$A$4:$S$137,12,FALSE),"")</f>
        <v>2</v>
      </c>
      <c r="L19" s="49">
        <f>IFERROR(VLOOKUP($A19,'Project Estimate'!$A$4:$S$137,13,FALSE),"")</f>
        <v>0</v>
      </c>
      <c r="M19" s="49">
        <f>IFERROR(VLOOKUP($A19,'Project Estimate'!$A$4:$S$137,14,FALSE),"")</f>
        <v>1</v>
      </c>
      <c r="N19" s="49">
        <f>IFERROR(VLOOKUP($A19,'Project Estimate'!$A$4:$S$137,15,FALSE),"")</f>
        <v>0</v>
      </c>
      <c r="O19" s="49">
        <f>IFERROR(VLOOKUP($A19,'Project Estimate'!$A$4:$S$137,16,FALSE),"")</f>
        <v>0</v>
      </c>
      <c r="P19" s="49">
        <f>IFERROR(VLOOKUP($A19,'Project Estimate'!$A$4:$S$137,17,FALSE),"")</f>
        <v>0</v>
      </c>
      <c r="Q19" s="49">
        <f>IFERROR(VLOOKUP($A19,'Project Estimate'!$A$4:$S$137,18,FALSE),"")</f>
        <v>1</v>
      </c>
      <c r="R19" s="49">
        <f>IFERROR(VLOOKUP($A19,'Project Estimate'!$A$4:$S$137,19,FALSE),"")</f>
        <v>0.5</v>
      </c>
      <c r="S19" s="152">
        <f t="shared" si="4"/>
        <v>4.5</v>
      </c>
      <c r="T19" s="49"/>
      <c r="U19" s="49"/>
      <c r="V19" s="116">
        <v>8.6999999999999993</v>
      </c>
      <c r="W19" s="49">
        <v>4</v>
      </c>
      <c r="X19" s="38"/>
      <c r="Y19" s="49"/>
      <c r="Z19" s="38"/>
      <c r="AA19" s="49"/>
      <c r="AB19" s="49">
        <v>4.5</v>
      </c>
      <c r="AC19" s="49"/>
      <c r="AD19" s="152">
        <f t="shared" si="5"/>
        <v>17.2</v>
      </c>
      <c r="AE19" s="156">
        <f t="shared" si="3"/>
        <v>-12.7</v>
      </c>
      <c r="AF19" s="131">
        <f>IFERROR(VLOOKUP(A19,'Project Estimate'!$A$9:$S$137,4,FALSE),"")</f>
        <v>45825</v>
      </c>
      <c r="AG19" s="131">
        <f>IFERROR(VLOOKUP(A18,Data2!$A$1:$E$470,4,FALSE),"")</f>
        <v>45828</v>
      </c>
      <c r="AH19" s="131" t="str">
        <f t="shared" ref="AH19:AH27" si="11">IF(AF19="","",IF(AG19="","",IF(AG19&gt;AF19,"Early Start",IF(AG19&lt;AF19,"Early Start",""))))</f>
        <v>Early Start</v>
      </c>
      <c r="AI19" s="131" t="str">
        <f>IFERROR(VLOOKUP(D19,'Project Estimate'!$A$9:$S$137,5,FALSE),"")</f>
        <v/>
      </c>
      <c r="AJ19" s="131">
        <f>IFERROR(VLOOKUP(A18,Data2!$A$1:$E$470,5,FALSE),"")</f>
        <v>45862</v>
      </c>
    </row>
    <row r="20" spans="1:36" x14ac:dyDescent="0.25">
      <c r="A20" t="str">
        <f t="shared" si="10"/>
        <v>APWORKS 2025.3:Manually mark invoice Archived</v>
      </c>
      <c r="B20" s="44"/>
      <c r="C20" s="45"/>
      <c r="D20" s="54" t="s">
        <v>20</v>
      </c>
      <c r="E20" s="41">
        <f>IFERROR(VLOOKUP($A20,'Project Estimate'!$A$13:$S$137,6,FALSE),"")</f>
        <v>0.5</v>
      </c>
      <c r="F20" s="53" t="str">
        <f>IFERROR(VLOOKUP($A20,'Project Estimate'!$A$4:$S$137,7,FALSE),"")</f>
        <v>Asad</v>
      </c>
      <c r="G20" s="54" t="str">
        <f>IFERROR(VLOOKUP($A20,'Project Estimate'!$A$4:$S$137,8,FALSE),"")</f>
        <v>Yasir</v>
      </c>
      <c r="H20" s="55" t="str">
        <f>IFERROR(VLOOKUP($A20,'Project Estimate'!$A$4:$S$137,9,FALSE),"")</f>
        <v>Kashif</v>
      </c>
      <c r="I20" s="48">
        <f>IFERROR(VLOOKUP($A20,'Project Estimate'!$A$4:$S$137,10,FALSE),"")</f>
        <v>8</v>
      </c>
      <c r="J20" s="49">
        <f>IFERROR(VLOOKUP($A20,'Project Estimate'!$A$4:$S$137,11,FALSE),"")</f>
        <v>8</v>
      </c>
      <c r="K20" s="49">
        <f>IFERROR(VLOOKUP($A20,'Project Estimate'!$A$4:$S$137,12,FALSE),"")</f>
        <v>48</v>
      </c>
      <c r="L20" s="49">
        <f>IFERROR(VLOOKUP($A20,'Project Estimate'!$A$4:$S$137,13,FALSE),"")</f>
        <v>24</v>
      </c>
      <c r="M20" s="49">
        <f>IFERROR(VLOOKUP($A20,'Project Estimate'!$A$4:$S$137,14,FALSE),"")</f>
        <v>8</v>
      </c>
      <c r="N20" s="49">
        <f>IFERROR(VLOOKUP($A20,'Project Estimate'!$A$4:$S$137,15,FALSE),"")</f>
        <v>16</v>
      </c>
      <c r="O20" s="49">
        <f>IFERROR(VLOOKUP($A20,'Project Estimate'!$A$4:$S$137,16,FALSE),"")</f>
        <v>0</v>
      </c>
      <c r="P20" s="49">
        <f>IFERROR(VLOOKUP($A20,'Project Estimate'!$A$4:$S$137,17,FALSE),"")</f>
        <v>12</v>
      </c>
      <c r="Q20" s="49">
        <f>IFERROR(VLOOKUP($A20,'Project Estimate'!$A$4:$S$137,18,FALSE),"")</f>
        <v>30</v>
      </c>
      <c r="R20" s="49">
        <f>IFERROR(VLOOKUP($A20,'Project Estimate'!$A$4:$S$137,19,FALSE),"")</f>
        <v>4</v>
      </c>
      <c r="S20" s="152">
        <f t="shared" si="4"/>
        <v>158</v>
      </c>
      <c r="T20" s="49"/>
      <c r="U20" s="49">
        <v>4</v>
      </c>
      <c r="V20" s="49">
        <v>54.2</v>
      </c>
      <c r="W20" s="49">
        <v>22.5</v>
      </c>
      <c r="X20" s="38">
        <v>4</v>
      </c>
      <c r="Y20" s="49">
        <v>3</v>
      </c>
      <c r="Z20" s="38"/>
      <c r="AA20" s="49">
        <v>9</v>
      </c>
      <c r="AB20" s="49">
        <v>29</v>
      </c>
      <c r="AC20" s="49"/>
      <c r="AD20" s="152">
        <f t="shared" si="5"/>
        <v>125.7</v>
      </c>
      <c r="AE20" s="156">
        <f t="shared" si="3"/>
        <v>32.299999999999997</v>
      </c>
      <c r="AF20" s="131">
        <f>IFERROR(VLOOKUP(A20,'Project Estimate'!$A$9:$S$137,4,FALSE),"")</f>
        <v>45833</v>
      </c>
      <c r="AG20" s="131">
        <f>IFERROR(VLOOKUP(A19,Data2!$A$1:$E$470,4,FALSE),"")</f>
        <v>45831</v>
      </c>
      <c r="AH20" s="131" t="str">
        <f t="shared" si="11"/>
        <v>Early Start</v>
      </c>
      <c r="AI20" s="131" t="str">
        <f>IFERROR(VLOOKUP(D20,'Project Estimate'!$A$9:$S$137,5,FALSE),"")</f>
        <v/>
      </c>
      <c r="AJ20" s="131">
        <f>IFERROR(VLOOKUP(A19,Data2!$A$1:$E$470,5,FALSE),"")</f>
        <v>45863</v>
      </c>
    </row>
    <row r="21" spans="1:36" x14ac:dyDescent="0.25">
      <c r="A21" t="str">
        <f t="shared" si="10"/>
        <v>APWORKS 2025.3:Net Amount Total: Add field in header to sum Invoice Net Amount</v>
      </c>
      <c r="B21" s="44"/>
      <c r="C21" s="45"/>
      <c r="D21" s="54" t="s">
        <v>21</v>
      </c>
      <c r="E21" s="41">
        <f>IFERROR(VLOOKUP($A21,'Project Estimate'!$A$13:$S$137,6,FALSE),"")</f>
        <v>1</v>
      </c>
      <c r="F21" s="53" t="str">
        <f>IFERROR(VLOOKUP($A21,'Project Estimate'!$A$4:$S$137,7,FALSE),"")</f>
        <v>Arslan</v>
      </c>
      <c r="G21" s="54">
        <f>IFERROR(VLOOKUP($A21,'Project Estimate'!$A$4:$S$137,8,FALSE),"")</f>
        <v>0</v>
      </c>
      <c r="H21" s="55" t="str">
        <f>IFERROR(VLOOKUP($A21,'Project Estimate'!$A$4:$S$137,9,FALSE),"")</f>
        <v>Kashif</v>
      </c>
      <c r="I21" s="48">
        <f>IFERROR(VLOOKUP($A21,'Project Estimate'!$A$4:$S$137,10,FALSE),"")</f>
        <v>4</v>
      </c>
      <c r="J21" s="49">
        <f>IFERROR(VLOOKUP($A21,'Project Estimate'!$A$4:$S$137,11,FALSE),"")</f>
        <v>2</v>
      </c>
      <c r="K21" s="49">
        <f>IFERROR(VLOOKUP($A21,'Project Estimate'!$A$4:$S$137,12,FALSE),"")</f>
        <v>24</v>
      </c>
      <c r="L21" s="49">
        <f>IFERROR(VLOOKUP($A21,'Project Estimate'!$A$4:$S$137,13,FALSE),"")</f>
        <v>6</v>
      </c>
      <c r="M21" s="49">
        <f>IFERROR(VLOOKUP($A21,'Project Estimate'!$A$4:$S$137,14,FALSE),"")</f>
        <v>2</v>
      </c>
      <c r="N21" s="49">
        <f>IFERROR(VLOOKUP($A21,'Project Estimate'!$A$4:$S$137,15,FALSE),"")</f>
        <v>2</v>
      </c>
      <c r="O21" s="49">
        <f>IFERROR(VLOOKUP($A21,'Project Estimate'!$A$4:$S$137,16,FALSE),"")</f>
        <v>1</v>
      </c>
      <c r="P21" s="49">
        <f>IFERROR(VLOOKUP($A21,'Project Estimate'!$A$4:$S$137,17,FALSE),"")</f>
        <v>4</v>
      </c>
      <c r="Q21" s="49">
        <f>IFERROR(VLOOKUP($A21,'Project Estimate'!$A$4:$S$137,18,FALSE),"")</f>
        <v>6</v>
      </c>
      <c r="R21" s="49">
        <f>IFERROR(VLOOKUP($A21,'Project Estimate'!$A$4:$S$137,19,FALSE),"")</f>
        <v>1</v>
      </c>
      <c r="S21" s="152">
        <f t="shared" si="4"/>
        <v>52</v>
      </c>
      <c r="T21" s="49"/>
      <c r="U21" s="49">
        <v>2.5</v>
      </c>
      <c r="V21" s="116">
        <v>9</v>
      </c>
      <c r="W21" s="49">
        <v>3</v>
      </c>
      <c r="X21" s="38">
        <v>2.5</v>
      </c>
      <c r="Y21" s="49">
        <v>6</v>
      </c>
      <c r="Z21" s="38"/>
      <c r="AA21" s="49">
        <v>5</v>
      </c>
      <c r="AB21" s="49">
        <v>11</v>
      </c>
      <c r="AC21" s="49"/>
      <c r="AD21" s="152">
        <f t="shared" si="5"/>
        <v>39</v>
      </c>
      <c r="AE21" s="156">
        <f t="shared" si="3"/>
        <v>13</v>
      </c>
      <c r="AF21" s="131">
        <f>IFERROR(VLOOKUP(A21,'Project Estimate'!$A$9:$S$137,4,FALSE),"")</f>
        <v>45825</v>
      </c>
      <c r="AG21" s="131">
        <f>IFERROR(VLOOKUP(A20,Data2!$A$1:$E$470,4,FALSE),"")</f>
        <v>45831</v>
      </c>
      <c r="AH21" s="131" t="str">
        <f t="shared" si="11"/>
        <v>Early Start</v>
      </c>
      <c r="AI21" s="131" t="str">
        <f>IFERROR(VLOOKUP(D21,'Project Estimate'!$A$9:$S$137,5,FALSE),"")</f>
        <v/>
      </c>
      <c r="AJ21" s="131">
        <f>IFERROR(VLOOKUP(A20,Data2!$A$1:$E$470,5,FALSE),"")</f>
        <v>45863</v>
      </c>
    </row>
    <row r="22" spans="1:36" x14ac:dyDescent="0.25">
      <c r="A22" t="str">
        <f t="shared" si="10"/>
        <v>APWORKS 2025.3:Project Overhead</v>
      </c>
      <c r="B22" s="44"/>
      <c r="C22" s="45"/>
      <c r="D22" s="98" t="s">
        <v>14</v>
      </c>
      <c r="E22" s="96">
        <f>IFERROR(VLOOKUP($A22,'Project Estimate'!$A$13:$S$137,6,FALSE),"")</f>
        <v>0</v>
      </c>
      <c r="F22" s="97">
        <f>IFERROR(VLOOKUP($A22,'Project Estimate'!$A$4:$S$137,7,FALSE),"")</f>
        <v>0</v>
      </c>
      <c r="G22" s="98">
        <f>IFERROR(VLOOKUP($A22,'Project Estimate'!$A$4:$S$137,8,FALSE),"")</f>
        <v>0</v>
      </c>
      <c r="H22" s="99">
        <f>IFERROR(VLOOKUP($A22,'Project Estimate'!$A$4:$S$137,9,FALSE),"")</f>
        <v>0</v>
      </c>
      <c r="I22" s="100">
        <f>IFERROR(VLOOKUP($A22,'Project Estimate'!$A$4:$S$137,10,FALSE),"")</f>
        <v>0</v>
      </c>
      <c r="J22" s="101">
        <f>IFERROR(VLOOKUP($A22,'Project Estimate'!$A$4:$S$137,11,FALSE),"")</f>
        <v>0</v>
      </c>
      <c r="K22" s="101">
        <f>IFERROR(VLOOKUP($A22,'Project Estimate'!$A$4:$S$137,12,FALSE),"")</f>
        <v>0</v>
      </c>
      <c r="L22" s="101">
        <f>IFERROR(VLOOKUP($A22,'Project Estimate'!$A$4:$S$137,13,FALSE),"")</f>
        <v>0</v>
      </c>
      <c r="M22" s="101">
        <f>IFERROR(VLOOKUP($A22,'Project Estimate'!$A$4:$S$137,14,FALSE),"")</f>
        <v>0</v>
      </c>
      <c r="N22" s="101">
        <f>IFERROR(VLOOKUP($A22,'Project Estimate'!$A$4:$S$137,15,FALSE),"")</f>
        <v>0</v>
      </c>
      <c r="O22" s="101">
        <f>IFERROR(VLOOKUP($A22,'Project Estimate'!$A$4:$S$137,16,FALSE),"")</f>
        <v>0</v>
      </c>
      <c r="P22" s="101">
        <f>IFERROR(VLOOKUP($A22,'Project Estimate'!$A$4:$S$137,17,FALSE),"")</f>
        <v>0</v>
      </c>
      <c r="Q22" s="101">
        <f>IFERROR(VLOOKUP($A22,'Project Estimate'!$A$4:$S$137,18,FALSE),"")</f>
        <v>0</v>
      </c>
      <c r="R22" s="101">
        <f>IFERROR(VLOOKUP($A22,'Project Estimate'!$A$4:$S$137,19,FALSE),"")</f>
        <v>0</v>
      </c>
      <c r="S22" s="152">
        <f t="shared" si="4"/>
        <v>0</v>
      </c>
      <c r="T22" s="101"/>
      <c r="U22" s="101"/>
      <c r="V22" s="101"/>
      <c r="W22" s="101"/>
      <c r="X22" s="102"/>
      <c r="Y22" s="101"/>
      <c r="Z22" s="102"/>
      <c r="AA22" s="101"/>
      <c r="AB22" s="101"/>
      <c r="AC22" s="101"/>
      <c r="AD22" s="152">
        <f t="shared" si="5"/>
        <v>0</v>
      </c>
      <c r="AE22" s="156">
        <f t="shared" si="3"/>
        <v>0</v>
      </c>
      <c r="AF22" s="131">
        <f>IFERROR(VLOOKUP(A22,'Project Estimate'!$A$9:$S$137,4,FALSE),"")</f>
        <v>0</v>
      </c>
      <c r="AG22" s="133">
        <f>IFERROR(VLOOKUP(A21,Data2!$A$1:$E$470,4,FALSE),"")</f>
        <v>45828</v>
      </c>
      <c r="AH22" s="131" t="str">
        <f t="shared" si="11"/>
        <v>Early Start</v>
      </c>
      <c r="AI22" s="133" t="str">
        <f>IFERROR(VLOOKUP(D22,'Project Estimate'!$A$9:$S$137,5,FALSE),"")</f>
        <v/>
      </c>
      <c r="AJ22" s="133">
        <f>IFERROR(VLOOKUP(A21,Data2!$A$1:$E$470,5,FALSE),"")</f>
        <v>45862</v>
      </c>
    </row>
    <row r="23" spans="1:36" x14ac:dyDescent="0.25">
      <c r="A23" t="str">
        <f t="shared" si="10"/>
        <v>APWORKS 2025.3:Rename Invoice amount to invoice net amount</v>
      </c>
      <c r="B23" s="44"/>
      <c r="C23" s="45"/>
      <c r="D23" s="98" t="s">
        <v>23</v>
      </c>
      <c r="E23" s="96">
        <f>IFERROR(VLOOKUP($A23,'Project Estimate'!$A$13:$S$137,6,FALSE),"")</f>
        <v>0</v>
      </c>
      <c r="F23" s="97" t="str">
        <f>IFERROR(VLOOKUP($A23,'Project Estimate'!$A$4:$S$137,7,FALSE),"")</f>
        <v>Arslan</v>
      </c>
      <c r="G23" s="98">
        <f>IFERROR(VLOOKUP($A23,'Project Estimate'!$A$4:$S$137,8,FALSE),"")</f>
        <v>0</v>
      </c>
      <c r="H23" s="99">
        <f>IFERROR(VLOOKUP($A23,'Project Estimate'!$A$4:$S$137,9,FALSE),"")</f>
        <v>0</v>
      </c>
      <c r="I23" s="100">
        <f>IFERROR(VLOOKUP($A23,'Project Estimate'!$A$4:$S$137,10,FALSE),"")</f>
        <v>0</v>
      </c>
      <c r="J23" s="101">
        <f>IFERROR(VLOOKUP($A23,'Project Estimate'!$A$4:$S$137,11,FALSE),"")</f>
        <v>0</v>
      </c>
      <c r="K23" s="101">
        <f>IFERROR(VLOOKUP($A23,'Project Estimate'!$A$4:$S$137,12,FALSE),"")</f>
        <v>0</v>
      </c>
      <c r="L23" s="101">
        <f>IFERROR(VLOOKUP($A23,'Project Estimate'!$A$4:$S$137,13,FALSE),"")</f>
        <v>0</v>
      </c>
      <c r="M23" s="101">
        <f>IFERROR(VLOOKUP($A23,'Project Estimate'!$A$4:$S$137,14,FALSE),"")</f>
        <v>0</v>
      </c>
      <c r="N23" s="101">
        <f>IFERROR(VLOOKUP($A23,'Project Estimate'!$A$4:$S$137,15,FALSE),"")</f>
        <v>0</v>
      </c>
      <c r="O23" s="101">
        <f>IFERROR(VLOOKUP($A23,'Project Estimate'!$A$4:$S$137,16,FALSE),"")</f>
        <v>0</v>
      </c>
      <c r="P23" s="101">
        <f>IFERROR(VLOOKUP($A23,'Project Estimate'!$A$4:$S$137,17,FALSE),"")</f>
        <v>0</v>
      </c>
      <c r="Q23" s="101">
        <f>IFERROR(VLOOKUP($A23,'Project Estimate'!$A$4:$S$137,18,FALSE),"")</f>
        <v>0</v>
      </c>
      <c r="R23" s="101">
        <f>IFERROR(VLOOKUP($A23,'Project Estimate'!$A$4:$S$137,19,FALSE),"")</f>
        <v>0</v>
      </c>
      <c r="S23" s="152">
        <f t="shared" si="4"/>
        <v>0</v>
      </c>
      <c r="T23" s="101"/>
      <c r="U23" s="101"/>
      <c r="V23" s="101">
        <v>2</v>
      </c>
      <c r="W23" s="101"/>
      <c r="X23" s="102"/>
      <c r="Y23" s="101"/>
      <c r="Z23" s="102"/>
      <c r="AA23" s="101"/>
      <c r="AB23" s="101"/>
      <c r="AC23" s="101"/>
      <c r="AD23" s="152">
        <f t="shared" si="5"/>
        <v>2</v>
      </c>
      <c r="AE23" s="156">
        <f t="shared" si="3"/>
        <v>-2</v>
      </c>
      <c r="AF23" s="131">
        <f>IFERROR(VLOOKUP(A23,'Project Estimate'!$A$9:$S$137,4,FALSE),"")</f>
        <v>45825</v>
      </c>
      <c r="AG23" s="133">
        <f>IFERROR(VLOOKUP(A22,Data2!$A$1:$E$470,4,FALSE),"")</f>
        <v>45824</v>
      </c>
      <c r="AH23" s="131" t="str">
        <f t="shared" si="11"/>
        <v>Early Start</v>
      </c>
      <c r="AI23" s="133" t="str">
        <f>IFERROR(VLOOKUP(D23,'Project Estimate'!$A$9:$S$137,5,FALSE),"")</f>
        <v/>
      </c>
      <c r="AJ23" s="133">
        <f>IFERROR(VLOOKUP(A22,Data2!$A$1:$E$470,5,FALSE),"")</f>
        <v>45863</v>
      </c>
    </row>
    <row r="24" spans="1:36" x14ac:dyDescent="0.25">
      <c r="A24" t="str">
        <f t="shared" si="10"/>
        <v>APWORKS 2025.3:Retain user-specific report views and filter preferences during</v>
      </c>
      <c r="B24" s="44"/>
      <c r="C24" s="45"/>
      <c r="D24" s="54" t="s">
        <v>24</v>
      </c>
      <c r="E24" s="96">
        <f>IFERROR(VLOOKUP($A24,'Project Estimate'!$A$13:$S$137,6,FALSE),"")</f>
        <v>0.9</v>
      </c>
      <c r="F24" s="53" t="str">
        <f>IFERROR(VLOOKUP($A24,'Project Estimate'!$A$4:$S$137,7,FALSE),"")</f>
        <v>Ali</v>
      </c>
      <c r="G24" s="54">
        <f>IFERROR(VLOOKUP($A24,'Project Estimate'!$A$4:$S$137,8,FALSE),"")</f>
        <v>0</v>
      </c>
      <c r="H24" s="55" t="str">
        <f>IFERROR(VLOOKUP($A24,'Project Estimate'!$A$4:$S$137,9,FALSE),"")</f>
        <v>Ayesha</v>
      </c>
      <c r="I24" s="48">
        <f>IFERROR(VLOOKUP($A24,'Project Estimate'!$A$4:$S$137,10,FALSE),"")</f>
        <v>8</v>
      </c>
      <c r="J24" s="49">
        <f>IFERROR(VLOOKUP($A24,'Project Estimate'!$A$4:$S$137,11,FALSE),"")</f>
        <v>6</v>
      </c>
      <c r="K24" s="49">
        <f>IFERROR(VLOOKUP($A24,'Project Estimate'!$A$4:$S$137,12,FALSE),"")</f>
        <v>72</v>
      </c>
      <c r="L24" s="49">
        <f>IFERROR(VLOOKUP($A24,'Project Estimate'!$A$4:$S$137,13,FALSE),"")</f>
        <v>0</v>
      </c>
      <c r="M24" s="49">
        <f>IFERROR(VLOOKUP($A24,'Project Estimate'!$A$4:$S$137,14,FALSE),"")</f>
        <v>12</v>
      </c>
      <c r="N24" s="49">
        <f>IFERROR(VLOOKUP($A24,'Project Estimate'!$A$4:$S$137,15,FALSE),"")</f>
        <v>12</v>
      </c>
      <c r="O24" s="49">
        <f>IFERROR(VLOOKUP($A24,'Project Estimate'!$A$4:$S$137,16,FALSE),"")</f>
        <v>8</v>
      </c>
      <c r="P24" s="49">
        <f>IFERROR(VLOOKUP($A24,'Project Estimate'!$A$4:$S$137,17,FALSE),"")</f>
        <v>12</v>
      </c>
      <c r="Q24" s="49">
        <f>IFERROR(VLOOKUP($A24,'Project Estimate'!$A$4:$S$137,18,FALSE),"")</f>
        <v>24</v>
      </c>
      <c r="R24" s="49">
        <f>IFERROR(VLOOKUP($A24,'Project Estimate'!$A$4:$S$137,19,FALSE),"")</f>
        <v>6</v>
      </c>
      <c r="S24" s="152">
        <f t="shared" si="4"/>
        <v>160</v>
      </c>
      <c r="T24" s="49"/>
      <c r="U24" s="49">
        <v>3.5</v>
      </c>
      <c r="V24" s="116">
        <v>126.5</v>
      </c>
      <c r="W24" s="49"/>
      <c r="X24" s="38">
        <v>3.5</v>
      </c>
      <c r="Y24" s="49">
        <v>15.5</v>
      </c>
      <c r="Z24" s="38">
        <v>8.5</v>
      </c>
      <c r="AA24" s="49">
        <v>13</v>
      </c>
      <c r="AB24" s="49">
        <v>24</v>
      </c>
      <c r="AC24" s="49">
        <v>8.5</v>
      </c>
      <c r="AD24" s="152">
        <f t="shared" si="5"/>
        <v>203</v>
      </c>
      <c r="AE24" s="156">
        <f t="shared" si="3"/>
        <v>-43</v>
      </c>
      <c r="AF24" s="131">
        <f>IFERROR(VLOOKUP(A24,'Project Estimate'!$A$9:$S$137,4,FALSE),"")</f>
        <v>45825</v>
      </c>
      <c r="AG24" s="131">
        <f>IFERROR(VLOOKUP(A23,Data2!$A$1:$E$470,4,FALSE),"")</f>
        <v>45831</v>
      </c>
      <c r="AH24" s="131" t="str">
        <f t="shared" si="11"/>
        <v>Early Start</v>
      </c>
      <c r="AI24" s="131" t="str">
        <f>IFERROR(VLOOKUP(D24,'Project Estimate'!$A$9:$S$137,5,FALSE),"")</f>
        <v/>
      </c>
      <c r="AJ24" s="131">
        <f>IFERROR(VLOOKUP(A23,Data2!$A$1:$E$470,5,FALSE),"")</f>
        <v>45848</v>
      </c>
    </row>
    <row r="25" spans="1:36" x14ac:dyDescent="0.25">
      <c r="A25" t="str">
        <f t="shared" si="10"/>
        <v>APWORKS 2025.3:Show routing history - Invoice comment log</v>
      </c>
      <c r="B25" s="44"/>
      <c r="C25" s="45"/>
      <c r="D25" s="54" t="s">
        <v>25</v>
      </c>
      <c r="E25" s="96">
        <f>IFERROR(VLOOKUP($A25,'Project Estimate'!$A$13:$S$137,6,FALSE),"")</f>
        <v>1</v>
      </c>
      <c r="F25" s="53" t="str">
        <f>IFERROR(VLOOKUP($A25,'Project Estimate'!$A$4:$S$137,7,FALSE),"")</f>
        <v>Arslan</v>
      </c>
      <c r="G25" s="54">
        <f>IFERROR(VLOOKUP($A25,'Project Estimate'!$A$4:$S$137,8,FALSE),"")</f>
        <v>0</v>
      </c>
      <c r="H25" s="55" t="str">
        <f>IFERROR(VLOOKUP($A25,'Project Estimate'!$A$4:$S$137,9,FALSE),"")</f>
        <v>Kashif</v>
      </c>
      <c r="I25" s="48">
        <f>IFERROR(VLOOKUP($A25,'Project Estimate'!$A$4:$S$137,10,FALSE),"")</f>
        <v>6</v>
      </c>
      <c r="J25" s="49">
        <f>IFERROR(VLOOKUP($A25,'Project Estimate'!$A$4:$S$137,11,FALSE),"")</f>
        <v>4</v>
      </c>
      <c r="K25" s="49">
        <f>IFERROR(VLOOKUP($A25,'Project Estimate'!$A$4:$S$137,12,FALSE),"")</f>
        <v>16</v>
      </c>
      <c r="L25" s="49">
        <f>IFERROR(VLOOKUP($A25,'Project Estimate'!$A$4:$S$137,13,FALSE),"")</f>
        <v>8</v>
      </c>
      <c r="M25" s="49">
        <f>IFERROR(VLOOKUP($A25,'Project Estimate'!$A$4:$S$137,14,FALSE),"")</f>
        <v>2</v>
      </c>
      <c r="N25" s="49">
        <f>IFERROR(VLOOKUP($A25,'Project Estimate'!$A$4:$S$137,15,FALSE),"")</f>
        <v>8</v>
      </c>
      <c r="O25" s="49">
        <f>IFERROR(VLOOKUP($A25,'Project Estimate'!$A$4:$S$137,16,FALSE),"")</f>
        <v>0</v>
      </c>
      <c r="P25" s="49">
        <f>IFERROR(VLOOKUP($A25,'Project Estimate'!$A$4:$S$137,17,FALSE),"")</f>
        <v>4</v>
      </c>
      <c r="Q25" s="49">
        <f>IFERROR(VLOOKUP($A25,'Project Estimate'!$A$4:$S$137,18,FALSE),"")</f>
        <v>8</v>
      </c>
      <c r="R25" s="49">
        <f>IFERROR(VLOOKUP($A25,'Project Estimate'!$A$4:$S$137,19,FALSE),"")</f>
        <v>2</v>
      </c>
      <c r="S25" s="152">
        <f t="shared" si="4"/>
        <v>58</v>
      </c>
      <c r="T25" s="49"/>
      <c r="U25" s="49">
        <v>5.5</v>
      </c>
      <c r="V25" s="49">
        <v>15.5</v>
      </c>
      <c r="W25" s="49">
        <v>2</v>
      </c>
      <c r="X25" s="38">
        <v>5.5</v>
      </c>
      <c r="Y25" s="49">
        <v>1</v>
      </c>
      <c r="Z25" s="38"/>
      <c r="AA25" s="49">
        <v>11</v>
      </c>
      <c r="AB25" s="49">
        <v>9</v>
      </c>
      <c r="AC25" s="49"/>
      <c r="AD25" s="152">
        <f t="shared" si="5"/>
        <v>49.5</v>
      </c>
      <c r="AE25" s="156">
        <f t="shared" si="3"/>
        <v>8.5</v>
      </c>
      <c r="AF25" s="131">
        <f>IFERROR(VLOOKUP(A25,'Project Estimate'!$A$9:$S$137,4,FALSE),"")</f>
        <v>45825</v>
      </c>
      <c r="AG25" s="131">
        <f>IFERROR(VLOOKUP(A24,Data2!$A$1:$E$470,4,FALSE),"")</f>
        <v>45825</v>
      </c>
      <c r="AH25" s="131" t="str">
        <f t="shared" si="11"/>
        <v/>
      </c>
      <c r="AI25" s="131" t="str">
        <f>IFERROR(VLOOKUP(D25,'Project Estimate'!$A$9:$S$137,5,FALSE),"")</f>
        <v/>
      </c>
      <c r="AJ25" s="131">
        <f>IFERROR(VLOOKUP(A24,Data2!$A$1:$E$470,5,FALSE),"")</f>
        <v>45863</v>
      </c>
    </row>
    <row r="26" spans="1:36" x14ac:dyDescent="0.25">
      <c r="A26" t="str">
        <f t="shared" si="10"/>
        <v>APWORKS 2025.3:Upgrade ApWorks application to dotnet Core 8.0 from 7.0</v>
      </c>
      <c r="B26" s="44"/>
      <c r="C26" s="45"/>
      <c r="D26" s="54" t="s">
        <v>26</v>
      </c>
      <c r="E26" s="41">
        <f>IFERROR(VLOOKUP($A26,'Project Estimate'!$A$13:$S$137,6,FALSE),"")</f>
        <v>1</v>
      </c>
      <c r="F26" s="53" t="str">
        <f>IFERROR(VLOOKUP($A26,'Project Estimate'!$A$4:$S$137,7,FALSE),"")</f>
        <v>Asad</v>
      </c>
      <c r="G26" s="54">
        <f>IFERROR(VLOOKUP($A26,'Project Estimate'!$A$4:$S$137,8,FALSE),"")</f>
        <v>0</v>
      </c>
      <c r="H26" s="55">
        <f>IFERROR(VLOOKUP($A26,'Project Estimate'!$A$4:$S$137,9,FALSE),"")</f>
        <v>0</v>
      </c>
      <c r="I26" s="48">
        <f>IFERROR(VLOOKUP($A26,'Project Estimate'!$A$4:$S$137,10,FALSE),"")</f>
        <v>0</v>
      </c>
      <c r="J26" s="49">
        <f>IFERROR(VLOOKUP($A26,'Project Estimate'!$A$4:$S$137,11,FALSE),"")</f>
        <v>0</v>
      </c>
      <c r="K26" s="49">
        <f>IFERROR(VLOOKUP($A26,'Project Estimate'!$A$4:$S$137,12,FALSE),"")</f>
        <v>32</v>
      </c>
      <c r="L26" s="49">
        <f>IFERROR(VLOOKUP($A26,'Project Estimate'!$A$4:$S$137,13,FALSE),"")</f>
        <v>0</v>
      </c>
      <c r="M26" s="49">
        <f>IFERROR(VLOOKUP($A26,'Project Estimate'!$A$4:$S$137,14,FALSE),"")</f>
        <v>0</v>
      </c>
      <c r="N26" s="49">
        <f>IFERROR(VLOOKUP($A26,'Project Estimate'!$A$4:$S$137,15,FALSE),"")</f>
        <v>0</v>
      </c>
      <c r="O26" s="49">
        <f>IFERROR(VLOOKUP($A26,'Project Estimate'!$A$4:$S$137,16,FALSE),"")</f>
        <v>0</v>
      </c>
      <c r="P26" s="49">
        <f>IFERROR(VLOOKUP($A26,'Project Estimate'!$A$4:$S$137,17,FALSE),"")</f>
        <v>0</v>
      </c>
      <c r="Q26" s="49">
        <f>IFERROR(VLOOKUP($A26,'Project Estimate'!$A$4:$S$137,18,FALSE),"")</f>
        <v>0</v>
      </c>
      <c r="R26" s="49">
        <f>IFERROR(VLOOKUP($A26,'Project Estimate'!$A$4:$S$137,19,FALSE),"")</f>
        <v>0</v>
      </c>
      <c r="S26" s="152">
        <f t="shared" si="4"/>
        <v>32</v>
      </c>
      <c r="T26" s="49"/>
      <c r="U26" s="49"/>
      <c r="V26" s="116">
        <v>13.5</v>
      </c>
      <c r="W26" s="49"/>
      <c r="X26" s="38"/>
      <c r="Y26" s="49"/>
      <c r="Z26" s="38"/>
      <c r="AA26" s="49"/>
      <c r="AB26" s="49"/>
      <c r="AC26" s="49"/>
      <c r="AD26" s="152">
        <f t="shared" si="5"/>
        <v>13.5</v>
      </c>
      <c r="AE26" s="156">
        <f t="shared" si="3"/>
        <v>18.5</v>
      </c>
      <c r="AF26" s="131">
        <f>IFERROR(VLOOKUP(A26,'Project Estimate'!$A$9:$S$137,4,FALSE),"")</f>
        <v>45832</v>
      </c>
      <c r="AG26" s="131">
        <f>IFERROR(VLOOKUP(A25,Data2!$A$1:$E$470,4,FALSE),"")</f>
        <v>45828</v>
      </c>
      <c r="AH26" s="131" t="str">
        <f t="shared" si="11"/>
        <v>Early Start</v>
      </c>
      <c r="AI26" s="131" t="str">
        <f>IFERROR(VLOOKUP(D26,'Project Estimate'!$A$9:$S$137,5,FALSE),"")</f>
        <v/>
      </c>
      <c r="AJ26" s="131">
        <f>IFERROR(VLOOKUP(A25,Data2!$A$1:$E$470,5,FALSE),"")</f>
        <v>45862</v>
      </c>
    </row>
    <row r="27" spans="1:36" x14ac:dyDescent="0.25">
      <c r="A27" t="str">
        <f t="shared" si="10"/>
        <v>APWORKS 2025.3:eInvoices (iPC)(BingAd, DV360,GCM,GoogleAd, Twitter)</v>
      </c>
      <c r="B27" s="44"/>
      <c r="C27" s="45"/>
      <c r="D27" s="54" t="s">
        <v>165</v>
      </c>
      <c r="E27" s="41">
        <f>IFERROR(VLOOKUP($A27,'Project Estimate'!$A$13:$S$137,6,FALSE),"")</f>
        <v>0</v>
      </c>
      <c r="F27" s="53" t="str">
        <f>IFERROR(VLOOKUP($A27,'Project Estimate'!$A$4:$S$137,7,FALSE),"")</f>
        <v>Shoaib</v>
      </c>
      <c r="G27" s="54" t="str">
        <f>IFERROR(VLOOKUP($A27,'Project Estimate'!$A$4:$S$137,8,FALSE),"")</f>
        <v>Yasir</v>
      </c>
      <c r="H27" s="55" t="str">
        <f>IFERROR(VLOOKUP($A27,'Project Estimate'!$A$4:$S$137,9,FALSE),"")</f>
        <v>Ayesha</v>
      </c>
      <c r="I27" s="48">
        <f>IFERROR(VLOOKUP($A27,'Project Estimate'!$A$4:$S$137,10,FALSE),"")</f>
        <v>60</v>
      </c>
      <c r="J27" s="49">
        <f>IFERROR(VLOOKUP($A27,'Project Estimate'!$A$4:$S$137,11,FALSE),"")</f>
        <v>8</v>
      </c>
      <c r="K27" s="49">
        <f>IFERROR(VLOOKUP($A27,'Project Estimate'!$A$4:$S$137,12,FALSE),"")</f>
        <v>100</v>
      </c>
      <c r="L27" s="49">
        <f>IFERROR(VLOOKUP($A27,'Project Estimate'!$A$4:$S$137,13,FALSE),"")</f>
        <v>8</v>
      </c>
      <c r="M27" s="49">
        <f>IFERROR(VLOOKUP($A27,'Project Estimate'!$A$4:$S$137,14,FALSE),"")</f>
        <v>0</v>
      </c>
      <c r="N27" s="49">
        <f>IFERROR(VLOOKUP($A27,'Project Estimate'!$A$4:$S$137,15,FALSE),"")</f>
        <v>0</v>
      </c>
      <c r="O27" s="49">
        <f>IFERROR(VLOOKUP($A27,'Project Estimate'!$A$4:$S$137,16,FALSE),"")</f>
        <v>0</v>
      </c>
      <c r="P27" s="49">
        <f>IFERROR(VLOOKUP($A27,'Project Estimate'!$A$4:$S$137,17,FALSE),"")</f>
        <v>0</v>
      </c>
      <c r="Q27" s="49">
        <f>IFERROR(VLOOKUP($A27,'Project Estimate'!$A$4:$S$137,18,FALSE),"")</f>
        <v>0</v>
      </c>
      <c r="R27" s="49">
        <f>IFERROR(VLOOKUP($A27,'Project Estimate'!$A$4:$S$137,19,FALSE),"")</f>
        <v>0</v>
      </c>
      <c r="S27" s="152">
        <f t="shared" si="4"/>
        <v>176</v>
      </c>
      <c r="T27" s="49"/>
      <c r="U27" s="49">
        <v>32</v>
      </c>
      <c r="V27" s="49">
        <v>44.5</v>
      </c>
      <c r="W27" s="49"/>
      <c r="X27" s="38">
        <v>32</v>
      </c>
      <c r="Y27" s="49"/>
      <c r="Z27" s="38"/>
      <c r="AA27" s="49"/>
      <c r="AB27" s="49"/>
      <c r="AC27" s="49"/>
      <c r="AD27" s="152">
        <f t="shared" si="5"/>
        <v>108.5</v>
      </c>
      <c r="AE27" s="156">
        <f t="shared" si="3"/>
        <v>67.5</v>
      </c>
      <c r="AF27" s="131">
        <f>IFERROR(VLOOKUP(A27,'Project Estimate'!$A$9:$S$137,4,FALSE),"")</f>
        <v>45827</v>
      </c>
      <c r="AG27" s="131">
        <f>IFERROR(VLOOKUP(A26,Data2!$A$1:$E$470,4,FALSE),"")</f>
        <v>45832</v>
      </c>
      <c r="AH27" s="131" t="str">
        <f t="shared" si="11"/>
        <v>Early Start</v>
      </c>
      <c r="AI27" s="131" t="str">
        <f>IFERROR(VLOOKUP(D27,'Project Estimate'!$A$9:$S$137,5,FALSE),"")</f>
        <v/>
      </c>
      <c r="AJ27" s="131">
        <f>IFERROR(VLOOKUP(A26,Data2!$A$1:$E$470,5,FALSE),"")</f>
        <v>45835</v>
      </c>
    </row>
    <row r="28" spans="1:36" x14ac:dyDescent="0.25">
      <c r="A28" t="str">
        <f t="shared" si="10"/>
        <v>APWORKS 2025.3:Format all amounts to be trwo decimals</v>
      </c>
      <c r="B28" s="44"/>
      <c r="C28" s="45"/>
      <c r="D28" s="54" t="s">
        <v>18</v>
      </c>
      <c r="E28" s="41">
        <f>IFERROR(VLOOKUP($A28,'Project Estimate'!$A$13:$S$137,6,FALSE),"")</f>
        <v>0</v>
      </c>
      <c r="F28" s="53" t="str">
        <f>IFERROR(VLOOKUP($A28,'Project Estimate'!$A$4:$S$137,7,FALSE),"")</f>
        <v>Ali</v>
      </c>
      <c r="G28" s="54">
        <f>IFERROR(VLOOKUP($A28,'Project Estimate'!$A$4:$S$137,8,FALSE),"")</f>
        <v>0</v>
      </c>
      <c r="H28" s="55" t="str">
        <f>IFERROR(VLOOKUP($A28,'Project Estimate'!$A$4:$S$137,9,FALSE),"")</f>
        <v>Ayesha</v>
      </c>
      <c r="I28" s="48">
        <f>IFERROR(VLOOKUP($A28,'Project Estimate'!$A$4:$S$137,10,FALSE),"")</f>
        <v>2</v>
      </c>
      <c r="J28" s="49">
        <f>IFERROR(VLOOKUP($A28,'Project Estimate'!$A$4:$S$137,11,FALSE),"")</f>
        <v>2</v>
      </c>
      <c r="K28" s="49">
        <f>IFERROR(VLOOKUP($A28,'Project Estimate'!$A$4:$S$137,12,FALSE),"")</f>
        <v>16</v>
      </c>
      <c r="L28" s="49">
        <f>IFERROR(VLOOKUP($A28,'Project Estimate'!$A$4:$S$137,13,FALSE),"")</f>
        <v>0</v>
      </c>
      <c r="M28" s="49">
        <f>IFERROR(VLOOKUP($A28,'Project Estimate'!$A$4:$S$137,14,FALSE),"")</f>
        <v>4</v>
      </c>
      <c r="N28" s="49">
        <f>IFERROR(VLOOKUP($A28,'Project Estimate'!$A$4:$S$137,15,FALSE),"")</f>
        <v>2</v>
      </c>
      <c r="O28" s="49">
        <f>IFERROR(VLOOKUP($A28,'Project Estimate'!$A$4:$S$137,16,FALSE),"")</f>
        <v>0</v>
      </c>
      <c r="P28" s="49">
        <f>IFERROR(VLOOKUP($A28,'Project Estimate'!$A$4:$S$137,17,FALSE),"")</f>
        <v>4</v>
      </c>
      <c r="Q28" s="49">
        <f>IFERROR(VLOOKUP($A28,'Project Estimate'!$A$4:$S$137,18,FALSE),"")</f>
        <v>6</v>
      </c>
      <c r="R28" s="163">
        <f>IFERROR(VLOOKUP($A28,'Project Estimate'!$A$4:$S$137,19,FALSE),"")</f>
        <v>2</v>
      </c>
      <c r="S28" s="152"/>
      <c r="T28" s="49"/>
      <c r="U28" s="49"/>
      <c r="V28" s="49"/>
      <c r="W28" s="49"/>
      <c r="X28" s="38"/>
      <c r="Y28" s="49"/>
      <c r="Z28" s="38"/>
      <c r="AA28" s="49"/>
      <c r="AB28" s="49">
        <v>4</v>
      </c>
      <c r="AC28" s="49"/>
      <c r="AD28" s="152"/>
      <c r="AE28" s="156">
        <f t="shared" si="3"/>
        <v>0</v>
      </c>
      <c r="AF28" s="131">
        <f>IFERROR(VLOOKUP(A28,'Project Estimate'!$A$9:$S$137,4,FALSE),"")</f>
        <v>45825</v>
      </c>
      <c r="AG28" s="131"/>
      <c r="AH28" s="131"/>
      <c r="AI28" s="131" t="str">
        <f>IFERROR(VLOOKUP(D28,'Project Estimate'!$A$9:$S$137,5,FALSE),"")</f>
        <v/>
      </c>
      <c r="AJ28" s="131"/>
    </row>
    <row r="29" spans="1:36" x14ac:dyDescent="0.25">
      <c r="B29" s="69" t="s">
        <v>28</v>
      </c>
      <c r="C29" s="70"/>
      <c r="D29" s="73"/>
      <c r="E29" s="71" t="str">
        <f>IFERROR(VLOOKUP($A29,'Project Estimate'!$A$13:$S$137,6,FALSE),"")</f>
        <v/>
      </c>
      <c r="F29" s="72" t="str">
        <f>IFERROR(VLOOKUP($A29,'Project Estimate'!$A$4:$S$137,8,FALSE),"")</f>
        <v/>
      </c>
      <c r="G29" s="73" t="str">
        <f>IFERROR(VLOOKUP($A29,'Project Estimate'!$A$4:$S$137,9,FALSE),"")</f>
        <v/>
      </c>
      <c r="H29" s="74" t="str">
        <f>IFERROR(VLOOKUP($A29,'Project Estimate'!$A$4:$S$137,10,FALSE),"")</f>
        <v/>
      </c>
      <c r="I29" s="161">
        <f>SUM(I30:I42)</f>
        <v>46</v>
      </c>
      <c r="J29" s="76">
        <f t="shared" ref="J29:R29" si="12">SUM(J30:J42)</f>
        <v>50</v>
      </c>
      <c r="K29" s="76">
        <f t="shared" si="12"/>
        <v>272</v>
      </c>
      <c r="L29" s="76">
        <f t="shared" si="12"/>
        <v>274</v>
      </c>
      <c r="M29" s="76">
        <f t="shared" si="12"/>
        <v>36</v>
      </c>
      <c r="N29" s="76">
        <f t="shared" si="12"/>
        <v>110</v>
      </c>
      <c r="O29" s="76">
        <f t="shared" si="12"/>
        <v>0</v>
      </c>
      <c r="P29" s="76">
        <f t="shared" si="12"/>
        <v>38</v>
      </c>
      <c r="Q29" s="76">
        <f t="shared" si="12"/>
        <v>128</v>
      </c>
      <c r="R29" s="78">
        <f t="shared" si="12"/>
        <v>10</v>
      </c>
      <c r="S29" s="78">
        <f>SUM(S30:S42)</f>
        <v>964</v>
      </c>
      <c r="T29" s="76"/>
      <c r="U29" s="76">
        <v>30</v>
      </c>
      <c r="V29" s="76">
        <v>185.65</v>
      </c>
      <c r="W29" s="76">
        <v>38</v>
      </c>
      <c r="X29" s="76">
        <v>30</v>
      </c>
      <c r="Y29" s="76">
        <v>3</v>
      </c>
      <c r="Z29" s="76"/>
      <c r="AA29" s="76">
        <v>34.5</v>
      </c>
      <c r="AB29" s="76">
        <v>35.5</v>
      </c>
      <c r="AC29" s="76"/>
      <c r="AD29" s="78">
        <f t="shared" ref="AD29" si="13">SUM(AD30:AD35)</f>
        <v>275.64999999999998</v>
      </c>
      <c r="AE29" s="157">
        <f t="shared" si="3"/>
        <v>688.35</v>
      </c>
      <c r="AF29" s="132">
        <f>MIN(AF30:AF42)</f>
        <v>45862</v>
      </c>
      <c r="AG29" s="132">
        <f>MIN(AG30:AG42)</f>
        <v>45824</v>
      </c>
      <c r="AH29" s="132"/>
      <c r="AI29" s="132">
        <f>MIN(AI30:AI42)</f>
        <v>0</v>
      </c>
      <c r="AJ29" s="132">
        <f>MIN(AJ30:AJ42)</f>
        <v>45835</v>
      </c>
    </row>
    <row r="30" spans="1:36" x14ac:dyDescent="0.25">
      <c r="A30" t="str">
        <f>CONCATENATE(TRIM($B$29),":",TRIM(D30))</f>
        <v>NEXELUS 2025.3:DENTSU _ Implementing a custom upload error log in Excel</v>
      </c>
      <c r="B30" s="44"/>
      <c r="C30" s="45"/>
      <c r="D30" s="54" t="s">
        <v>31</v>
      </c>
      <c r="E30" s="41">
        <f>IFERROR(VLOOKUP($A30,'Project Estimate'!$A$13:$S$137,6,FALSE),"")</f>
        <v>0</v>
      </c>
      <c r="F30" s="53" t="str">
        <f>IFERROR(VLOOKUP($A30,'Project Estimate'!$A$4:$S$137,7,FALSE),"")</f>
        <v>Arslan</v>
      </c>
      <c r="G30" s="54" t="str">
        <f>IFERROR(VLOOKUP($A30,'Project Estimate'!$A$4:$S$137,8,FALSE),"")</f>
        <v>Arif</v>
      </c>
      <c r="H30" s="55" t="str">
        <f>IFERROR(VLOOKUP($A30,'Project Estimate'!$A$4:$S$137,9,FALSE),"")</f>
        <v>Hamza</v>
      </c>
      <c r="I30" s="48">
        <f>IFERROR(VLOOKUP($A30,'Project Estimate'!$A$4:$S$137,10,FALSE),"")</f>
        <v>8</v>
      </c>
      <c r="J30" s="49">
        <f>IFERROR(VLOOKUP($A30,'Project Estimate'!$A$4:$S$137,11,FALSE),"")</f>
        <v>12</v>
      </c>
      <c r="K30" s="49">
        <f>IFERROR(VLOOKUP($A30,'Project Estimate'!$A$4:$S$137,12,FALSE),"")</f>
        <v>46</v>
      </c>
      <c r="L30" s="49">
        <f>IFERROR(VLOOKUP($A30,'Project Estimate'!$A$4:$S$137,13,FALSE),"")</f>
        <v>20</v>
      </c>
      <c r="M30" s="49">
        <f>IFERROR(VLOOKUP($A30,'Project Estimate'!$A$4:$S$137,14,FALSE),"")</f>
        <v>8</v>
      </c>
      <c r="N30" s="49">
        <f>IFERROR(VLOOKUP($A30,'Project Estimate'!$A$4:$S$137,15,FALSE),"")</f>
        <v>16</v>
      </c>
      <c r="O30" s="49">
        <f>IFERROR(VLOOKUP($A30,'Project Estimate'!$A$4:$S$137,16,FALSE),"")</f>
        <v>0</v>
      </c>
      <c r="P30" s="49">
        <f>IFERROR(VLOOKUP($A30,'Project Estimate'!$A$4:$S$137,17,FALSE),"")</f>
        <v>16</v>
      </c>
      <c r="Q30" s="49">
        <f>IFERROR(VLOOKUP($A30,'Project Estimate'!$A$4:$S$137,18,FALSE),"")</f>
        <v>16</v>
      </c>
      <c r="R30" s="49">
        <f>IFERROR(VLOOKUP($A30,'Project Estimate'!$A$4:$S$137,19,FALSE),"")</f>
        <v>8</v>
      </c>
      <c r="S30" s="152">
        <f t="shared" si="4"/>
        <v>150</v>
      </c>
      <c r="T30" s="49"/>
      <c r="U30" s="49">
        <v>8.25</v>
      </c>
      <c r="V30" s="49">
        <v>35.5</v>
      </c>
      <c r="W30" s="49">
        <v>8</v>
      </c>
      <c r="X30" s="38">
        <v>8.25</v>
      </c>
      <c r="Y30" s="49">
        <v>3</v>
      </c>
      <c r="Z30" s="38"/>
      <c r="AA30" s="49">
        <v>10</v>
      </c>
      <c r="AB30" s="49">
        <v>23.5</v>
      </c>
      <c r="AC30" s="49"/>
      <c r="AD30" s="152">
        <f t="shared" si="5"/>
        <v>96.5</v>
      </c>
      <c r="AE30" s="156">
        <f t="shared" si="3"/>
        <v>53.5</v>
      </c>
      <c r="AF30" s="131">
        <f>IFERROR(VLOOKUP(A30,'Project Estimate'!$A$9:$S$137,5,FALSE),"")</f>
        <v>45888</v>
      </c>
      <c r="AG30" s="131" t="str">
        <f>IFERROR(VLOOKUP(A29,Data2!$A$1:$E$470,4,FALSE),"")</f>
        <v/>
      </c>
      <c r="AH30" s="131" t="str">
        <f>IF(AF30="","",IF(AG30="","",IF(AG30&gt;AF30,"Early Start",IF(AG30&lt;AF30,"Early Start",""))))</f>
        <v/>
      </c>
      <c r="AI30" s="131">
        <f>IFERROR(VLOOKUP(A30,'Project Estimate'!$A$9:$S$137,5,FALSE),"")</f>
        <v>45888</v>
      </c>
      <c r="AJ30" s="131" t="str">
        <f>IFERROR(VLOOKUP(A29,Data2!$A$1:$E$470,5,FALSE),"")</f>
        <v/>
      </c>
    </row>
    <row r="31" spans="1:36" x14ac:dyDescent="0.25">
      <c r="A31" t="str">
        <f t="shared" ref="A31:A43" si="14">CONCATENATE(TRIM($B$29),":",TRIM(D31))</f>
        <v>NEXELUS 2025.3:PO numbers to be appended automatically to campaign names</v>
      </c>
      <c r="B31" s="44"/>
      <c r="C31" s="45"/>
      <c r="D31" s="54" t="s">
        <v>33</v>
      </c>
      <c r="E31" s="41">
        <f>IFERROR(VLOOKUP($A31,'Project Estimate'!$A$13:$S$137,6,FALSE),"")</f>
        <v>0</v>
      </c>
      <c r="F31" s="53" t="str">
        <f>IFERROR(VLOOKUP($A31,'Project Estimate'!$A$4:$S$137,7,FALSE),"")</f>
        <v>Abid, Muzamal</v>
      </c>
      <c r="G31" s="54">
        <f>IFERROR(VLOOKUP($A31,'Project Estimate'!$A$4:$S$137,8,FALSE),"")</f>
        <v>0</v>
      </c>
      <c r="H31" s="55">
        <f>IFERROR(VLOOKUP($A31,'Project Estimate'!$A$4:$S$137,9,FALSE),"")</f>
        <v>0</v>
      </c>
      <c r="I31" s="48">
        <f>IFERROR(VLOOKUP($A31,'Project Estimate'!$A$4:$S$137,10,FALSE),"")</f>
        <v>6</v>
      </c>
      <c r="J31" s="49">
        <f>IFERROR(VLOOKUP($A31,'Project Estimate'!$A$4:$S$137,11,FALSE),"")</f>
        <v>6</v>
      </c>
      <c r="K31" s="49">
        <f>IFERROR(VLOOKUP($A31,'Project Estimate'!$A$4:$S$137,12,FALSE),"")</f>
        <v>24</v>
      </c>
      <c r="L31" s="49">
        <f>IFERROR(VLOOKUP($A31,'Project Estimate'!$A$4:$S$137,13,FALSE),"")</f>
        <v>0</v>
      </c>
      <c r="M31" s="49">
        <f>IFERROR(VLOOKUP($A31,'Project Estimate'!$A$4:$S$137,14,FALSE),"")</f>
        <v>6</v>
      </c>
      <c r="N31" s="49">
        <f>IFERROR(VLOOKUP($A31,'Project Estimate'!$A$4:$S$137,15,FALSE),"")</f>
        <v>6</v>
      </c>
      <c r="O31" s="49">
        <f>IFERROR(VLOOKUP($A31,'Project Estimate'!$A$4:$S$137,16,FALSE),"")</f>
        <v>0</v>
      </c>
      <c r="P31" s="49">
        <f>IFERROR(VLOOKUP($A31,'Project Estimate'!$A$4:$S$137,17,FALSE),"")</f>
        <v>4</v>
      </c>
      <c r="Q31" s="49">
        <f>IFERROR(VLOOKUP($A31,'Project Estimate'!$A$4:$S$137,18,FALSE),"")</f>
        <v>8</v>
      </c>
      <c r="R31" s="49">
        <f>IFERROR(VLOOKUP($A31,'Project Estimate'!$A$4:$S$137,19,FALSE),"")</f>
        <v>0</v>
      </c>
      <c r="S31" s="152">
        <f t="shared" si="4"/>
        <v>60</v>
      </c>
      <c r="T31" s="49"/>
      <c r="U31" s="49">
        <v>6.75</v>
      </c>
      <c r="V31" s="49">
        <v>37.25</v>
      </c>
      <c r="W31" s="49"/>
      <c r="X31" s="39">
        <v>6.75</v>
      </c>
      <c r="Y31" s="49"/>
      <c r="Z31" s="38"/>
      <c r="AA31" s="49"/>
      <c r="AB31" s="49">
        <v>5</v>
      </c>
      <c r="AC31" s="49"/>
      <c r="AD31" s="152">
        <f t="shared" si="5"/>
        <v>55.75</v>
      </c>
      <c r="AE31" s="156">
        <f t="shared" si="3"/>
        <v>4.25</v>
      </c>
      <c r="AF31" s="131">
        <f>IFERROR(VLOOKUP(A31,'Project Estimate'!$A$9:$S$137,5,FALSE),"")</f>
        <v>45863</v>
      </c>
      <c r="AG31" s="131">
        <f>IFERROR(VLOOKUP(A30,Data2!$A$1:$E$470,4,FALSE),"")</f>
        <v>45838</v>
      </c>
      <c r="AH31" s="131" t="str">
        <f>IF(AF31="","",IF(AG31="","",IF(AG31&gt;AF31,"Early Start",IF(AG31&lt;AF31,"Early Start",""))))</f>
        <v>Early Start</v>
      </c>
      <c r="AI31" s="131">
        <f>IFERROR(VLOOKUP(A31,'Project Estimate'!$A$9:$S$137,5,FALSE),"")</f>
        <v>45863</v>
      </c>
      <c r="AJ31" s="131">
        <f>IFERROR(VLOOKUP(A30,Data2!$A$1:$E$470,5,FALSE),"")</f>
        <v>45863</v>
      </c>
    </row>
    <row r="32" spans="1:36" x14ac:dyDescent="0.25">
      <c r="A32" t="str">
        <f t="shared" si="14"/>
        <v>NEXELUS 2025.3:pre-populate objective field from media plan</v>
      </c>
      <c r="B32" s="44"/>
      <c r="C32" s="45"/>
      <c r="D32" s="54" t="s">
        <v>132</v>
      </c>
      <c r="E32" s="41">
        <f>IFERROR(VLOOKUP($A32,'Project Estimate'!$A$13:$S$137,6,FALSE),"")</f>
        <v>0</v>
      </c>
      <c r="F32" s="53" t="str">
        <f>IFERROR(VLOOKUP($A32,'Project Estimate'!$A$4:$S$137,7,FALSE),"")</f>
        <v>Arslan</v>
      </c>
      <c r="G32" s="54" t="str">
        <f>IFERROR(VLOOKUP($A32,'Project Estimate'!$A$4:$S$137,8,FALSE),"")</f>
        <v>Arif</v>
      </c>
      <c r="H32" s="55" t="str">
        <f>IFERROR(VLOOKUP($A32,'Project Estimate'!$A$4:$S$137,9,FALSE),"")</f>
        <v>Hamza</v>
      </c>
      <c r="I32" s="48">
        <f>IFERROR(VLOOKUP($A32,'Project Estimate'!$A$4:$S$137,10,FALSE),"")</f>
        <v>8</v>
      </c>
      <c r="J32" s="49">
        <f>IFERROR(VLOOKUP($A32,'Project Estimate'!$A$4:$S$137,11,FALSE),"")</f>
        <v>12</v>
      </c>
      <c r="K32" s="49">
        <f>IFERROR(VLOOKUP($A32,'Project Estimate'!$A$4:$S$137,12,FALSE),"")</f>
        <v>40</v>
      </c>
      <c r="L32" s="49">
        <f>IFERROR(VLOOKUP($A32,'Project Estimate'!$A$4:$S$137,13,FALSE),"")</f>
        <v>10</v>
      </c>
      <c r="M32" s="49">
        <f>IFERROR(VLOOKUP($A32,'Project Estimate'!$A$4:$S$137,14,FALSE),"")</f>
        <v>2</v>
      </c>
      <c r="N32" s="49">
        <f>IFERROR(VLOOKUP($A32,'Project Estimate'!$A$4:$S$137,15,FALSE),"")</f>
        <v>10</v>
      </c>
      <c r="O32" s="49">
        <f>IFERROR(VLOOKUP($A32,'Project Estimate'!$A$4:$S$137,16,FALSE),"")</f>
        <v>0</v>
      </c>
      <c r="P32" s="49">
        <f>IFERROR(VLOOKUP($A32,'Project Estimate'!$A$4:$S$137,17,FALSE),"")</f>
        <v>6</v>
      </c>
      <c r="Q32" s="49">
        <f>IFERROR(VLOOKUP($A32,'Project Estimate'!$A$4:$S$137,18,FALSE),"")</f>
        <v>8</v>
      </c>
      <c r="R32" s="49">
        <f>IFERROR(VLOOKUP($A32,'Project Estimate'!$A$4:$S$137,19,FALSE),"")</f>
        <v>2</v>
      </c>
      <c r="S32" s="152">
        <f t="shared" si="4"/>
        <v>98</v>
      </c>
      <c r="T32" s="49"/>
      <c r="U32" s="49">
        <v>8</v>
      </c>
      <c r="V32" s="49">
        <v>5</v>
      </c>
      <c r="W32" s="49">
        <v>6</v>
      </c>
      <c r="X32" s="38">
        <v>8</v>
      </c>
      <c r="Y32" s="49"/>
      <c r="Z32" s="38"/>
      <c r="AA32" s="49">
        <v>7</v>
      </c>
      <c r="AB32" s="49"/>
      <c r="AC32" s="49"/>
      <c r="AD32" s="152">
        <f t="shared" si="5"/>
        <v>34</v>
      </c>
      <c r="AE32" s="156">
        <f t="shared" si="3"/>
        <v>64</v>
      </c>
      <c r="AF32" s="131"/>
      <c r="AG32" s="131">
        <f>IFERROR(VLOOKUP(A31,Data2!$A$1:$E$470,4,FALSE),"")</f>
        <v>45834</v>
      </c>
      <c r="AH32" s="131" t="str">
        <f>IF(AF32="","",IF(AG32="","",IF(AG32&gt;AF32,"Early Start",IF(AG32&lt;AF32,"Early Start",""))))</f>
        <v/>
      </c>
      <c r="AI32" s="131"/>
      <c r="AJ32" s="131">
        <f>IFERROR(VLOOKUP(A31,Data2!$A$1:$E$470,5,FALSE),"")</f>
        <v>45856</v>
      </c>
    </row>
    <row r="33" spans="1:36" x14ac:dyDescent="0.25">
      <c r="A33" t="str">
        <f t="shared" si="14"/>
        <v>NEXELUS 2025.3:Project Overhead</v>
      </c>
      <c r="B33" s="44"/>
      <c r="C33" s="45"/>
      <c r="D33" s="98" t="s">
        <v>14</v>
      </c>
      <c r="E33" s="96">
        <f>IFERROR(VLOOKUP($A33,'Project Estimate'!$A$13:$S$137,6,FALSE),"")</f>
        <v>0</v>
      </c>
      <c r="F33" s="97">
        <f>IFERROR(VLOOKUP($A33,'Project Estimate'!$A$4:$S$137,7,FALSE),"")</f>
        <v>0</v>
      </c>
      <c r="G33" s="98">
        <f>IFERROR(VLOOKUP($A33,'Project Estimate'!$A$4:$S$137,8,FALSE),"")</f>
        <v>0</v>
      </c>
      <c r="H33" s="99">
        <f>IFERROR(VLOOKUP($A33,'Project Estimate'!$A$4:$S$137,9,FALSE),"")</f>
        <v>0</v>
      </c>
      <c r="I33" s="100">
        <f>IFERROR(VLOOKUP($A33,'Project Estimate'!$A$4:$S$137,10,FALSE),"")</f>
        <v>0</v>
      </c>
      <c r="J33" s="101">
        <f>IFERROR(VLOOKUP($A33,'Project Estimate'!$A$4:$S$137,11,FALSE),"")</f>
        <v>0</v>
      </c>
      <c r="K33" s="101">
        <f>IFERROR(VLOOKUP($A33,'Project Estimate'!$A$4:$S$137,12,FALSE),"")</f>
        <v>0</v>
      </c>
      <c r="L33" s="101">
        <f>IFERROR(VLOOKUP($A33,'Project Estimate'!$A$4:$S$137,13,FALSE),"")</f>
        <v>0</v>
      </c>
      <c r="M33" s="101">
        <f>IFERROR(VLOOKUP($A33,'Project Estimate'!$A$4:$S$137,14,FALSE),"")</f>
        <v>0</v>
      </c>
      <c r="N33" s="101">
        <f>IFERROR(VLOOKUP($A33,'Project Estimate'!$A$4:$S$137,15,FALSE),"")</f>
        <v>0</v>
      </c>
      <c r="O33" s="101">
        <f>IFERROR(VLOOKUP($A33,'Project Estimate'!$A$4:$S$137,16,FALSE),"")</f>
        <v>0</v>
      </c>
      <c r="P33" s="101">
        <f>IFERROR(VLOOKUP($A33,'Project Estimate'!$A$4:$S$137,17,FALSE),"")</f>
        <v>0</v>
      </c>
      <c r="Q33" s="101">
        <f>IFERROR(VLOOKUP($A33,'Project Estimate'!$A$4:$S$137,18,FALSE),"")</f>
        <v>0</v>
      </c>
      <c r="R33" s="101">
        <f>IFERROR(VLOOKUP($A33,'Project Estimate'!$A$4:$S$137,19,FALSE),"")</f>
        <v>0</v>
      </c>
      <c r="S33" s="152">
        <f t="shared" si="4"/>
        <v>0</v>
      </c>
      <c r="T33" s="101"/>
      <c r="U33" s="101"/>
      <c r="V33" s="101"/>
      <c r="W33" s="101"/>
      <c r="X33" s="102"/>
      <c r="Y33" s="101"/>
      <c r="Z33" s="102"/>
      <c r="AA33" s="101"/>
      <c r="AB33" s="101"/>
      <c r="AC33" s="101"/>
      <c r="AD33" s="152">
        <f t="shared" si="5"/>
        <v>0</v>
      </c>
      <c r="AE33" s="156">
        <f t="shared" si="3"/>
        <v>0</v>
      </c>
      <c r="AF33" s="133"/>
      <c r="AG33" s="133">
        <f>IFERROR(VLOOKUP(A32,Data2!$A$1:$E$470,4,FALSE),"")</f>
        <v>45834</v>
      </c>
      <c r="AH33" s="133"/>
      <c r="AI33" s="133">
        <f>IFERROR(VLOOKUP(A33,'Project Estimate'!$A$9:$S$137,5,FALSE),"")</f>
        <v>0</v>
      </c>
      <c r="AJ33" s="133">
        <f>IFERROR(VLOOKUP(A32,Data2!$A$1:$E$470,5,FALSE),"")</f>
        <v>45848</v>
      </c>
    </row>
    <row r="34" spans="1:36" x14ac:dyDescent="0.25">
      <c r="A34" t="str">
        <f t="shared" si="14"/>
        <v>NEXELUS 2025.3:Show old vs. new values on revision screens (Design and Rev)</v>
      </c>
      <c r="B34" s="44"/>
      <c r="C34" s="45"/>
      <c r="D34" s="54" t="s">
        <v>50</v>
      </c>
      <c r="E34" s="41">
        <f>IFERROR(VLOOKUP($A34,'Project Estimate'!$A$13:$S$137,6,FALSE),"")</f>
        <v>0</v>
      </c>
      <c r="F34" s="53" t="str">
        <f>IFERROR(VLOOKUP($A34,'Project Estimate'!$A$4:$S$137,7,FALSE),"")</f>
        <v>Abid, Asim</v>
      </c>
      <c r="G34" s="54">
        <f>IFERROR(VLOOKUP($A34,'Project Estimate'!$A$4:$S$137,8,FALSE),"")</f>
        <v>0</v>
      </c>
      <c r="H34" s="55">
        <f>IFERROR(VLOOKUP($A34,'Project Estimate'!$A$4:$S$137,9,FALSE),"")</f>
        <v>0</v>
      </c>
      <c r="I34" s="48">
        <f>IFERROR(VLOOKUP($A34,'Project Estimate'!$A$4:$S$137,10,FALSE),"")</f>
        <v>16</v>
      </c>
      <c r="J34" s="49">
        <f>IFERROR(VLOOKUP($A34,'Project Estimate'!$A$4:$S$137,11,FALSE),"")</f>
        <v>12</v>
      </c>
      <c r="K34" s="49">
        <f>IFERROR(VLOOKUP($A34,'Project Estimate'!$A$4:$S$137,12,FALSE),"")</f>
        <v>0</v>
      </c>
      <c r="L34" s="49">
        <f>IFERROR(VLOOKUP($A34,'Project Estimate'!$A$4:$S$137,13,FALSE),"")</f>
        <v>0</v>
      </c>
      <c r="M34" s="49">
        <f>IFERROR(VLOOKUP($A34,'Project Estimate'!$A$4:$S$137,14,FALSE),"")</f>
        <v>0</v>
      </c>
      <c r="N34" s="49">
        <f>IFERROR(VLOOKUP($A34,'Project Estimate'!$A$4:$S$137,15,FALSE),"")</f>
        <v>0</v>
      </c>
      <c r="O34" s="49">
        <f>IFERROR(VLOOKUP($A34,'Project Estimate'!$A$4:$S$137,16,FALSE),"")</f>
        <v>0</v>
      </c>
      <c r="P34" s="49">
        <f>IFERROR(VLOOKUP($A34,'Project Estimate'!$A$4:$S$137,17,FALSE),"")</f>
        <v>0</v>
      </c>
      <c r="Q34" s="49">
        <f>IFERROR(VLOOKUP($A34,'Project Estimate'!$A$4:$S$137,18,FALSE),"")</f>
        <v>0</v>
      </c>
      <c r="R34" s="49">
        <f>IFERROR(VLOOKUP($A34,'Project Estimate'!$A$4:$S$137,19,FALSE),"")</f>
        <v>0</v>
      </c>
      <c r="S34" s="152">
        <f t="shared" si="4"/>
        <v>28</v>
      </c>
      <c r="T34" s="49"/>
      <c r="U34" s="49">
        <v>4</v>
      </c>
      <c r="V34" s="49">
        <v>59.9</v>
      </c>
      <c r="W34" s="49"/>
      <c r="X34" s="38">
        <v>4</v>
      </c>
      <c r="Y34" s="49"/>
      <c r="Z34" s="38"/>
      <c r="AA34" s="49">
        <v>6.5</v>
      </c>
      <c r="AB34" s="49"/>
      <c r="AC34" s="49"/>
      <c r="AD34" s="152">
        <f t="shared" si="5"/>
        <v>74.400000000000006</v>
      </c>
      <c r="AE34" s="156">
        <f t="shared" si="3"/>
        <v>-46.400000000000006</v>
      </c>
      <c r="AF34" s="131"/>
      <c r="AG34" s="131">
        <f>IFERROR(VLOOKUP(A33,Data2!$A$1:$E$470,4,FALSE),"")</f>
        <v>45824</v>
      </c>
      <c r="AH34" s="131" t="str">
        <f t="shared" ref="AH34:AH40" si="15">IF(AF34="","",IF(AG34="","",IF(AG34&gt;AF34,"Early Start",IF(AG34&lt;AF34,"Early Start",""))))</f>
        <v/>
      </c>
      <c r="AI34" s="131">
        <f>IFERROR(VLOOKUP(A34,'Project Estimate'!$A$9:$S$137,5,FALSE),"")</f>
        <v>45841</v>
      </c>
      <c r="AJ34" s="131">
        <f>IFERROR(VLOOKUP(A33,Data2!$A$1:$E$470,5,FALSE),"")</f>
        <v>45862</v>
      </c>
    </row>
    <row r="35" spans="1:36" x14ac:dyDescent="0.25">
      <c r="A35" t="str">
        <f t="shared" si="14"/>
        <v>NEXELUS 2025.3:Vulnerability Report</v>
      </c>
      <c r="B35" s="44"/>
      <c r="C35" s="45"/>
      <c r="D35" s="54" t="s">
        <v>27</v>
      </c>
      <c r="E35" s="41">
        <f>IFERROR(VLOOKUP($A35,'Project Estimate'!$A$13:$S$137,6,FALSE),"")</f>
        <v>0</v>
      </c>
      <c r="F35" s="53" t="str">
        <f>IFERROR(VLOOKUP($A35,'Project Estimate'!$A$4:$S$137,7,FALSE),"")</f>
        <v>Muzamal</v>
      </c>
      <c r="G35" s="54">
        <f>IFERROR(VLOOKUP($A35,'Project Estimate'!$A$4:$S$137,8,FALSE),"")</f>
        <v>0</v>
      </c>
      <c r="H35" s="55">
        <f>IFERROR(VLOOKUP($A35,'Project Estimate'!$A$4:$S$137,9,FALSE),"")</f>
        <v>0</v>
      </c>
      <c r="I35" s="48">
        <f>IFERROR(VLOOKUP($A35,'Project Estimate'!$A$4:$S$137,10,FALSE),"")</f>
        <v>0</v>
      </c>
      <c r="J35" s="49">
        <f>IFERROR(VLOOKUP($A35,'Project Estimate'!$A$4:$S$137,11,FALSE),"")</f>
        <v>0</v>
      </c>
      <c r="K35" s="49">
        <f>IFERROR(VLOOKUP($A35,'Project Estimate'!$A$4:$S$137,12,FALSE),"")</f>
        <v>30</v>
      </c>
      <c r="L35" s="49">
        <f>IFERROR(VLOOKUP($A35,'Project Estimate'!$A$4:$S$137,13,FALSE),"")</f>
        <v>0</v>
      </c>
      <c r="M35" s="49">
        <f>IFERROR(VLOOKUP($A35,'Project Estimate'!$A$4:$S$137,14,FALSE),"")</f>
        <v>0</v>
      </c>
      <c r="N35" s="49">
        <f>IFERROR(VLOOKUP($A35,'Project Estimate'!$A$4:$S$137,15,FALSE),"")</f>
        <v>0</v>
      </c>
      <c r="O35" s="49">
        <f>IFERROR(VLOOKUP($A35,'Project Estimate'!$A$4:$S$137,16,FALSE),"")</f>
        <v>0</v>
      </c>
      <c r="P35" s="49">
        <f>IFERROR(VLOOKUP($A35,'Project Estimate'!$A$4:$S$137,17,FALSE),"")</f>
        <v>0</v>
      </c>
      <c r="Q35" s="49">
        <f>IFERROR(VLOOKUP($A35,'Project Estimate'!$A$4:$S$137,18,FALSE),"")</f>
        <v>0</v>
      </c>
      <c r="R35" s="49">
        <f>IFERROR(VLOOKUP($A35,'Project Estimate'!$A$4:$S$137,19,FALSE),"")</f>
        <v>0</v>
      </c>
      <c r="S35" s="152">
        <f t="shared" si="4"/>
        <v>30</v>
      </c>
      <c r="T35" s="49"/>
      <c r="U35" s="49"/>
      <c r="V35" s="49">
        <v>8</v>
      </c>
      <c r="W35" s="49"/>
      <c r="X35" s="38"/>
      <c r="Y35" s="49"/>
      <c r="Z35" s="38"/>
      <c r="AA35" s="49"/>
      <c r="AB35" s="49">
        <v>7</v>
      </c>
      <c r="AC35" s="49"/>
      <c r="AD35" s="152">
        <f t="shared" si="5"/>
        <v>15</v>
      </c>
      <c r="AE35" s="156">
        <f t="shared" si="3"/>
        <v>15</v>
      </c>
      <c r="AF35" s="131">
        <f>IFERROR(VLOOKUP(A35,'Project Estimate'!$A$9:$S$137,5,FALSE),"")</f>
        <v>45863</v>
      </c>
      <c r="AG35" s="131">
        <f>IFERROR(VLOOKUP(A34,Data2!$A$1:$E$470,4,FALSE),"")</f>
        <v>45834</v>
      </c>
      <c r="AH35" s="131" t="str">
        <f t="shared" si="15"/>
        <v>Early Start</v>
      </c>
      <c r="AI35" s="131">
        <f>IFERROR(VLOOKUP(A35,'Project Estimate'!$A$9:$S$137,5,FALSE),"")</f>
        <v>45863</v>
      </c>
      <c r="AJ35" s="131">
        <f>IFERROR(VLOOKUP(A34,Data2!$A$1:$E$470,5,FALSE),"")</f>
        <v>45863</v>
      </c>
    </row>
    <row r="36" spans="1:36" x14ac:dyDescent="0.25">
      <c r="A36" t="str">
        <f t="shared" si="14"/>
        <v>NEXELUS 2025.3:Enable multiple media plans under one Bing IO</v>
      </c>
      <c r="B36" s="44"/>
      <c r="C36" s="45"/>
      <c r="D36" s="54" t="s">
        <v>32</v>
      </c>
      <c r="E36" s="41">
        <f>IFERROR(VLOOKUP($A36,'Project Estimate'!$A$13:$S$137,6,FALSE),"")</f>
        <v>0</v>
      </c>
      <c r="F36" s="53" t="str">
        <f>IFERROR(VLOOKUP($A36,'Project Estimate'!$A$4:$S$137,7,FALSE),"")</f>
        <v>Asim</v>
      </c>
      <c r="G36" s="54" t="str">
        <f>IFERROR(VLOOKUP($A36,'Project Estimate'!$A$4:$S$137,8,FALSE),"")</f>
        <v>Arif</v>
      </c>
      <c r="H36" s="55" t="str">
        <f>IFERROR(VLOOKUP($A36,'Project Estimate'!$A$4:$S$137,9,FALSE),"")</f>
        <v>Bilal</v>
      </c>
      <c r="I36" s="48">
        <f>IFERROR(VLOOKUP($A36,'Project Estimate'!$A$4:$S$137,10,FALSE),"")</f>
        <v>8</v>
      </c>
      <c r="J36" s="49">
        <f>IFERROR(VLOOKUP($A36,'Project Estimate'!$A$4:$S$137,11,FALSE),"")</f>
        <v>8</v>
      </c>
      <c r="K36" s="49">
        <f>IFERROR(VLOOKUP($A36,'Project Estimate'!$A$4:$S$137,12,FALSE),"")</f>
        <v>100</v>
      </c>
      <c r="L36" s="49">
        <f>IFERROR(VLOOKUP($A36,'Project Estimate'!$A$4:$S$137,13,FALSE),"")</f>
        <v>40</v>
      </c>
      <c r="M36" s="49">
        <f>IFERROR(VLOOKUP($A36,'Project Estimate'!$A$4:$S$137,14,FALSE),"")</f>
        <v>20</v>
      </c>
      <c r="N36" s="49">
        <f>IFERROR(VLOOKUP($A36,'Project Estimate'!$A$4:$S$137,15,FALSE),"")</f>
        <v>40</v>
      </c>
      <c r="O36" s="49">
        <f>IFERROR(VLOOKUP($A36,'Project Estimate'!$A$4:$S$137,16,FALSE),"")</f>
        <v>0</v>
      </c>
      <c r="P36" s="49">
        <f>IFERROR(VLOOKUP($A36,'Project Estimate'!$A$4:$S$137,17,FALSE),"")</f>
        <v>12</v>
      </c>
      <c r="Q36" s="49">
        <f>IFERROR(VLOOKUP($A36,'Project Estimate'!$A$4:$S$137,18,FALSE),"")</f>
        <v>40</v>
      </c>
      <c r="R36" s="49">
        <f>IFERROR(VLOOKUP($A36,'Project Estimate'!$A$4:$S$137,19,FALSE),"")</f>
        <v>0</v>
      </c>
      <c r="S36" s="152">
        <f t="shared" si="4"/>
        <v>268</v>
      </c>
      <c r="T36" s="49"/>
      <c r="U36" s="49">
        <v>3</v>
      </c>
      <c r="V36" s="49">
        <v>1.5</v>
      </c>
      <c r="W36" s="49">
        <v>7.5</v>
      </c>
      <c r="X36" s="38">
        <v>3</v>
      </c>
      <c r="Y36" s="49"/>
      <c r="Z36" s="38"/>
      <c r="AA36" s="49">
        <v>6</v>
      </c>
      <c r="AB36" s="49"/>
      <c r="AC36" s="49"/>
      <c r="AD36" s="152">
        <f t="shared" si="5"/>
        <v>21</v>
      </c>
      <c r="AE36" s="156">
        <f t="shared" si="3"/>
        <v>247</v>
      </c>
      <c r="AF36" s="131">
        <f>IFERROR(VLOOKUP(A36,'Project Estimate'!$A$9:$S$137,5,FALSE),"")</f>
        <v>45896</v>
      </c>
      <c r="AG36" s="131">
        <f>IFERROR(VLOOKUP(A35,Data2!$A$1:$E$470,4,FALSE),"")</f>
        <v>45831</v>
      </c>
      <c r="AH36" s="131" t="str">
        <f t="shared" si="15"/>
        <v>Early Start</v>
      </c>
      <c r="AI36" s="131">
        <f>IFERROR(VLOOKUP(A36,'Project Estimate'!$A$9:$S$137,5,FALSE),"")</f>
        <v>45896</v>
      </c>
      <c r="AJ36" s="131">
        <f>IFERROR(VLOOKUP(A35,Data2!$A$1:$E$470,5,FALSE),"")</f>
        <v>45835</v>
      </c>
    </row>
    <row r="37" spans="1:36" x14ac:dyDescent="0.25">
      <c r="A37" t="str">
        <f t="shared" si="14"/>
        <v>NEXELUS 2025.3:Show old vs. new values on revision screens - DV360</v>
      </c>
      <c r="B37" s="44"/>
      <c r="C37" s="45"/>
      <c r="D37" s="54" t="s">
        <v>52</v>
      </c>
      <c r="E37" s="41">
        <f>IFERROR(VLOOKUP($A37,'Project Estimate'!$A$13:$S$137,6,FALSE),"")</f>
        <v>0</v>
      </c>
      <c r="F37" s="53" t="str">
        <f>IFERROR(VLOOKUP($A37,'Project Estimate'!$A$4:$S$137,7,FALSE),"")</f>
        <v>Shoaib</v>
      </c>
      <c r="G37" s="54">
        <f>IFERROR(VLOOKUP($A37,'Project Estimate'!$A$4:$S$137,8,FALSE),"")</f>
        <v>0</v>
      </c>
      <c r="H37" s="55">
        <f>IFERROR(VLOOKUP($A37,'Project Estimate'!$A$4:$S$137,9,FALSE),"")</f>
        <v>0</v>
      </c>
      <c r="I37" s="48">
        <f>IFERROR(VLOOKUP($A37,'Project Estimate'!$A$4:$S$137,10,FALSE),"")</f>
        <v>0</v>
      </c>
      <c r="J37" s="49">
        <f>IFERROR(VLOOKUP($A37,'Project Estimate'!$A$4:$S$137,11,FALSE),"")</f>
        <v>0</v>
      </c>
      <c r="K37" s="49">
        <f>IFERROR(VLOOKUP($A37,'Project Estimate'!$A$4:$S$137,12,FALSE),"")</f>
        <v>0</v>
      </c>
      <c r="L37" s="49">
        <f>IFERROR(VLOOKUP($A37,'Project Estimate'!$A$4:$S$137,13,FALSE),"")</f>
        <v>36</v>
      </c>
      <c r="M37" s="49">
        <f>IFERROR(VLOOKUP($A37,'Project Estimate'!$A$4:$S$137,14,FALSE),"")</f>
        <v>0</v>
      </c>
      <c r="N37" s="49">
        <f>IFERROR(VLOOKUP($A37,'Project Estimate'!$A$4:$S$137,15,FALSE),"")</f>
        <v>6</v>
      </c>
      <c r="O37" s="49">
        <f>IFERROR(VLOOKUP($A37,'Project Estimate'!$A$4:$S$137,16,FALSE),"")</f>
        <v>0</v>
      </c>
      <c r="P37" s="49">
        <f>IFERROR(VLOOKUP($A37,'Project Estimate'!$A$4:$S$137,17,FALSE),"")</f>
        <v>0</v>
      </c>
      <c r="Q37" s="49">
        <f>IFERROR(VLOOKUP($A37,'Project Estimate'!$A$4:$S$137,18,FALSE),"")</f>
        <v>8</v>
      </c>
      <c r="R37" s="49">
        <f>IFERROR(VLOOKUP($A37,'Project Estimate'!$A$4:$S$137,19,FALSE),"")</f>
        <v>0</v>
      </c>
      <c r="S37" s="152">
        <f t="shared" si="4"/>
        <v>50</v>
      </c>
      <c r="T37" s="49"/>
      <c r="U37" s="49"/>
      <c r="V37" s="49">
        <v>6</v>
      </c>
      <c r="W37" s="49"/>
      <c r="X37" s="38"/>
      <c r="Y37" s="49"/>
      <c r="Z37" s="38"/>
      <c r="AA37" s="49"/>
      <c r="AB37" s="49"/>
      <c r="AC37" s="49"/>
      <c r="AD37" s="152">
        <f t="shared" si="5"/>
        <v>6</v>
      </c>
      <c r="AE37" s="156">
        <f t="shared" si="3"/>
        <v>44</v>
      </c>
      <c r="AF37" s="131">
        <f>IFERROR(VLOOKUP(A37,'Project Estimate'!$A$9:$S$137,5,FALSE),"")</f>
        <v>45873</v>
      </c>
      <c r="AG37" s="131">
        <f>IFERROR(VLOOKUP(A36,Data2!$A$1:$E$470,4,FALSE),"")</f>
        <v>45846</v>
      </c>
      <c r="AH37" s="131" t="str">
        <f t="shared" si="15"/>
        <v>Early Start</v>
      </c>
      <c r="AI37" s="131">
        <f>IFERROR(VLOOKUP(A37,'Project Estimate'!$A$9:$S$137,5,FALSE),"")</f>
        <v>45873</v>
      </c>
      <c r="AJ37" s="131">
        <f>IFERROR(VLOOKUP(A36,Data2!$A$1:$E$470,5,FALSE),"")</f>
        <v>45863</v>
      </c>
    </row>
    <row r="38" spans="1:36" x14ac:dyDescent="0.25">
      <c r="A38" t="str">
        <f t="shared" si="14"/>
        <v>NEXELUS 2025.3:Show old vs. new values on revision screens - LinkedIn</v>
      </c>
      <c r="B38" s="44"/>
      <c r="C38" s="45"/>
      <c r="D38" s="54" t="s">
        <v>56</v>
      </c>
      <c r="E38" s="41">
        <f>IFERROR(VLOOKUP($A38,'Project Estimate'!$A$13:$S$137,6,FALSE),"")</f>
        <v>0</v>
      </c>
      <c r="F38" s="53" t="str">
        <f>IFERROR(VLOOKUP($A38,'Project Estimate'!$A$4:$S$137,7,FALSE),"")</f>
        <v>Abid</v>
      </c>
      <c r="G38" s="54">
        <f>IFERROR(VLOOKUP($A38,'Project Estimate'!$A$4:$S$137,8,FALSE),"")</f>
        <v>0</v>
      </c>
      <c r="H38" s="55">
        <f>IFERROR(VLOOKUP($A38,'Project Estimate'!$A$4:$S$137,9,FALSE),"")</f>
        <v>0</v>
      </c>
      <c r="I38" s="48">
        <f>IFERROR(VLOOKUP($A38,'Project Estimate'!$A$4:$S$137,10,FALSE),"")</f>
        <v>0</v>
      </c>
      <c r="J38" s="49">
        <f>IFERROR(VLOOKUP($A38,'Project Estimate'!$A$4:$S$137,11,FALSE),"")</f>
        <v>0</v>
      </c>
      <c r="K38" s="49">
        <f>IFERROR(VLOOKUP($A38,'Project Estimate'!$A$4:$S$137,12,FALSE),"")</f>
        <v>0</v>
      </c>
      <c r="L38" s="49">
        <f>IFERROR(VLOOKUP($A38,'Project Estimate'!$A$4:$S$137,13,FALSE),"")</f>
        <v>36</v>
      </c>
      <c r="M38" s="49">
        <f>IFERROR(VLOOKUP($A38,'Project Estimate'!$A$4:$S$137,14,FALSE),"")</f>
        <v>0</v>
      </c>
      <c r="N38" s="49">
        <f>IFERROR(VLOOKUP($A38,'Project Estimate'!$A$4:$S$137,15,FALSE),"")</f>
        <v>6</v>
      </c>
      <c r="O38" s="49">
        <f>IFERROR(VLOOKUP($A38,'Project Estimate'!$A$4:$S$137,16,FALSE),"")</f>
        <v>0</v>
      </c>
      <c r="P38" s="49">
        <f>IFERROR(VLOOKUP($A38,'Project Estimate'!$A$4:$S$137,17,FALSE),"")</f>
        <v>0</v>
      </c>
      <c r="Q38" s="49">
        <f>IFERROR(VLOOKUP($A38,'Project Estimate'!$A$4:$S$137,18,FALSE),"")</f>
        <v>8</v>
      </c>
      <c r="R38" s="49">
        <f>IFERROR(VLOOKUP($A38,'Project Estimate'!$A$4:$S$137,19,FALSE),"")</f>
        <v>0</v>
      </c>
      <c r="S38" s="152">
        <f t="shared" si="4"/>
        <v>50</v>
      </c>
      <c r="T38" s="49"/>
      <c r="U38" s="49"/>
      <c r="V38" s="49">
        <v>13</v>
      </c>
      <c r="W38" s="49"/>
      <c r="X38" s="38"/>
      <c r="Y38" s="49"/>
      <c r="Z38" s="38"/>
      <c r="AA38" s="49"/>
      <c r="AB38" s="49"/>
      <c r="AC38" s="49"/>
      <c r="AD38" s="152">
        <f t="shared" si="5"/>
        <v>13</v>
      </c>
      <c r="AE38" s="156">
        <f t="shared" si="3"/>
        <v>37</v>
      </c>
      <c r="AF38" s="131">
        <f>IFERROR(VLOOKUP(A38,'Project Estimate'!$A$9:$S$137,5,FALSE),"")</f>
        <v>45877</v>
      </c>
      <c r="AG38" s="131">
        <f>IFERROR(VLOOKUP(A37,Data2!$A$1:$E$470,4,FALSE),"")</f>
        <v>45855</v>
      </c>
      <c r="AH38" s="131" t="str">
        <f t="shared" si="15"/>
        <v>Early Start</v>
      </c>
      <c r="AI38" s="131">
        <f>IFERROR(VLOOKUP(A38,'Project Estimate'!$A$9:$S$137,5,FALSE),"")</f>
        <v>45877</v>
      </c>
      <c r="AJ38" s="131">
        <f>IFERROR(VLOOKUP(A37,Data2!$A$1:$E$470,5,FALSE),"")</f>
        <v>45859</v>
      </c>
    </row>
    <row r="39" spans="1:36" x14ac:dyDescent="0.25">
      <c r="A39" t="str">
        <f t="shared" si="14"/>
        <v>NEXELUS 2025.3:Show old vs. new values on revision screens - Meta</v>
      </c>
      <c r="B39" s="44"/>
      <c r="C39" s="45"/>
      <c r="D39" s="54" t="s">
        <v>57</v>
      </c>
      <c r="E39" s="41">
        <f>IFERROR(VLOOKUP($A39,'Project Estimate'!$A$13:$S$137,6,FALSE),"")</f>
        <v>0</v>
      </c>
      <c r="F39" s="53" t="str">
        <f>IFERROR(VLOOKUP($A39,'Project Estimate'!$A$4:$S$137,7,FALSE),"")</f>
        <v>Shoaib</v>
      </c>
      <c r="G39" s="54">
        <f>IFERROR(VLOOKUP($A39,'Project Estimate'!$A$4:$S$137,8,FALSE),"")</f>
        <v>0</v>
      </c>
      <c r="H39" s="55">
        <f>IFERROR(VLOOKUP($A39,'Project Estimate'!$A$4:$S$137,9,FALSE),"")</f>
        <v>0</v>
      </c>
      <c r="I39" s="48">
        <f>IFERROR(VLOOKUP($A39,'Project Estimate'!$A$4:$S$137,10,FALSE),"")</f>
        <v>0</v>
      </c>
      <c r="J39" s="49">
        <f>IFERROR(VLOOKUP($A39,'Project Estimate'!$A$4:$S$137,11,FALSE),"")</f>
        <v>0</v>
      </c>
      <c r="K39" s="49">
        <f>IFERROR(VLOOKUP($A39,'Project Estimate'!$A$4:$S$137,12,FALSE),"")</f>
        <v>0</v>
      </c>
      <c r="L39" s="49">
        <f>IFERROR(VLOOKUP($A39,'Project Estimate'!$A$4:$S$137,13,FALSE),"")</f>
        <v>36</v>
      </c>
      <c r="M39" s="49">
        <f>IFERROR(VLOOKUP($A39,'Project Estimate'!$A$4:$S$137,14,FALSE),"")</f>
        <v>0</v>
      </c>
      <c r="N39" s="49">
        <f>IFERROR(VLOOKUP($A39,'Project Estimate'!$A$4:$S$137,15,FALSE),"")</f>
        <v>6</v>
      </c>
      <c r="O39" s="49">
        <f>IFERROR(VLOOKUP($A39,'Project Estimate'!$A$4:$S$137,16,FALSE),"")</f>
        <v>0</v>
      </c>
      <c r="P39" s="49">
        <f>IFERROR(VLOOKUP($A39,'Project Estimate'!$A$4:$S$137,17,FALSE),"")</f>
        <v>0</v>
      </c>
      <c r="Q39" s="49">
        <f>IFERROR(VLOOKUP($A39,'Project Estimate'!$A$4:$S$137,18,FALSE),"")</f>
        <v>8</v>
      </c>
      <c r="R39" s="49">
        <f>IFERROR(VLOOKUP($A39,'Project Estimate'!$A$4:$S$137,19,FALSE),"")</f>
        <v>0</v>
      </c>
      <c r="S39" s="152">
        <f t="shared" si="4"/>
        <v>50</v>
      </c>
      <c r="T39" s="49"/>
      <c r="U39" s="49"/>
      <c r="V39" s="49">
        <v>12</v>
      </c>
      <c r="W39" s="49"/>
      <c r="X39" s="38"/>
      <c r="Y39" s="49"/>
      <c r="Z39" s="38"/>
      <c r="AA39" s="49"/>
      <c r="AB39" s="49"/>
      <c r="AC39" s="49"/>
      <c r="AD39" s="152">
        <f t="shared" si="5"/>
        <v>12</v>
      </c>
      <c r="AE39" s="156">
        <f t="shared" si="3"/>
        <v>38</v>
      </c>
      <c r="AF39" s="131">
        <f>IFERROR(VLOOKUP(A39,'Project Estimate'!$A$9:$S$137,5,FALSE),"")</f>
        <v>45881</v>
      </c>
      <c r="AG39" s="131">
        <f>IFERROR(VLOOKUP(A38,Data2!$A$1:$E$470,4,FALSE),"")</f>
        <v>45856</v>
      </c>
      <c r="AH39" s="131" t="str">
        <f t="shared" si="15"/>
        <v>Early Start</v>
      </c>
      <c r="AI39" s="131">
        <f>IFERROR(VLOOKUP(A39,'Project Estimate'!$A$9:$S$137,5,FALSE),"")</f>
        <v>45881</v>
      </c>
      <c r="AJ39" s="131">
        <f>IFERROR(VLOOKUP(A38,Data2!$A$1:$E$470,5,FALSE),"")</f>
        <v>45863</v>
      </c>
    </row>
    <row r="40" spans="1:36" x14ac:dyDescent="0.25">
      <c r="A40" t="str">
        <f t="shared" si="14"/>
        <v>NEXELUS 2025.3:Show old vs. new values on revision screens - Twiter</v>
      </c>
      <c r="B40" s="44"/>
      <c r="C40" s="45"/>
      <c r="D40" s="54" t="s">
        <v>61</v>
      </c>
      <c r="E40" s="41">
        <f>IFERROR(VLOOKUP($A40,'Project Estimate'!$A$13:$S$137,6,FALSE),"")</f>
        <v>0</v>
      </c>
      <c r="F40" s="53" t="str">
        <f>IFERROR(VLOOKUP($A40,'Project Estimate'!$A$4:$S$137,7,FALSE),"")</f>
        <v>Muzamal</v>
      </c>
      <c r="G40" s="54">
        <f>IFERROR(VLOOKUP($A40,'Project Estimate'!$A$4:$S$137,8,FALSE),"")</f>
        <v>0</v>
      </c>
      <c r="H40" s="55">
        <f>IFERROR(VLOOKUP($A40,'Project Estimate'!$A$4:$S$137,9,FALSE),"")</f>
        <v>0</v>
      </c>
      <c r="I40" s="48">
        <f>IFERROR(VLOOKUP($A40,'Project Estimate'!$A$4:$S$137,10,FALSE),"")</f>
        <v>0</v>
      </c>
      <c r="J40" s="49">
        <f>IFERROR(VLOOKUP($A40,'Project Estimate'!$A$4:$S$137,11,FALSE),"")</f>
        <v>0</v>
      </c>
      <c r="K40" s="49">
        <f>IFERROR(VLOOKUP($A40,'Project Estimate'!$A$4:$S$137,12,FALSE),"")</f>
        <v>0</v>
      </c>
      <c r="L40" s="49">
        <f>IFERROR(VLOOKUP($A40,'Project Estimate'!$A$4:$S$137,13,FALSE),"")</f>
        <v>36</v>
      </c>
      <c r="M40" s="49">
        <f>IFERROR(VLOOKUP($A40,'Project Estimate'!$A$4:$S$137,14,FALSE),"")</f>
        <v>0</v>
      </c>
      <c r="N40" s="49">
        <f>IFERROR(VLOOKUP($A40,'Project Estimate'!$A$4:$S$137,15,FALSE),"")</f>
        <v>6</v>
      </c>
      <c r="O40" s="49">
        <f>IFERROR(VLOOKUP($A40,'Project Estimate'!$A$4:$S$137,16,FALSE),"")</f>
        <v>0</v>
      </c>
      <c r="P40" s="49">
        <f>IFERROR(VLOOKUP($A40,'Project Estimate'!$A$4:$S$137,17,FALSE),"")</f>
        <v>0</v>
      </c>
      <c r="Q40" s="49">
        <f>IFERROR(VLOOKUP($A40,'Project Estimate'!$A$4:$S$137,18,FALSE),"")</f>
        <v>8</v>
      </c>
      <c r="R40" s="49">
        <f>IFERROR(VLOOKUP($A40,'Project Estimate'!$A$4:$S$137,19,FALSE),"")</f>
        <v>0</v>
      </c>
      <c r="S40" s="152">
        <f t="shared" si="4"/>
        <v>50</v>
      </c>
      <c r="T40" s="49"/>
      <c r="U40" s="49"/>
      <c r="V40" s="49">
        <v>4</v>
      </c>
      <c r="W40" s="49"/>
      <c r="X40" s="38"/>
      <c r="Y40" s="49"/>
      <c r="Z40" s="38"/>
      <c r="AA40" s="49"/>
      <c r="AB40" s="49"/>
      <c r="AC40" s="49"/>
      <c r="AD40" s="152">
        <f t="shared" si="5"/>
        <v>4</v>
      </c>
      <c r="AE40" s="156">
        <f t="shared" si="3"/>
        <v>46</v>
      </c>
      <c r="AF40" s="131">
        <f>IFERROR(VLOOKUP(A40,'Project Estimate'!$A$9:$S$137,5,FALSE),"")</f>
        <v>45882</v>
      </c>
      <c r="AG40" s="131">
        <f>IFERROR(VLOOKUP(A39,Data2!$A$1:$E$470,4,FALSE),"")</f>
        <v>45852</v>
      </c>
      <c r="AH40" s="131" t="str">
        <f t="shared" si="15"/>
        <v>Early Start</v>
      </c>
      <c r="AI40" s="131">
        <f>IFERROR(VLOOKUP(A40,'Project Estimate'!$A$9:$S$137,5,FALSE),"")</f>
        <v>45882</v>
      </c>
      <c r="AJ40" s="131">
        <f>IFERROR(VLOOKUP(A39,Data2!$A$1:$E$470,5,FALSE),"")</f>
        <v>45859</v>
      </c>
    </row>
    <row r="41" spans="1:36" x14ac:dyDescent="0.25">
      <c r="A41" t="str">
        <f t="shared" si="14"/>
        <v>NEXELUS 2025.3:MC rates for PBG</v>
      </c>
      <c r="B41" s="44"/>
      <c r="C41" s="45"/>
      <c r="D41" s="54" t="s">
        <v>179</v>
      </c>
      <c r="E41" s="41">
        <f>IFERROR(VLOOKUP($A41,'Project Estimate'!$A$13:$S$137,6,FALSE),"")</f>
        <v>0</v>
      </c>
      <c r="F41" s="53" t="str">
        <f>IFERROR(VLOOKUP($A41,'Project Estimate'!$A$4:$S$137,7,FALSE),"")</f>
        <v>Abid</v>
      </c>
      <c r="G41" s="54" t="str">
        <f>IFERROR(VLOOKUP($A41,'Project Estimate'!$A$4:$S$137,8,FALSE),"")</f>
        <v>Arif</v>
      </c>
      <c r="H41" s="55" t="str">
        <f>IFERROR(VLOOKUP($A41,'Project Estimate'!$A$4:$S$137,9,FALSE),"")</f>
        <v>Bilal</v>
      </c>
      <c r="I41" s="48">
        <f>IFERROR(VLOOKUP($A41,'Project Estimate'!$A$4:$S$137,10,FALSE),"")</f>
        <v>0</v>
      </c>
      <c r="J41" s="49">
        <f>IFERROR(VLOOKUP($A41,'Project Estimate'!$A$4:$S$137,11,FALSE),"")</f>
        <v>0</v>
      </c>
      <c r="K41" s="49">
        <f>IFERROR(VLOOKUP($A41,'Project Estimate'!$A$4:$S$137,12,FALSE),"")</f>
        <v>32</v>
      </c>
      <c r="L41" s="49">
        <f>IFERROR(VLOOKUP($A41,'Project Estimate'!$A$4:$S$137,13,FALSE),"")</f>
        <v>24</v>
      </c>
      <c r="M41" s="49">
        <f>IFERROR(VLOOKUP($A41,'Project Estimate'!$A$4:$S$137,14,FALSE),"")</f>
        <v>0</v>
      </c>
      <c r="N41" s="49">
        <f>IFERROR(VLOOKUP($A41,'Project Estimate'!$A$4:$S$137,15,FALSE),"")</f>
        <v>8</v>
      </c>
      <c r="O41" s="49">
        <f>IFERROR(VLOOKUP($A41,'Project Estimate'!$A$4:$S$137,16,FALSE),"")</f>
        <v>0</v>
      </c>
      <c r="P41" s="49">
        <f>IFERROR(VLOOKUP($A41,'Project Estimate'!$A$4:$S$137,17,FALSE),"")</f>
        <v>0</v>
      </c>
      <c r="Q41" s="49">
        <f>IFERROR(VLOOKUP($A41,'Project Estimate'!$A$4:$S$137,18,FALSE),"")</f>
        <v>16</v>
      </c>
      <c r="R41" s="49">
        <f>IFERROR(VLOOKUP($A41,'Project Estimate'!$A$4:$S$137,19,FALSE),"")</f>
        <v>0</v>
      </c>
      <c r="S41" s="152">
        <f t="shared" si="4"/>
        <v>80</v>
      </c>
      <c r="T41" s="49"/>
      <c r="U41" s="49"/>
      <c r="V41" s="49"/>
      <c r="W41" s="49">
        <v>16.5</v>
      </c>
      <c r="X41" s="38"/>
      <c r="Y41" s="49"/>
      <c r="Z41" s="38"/>
      <c r="AA41" s="49">
        <v>5</v>
      </c>
      <c r="AB41" s="49"/>
      <c r="AC41" s="49"/>
      <c r="AD41" s="152">
        <f t="shared" si="5"/>
        <v>21.5</v>
      </c>
      <c r="AE41" s="156">
        <f t="shared" si="3"/>
        <v>58.5</v>
      </c>
      <c r="AF41" s="131">
        <f>IFERROR(VLOOKUP(A41,'Project Estimate'!$A$9:$S$137,5,FALSE),"")</f>
        <v>45870</v>
      </c>
      <c r="AG41" s="131">
        <f>IFERROR(VLOOKUP(A40,Data2!$A$1:$E$470,4,FALSE),"")</f>
        <v>45855</v>
      </c>
      <c r="AH41" s="131" t="str">
        <f>IF(AF41="","",IF(AG41="","",IF(AG41&gt;AF41,"Early Start",IF(AG41&lt;AF41,"Early Start",""))))</f>
        <v>Early Start</v>
      </c>
      <c r="AI41" s="131">
        <f>IFERROR(VLOOKUP(A41,'Project Estimate'!$A$9:$S$137,5,FALSE),"")</f>
        <v>45870</v>
      </c>
      <c r="AJ41" s="131">
        <f>IFERROR(VLOOKUP(A40,Data2!$A$1:$E$470,5,FALSE),"")</f>
        <v>45860</v>
      </c>
    </row>
    <row r="42" spans="1:36" x14ac:dyDescent="0.25">
      <c r="A42" t="str">
        <f t="shared" si="14"/>
        <v>NEXELUS 2025.3:Show old vs. new values on revision screens - TTD</v>
      </c>
      <c r="B42" s="44"/>
      <c r="C42" s="45"/>
      <c r="D42" s="54" t="s">
        <v>60</v>
      </c>
      <c r="E42" s="41">
        <f>IFERROR(VLOOKUP($A42,'Project Estimate'!$A$13:$S$137,6,FALSE),"")</f>
        <v>0</v>
      </c>
      <c r="F42" s="53" t="str">
        <f>IFERROR(VLOOKUP($A42,'Project Estimate'!$A$4:$S$137,7,FALSE),"")</f>
        <v>Muzamal</v>
      </c>
      <c r="G42" s="54">
        <f>IFERROR(VLOOKUP($A42,'Project Estimate'!$A$4:$S$137,8,FALSE),"")</f>
        <v>0</v>
      </c>
      <c r="H42" s="55">
        <f>IFERROR(VLOOKUP($A42,'Project Estimate'!$A$4:$S$137,9,FALSE),"")</f>
        <v>0</v>
      </c>
      <c r="I42" s="48">
        <f>IFERROR(VLOOKUP($A42,'Project Estimate'!$A$4:$S$137,10,FALSE),"")</f>
        <v>0</v>
      </c>
      <c r="J42" s="49">
        <f>IFERROR(VLOOKUP($A42,'Project Estimate'!$A$4:$S$137,11,FALSE),"")</f>
        <v>0</v>
      </c>
      <c r="K42" s="49">
        <f>IFERROR(VLOOKUP($A42,'Project Estimate'!$A$4:$S$137,12,FALSE),"")</f>
        <v>0</v>
      </c>
      <c r="L42" s="49">
        <f>IFERROR(VLOOKUP($A42,'Project Estimate'!$A$4:$S$137,13,FALSE),"")</f>
        <v>36</v>
      </c>
      <c r="M42" s="49">
        <f>IFERROR(VLOOKUP($A42,'Project Estimate'!$A$4:$S$137,14,FALSE),"")</f>
        <v>0</v>
      </c>
      <c r="N42" s="49">
        <f>IFERROR(VLOOKUP($A42,'Project Estimate'!$A$4:$S$137,15,FALSE),"")</f>
        <v>6</v>
      </c>
      <c r="O42" s="49">
        <f>IFERROR(VLOOKUP($A42,'Project Estimate'!$A$4:$S$137,16,FALSE),"")</f>
        <v>0</v>
      </c>
      <c r="P42" s="49">
        <f>IFERROR(VLOOKUP($A42,'Project Estimate'!$A$4:$S$137,17,FALSE),"")</f>
        <v>0</v>
      </c>
      <c r="Q42" s="49">
        <f>IFERROR(VLOOKUP($A42,'Project Estimate'!$A$4:$S$137,18,FALSE),"")</f>
        <v>8</v>
      </c>
      <c r="R42" s="49">
        <f>IFERROR(VLOOKUP($A42,'Project Estimate'!$A$4:$S$137,19,FALSE),"")</f>
        <v>0</v>
      </c>
      <c r="S42" s="152">
        <f t="shared" si="4"/>
        <v>50</v>
      </c>
      <c r="T42" s="49"/>
      <c r="U42" s="49"/>
      <c r="V42" s="49">
        <v>3.5</v>
      </c>
      <c r="W42" s="49"/>
      <c r="X42" s="38"/>
      <c r="Y42" s="49"/>
      <c r="Z42" s="38"/>
      <c r="AA42" s="49"/>
      <c r="AB42" s="49"/>
      <c r="AC42" s="49"/>
      <c r="AD42" s="152">
        <f t="shared" si="5"/>
        <v>3.5</v>
      </c>
      <c r="AE42" s="156">
        <f t="shared" si="3"/>
        <v>46.5</v>
      </c>
      <c r="AF42" s="131">
        <f>IFERROR(VLOOKUP(A42,'Project Estimate'!$A$9:$S$137,5,FALSE),"")</f>
        <v>45862</v>
      </c>
      <c r="AG42" s="131">
        <f>IFERROR(VLOOKUP(A41,Data2!$A$1:$E$470,4,FALSE),"")</f>
        <v>45846</v>
      </c>
      <c r="AH42" s="131" t="str">
        <f>IF(AF42="","",IF(AG42="","",IF(AG42&gt;AF42,"Early Start",IF(AG42&lt;AF42,"Early Start",""))))</f>
        <v>Early Start</v>
      </c>
      <c r="AI42" s="131">
        <f>IFERROR(VLOOKUP(A42,'Project Estimate'!$A$9:$S$137,5,FALSE),"")</f>
        <v>45862</v>
      </c>
      <c r="AJ42" s="131">
        <f>IFERROR(VLOOKUP(A41,Data2!$A$1:$E$470,5,FALSE),"")</f>
        <v>45861</v>
      </c>
    </row>
    <row r="43" spans="1:36" x14ac:dyDescent="0.25">
      <c r="A43" t="str">
        <f t="shared" si="14"/>
        <v>NEXELUS 2025.3:Ability to toggle advantage campaign budget on/off via API</v>
      </c>
      <c r="B43" s="44"/>
      <c r="C43" s="45"/>
      <c r="D43" s="54" t="s">
        <v>29</v>
      </c>
      <c r="E43" s="41">
        <f>IFERROR(VLOOKUP($A43,'Project Estimate'!$A$13:$S$137,6,FALSE),"")</f>
        <v>0</v>
      </c>
      <c r="F43" s="53" t="str">
        <f>IFERROR(VLOOKUP($A43,'Project Estimate'!$A$4:$S$137,7,FALSE),"")</f>
        <v>Arslan</v>
      </c>
      <c r="G43" s="54" t="str">
        <f>IFERROR(VLOOKUP($A43,'Project Estimate'!$A$4:$S$137,8,FALSE),"")</f>
        <v>Arif</v>
      </c>
      <c r="H43" s="55" t="str">
        <f>IFERROR(VLOOKUP($A43,'Project Estimate'!$A$4:$S$137,9,FALSE),"")</f>
        <v>Hamza</v>
      </c>
      <c r="I43" s="48">
        <f>IFERROR(VLOOKUP($A43,'Project Estimate'!$A$4:$S$137,10,FALSE),"")</f>
        <v>8</v>
      </c>
      <c r="J43" s="49">
        <f>IFERROR(VLOOKUP($A43,'Project Estimate'!$A$4:$S$137,11,FALSE),"")</f>
        <v>12</v>
      </c>
      <c r="K43" s="49">
        <f>IFERROR(VLOOKUP($A43,'Project Estimate'!$A$4:$S$137,12,FALSE),"")</f>
        <v>40</v>
      </c>
      <c r="L43" s="49">
        <f>IFERROR(VLOOKUP($A43,'Project Estimate'!$A$4:$S$137,13,FALSE),"")</f>
        <v>10</v>
      </c>
      <c r="M43" s="49">
        <f>IFERROR(VLOOKUP($A43,'Project Estimate'!$A$4:$S$137,14,FALSE),"")</f>
        <v>20</v>
      </c>
      <c r="N43" s="49">
        <f>IFERROR(VLOOKUP($A43,'Project Estimate'!$A$4:$S$137,15,FALSE),"")</f>
        <v>10</v>
      </c>
      <c r="O43" s="49">
        <f>IFERROR(VLOOKUP($A43,'Project Estimate'!$A$4:$S$137,16,FALSE),"")</f>
        <v>0</v>
      </c>
      <c r="P43" s="49">
        <f>IFERROR(VLOOKUP($A43,'Project Estimate'!$A$4:$S$137,17,FALSE),"")</f>
        <v>6</v>
      </c>
      <c r="Q43" s="49">
        <f>IFERROR(VLOOKUP($A43,'Project Estimate'!$A$4:$S$137,18,FALSE),"")</f>
        <v>6</v>
      </c>
      <c r="R43" s="49">
        <f>IFERROR(VLOOKUP($A43,'Project Estimate'!$A$4:$S$137,19,FALSE),"")</f>
        <v>3</v>
      </c>
      <c r="S43" s="152"/>
      <c r="T43" s="49"/>
      <c r="U43" s="49"/>
      <c r="V43" s="49"/>
      <c r="W43" s="49"/>
      <c r="X43" s="38"/>
      <c r="Y43" s="49"/>
      <c r="Z43" s="38"/>
      <c r="AA43" s="49"/>
      <c r="AB43" s="49"/>
      <c r="AC43" s="49"/>
      <c r="AD43" s="152"/>
      <c r="AE43" s="156">
        <f t="shared" si="3"/>
        <v>0</v>
      </c>
      <c r="AF43" s="131">
        <f>IFERROR(VLOOKUP(A43,'Project Estimate'!$A$9:$S$137,5,FALSE),"")</f>
        <v>45869</v>
      </c>
      <c r="AG43" s="131">
        <f>IFERROR(VLOOKUP(A42,Data2!$A$1:$E$470,4,FALSE),"")</f>
        <v>45856</v>
      </c>
      <c r="AH43" s="131" t="str">
        <f>IF(AF43="","",IF(AG43="","",IF(AG43&gt;AF43,"Early Start",IF(AG43&lt;AF43,"Early Start",""))))</f>
        <v>Early Start</v>
      </c>
      <c r="AI43" s="131">
        <f>IFERROR(VLOOKUP(A43,'Project Estimate'!$A$9:$S$137,5,FALSE),"")</f>
        <v>45869</v>
      </c>
      <c r="AJ43" s="131">
        <f>IFERROR(VLOOKUP(A42,Data2!$A$1:$E$470,5,FALSE),"")</f>
        <v>45863</v>
      </c>
    </row>
    <row r="44" spans="1:36" x14ac:dyDescent="0.25">
      <c r="B44" s="69" t="s">
        <v>80</v>
      </c>
      <c r="C44" s="70"/>
      <c r="D44" s="73"/>
      <c r="E44" s="71" t="str">
        <f>IFERROR(VLOOKUP($A44,'Project Estimate'!$A$13:$S$137,6,FALSE),"")</f>
        <v/>
      </c>
      <c r="F44" s="72" t="str">
        <f>IFERROR(VLOOKUP($A44,'Project Estimate'!$A$4:$S$137,8,FALSE),"")</f>
        <v/>
      </c>
      <c r="G44" s="73" t="str">
        <f>IFERROR(VLOOKUP($A44,'Project Estimate'!$A$4:$S$137,9,FALSE),"")</f>
        <v/>
      </c>
      <c r="H44" s="74" t="str">
        <f>IFERROR(VLOOKUP($A44,'Project Estimate'!$A$4:$S$137,10,FALSE),"")</f>
        <v/>
      </c>
      <c r="I44" s="75">
        <f>SUM(I45:I52)</f>
        <v>0</v>
      </c>
      <c r="J44" s="76">
        <f t="shared" ref="J44:AD44" si="16">SUM(J45:J52)</f>
        <v>0</v>
      </c>
      <c r="K44" s="76">
        <f t="shared" si="16"/>
        <v>0</v>
      </c>
      <c r="L44" s="76">
        <f t="shared" si="16"/>
        <v>0</v>
      </c>
      <c r="M44" s="76">
        <f t="shared" si="16"/>
        <v>0</v>
      </c>
      <c r="N44" s="76">
        <f t="shared" si="16"/>
        <v>0</v>
      </c>
      <c r="O44" s="76">
        <f t="shared" si="16"/>
        <v>0</v>
      </c>
      <c r="P44" s="76">
        <f t="shared" si="16"/>
        <v>0</v>
      </c>
      <c r="Q44" s="76">
        <f t="shared" si="16"/>
        <v>0</v>
      </c>
      <c r="R44" s="76">
        <f t="shared" si="16"/>
        <v>0</v>
      </c>
      <c r="S44" s="78">
        <f t="shared" si="16"/>
        <v>0</v>
      </c>
      <c r="T44" s="76"/>
      <c r="U44" s="76"/>
      <c r="V44" s="76">
        <v>186.9</v>
      </c>
      <c r="W44" s="76"/>
      <c r="X44" s="76"/>
      <c r="Y44" s="76"/>
      <c r="Z44" s="76"/>
      <c r="AA44" s="76"/>
      <c r="AB44" s="76"/>
      <c r="AC44" s="76"/>
      <c r="AD44" s="78">
        <f t="shared" si="16"/>
        <v>124</v>
      </c>
      <c r="AE44" s="157">
        <f t="shared" si="3"/>
        <v>-124</v>
      </c>
      <c r="AF44" s="132">
        <f>MIN(AF45:AF59)</f>
        <v>0</v>
      </c>
      <c r="AG44" s="132">
        <f>MIN(AG45:AG59)</f>
        <v>45810</v>
      </c>
      <c r="AH44" s="132"/>
      <c r="AI44" s="132">
        <f>MIN(AI45:AI59)</f>
        <v>0</v>
      </c>
      <c r="AJ44" s="132">
        <f>MIN(AJ45:AJ59)</f>
        <v>45828</v>
      </c>
    </row>
    <row r="45" spans="1:36" x14ac:dyDescent="0.25">
      <c r="A45" t="str">
        <f t="shared" ref="A45:A59" si="17">CONCATENATE(TRIM($B$44),":",TRIM(D45))</f>
        <v>NEXELUSAPP - MAUI:Auth Pages: Key Page</v>
      </c>
      <c r="B45" s="44"/>
      <c r="C45" s="45"/>
      <c r="D45" s="54" t="s">
        <v>81</v>
      </c>
      <c r="E45" s="41">
        <f>IFERROR(VLOOKUP($A45,'Project Estimate'!$A$13:$S$137,6,FALSE),"")</f>
        <v>1</v>
      </c>
      <c r="F45" s="53">
        <f>IFERROR(VLOOKUP($A45,'Project Estimate'!$A$4:$S$137,7,FALSE),"")</f>
        <v>0</v>
      </c>
      <c r="G45" s="54">
        <f>IFERROR(VLOOKUP($A45,'Project Estimate'!$A$4:$S$137,8,FALSE),"")</f>
        <v>0</v>
      </c>
      <c r="H45" s="55">
        <f>IFERROR(VLOOKUP($A45,'Project Estimate'!$A$4:$S$137,9,FALSE),"")</f>
        <v>0</v>
      </c>
      <c r="I45" s="48">
        <f>IFERROR(VLOOKUP($A45,'Project Estimate'!$A$4:$S$137,10,FALSE),"")</f>
        <v>0</v>
      </c>
      <c r="J45" s="49">
        <f>IFERROR(VLOOKUP($A45,'Project Estimate'!$A$4:$S$137,11,FALSE),"")</f>
        <v>0</v>
      </c>
      <c r="K45" s="49">
        <f>IFERROR(VLOOKUP($A45,'Project Estimate'!$A$4:$S$137,12,FALSE),"")</f>
        <v>0</v>
      </c>
      <c r="L45" s="49">
        <f>IFERROR(VLOOKUP($A45,'Project Estimate'!$A$4:$S$137,13,FALSE),"")</f>
        <v>0</v>
      </c>
      <c r="M45" s="49">
        <f>IFERROR(VLOOKUP($A45,'Project Estimate'!$A$4:$S$137,14,FALSE),"")</f>
        <v>0</v>
      </c>
      <c r="N45" s="49">
        <f>IFERROR(VLOOKUP($A45,'Project Estimate'!$A$4:$S$137,15,FALSE),"")</f>
        <v>0</v>
      </c>
      <c r="O45" s="49">
        <f>IFERROR(VLOOKUP($A45,'Project Estimate'!$A$4:$S$137,16,FALSE),"")</f>
        <v>0</v>
      </c>
      <c r="P45" s="49">
        <f>IFERROR(VLOOKUP($A45,'Project Estimate'!$A$4:$S$137,17,FALSE),"")</f>
        <v>0</v>
      </c>
      <c r="Q45" s="49">
        <f>IFERROR(VLOOKUP($A45,'Project Estimate'!$A$4:$S$137,18,FALSE),"")</f>
        <v>0</v>
      </c>
      <c r="R45" s="49">
        <f>IFERROR(VLOOKUP($A45,'Project Estimate'!$A$4:$S$137,19,FALSE),"")</f>
        <v>0</v>
      </c>
      <c r="S45" s="152">
        <f t="shared" si="4"/>
        <v>0</v>
      </c>
      <c r="T45" s="49"/>
      <c r="U45" s="49"/>
      <c r="V45" s="49">
        <v>18</v>
      </c>
      <c r="W45" s="49"/>
      <c r="X45" s="38"/>
      <c r="Y45" s="49"/>
      <c r="Z45" s="38"/>
      <c r="AA45" s="49"/>
      <c r="AB45" s="49"/>
      <c r="AC45" s="49"/>
      <c r="AD45" s="152">
        <f t="shared" si="5"/>
        <v>18</v>
      </c>
      <c r="AE45" s="156">
        <f t="shared" si="3"/>
        <v>-18</v>
      </c>
      <c r="AF45" s="131"/>
      <c r="AG45" s="131" t="str">
        <f>IFERROR(VLOOKUP(A44,Data2!$A$1:$E$470,4,FALSE),"")</f>
        <v/>
      </c>
      <c r="AH45" s="131"/>
      <c r="AI45" s="131"/>
      <c r="AJ45" s="131" t="str">
        <f>IFERROR(VLOOKUP(A44,Data2!$A$1:$E$470,5,FALSE),"")</f>
        <v/>
      </c>
    </row>
    <row r="46" spans="1:36" x14ac:dyDescent="0.25">
      <c r="A46" t="str">
        <f t="shared" si="17"/>
        <v>NEXELUSAPP - MAUI:Auth Pages: Login Page + Flow</v>
      </c>
      <c r="B46" s="44"/>
      <c r="C46" s="45"/>
      <c r="D46" s="54" t="s">
        <v>135</v>
      </c>
      <c r="E46" s="41">
        <f>IFERROR(VLOOKUP($A46,'Project Estimate'!$A$13:$S$137,6,FALSE),"")</f>
        <v>0.5</v>
      </c>
      <c r="F46" s="53">
        <f>IFERROR(VLOOKUP($A46,'Project Estimate'!$A$4:$S$137,7,FALSE),"")</f>
        <v>0</v>
      </c>
      <c r="G46" s="54">
        <f>IFERROR(VLOOKUP($A46,'Project Estimate'!$A$4:$S$137,8,FALSE),"")</f>
        <v>0</v>
      </c>
      <c r="H46" s="55">
        <f>IFERROR(VLOOKUP($A46,'Project Estimate'!$A$4:$S$137,9,FALSE),"")</f>
        <v>0</v>
      </c>
      <c r="I46" s="48">
        <f>IFERROR(VLOOKUP($A46,'Project Estimate'!$A$4:$S$137,10,FALSE),"")</f>
        <v>0</v>
      </c>
      <c r="J46" s="49">
        <f>IFERROR(VLOOKUP($A46,'Project Estimate'!$A$4:$S$137,11,FALSE),"")</f>
        <v>0</v>
      </c>
      <c r="K46" s="49">
        <f>IFERROR(VLOOKUP($A46,'Project Estimate'!$A$4:$S$137,12,FALSE),"")</f>
        <v>0</v>
      </c>
      <c r="L46" s="49">
        <f>IFERROR(VLOOKUP($A46,'Project Estimate'!$A$4:$S$137,13,FALSE),"")</f>
        <v>0</v>
      </c>
      <c r="M46" s="49">
        <f>IFERROR(VLOOKUP($A46,'Project Estimate'!$A$4:$S$137,14,FALSE),"")</f>
        <v>0</v>
      </c>
      <c r="N46" s="49">
        <f>IFERROR(VLOOKUP($A46,'Project Estimate'!$A$4:$S$137,15,FALSE),"")</f>
        <v>0</v>
      </c>
      <c r="O46" s="49">
        <f>IFERROR(VLOOKUP($A46,'Project Estimate'!$A$4:$S$137,16,FALSE),"")</f>
        <v>0</v>
      </c>
      <c r="P46" s="49">
        <f>IFERROR(VLOOKUP($A46,'Project Estimate'!$A$4:$S$137,17,FALSE),"")</f>
        <v>0</v>
      </c>
      <c r="Q46" s="49">
        <f>IFERROR(VLOOKUP($A46,'Project Estimate'!$A$4:$S$137,18,FALSE),"")</f>
        <v>0</v>
      </c>
      <c r="R46" s="49">
        <f>IFERROR(VLOOKUP($A46,'Project Estimate'!$A$4:$S$137,19,FALSE),"")</f>
        <v>0</v>
      </c>
      <c r="S46" s="152">
        <f t="shared" si="4"/>
        <v>0</v>
      </c>
      <c r="T46" s="49"/>
      <c r="U46" s="49"/>
      <c r="V46" s="49">
        <v>33</v>
      </c>
      <c r="W46" s="49"/>
      <c r="X46" s="38"/>
      <c r="Y46" s="49"/>
      <c r="Z46" s="38"/>
      <c r="AA46" s="49"/>
      <c r="AB46" s="49"/>
      <c r="AC46" s="49"/>
      <c r="AD46" s="152">
        <f t="shared" si="5"/>
        <v>33</v>
      </c>
      <c r="AE46" s="156">
        <f t="shared" si="3"/>
        <v>-33</v>
      </c>
      <c r="AF46" s="131"/>
      <c r="AG46" s="131">
        <f>IFERROR(VLOOKUP(A45,Data2!$A$1:$E$470,4,FALSE),"")</f>
        <v>45810</v>
      </c>
      <c r="AH46" s="131" t="str">
        <f>IF(AF46="","",IF(AG46="","",IF(AG46&gt;AF46,"Early Start",IF(AG46&lt;AF46,"Early Start",""))))</f>
        <v/>
      </c>
      <c r="AI46" s="131"/>
      <c r="AJ46" s="131">
        <f>IFERROR(VLOOKUP(A45,Data2!$A$1:$E$470,5,FALSE),"")</f>
        <v>45828</v>
      </c>
    </row>
    <row r="47" spans="1:36" x14ac:dyDescent="0.25">
      <c r="A47" t="str">
        <f t="shared" si="17"/>
        <v>NEXELUSAPP - MAUI:Project Overhead</v>
      </c>
      <c r="B47" s="44"/>
      <c r="C47" s="45"/>
      <c r="D47" s="98" t="s">
        <v>14</v>
      </c>
      <c r="E47" s="96" t="str">
        <f>IFERROR(VLOOKUP($A47,'Project Estimate'!$A$13:$S$137,6,FALSE),"")</f>
        <v/>
      </c>
      <c r="F47" s="97" t="str">
        <f>IFERROR(VLOOKUP($A47,'Project Estimate'!$A$4:$S$137,7,FALSE),"")</f>
        <v/>
      </c>
      <c r="G47" s="98" t="str">
        <f>IFERROR(VLOOKUP($A47,'Project Estimate'!$A$4:$S$137,8,FALSE),"")</f>
        <v/>
      </c>
      <c r="H47" s="99" t="str">
        <f>IFERROR(VLOOKUP($A47,'Project Estimate'!$A$4:$S$137,9,FALSE),"")</f>
        <v/>
      </c>
      <c r="I47" s="100" t="str">
        <f>IFERROR(VLOOKUP($A47,'Project Estimate'!$A$4:$S$137,10,FALSE),"")</f>
        <v/>
      </c>
      <c r="J47" s="101" t="str">
        <f>IFERROR(VLOOKUP($A47,'Project Estimate'!$A$4:$S$137,11,FALSE),"")</f>
        <v/>
      </c>
      <c r="K47" s="101" t="str">
        <f>IFERROR(VLOOKUP($A47,'Project Estimate'!$A$4:$S$137,12,FALSE),"")</f>
        <v/>
      </c>
      <c r="L47" s="101" t="str">
        <f>IFERROR(VLOOKUP($A47,'Project Estimate'!$A$4:$S$137,13,FALSE),"")</f>
        <v/>
      </c>
      <c r="M47" s="101" t="str">
        <f>IFERROR(VLOOKUP($A47,'Project Estimate'!$A$4:$S$137,14,FALSE),"")</f>
        <v/>
      </c>
      <c r="N47" s="101" t="str">
        <f>IFERROR(VLOOKUP($A47,'Project Estimate'!$A$4:$S$137,15,FALSE),"")</f>
        <v/>
      </c>
      <c r="O47" s="101" t="str">
        <f>IFERROR(VLOOKUP($A47,'Project Estimate'!$A$4:$S$137,16,FALSE),"")</f>
        <v/>
      </c>
      <c r="P47" s="101" t="str">
        <f>IFERROR(VLOOKUP($A47,'Project Estimate'!$A$4:$S$137,17,FALSE),"")</f>
        <v/>
      </c>
      <c r="Q47" s="101" t="str">
        <f>IFERROR(VLOOKUP($A47,'Project Estimate'!$A$4:$S$137,18,FALSE),"")</f>
        <v/>
      </c>
      <c r="R47" s="101" t="str">
        <f>IFERROR(VLOOKUP($A47,'Project Estimate'!$A$4:$S$137,19,FALSE),"")</f>
        <v/>
      </c>
      <c r="S47" s="152">
        <f t="shared" si="4"/>
        <v>0</v>
      </c>
      <c r="T47" s="101"/>
      <c r="U47" s="101"/>
      <c r="V47" s="101"/>
      <c r="W47" s="101"/>
      <c r="X47" s="102"/>
      <c r="Y47" s="101"/>
      <c r="Z47" s="102"/>
      <c r="AA47" s="101"/>
      <c r="AB47" s="101"/>
      <c r="AC47" s="101"/>
      <c r="AD47" s="152">
        <f t="shared" si="5"/>
        <v>0</v>
      </c>
      <c r="AE47" s="156">
        <f t="shared" si="3"/>
        <v>0</v>
      </c>
      <c r="AF47" s="133"/>
      <c r="AG47" s="133">
        <f>IFERROR(VLOOKUP(A46,Data2!$A$1:$E$470,4,FALSE),"")</f>
        <v>45824</v>
      </c>
      <c r="AH47" s="133"/>
      <c r="AI47" s="133"/>
      <c r="AJ47" s="133">
        <f>IFERROR(VLOOKUP(A46,Data2!$A$1:$E$470,5,FALSE),"")</f>
        <v>45842</v>
      </c>
    </row>
    <row r="48" spans="1:36" x14ac:dyDescent="0.25">
      <c r="A48" t="str">
        <f t="shared" si="17"/>
        <v>NEXELUSAPP - MAUI:TimeSheet: Add New</v>
      </c>
      <c r="B48" s="44"/>
      <c r="C48" s="45"/>
      <c r="D48" s="54" t="s">
        <v>85</v>
      </c>
      <c r="E48" s="41">
        <f>IFERROR(VLOOKUP($A48,'Project Estimate'!$A$13:$S$137,6,FALSE),"")</f>
        <v>1</v>
      </c>
      <c r="F48" s="53">
        <f>IFERROR(VLOOKUP($A48,'Project Estimate'!$A$4:$S$137,7,FALSE),"")</f>
        <v>0</v>
      </c>
      <c r="G48" s="54">
        <f>IFERROR(VLOOKUP($A48,'Project Estimate'!$A$4:$S$137,8,FALSE),"")</f>
        <v>0</v>
      </c>
      <c r="H48" s="55">
        <f>IFERROR(VLOOKUP($A48,'Project Estimate'!$A$4:$S$137,9,FALSE),"")</f>
        <v>0</v>
      </c>
      <c r="I48" s="48">
        <f>IFERROR(VLOOKUP($A48,'Project Estimate'!$A$4:$S$137,10,FALSE),"")</f>
        <v>0</v>
      </c>
      <c r="J48" s="49">
        <f>IFERROR(VLOOKUP($A48,'Project Estimate'!$A$4:$S$137,11,FALSE),"")</f>
        <v>0</v>
      </c>
      <c r="K48" s="49">
        <f>IFERROR(VLOOKUP($A48,'Project Estimate'!$A$4:$S$137,12,FALSE),"")</f>
        <v>0</v>
      </c>
      <c r="L48" s="49">
        <f>IFERROR(VLOOKUP($A48,'Project Estimate'!$A$4:$S$137,13,FALSE),"")</f>
        <v>0</v>
      </c>
      <c r="M48" s="49">
        <f>IFERROR(VLOOKUP($A48,'Project Estimate'!$A$4:$S$137,14,FALSE),"")</f>
        <v>0</v>
      </c>
      <c r="N48" s="49">
        <f>IFERROR(VLOOKUP($A48,'Project Estimate'!$A$4:$S$137,15,FALSE),"")</f>
        <v>0</v>
      </c>
      <c r="O48" s="49">
        <f>IFERROR(VLOOKUP($A48,'Project Estimate'!$A$4:$S$137,16,FALSE),"")</f>
        <v>0</v>
      </c>
      <c r="P48" s="49">
        <f>IFERROR(VLOOKUP($A48,'Project Estimate'!$A$4:$S$137,17,FALSE),"")</f>
        <v>0</v>
      </c>
      <c r="Q48" s="49">
        <f>IFERROR(VLOOKUP($A48,'Project Estimate'!$A$4:$S$137,18,FALSE),"")</f>
        <v>0</v>
      </c>
      <c r="R48" s="49">
        <f>IFERROR(VLOOKUP($A48,'Project Estimate'!$A$4:$S$137,19,FALSE),"")</f>
        <v>0</v>
      </c>
      <c r="S48" s="152">
        <f t="shared" si="4"/>
        <v>0</v>
      </c>
      <c r="T48" s="49"/>
      <c r="U48" s="49"/>
      <c r="V48" s="49">
        <v>16</v>
      </c>
      <c r="W48" s="49"/>
      <c r="X48" s="38"/>
      <c r="Y48" s="49"/>
      <c r="Z48" s="38"/>
      <c r="AA48" s="49"/>
      <c r="AB48" s="49"/>
      <c r="AC48" s="49"/>
      <c r="AD48" s="152">
        <f t="shared" si="5"/>
        <v>16</v>
      </c>
      <c r="AE48" s="156">
        <f t="shared" si="3"/>
        <v>-16</v>
      </c>
      <c r="AF48" s="131"/>
      <c r="AG48" s="131">
        <f>IFERROR(VLOOKUP(A47,Data2!$A$1:$E$470,4,FALSE),"")</f>
        <v>45810</v>
      </c>
      <c r="AH48" s="131" t="str">
        <f t="shared" ref="AH48:AH59" si="18">IF(AF48="","",IF(AG48="","",IF(AG48&gt;AF48,"Early Start",IF(AG48&lt;AF48,"Early Start",""))))</f>
        <v/>
      </c>
      <c r="AI48" s="131"/>
      <c r="AJ48" s="131">
        <f>IFERROR(VLOOKUP(A47,Data2!$A$1:$E$470,5,FALSE),"")</f>
        <v>45848</v>
      </c>
    </row>
    <row r="49" spans="1:36" x14ac:dyDescent="0.25">
      <c r="A49" t="str">
        <f t="shared" si="17"/>
        <v>NEXELUSAPP - MAUI:TimeSheet: Chart</v>
      </c>
      <c r="B49" s="44"/>
      <c r="C49" s="45"/>
      <c r="D49" s="54" t="s">
        <v>84</v>
      </c>
      <c r="E49" s="41">
        <f>IFERROR(VLOOKUP($A49,'Project Estimate'!$A$13:$S$137,6,FALSE),"")</f>
        <v>1</v>
      </c>
      <c r="F49" s="53">
        <f>IFERROR(VLOOKUP($A49,'Project Estimate'!$A$4:$S$137,7,FALSE),"")</f>
        <v>0</v>
      </c>
      <c r="G49" s="54">
        <f>IFERROR(VLOOKUP($A49,'Project Estimate'!$A$4:$S$137,8,FALSE),"")</f>
        <v>0</v>
      </c>
      <c r="H49" s="55">
        <f>IFERROR(VLOOKUP($A49,'Project Estimate'!$A$4:$S$137,9,FALSE),"")</f>
        <v>0</v>
      </c>
      <c r="I49" s="48">
        <f>IFERROR(VLOOKUP($A49,'Project Estimate'!$A$4:$S$137,10,FALSE),"")</f>
        <v>0</v>
      </c>
      <c r="J49" s="49">
        <f>IFERROR(VLOOKUP($A49,'Project Estimate'!$A$4:$S$137,11,FALSE),"")</f>
        <v>0</v>
      </c>
      <c r="K49" s="49">
        <f>IFERROR(VLOOKUP($A49,'Project Estimate'!$A$4:$S$137,12,FALSE),"")</f>
        <v>0</v>
      </c>
      <c r="L49" s="49">
        <f>IFERROR(VLOOKUP($A49,'Project Estimate'!$A$4:$S$137,13,FALSE),"")</f>
        <v>0</v>
      </c>
      <c r="M49" s="49">
        <f>IFERROR(VLOOKUP($A49,'Project Estimate'!$A$4:$S$137,14,FALSE),"")</f>
        <v>0</v>
      </c>
      <c r="N49" s="49">
        <f>IFERROR(VLOOKUP($A49,'Project Estimate'!$A$4:$S$137,15,FALSE),"")</f>
        <v>0</v>
      </c>
      <c r="O49" s="49">
        <f>IFERROR(VLOOKUP($A49,'Project Estimate'!$A$4:$S$137,16,FALSE),"")</f>
        <v>0</v>
      </c>
      <c r="P49" s="49">
        <f>IFERROR(VLOOKUP($A49,'Project Estimate'!$A$4:$S$137,17,FALSE),"")</f>
        <v>0</v>
      </c>
      <c r="Q49" s="49">
        <f>IFERROR(VLOOKUP($A49,'Project Estimate'!$A$4:$S$137,18,FALSE),"")</f>
        <v>0</v>
      </c>
      <c r="R49" s="49">
        <f>IFERROR(VLOOKUP($A49,'Project Estimate'!$A$4:$S$137,19,FALSE),"")</f>
        <v>0</v>
      </c>
      <c r="S49" s="152">
        <f t="shared" si="4"/>
        <v>0</v>
      </c>
      <c r="T49" s="49"/>
      <c r="U49" s="49"/>
      <c r="V49" s="49">
        <v>13</v>
      </c>
      <c r="W49" s="49"/>
      <c r="X49" s="38"/>
      <c r="Y49" s="49"/>
      <c r="Z49" s="38"/>
      <c r="AA49" s="49"/>
      <c r="AB49" s="49"/>
      <c r="AC49" s="49"/>
      <c r="AD49" s="152">
        <f t="shared" si="5"/>
        <v>13</v>
      </c>
      <c r="AE49" s="156">
        <f t="shared" si="3"/>
        <v>-13</v>
      </c>
      <c r="AF49" s="131"/>
      <c r="AG49" s="131">
        <f>IFERROR(VLOOKUP(A48,Data2!$A$1:$E$470,4,FALSE),"")</f>
        <v>45833</v>
      </c>
      <c r="AH49" s="131" t="str">
        <f t="shared" si="18"/>
        <v/>
      </c>
      <c r="AI49" s="131"/>
      <c r="AJ49" s="131">
        <f>IFERROR(VLOOKUP(A48,Data2!$A$1:$E$470,5,FALSE),"")</f>
        <v>45841</v>
      </c>
    </row>
    <row r="50" spans="1:36" x14ac:dyDescent="0.25">
      <c r="A50" t="str">
        <f t="shared" si="17"/>
        <v>NEXELUSAPP - MAUI:TimeSheet: Edit</v>
      </c>
      <c r="B50" s="44"/>
      <c r="C50" s="45"/>
      <c r="D50" s="54" t="s">
        <v>86</v>
      </c>
      <c r="E50" s="41">
        <f>IFERROR(VLOOKUP($A50,'Project Estimate'!$A$13:$S$137,6,FALSE),"")</f>
        <v>1</v>
      </c>
      <c r="F50" s="53">
        <f>IFERROR(VLOOKUP($A50,'Project Estimate'!$A$4:$S$137,7,FALSE),"")</f>
        <v>0</v>
      </c>
      <c r="G50" s="54">
        <f>IFERROR(VLOOKUP($A50,'Project Estimate'!$A$4:$S$137,8,FALSE),"")</f>
        <v>0</v>
      </c>
      <c r="H50" s="55">
        <f>IFERROR(VLOOKUP($A50,'Project Estimate'!$A$4:$S$137,9,FALSE),"")</f>
        <v>0</v>
      </c>
      <c r="I50" s="48">
        <f>IFERROR(VLOOKUP($A50,'Project Estimate'!$A$4:$S$137,10,FALSE),"")</f>
        <v>0</v>
      </c>
      <c r="J50" s="49">
        <f>IFERROR(VLOOKUP($A50,'Project Estimate'!$A$4:$S$137,11,FALSE),"")</f>
        <v>0</v>
      </c>
      <c r="K50" s="49">
        <f>IFERROR(VLOOKUP($A50,'Project Estimate'!$A$4:$S$137,12,FALSE),"")</f>
        <v>0</v>
      </c>
      <c r="L50" s="49">
        <f>IFERROR(VLOOKUP($A50,'Project Estimate'!$A$4:$S$137,13,FALSE),"")</f>
        <v>0</v>
      </c>
      <c r="M50" s="49">
        <f>IFERROR(VLOOKUP($A50,'Project Estimate'!$A$4:$S$137,14,FALSE),"")</f>
        <v>0</v>
      </c>
      <c r="N50" s="49">
        <f>IFERROR(VLOOKUP($A50,'Project Estimate'!$A$4:$S$137,15,FALSE),"")</f>
        <v>0</v>
      </c>
      <c r="O50" s="49">
        <f>IFERROR(VLOOKUP($A50,'Project Estimate'!$A$4:$S$137,16,FALSE),"")</f>
        <v>0</v>
      </c>
      <c r="P50" s="49">
        <f>IFERROR(VLOOKUP($A50,'Project Estimate'!$A$4:$S$137,17,FALSE),"")</f>
        <v>0</v>
      </c>
      <c r="Q50" s="49">
        <f>IFERROR(VLOOKUP($A50,'Project Estimate'!$A$4:$S$137,18,FALSE),"")</f>
        <v>0</v>
      </c>
      <c r="R50" s="49">
        <f>IFERROR(VLOOKUP($A50,'Project Estimate'!$A$4:$S$137,19,FALSE),"")</f>
        <v>0</v>
      </c>
      <c r="S50" s="152">
        <f t="shared" si="4"/>
        <v>0</v>
      </c>
      <c r="T50" s="49"/>
      <c r="U50" s="49"/>
      <c r="V50" s="49">
        <v>2</v>
      </c>
      <c r="W50" s="49"/>
      <c r="X50" s="38"/>
      <c r="Y50" s="49"/>
      <c r="Z50" s="38"/>
      <c r="AA50" s="49"/>
      <c r="AB50" s="49"/>
      <c r="AC50" s="49"/>
      <c r="AD50" s="152">
        <f t="shared" si="5"/>
        <v>2</v>
      </c>
      <c r="AE50" s="156">
        <f t="shared" si="3"/>
        <v>-2</v>
      </c>
      <c r="AF50" s="131"/>
      <c r="AG50" s="131">
        <f>IFERROR(VLOOKUP(A49,Data2!$A$1:$E$470,4,FALSE),"")</f>
        <v>45840</v>
      </c>
      <c r="AH50" s="131" t="str">
        <f t="shared" si="18"/>
        <v/>
      </c>
      <c r="AI50" s="131"/>
      <c r="AJ50" s="131">
        <f>IFERROR(VLOOKUP(A49,Data2!$A$1:$E$470,5,FALSE),"")</f>
        <v>45842</v>
      </c>
    </row>
    <row r="51" spans="1:36" x14ac:dyDescent="0.25">
      <c r="A51" t="str">
        <f t="shared" si="17"/>
        <v>NEXELUSAPP - MAUI:TimeSheet: Main Page</v>
      </c>
      <c r="B51" s="44"/>
      <c r="C51" s="45"/>
      <c r="D51" s="54" t="s">
        <v>83</v>
      </c>
      <c r="E51" s="41">
        <f>IFERROR(VLOOKUP($A51,'Project Estimate'!$A$13:$S$137,6,FALSE),"")</f>
        <v>1</v>
      </c>
      <c r="F51" s="53">
        <f>IFERROR(VLOOKUP($A51,'Project Estimate'!$A$4:$S$137,7,FALSE),"")</f>
        <v>0</v>
      </c>
      <c r="G51" s="54">
        <f>IFERROR(VLOOKUP($A51,'Project Estimate'!$A$4:$S$137,8,FALSE),"")</f>
        <v>0</v>
      </c>
      <c r="H51" s="55">
        <f>IFERROR(VLOOKUP($A51,'Project Estimate'!$A$4:$S$137,9,FALSE),"")</f>
        <v>0</v>
      </c>
      <c r="I51" s="48">
        <f>IFERROR(VLOOKUP($A51,'Project Estimate'!$A$4:$S$137,10,FALSE),"")</f>
        <v>0</v>
      </c>
      <c r="J51" s="49">
        <f>IFERROR(VLOOKUP($A51,'Project Estimate'!$A$4:$S$137,11,FALSE),"")</f>
        <v>0</v>
      </c>
      <c r="K51" s="49">
        <f>IFERROR(VLOOKUP($A51,'Project Estimate'!$A$4:$S$137,12,FALSE),"")</f>
        <v>0</v>
      </c>
      <c r="L51" s="49">
        <f>IFERROR(VLOOKUP($A51,'Project Estimate'!$A$4:$S$137,13,FALSE),"")</f>
        <v>0</v>
      </c>
      <c r="M51" s="49">
        <f>IFERROR(VLOOKUP($A51,'Project Estimate'!$A$4:$S$137,14,FALSE),"")</f>
        <v>0</v>
      </c>
      <c r="N51" s="49">
        <f>IFERROR(VLOOKUP($A51,'Project Estimate'!$A$4:$S$137,15,FALSE),"")</f>
        <v>0</v>
      </c>
      <c r="O51" s="49">
        <f>IFERROR(VLOOKUP($A51,'Project Estimate'!$A$4:$S$137,16,FALSE),"")</f>
        <v>0</v>
      </c>
      <c r="P51" s="49">
        <f>IFERROR(VLOOKUP($A51,'Project Estimate'!$A$4:$S$137,17,FALSE),"")</f>
        <v>0</v>
      </c>
      <c r="Q51" s="49">
        <f>IFERROR(VLOOKUP($A51,'Project Estimate'!$A$4:$S$137,18,FALSE),"")</f>
        <v>0</v>
      </c>
      <c r="R51" s="49">
        <f>IFERROR(VLOOKUP($A51,'Project Estimate'!$A$4:$S$137,19,FALSE),"")</f>
        <v>0</v>
      </c>
      <c r="S51" s="152">
        <f t="shared" si="4"/>
        <v>0</v>
      </c>
      <c r="T51" s="49"/>
      <c r="U51" s="49"/>
      <c r="V51" s="49">
        <v>29.75</v>
      </c>
      <c r="W51" s="49"/>
      <c r="X51" s="38"/>
      <c r="Y51" s="49"/>
      <c r="Z51" s="38"/>
      <c r="AA51" s="49"/>
      <c r="AB51" s="49"/>
      <c r="AC51" s="49"/>
      <c r="AD51" s="152">
        <f t="shared" si="5"/>
        <v>29.75</v>
      </c>
      <c r="AE51" s="156">
        <f t="shared" si="3"/>
        <v>-29.75</v>
      </c>
      <c r="AF51" s="131"/>
      <c r="AG51" s="131">
        <f>IFERROR(VLOOKUP(A50,Data2!$A$1:$E$470,4,FALSE),"")</f>
        <v>45833</v>
      </c>
      <c r="AH51" s="131" t="str">
        <f t="shared" si="18"/>
        <v/>
      </c>
      <c r="AI51" s="131"/>
      <c r="AJ51" s="131">
        <f>IFERROR(VLOOKUP(A50,Data2!$A$1:$E$470,5,FALSE),"")</f>
        <v>45833</v>
      </c>
    </row>
    <row r="52" spans="1:36" x14ac:dyDescent="0.25">
      <c r="A52" t="str">
        <f t="shared" si="17"/>
        <v>NEXELUSAPP - MAUI:TimeSheet: Pending Transaction</v>
      </c>
      <c r="B52" s="44"/>
      <c r="C52" s="45"/>
      <c r="D52" s="54" t="s">
        <v>87</v>
      </c>
      <c r="E52" s="41">
        <f>IFERROR(VLOOKUP($A52,'Project Estimate'!$A$13:$S$137,6,FALSE),"")</f>
        <v>1</v>
      </c>
      <c r="F52" s="53">
        <f>IFERROR(VLOOKUP($A52,'Project Estimate'!$A$4:$S$137,7,FALSE),"")</f>
        <v>0</v>
      </c>
      <c r="G52" s="54">
        <f>IFERROR(VLOOKUP($A52,'Project Estimate'!$A$4:$S$137,8,FALSE),"")</f>
        <v>0</v>
      </c>
      <c r="H52" s="55">
        <f>IFERROR(VLOOKUP($A52,'Project Estimate'!$A$4:$S$137,9,FALSE),"")</f>
        <v>0</v>
      </c>
      <c r="I52" s="48">
        <f>IFERROR(VLOOKUP($A52,'Project Estimate'!$A$4:$S$137,10,FALSE),"")</f>
        <v>0</v>
      </c>
      <c r="J52" s="49">
        <f>IFERROR(VLOOKUP($A52,'Project Estimate'!$A$4:$S$137,11,FALSE),"")</f>
        <v>0</v>
      </c>
      <c r="K52" s="49">
        <f>IFERROR(VLOOKUP($A52,'Project Estimate'!$A$4:$S$137,12,FALSE),"")</f>
        <v>0</v>
      </c>
      <c r="L52" s="49">
        <f>IFERROR(VLOOKUP($A52,'Project Estimate'!$A$4:$S$137,13,FALSE),"")</f>
        <v>0</v>
      </c>
      <c r="M52" s="49">
        <f>IFERROR(VLOOKUP($A52,'Project Estimate'!$A$4:$S$137,14,FALSE),"")</f>
        <v>0</v>
      </c>
      <c r="N52" s="49">
        <f>IFERROR(VLOOKUP($A52,'Project Estimate'!$A$4:$S$137,15,FALSE),"")</f>
        <v>0</v>
      </c>
      <c r="O52" s="49">
        <f>IFERROR(VLOOKUP($A52,'Project Estimate'!$A$4:$S$137,16,FALSE),"")</f>
        <v>0</v>
      </c>
      <c r="P52" s="49">
        <f>IFERROR(VLOOKUP($A52,'Project Estimate'!$A$4:$S$137,17,FALSE),"")</f>
        <v>0</v>
      </c>
      <c r="Q52" s="49">
        <f>IFERROR(VLOOKUP($A52,'Project Estimate'!$A$4:$S$137,18,FALSE),"")</f>
        <v>0</v>
      </c>
      <c r="R52" s="49">
        <f>IFERROR(VLOOKUP($A52,'Project Estimate'!$A$4:$S$137,19,FALSE),"")</f>
        <v>0</v>
      </c>
      <c r="S52" s="152">
        <f t="shared" si="4"/>
        <v>0</v>
      </c>
      <c r="T52" s="49"/>
      <c r="U52" s="49"/>
      <c r="V52" s="49">
        <v>12.25</v>
      </c>
      <c r="W52" s="49"/>
      <c r="X52" s="38"/>
      <c r="Y52" s="49"/>
      <c r="Z52" s="38"/>
      <c r="AA52" s="49"/>
      <c r="AB52" s="49"/>
      <c r="AC52" s="49"/>
      <c r="AD52" s="152">
        <f t="shared" si="5"/>
        <v>12.25</v>
      </c>
      <c r="AE52" s="156">
        <f t="shared" si="3"/>
        <v>-12.25</v>
      </c>
      <c r="AF52" s="131"/>
      <c r="AG52" s="131" t="str">
        <f>IFERROR(VLOOKUP(A51,Data2!$A$1:$E$470,4,FALSE),"")</f>
        <v/>
      </c>
      <c r="AH52" s="131" t="str">
        <f t="shared" si="18"/>
        <v/>
      </c>
      <c r="AI52" s="131"/>
      <c r="AJ52" s="131" t="str">
        <f>IFERROR(VLOOKUP(A51,Data2!$A$1:$E$470,5,FALSE),"")</f>
        <v/>
      </c>
    </row>
    <row r="53" spans="1:36" x14ac:dyDescent="0.25">
      <c r="A53" t="str">
        <f t="shared" si="17"/>
        <v>NEXELUSAPP - MAUI:Expense: Add New</v>
      </c>
      <c r="B53" s="44"/>
      <c r="C53" s="45"/>
      <c r="D53" s="57" t="s">
        <v>89</v>
      </c>
      <c r="E53" s="42">
        <f>IFERROR(VLOOKUP($A53,'Project Estimate'!$A$13:$S$137,6,FALSE),"")</f>
        <v>0.8</v>
      </c>
      <c r="F53" s="56">
        <f>IFERROR(VLOOKUP($A53,'Project Estimate'!$A$4:$S$137,7,FALSE),"")</f>
        <v>0</v>
      </c>
      <c r="G53" s="57">
        <f>IFERROR(VLOOKUP($A53,'Project Estimate'!$A$4:$S$137,8,FALSE),"")</f>
        <v>0</v>
      </c>
      <c r="H53" s="58">
        <f>IFERROR(VLOOKUP($A53,'Project Estimate'!$A$4:$S$137,9,FALSE),"")</f>
        <v>0</v>
      </c>
      <c r="I53" s="48">
        <f>IFERROR(VLOOKUP($A53,'Project Estimate'!$A$4:$S$137,10,FALSE),"")</f>
        <v>0</v>
      </c>
      <c r="J53" s="49">
        <f>IFERROR(VLOOKUP($A53,'Project Estimate'!$A$4:$S$137,11,FALSE),"")</f>
        <v>0</v>
      </c>
      <c r="K53" s="49">
        <f>IFERROR(VLOOKUP($A53,'Project Estimate'!$A$4:$S$137,12,FALSE),"")</f>
        <v>0</v>
      </c>
      <c r="L53" s="49">
        <f>IFERROR(VLOOKUP($A53,'Project Estimate'!$A$4:$S$137,13,FALSE),"")</f>
        <v>0</v>
      </c>
      <c r="M53" s="49">
        <f>IFERROR(VLOOKUP($A53,'Project Estimate'!$A$4:$S$137,14,FALSE),"")</f>
        <v>0</v>
      </c>
      <c r="N53" s="49">
        <f>IFERROR(VLOOKUP($A53,'Project Estimate'!$A$4:$S$137,15,FALSE),"")</f>
        <v>0</v>
      </c>
      <c r="O53" s="49">
        <f>IFERROR(VLOOKUP($A53,'Project Estimate'!$A$4:$S$137,16,FALSE),"")</f>
        <v>0</v>
      </c>
      <c r="P53" s="49">
        <f>IFERROR(VLOOKUP($A53,'Project Estimate'!$A$4:$S$137,17,FALSE),"")</f>
        <v>0</v>
      </c>
      <c r="Q53" s="49">
        <f>IFERROR(VLOOKUP($A53,'Project Estimate'!$A$4:$S$137,18,FALSE),"")</f>
        <v>0</v>
      </c>
      <c r="R53" s="49">
        <f>IFERROR(VLOOKUP($A53,'Project Estimate'!$A$4:$S$137,19,FALSE),"")</f>
        <v>0</v>
      </c>
      <c r="S53" s="152">
        <f t="shared" si="4"/>
        <v>0</v>
      </c>
      <c r="T53" s="49"/>
      <c r="U53" s="49"/>
      <c r="V53" s="49">
        <v>10.5</v>
      </c>
      <c r="W53" s="49"/>
      <c r="X53" s="38"/>
      <c r="Y53" s="49"/>
      <c r="Z53" s="38"/>
      <c r="AA53" s="49"/>
      <c r="AB53" s="49"/>
      <c r="AC53" s="49"/>
      <c r="AD53" s="152">
        <f t="shared" si="5"/>
        <v>10.5</v>
      </c>
      <c r="AE53" s="156">
        <f t="shared" si="3"/>
        <v>-10.5</v>
      </c>
      <c r="AF53" s="131"/>
      <c r="AG53" s="131" t="str">
        <f>IFERROR(VLOOKUP(A52,Data2!$A$1:$E$470,4,FALSE),"")</f>
        <v/>
      </c>
      <c r="AH53" s="131" t="str">
        <f t="shared" si="18"/>
        <v/>
      </c>
      <c r="AI53" s="131"/>
      <c r="AJ53" s="131" t="str">
        <f>IFERROR(VLOOKUP(A52,Data2!$A$1:$E$470,5,FALSE),"")</f>
        <v/>
      </c>
    </row>
    <row r="54" spans="1:36" x14ac:dyDescent="0.25">
      <c r="A54" t="str">
        <f t="shared" si="17"/>
        <v>NEXELUSAPP - MAUI:Expense: Assignment Page</v>
      </c>
      <c r="B54" s="44"/>
      <c r="C54" s="45"/>
      <c r="D54" s="57" t="s">
        <v>91</v>
      </c>
      <c r="E54" s="42">
        <f>IFERROR(VLOOKUP($A54,'Project Estimate'!$A$13:$S$137,6,FALSE),"")</f>
        <v>0</v>
      </c>
      <c r="F54" s="56">
        <f>IFERROR(VLOOKUP($A54,'Project Estimate'!$A$4:$S$137,7,FALSE),"")</f>
        <v>0</v>
      </c>
      <c r="G54" s="57">
        <f>IFERROR(VLOOKUP($A54,'Project Estimate'!$A$4:$S$137,8,FALSE),"")</f>
        <v>0</v>
      </c>
      <c r="H54" s="58">
        <f>IFERROR(VLOOKUP($A54,'Project Estimate'!$A$4:$S$137,9,FALSE),"")</f>
        <v>0</v>
      </c>
      <c r="I54" s="48">
        <f>IFERROR(VLOOKUP($A54,'Project Estimate'!$A$4:$S$137,10,FALSE),"")</f>
        <v>0</v>
      </c>
      <c r="J54" s="49">
        <f>IFERROR(VLOOKUP($A54,'Project Estimate'!$A$4:$S$137,11,FALSE),"")</f>
        <v>0</v>
      </c>
      <c r="K54" s="49">
        <f>IFERROR(VLOOKUP($A54,'Project Estimate'!$A$4:$S$137,12,FALSE),"")</f>
        <v>0</v>
      </c>
      <c r="L54" s="49">
        <f>IFERROR(VLOOKUP($A54,'Project Estimate'!$A$4:$S$137,13,FALSE),"")</f>
        <v>0</v>
      </c>
      <c r="M54" s="49">
        <f>IFERROR(VLOOKUP($A54,'Project Estimate'!$A$4:$S$137,14,FALSE),"")</f>
        <v>0</v>
      </c>
      <c r="N54" s="49">
        <f>IFERROR(VLOOKUP($A54,'Project Estimate'!$A$4:$S$137,15,FALSE),"")</f>
        <v>0</v>
      </c>
      <c r="O54" s="49">
        <f>IFERROR(VLOOKUP($A54,'Project Estimate'!$A$4:$S$137,16,FALSE),"")</f>
        <v>0</v>
      </c>
      <c r="P54" s="49">
        <f>IFERROR(VLOOKUP($A54,'Project Estimate'!$A$4:$S$137,17,FALSE),"")</f>
        <v>0</v>
      </c>
      <c r="Q54" s="49">
        <f>IFERROR(VLOOKUP($A54,'Project Estimate'!$A$4:$S$137,18,FALSE),"")</f>
        <v>0</v>
      </c>
      <c r="R54" s="49">
        <f>IFERROR(VLOOKUP($A54,'Project Estimate'!$A$4:$S$137,19,FALSE),"")</f>
        <v>0</v>
      </c>
      <c r="S54" s="152">
        <f t="shared" si="4"/>
        <v>0</v>
      </c>
      <c r="T54" s="49"/>
      <c r="U54" s="49"/>
      <c r="V54" s="49">
        <v>13.5</v>
      </c>
      <c r="W54" s="49"/>
      <c r="X54" s="38"/>
      <c r="Y54" s="49"/>
      <c r="Z54" s="38"/>
      <c r="AA54" s="49"/>
      <c r="AB54" s="49"/>
      <c r="AC54" s="49"/>
      <c r="AD54" s="152">
        <f t="shared" si="5"/>
        <v>13.5</v>
      </c>
      <c r="AE54" s="156">
        <f t="shared" si="3"/>
        <v>-13.5</v>
      </c>
      <c r="AF54" s="131"/>
      <c r="AG54" s="131">
        <f>IFERROR(VLOOKUP(A53,Data2!$A$1:$E$470,4,FALSE),"")</f>
        <v>45845</v>
      </c>
      <c r="AH54" s="131" t="str">
        <f t="shared" si="18"/>
        <v/>
      </c>
      <c r="AI54" s="131"/>
      <c r="AJ54" s="131">
        <f>IFERROR(VLOOKUP(A53,Data2!$A$1:$E$470,5,FALSE),"")</f>
        <v>45863</v>
      </c>
    </row>
    <row r="55" spans="1:36" x14ac:dyDescent="0.25">
      <c r="A55" t="str">
        <f t="shared" si="17"/>
        <v>NEXELUSAPP - MAUI:Expense: Main Page</v>
      </c>
      <c r="B55" s="117"/>
      <c r="C55" s="118"/>
      <c r="D55" s="121" t="s">
        <v>88</v>
      </c>
      <c r="E55" s="119">
        <f>IFERROR(VLOOKUP($A55,'Project Estimate'!$A$13:$S$137,6,FALSE),"")</f>
        <v>1</v>
      </c>
      <c r="F55" s="120">
        <f>IFERROR(VLOOKUP($A55,'Project Estimate'!$A$4:$S$137,7,FALSE),"")</f>
        <v>0</v>
      </c>
      <c r="G55" s="121">
        <f>IFERROR(VLOOKUP($A55,'Project Estimate'!$A$4:$S$137,8,FALSE),"")</f>
        <v>0</v>
      </c>
      <c r="H55" s="122">
        <f>IFERROR(VLOOKUP($A55,'Project Estimate'!$A$4:$S$137,9,FALSE),"")</f>
        <v>0</v>
      </c>
      <c r="I55" s="123">
        <f>IFERROR(VLOOKUP($A55,'Project Estimate'!$A$4:$S$137,10,FALSE),"")</f>
        <v>0</v>
      </c>
      <c r="J55" s="124">
        <f>IFERROR(VLOOKUP($A55,'Project Estimate'!$A$4:$S$137,11,FALSE),"")</f>
        <v>0</v>
      </c>
      <c r="K55" s="124">
        <f>IFERROR(VLOOKUP($A55,'Project Estimate'!$A$4:$S$137,12,FALSE),"")</f>
        <v>0</v>
      </c>
      <c r="L55" s="124">
        <f>IFERROR(VLOOKUP($A55,'Project Estimate'!$A$4:$S$137,13,FALSE),"")</f>
        <v>0</v>
      </c>
      <c r="M55" s="124">
        <f>IFERROR(VLOOKUP($A55,'Project Estimate'!$A$4:$S$137,14,FALSE),"")</f>
        <v>0</v>
      </c>
      <c r="N55" s="124">
        <f>IFERROR(VLOOKUP($A55,'Project Estimate'!$A$4:$S$137,15,FALSE),"")</f>
        <v>0</v>
      </c>
      <c r="O55" s="124">
        <f>IFERROR(VLOOKUP($A55,'Project Estimate'!$A$4:$S$137,16,FALSE),"")</f>
        <v>0</v>
      </c>
      <c r="P55" s="124">
        <f>IFERROR(VLOOKUP($A55,'Project Estimate'!$A$4:$S$137,17,FALSE),"")</f>
        <v>0</v>
      </c>
      <c r="Q55" s="124">
        <f>IFERROR(VLOOKUP($A55,'Project Estimate'!$A$4:$S$137,18,FALSE),"")</f>
        <v>0</v>
      </c>
      <c r="R55" s="124">
        <f>IFERROR(VLOOKUP($A55,'Project Estimate'!$A$4:$S$137,19,FALSE),"")</f>
        <v>0</v>
      </c>
      <c r="S55" s="153"/>
      <c r="T55" s="124"/>
      <c r="U55" s="124"/>
      <c r="V55" s="124">
        <v>16.899999999999999</v>
      </c>
      <c r="W55" s="124"/>
      <c r="X55" s="125"/>
      <c r="Y55" s="124"/>
      <c r="Z55" s="125"/>
      <c r="AA55" s="124"/>
      <c r="AB55" s="124"/>
      <c r="AC55" s="124"/>
      <c r="AD55" s="152">
        <f t="shared" si="5"/>
        <v>16.899999999999999</v>
      </c>
      <c r="AE55" s="158">
        <f t="shared" si="3"/>
        <v>-16.899999999999999</v>
      </c>
      <c r="AF55" s="134"/>
      <c r="AG55" s="134">
        <f>IFERROR(VLOOKUP(A54,Data2!$A$1:$E$470,4,FALSE),"")</f>
        <v>45845</v>
      </c>
      <c r="AH55" s="131" t="str">
        <f t="shared" si="18"/>
        <v/>
      </c>
      <c r="AI55" s="134"/>
      <c r="AJ55" s="134">
        <f>IFERROR(VLOOKUP(A54,Data2!$A$1:$E$470,5,FALSE),"")</f>
        <v>45862</v>
      </c>
    </row>
    <row r="56" spans="1:36" x14ac:dyDescent="0.25">
      <c r="A56" t="str">
        <f t="shared" si="17"/>
        <v>NEXELUSAPP - MAUI:Expense: Pending Expense Report</v>
      </c>
      <c r="B56" s="117"/>
      <c r="C56" s="118"/>
      <c r="D56" s="121" t="s">
        <v>94</v>
      </c>
      <c r="E56" s="119">
        <f>IFERROR(VLOOKUP($A56,'Project Estimate'!$A$13:$S$137,6,FALSE),"")</f>
        <v>0</v>
      </c>
      <c r="F56" s="120">
        <f>IFERROR(VLOOKUP($A56,'Project Estimate'!$A$4:$S$137,7,FALSE),"")</f>
        <v>0</v>
      </c>
      <c r="G56" s="121">
        <f>IFERROR(VLOOKUP($A56,'Project Estimate'!$A$4:$S$137,8,FALSE),"")</f>
        <v>0</v>
      </c>
      <c r="H56" s="122">
        <f>IFERROR(VLOOKUP($A56,'Project Estimate'!$A$4:$S$137,9,FALSE),"")</f>
        <v>0</v>
      </c>
      <c r="I56" s="123">
        <f>IFERROR(VLOOKUP($A56,'Project Estimate'!$A$4:$S$137,10,FALSE),"")</f>
        <v>0</v>
      </c>
      <c r="J56" s="124">
        <f>IFERROR(VLOOKUP($A56,'Project Estimate'!$A$4:$S$137,11,FALSE),"")</f>
        <v>0</v>
      </c>
      <c r="K56" s="124">
        <f>IFERROR(VLOOKUP($A56,'Project Estimate'!$A$4:$S$137,12,FALSE),"")</f>
        <v>0</v>
      </c>
      <c r="L56" s="124">
        <f>IFERROR(VLOOKUP($A56,'Project Estimate'!$A$4:$S$137,13,FALSE),"")</f>
        <v>0</v>
      </c>
      <c r="M56" s="124">
        <f>IFERROR(VLOOKUP($A56,'Project Estimate'!$A$4:$S$137,14,FALSE),"")</f>
        <v>0</v>
      </c>
      <c r="N56" s="124">
        <f>IFERROR(VLOOKUP($A56,'Project Estimate'!$A$4:$S$137,15,FALSE),"")</f>
        <v>0</v>
      </c>
      <c r="O56" s="124">
        <f>IFERROR(VLOOKUP($A56,'Project Estimate'!$A$4:$S$137,16,FALSE),"")</f>
        <v>0</v>
      </c>
      <c r="P56" s="124">
        <f>IFERROR(VLOOKUP($A56,'Project Estimate'!$A$4:$S$137,17,FALSE),"")</f>
        <v>0</v>
      </c>
      <c r="Q56" s="124">
        <f>IFERROR(VLOOKUP($A56,'Project Estimate'!$A$4:$S$137,18,FALSE),"")</f>
        <v>0</v>
      </c>
      <c r="R56" s="124">
        <f>IFERROR(VLOOKUP($A56,'Project Estimate'!$A$4:$S$137,19,FALSE),"")</f>
        <v>0</v>
      </c>
      <c r="S56" s="153"/>
      <c r="T56" s="124"/>
      <c r="U56" s="124"/>
      <c r="V56" s="124">
        <v>2.5</v>
      </c>
      <c r="W56" s="124"/>
      <c r="X56" s="125"/>
      <c r="Y56" s="124"/>
      <c r="Z56" s="125"/>
      <c r="AA56" s="124"/>
      <c r="AB56" s="124"/>
      <c r="AC56" s="124"/>
      <c r="AD56" s="152">
        <f t="shared" si="5"/>
        <v>2.5</v>
      </c>
      <c r="AE56" s="158">
        <f t="shared" si="3"/>
        <v>-2.5</v>
      </c>
      <c r="AF56" s="134"/>
      <c r="AG56" s="134">
        <f>IFERROR(VLOOKUP(A55,Data2!$A$1:$E$470,4,FALSE),"")</f>
        <v>45846</v>
      </c>
      <c r="AH56" s="131" t="str">
        <f t="shared" si="18"/>
        <v/>
      </c>
      <c r="AI56" s="134"/>
      <c r="AJ56" s="134">
        <f>IFERROR(VLOOKUP(A55,Data2!$A$1:$E$470,5,FALSE),"")</f>
        <v>45856</v>
      </c>
    </row>
    <row r="57" spans="1:36" x14ac:dyDescent="0.25">
      <c r="A57" t="str">
        <f t="shared" si="17"/>
        <v>NEXELUSAPP - MAUI:Expense: Permissions</v>
      </c>
      <c r="B57" s="117"/>
      <c r="C57" s="118"/>
      <c r="D57" s="121" t="s">
        <v>93</v>
      </c>
      <c r="E57" s="119">
        <f>IFERROR(VLOOKUP($A57,'Project Estimate'!$A$13:$S$137,6,FALSE),"")</f>
        <v>0</v>
      </c>
      <c r="F57" s="120">
        <f>IFERROR(VLOOKUP($A57,'Project Estimate'!$A$4:$S$137,7,FALSE),"")</f>
        <v>0</v>
      </c>
      <c r="G57" s="121">
        <f>IFERROR(VLOOKUP($A57,'Project Estimate'!$A$4:$S$137,8,FALSE),"")</f>
        <v>0</v>
      </c>
      <c r="H57" s="122">
        <f>IFERROR(VLOOKUP($A57,'Project Estimate'!$A$4:$S$137,9,FALSE),"")</f>
        <v>0</v>
      </c>
      <c r="I57" s="123">
        <f>IFERROR(VLOOKUP($A57,'Project Estimate'!$A$4:$S$137,10,FALSE),"")</f>
        <v>0</v>
      </c>
      <c r="J57" s="124">
        <f>IFERROR(VLOOKUP($A57,'Project Estimate'!$A$4:$S$137,11,FALSE),"")</f>
        <v>0</v>
      </c>
      <c r="K57" s="124">
        <f>IFERROR(VLOOKUP($A57,'Project Estimate'!$A$4:$S$137,12,FALSE),"")</f>
        <v>0</v>
      </c>
      <c r="L57" s="124">
        <f>IFERROR(VLOOKUP($A57,'Project Estimate'!$A$4:$S$137,13,FALSE),"")</f>
        <v>0</v>
      </c>
      <c r="M57" s="124">
        <f>IFERROR(VLOOKUP($A57,'Project Estimate'!$A$4:$S$137,14,FALSE),"")</f>
        <v>0</v>
      </c>
      <c r="N57" s="124">
        <f>IFERROR(VLOOKUP($A57,'Project Estimate'!$A$4:$S$137,15,FALSE),"")</f>
        <v>0</v>
      </c>
      <c r="O57" s="124">
        <f>IFERROR(VLOOKUP($A57,'Project Estimate'!$A$4:$S$137,16,FALSE),"")</f>
        <v>0</v>
      </c>
      <c r="P57" s="124">
        <f>IFERROR(VLOOKUP($A57,'Project Estimate'!$A$4:$S$137,17,FALSE),"")</f>
        <v>0</v>
      </c>
      <c r="Q57" s="124">
        <f>IFERROR(VLOOKUP($A57,'Project Estimate'!$A$4:$S$137,18,FALSE),"")</f>
        <v>0</v>
      </c>
      <c r="R57" s="124">
        <f>IFERROR(VLOOKUP($A57,'Project Estimate'!$A$4:$S$137,19,FALSE),"")</f>
        <v>0</v>
      </c>
      <c r="S57" s="153"/>
      <c r="T57" s="124"/>
      <c r="U57" s="124"/>
      <c r="V57" s="124">
        <v>9</v>
      </c>
      <c r="W57" s="124"/>
      <c r="X57" s="125"/>
      <c r="Y57" s="124"/>
      <c r="Z57" s="125"/>
      <c r="AA57" s="124"/>
      <c r="AB57" s="124"/>
      <c r="AC57" s="124"/>
      <c r="AD57" s="152">
        <f t="shared" si="5"/>
        <v>9</v>
      </c>
      <c r="AE57" s="158">
        <f t="shared" si="3"/>
        <v>-9</v>
      </c>
      <c r="AF57" s="134"/>
      <c r="AG57" s="134">
        <f>IFERROR(VLOOKUP(A56,Data2!$A$1:$E$470,4,FALSE),"")</f>
        <v>45852</v>
      </c>
      <c r="AH57" s="131" t="str">
        <f t="shared" si="18"/>
        <v/>
      </c>
      <c r="AI57" s="134"/>
      <c r="AJ57" s="134">
        <f>IFERROR(VLOOKUP(A56,Data2!$A$1:$E$470,5,FALSE),"")</f>
        <v>45852</v>
      </c>
    </row>
    <row r="58" spans="1:36" x14ac:dyDescent="0.25">
      <c r="A58" t="str">
        <f t="shared" si="17"/>
        <v>NEXELUSAPP - MAUI:Expense: Storage Functionality</v>
      </c>
      <c r="B58" s="117"/>
      <c r="C58" s="118"/>
      <c r="D58" s="121" t="s">
        <v>92</v>
      </c>
      <c r="E58" s="119">
        <f>IFERROR(VLOOKUP($A58,'Project Estimate'!$A$13:$S$137,6,FALSE),"")</f>
        <v>0</v>
      </c>
      <c r="F58" s="120">
        <f>IFERROR(VLOOKUP($A58,'Project Estimate'!$A$4:$S$137,7,FALSE),"")</f>
        <v>0</v>
      </c>
      <c r="G58" s="121">
        <f>IFERROR(VLOOKUP($A58,'Project Estimate'!$A$4:$S$137,8,FALSE),"")</f>
        <v>0</v>
      </c>
      <c r="H58" s="122">
        <f>IFERROR(VLOOKUP($A58,'Project Estimate'!$A$4:$S$137,9,FALSE),"")</f>
        <v>0</v>
      </c>
      <c r="I58" s="123">
        <f>IFERROR(VLOOKUP($A58,'Project Estimate'!$A$4:$S$137,10,FALSE),"")</f>
        <v>0</v>
      </c>
      <c r="J58" s="124">
        <f>IFERROR(VLOOKUP($A58,'Project Estimate'!$A$4:$S$137,11,FALSE),"")</f>
        <v>0</v>
      </c>
      <c r="K58" s="124">
        <f>IFERROR(VLOOKUP($A58,'Project Estimate'!$A$4:$S$137,12,FALSE),"")</f>
        <v>0</v>
      </c>
      <c r="L58" s="124">
        <f>IFERROR(VLOOKUP($A58,'Project Estimate'!$A$4:$S$137,13,FALSE),"")</f>
        <v>0</v>
      </c>
      <c r="M58" s="124">
        <f>IFERROR(VLOOKUP($A58,'Project Estimate'!$A$4:$S$137,14,FALSE),"")</f>
        <v>0</v>
      </c>
      <c r="N58" s="124">
        <f>IFERROR(VLOOKUP($A58,'Project Estimate'!$A$4:$S$137,15,FALSE),"")</f>
        <v>0</v>
      </c>
      <c r="O58" s="124">
        <f>IFERROR(VLOOKUP($A58,'Project Estimate'!$A$4:$S$137,16,FALSE),"")</f>
        <v>0</v>
      </c>
      <c r="P58" s="124">
        <f>IFERROR(VLOOKUP($A58,'Project Estimate'!$A$4:$S$137,17,FALSE),"")</f>
        <v>0</v>
      </c>
      <c r="Q58" s="124">
        <f>IFERROR(VLOOKUP($A58,'Project Estimate'!$A$4:$S$137,18,FALSE),"")</f>
        <v>0</v>
      </c>
      <c r="R58" s="124">
        <f>IFERROR(VLOOKUP($A58,'Project Estimate'!$A$4:$S$137,19,FALSE),"")</f>
        <v>0</v>
      </c>
      <c r="S58" s="153"/>
      <c r="T58" s="124"/>
      <c r="U58" s="124"/>
      <c r="V58" s="124">
        <v>6</v>
      </c>
      <c r="W58" s="124"/>
      <c r="X58" s="125"/>
      <c r="Y58" s="124"/>
      <c r="Z58" s="125"/>
      <c r="AA58" s="124"/>
      <c r="AB58" s="124"/>
      <c r="AC58" s="124"/>
      <c r="AD58" s="152">
        <f t="shared" si="5"/>
        <v>6</v>
      </c>
      <c r="AE58" s="158">
        <f t="shared" si="3"/>
        <v>-6</v>
      </c>
      <c r="AF58" s="134"/>
      <c r="AG58" s="134">
        <f>IFERROR(VLOOKUP(A57,Data2!$A$1:$E$470,4,FALSE),"")</f>
        <v>45848</v>
      </c>
      <c r="AH58" s="131" t="str">
        <f t="shared" si="18"/>
        <v/>
      </c>
      <c r="AI58" s="134"/>
      <c r="AJ58" s="134">
        <f>IFERROR(VLOOKUP(A57,Data2!$A$1:$E$470,5,FALSE),"")</f>
        <v>45856</v>
      </c>
    </row>
    <row r="59" spans="1:36" x14ac:dyDescent="0.25">
      <c r="A59" t="str">
        <f t="shared" si="17"/>
        <v>NEXELUSAPP - MAUI:Expense: Transactions Page + Nested listing</v>
      </c>
      <c r="B59" s="117"/>
      <c r="C59" s="118"/>
      <c r="D59" s="121" t="s">
        <v>90</v>
      </c>
      <c r="E59" s="119">
        <f>IFERROR(VLOOKUP($A59,'Project Estimate'!$A$13:$S$137,6,FALSE),"")</f>
        <v>0</v>
      </c>
      <c r="F59" s="120">
        <f>IFERROR(VLOOKUP($A59,'Project Estimate'!$A$4:$S$137,7,FALSE),"")</f>
        <v>0</v>
      </c>
      <c r="G59" s="121">
        <f>IFERROR(VLOOKUP($A59,'Project Estimate'!$A$4:$S$137,8,FALSE),"")</f>
        <v>0</v>
      </c>
      <c r="H59" s="122">
        <f>IFERROR(VLOOKUP($A59,'Project Estimate'!$A$4:$S$137,9,FALSE),"")</f>
        <v>0</v>
      </c>
      <c r="I59" s="123">
        <f>IFERROR(VLOOKUP($A59,'Project Estimate'!$A$4:$S$137,10,FALSE),"")</f>
        <v>0</v>
      </c>
      <c r="J59" s="124">
        <f>IFERROR(VLOOKUP($A59,'Project Estimate'!$A$4:$S$137,11,FALSE),"")</f>
        <v>0</v>
      </c>
      <c r="K59" s="124">
        <f>IFERROR(VLOOKUP($A59,'Project Estimate'!$A$4:$S$137,12,FALSE),"")</f>
        <v>0</v>
      </c>
      <c r="L59" s="124">
        <f>IFERROR(VLOOKUP($A59,'Project Estimate'!$A$4:$S$137,13,FALSE),"")</f>
        <v>0</v>
      </c>
      <c r="M59" s="124">
        <f>IFERROR(VLOOKUP($A59,'Project Estimate'!$A$4:$S$137,14,FALSE),"")</f>
        <v>0</v>
      </c>
      <c r="N59" s="124">
        <f>IFERROR(VLOOKUP($A59,'Project Estimate'!$A$4:$S$137,15,FALSE),"")</f>
        <v>0</v>
      </c>
      <c r="O59" s="124">
        <f>IFERROR(VLOOKUP($A59,'Project Estimate'!$A$4:$S$137,16,FALSE),"")</f>
        <v>0</v>
      </c>
      <c r="P59" s="124">
        <f>IFERROR(VLOOKUP($A59,'Project Estimate'!$A$4:$S$137,17,FALSE),"")</f>
        <v>0</v>
      </c>
      <c r="Q59" s="124">
        <f>IFERROR(VLOOKUP($A59,'Project Estimate'!$A$4:$S$137,18,FALSE),"")</f>
        <v>0</v>
      </c>
      <c r="R59" s="124">
        <f>IFERROR(VLOOKUP($A59,'Project Estimate'!$A$4:$S$137,19,FALSE),"")</f>
        <v>0</v>
      </c>
      <c r="S59" s="153"/>
      <c r="T59" s="124"/>
      <c r="U59" s="124"/>
      <c r="V59" s="124">
        <v>4.5</v>
      </c>
      <c r="W59" s="124"/>
      <c r="X59" s="125"/>
      <c r="Y59" s="124"/>
      <c r="Z59" s="125"/>
      <c r="AA59" s="124"/>
      <c r="AB59" s="124"/>
      <c r="AC59" s="124"/>
      <c r="AD59" s="152">
        <f t="shared" si="5"/>
        <v>4.5</v>
      </c>
      <c r="AE59" s="158">
        <f t="shared" si="3"/>
        <v>-4.5</v>
      </c>
      <c r="AF59" s="134"/>
      <c r="AG59" s="134">
        <f>IFERROR(VLOOKUP(A58,Data2!$A$1:$E$470,4,FALSE),"")</f>
        <v>45849</v>
      </c>
      <c r="AH59" s="131" t="str">
        <f t="shared" si="18"/>
        <v/>
      </c>
      <c r="AI59" s="134"/>
      <c r="AJ59" s="134">
        <f>IFERROR(VLOOKUP(A58,Data2!$A$1:$E$470,5,FALSE),"")</f>
        <v>45859</v>
      </c>
    </row>
    <row r="60" spans="1:36" ht="15.75" thickBot="1" x14ac:dyDescent="0.3">
      <c r="B60" s="46"/>
      <c r="C60" s="47"/>
      <c r="D60" s="60"/>
      <c r="E60" s="43" t="str">
        <f>IFERROR(VLOOKUP($A60,'Project Estimate'!$A$13:$S$137,6,FALSE),"")</f>
        <v/>
      </c>
      <c r="F60" s="59"/>
      <c r="G60" s="60"/>
      <c r="H60" s="61"/>
      <c r="I60" s="50"/>
      <c r="J60" s="51"/>
      <c r="K60" s="51"/>
      <c r="L60" s="51"/>
      <c r="M60" s="51"/>
      <c r="N60" s="51"/>
      <c r="O60" s="51"/>
      <c r="P60" s="51"/>
      <c r="Q60" s="51"/>
      <c r="R60" s="51"/>
      <c r="S60" s="160">
        <f t="shared" si="4"/>
        <v>0</v>
      </c>
      <c r="T60" s="51"/>
      <c r="U60" s="51"/>
      <c r="V60" s="51"/>
      <c r="W60" s="51"/>
      <c r="X60" s="40"/>
      <c r="Y60" s="51"/>
      <c r="Z60" s="40"/>
      <c r="AA60" s="51"/>
      <c r="AB60" s="51"/>
      <c r="AC60" s="51"/>
      <c r="AD60" s="160">
        <f t="shared" si="5"/>
        <v>0</v>
      </c>
      <c r="AE60" s="159"/>
      <c r="AF60" s="135"/>
      <c r="AG60" s="135"/>
      <c r="AH60" s="135"/>
      <c r="AI60" s="135"/>
      <c r="AJ60" s="135"/>
    </row>
    <row r="61" spans="1:36" x14ac:dyDescent="0.25">
      <c r="I61" s="52"/>
      <c r="J61" s="52"/>
      <c r="K61" s="52"/>
      <c r="L61" s="52"/>
      <c r="M61" s="52"/>
      <c r="N61" s="52"/>
      <c r="O61" s="52"/>
      <c r="P61" s="52"/>
      <c r="Q61" s="52"/>
      <c r="R61" s="52"/>
    </row>
    <row r="62" spans="1:36" x14ac:dyDescent="0.25">
      <c r="I62" s="52"/>
      <c r="J62" s="52"/>
      <c r="K62" s="52"/>
      <c r="L62" s="52"/>
      <c r="M62" s="52"/>
      <c r="N62" s="52"/>
      <c r="O62" s="52"/>
      <c r="P62" s="52"/>
      <c r="Q62" s="52"/>
      <c r="R62" s="52"/>
    </row>
    <row r="63" spans="1:36" x14ac:dyDescent="0.25"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1:36" x14ac:dyDescent="0.25">
      <c r="I64" s="52"/>
      <c r="J64" s="52"/>
      <c r="K64" s="52"/>
      <c r="L64" s="52"/>
      <c r="M64" s="52"/>
      <c r="N64" s="52"/>
      <c r="O64" s="52"/>
      <c r="P64" s="52"/>
      <c r="Q64" s="52"/>
      <c r="R64" s="52"/>
    </row>
    <row r="65" spans="9:18" x14ac:dyDescent="0.25">
      <c r="I65" s="52"/>
      <c r="J65" s="52"/>
      <c r="K65" s="52"/>
      <c r="L65" s="52"/>
      <c r="M65" s="52"/>
      <c r="N65" s="52"/>
      <c r="O65" s="52"/>
      <c r="P65" s="52"/>
      <c r="Q65" s="52"/>
      <c r="R65" s="52"/>
    </row>
    <row r="66" spans="9:18" x14ac:dyDescent="0.25">
      <c r="I66" s="52"/>
      <c r="J66" s="52"/>
      <c r="K66" s="52"/>
      <c r="L66" s="52"/>
      <c r="M66" s="52"/>
      <c r="N66" s="52"/>
      <c r="O66" s="52"/>
      <c r="P66" s="52"/>
      <c r="Q66" s="52"/>
      <c r="R66" s="52"/>
    </row>
    <row r="67" spans="9:18" x14ac:dyDescent="0.25"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9:18" x14ac:dyDescent="0.25">
      <c r="I68" s="52"/>
      <c r="J68" s="52"/>
      <c r="K68" s="52"/>
      <c r="L68" s="52"/>
      <c r="M68" s="52"/>
      <c r="N68" s="52"/>
      <c r="O68" s="52"/>
      <c r="P68" s="52"/>
      <c r="Q68" s="52"/>
      <c r="R68" s="52"/>
    </row>
    <row r="69" spans="9:18" x14ac:dyDescent="0.25">
      <c r="I69" s="52"/>
      <c r="J69" s="52"/>
      <c r="K69" s="52"/>
      <c r="L69" s="52"/>
      <c r="M69" s="52"/>
      <c r="N69" s="52"/>
      <c r="O69" s="52"/>
      <c r="P69" s="52"/>
      <c r="Q69" s="52"/>
      <c r="R69" s="52"/>
    </row>
    <row r="70" spans="9:18" x14ac:dyDescent="0.25">
      <c r="I70" s="52"/>
      <c r="J70" s="52"/>
      <c r="K70" s="52"/>
      <c r="L70" s="52"/>
      <c r="M70" s="52"/>
      <c r="N70" s="52"/>
      <c r="O70" s="52"/>
      <c r="P70" s="52"/>
      <c r="Q70" s="52"/>
      <c r="R70" s="52"/>
    </row>
    <row r="71" spans="9:18" x14ac:dyDescent="0.25"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9:18" x14ac:dyDescent="0.25">
      <c r="I72" s="52"/>
      <c r="J72" s="52"/>
      <c r="K72" s="52"/>
      <c r="L72" s="52"/>
      <c r="M72" s="52"/>
      <c r="N72" s="52"/>
      <c r="O72" s="52"/>
      <c r="P72" s="52"/>
      <c r="Q72" s="52"/>
      <c r="R72" s="52"/>
    </row>
    <row r="73" spans="9:18" x14ac:dyDescent="0.25">
      <c r="I73" s="52"/>
      <c r="J73" s="52"/>
      <c r="K73" s="52"/>
      <c r="L73" s="52"/>
      <c r="M73" s="52"/>
      <c r="N73" s="52"/>
      <c r="O73" s="52"/>
      <c r="P73" s="52"/>
      <c r="Q73" s="52"/>
      <c r="R73" s="52"/>
    </row>
    <row r="74" spans="9:18" x14ac:dyDescent="0.25">
      <c r="I74" s="52"/>
      <c r="J74" s="52"/>
      <c r="K74" s="52"/>
      <c r="L74" s="52"/>
      <c r="M74" s="52"/>
      <c r="N74" s="52"/>
      <c r="O74" s="52"/>
      <c r="P74" s="52"/>
      <c r="Q74" s="52"/>
      <c r="R74" s="52"/>
    </row>
    <row r="75" spans="9:18" x14ac:dyDescent="0.25"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9:18" x14ac:dyDescent="0.25">
      <c r="I76" s="52"/>
      <c r="J76" s="52"/>
      <c r="K76" s="52"/>
      <c r="L76" s="52"/>
      <c r="M76" s="52"/>
      <c r="N76" s="52"/>
      <c r="O76" s="52"/>
      <c r="P76" s="52"/>
      <c r="Q76" s="52"/>
      <c r="R76" s="52"/>
    </row>
    <row r="77" spans="9:18" x14ac:dyDescent="0.25">
      <c r="I77" s="52"/>
      <c r="J77" s="52"/>
      <c r="K77" s="52"/>
      <c r="L77" s="52"/>
      <c r="M77" s="52"/>
      <c r="N77" s="52"/>
      <c r="O77" s="52"/>
      <c r="P77" s="52"/>
      <c r="Q77" s="52"/>
      <c r="R77" s="52"/>
    </row>
    <row r="78" spans="9:18" x14ac:dyDescent="0.25">
      <c r="I78" s="52"/>
      <c r="J78" s="52"/>
      <c r="K78" s="52"/>
      <c r="L78" s="52"/>
      <c r="M78" s="52"/>
      <c r="N78" s="52"/>
      <c r="O78" s="52"/>
      <c r="P78" s="52"/>
      <c r="Q78" s="52"/>
      <c r="R78" s="52"/>
    </row>
    <row r="79" spans="9:18" x14ac:dyDescent="0.25">
      <c r="I79" s="52"/>
      <c r="J79" s="52"/>
      <c r="K79" s="52"/>
      <c r="L79" s="52"/>
      <c r="M79" s="52"/>
      <c r="N79" s="52"/>
      <c r="O79" s="52"/>
      <c r="P79" s="52"/>
      <c r="Q79" s="52"/>
      <c r="R79" s="52"/>
    </row>
  </sheetData>
  <mergeCells count="4">
    <mergeCell ref="AF5:AG5"/>
    <mergeCell ref="AI5:AJ5"/>
    <mergeCell ref="I4:S4"/>
    <mergeCell ref="T4:AD4"/>
  </mergeCells>
  <conditionalFormatting sqref="E7:E60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{36F0D3A1-6E5E-4BB3-8A80-6BFBDF9394B5}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F0D3A1-6E5E-4BB3-8A80-6BFBDF9394B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E7:E60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4ECCD-A135-44C5-ADAA-7AE51E75048C}">
  <dimension ref="A5:X58"/>
  <sheetViews>
    <sheetView topLeftCell="A22" workbookViewId="0">
      <selection activeCell="A42" sqref="A42:XFD42"/>
    </sheetView>
  </sheetViews>
  <sheetFormatPr defaultRowHeight="15" x14ac:dyDescent="0.25"/>
  <cols>
    <col min="1" max="1" width="60.42578125" bestFit="1" customWidth="1"/>
    <col min="2" max="2" width="14.5703125" customWidth="1"/>
    <col min="3" max="3" width="7.28515625" customWidth="1"/>
    <col min="4" max="4" width="13.42578125" customWidth="1"/>
    <col min="5" max="5" width="15.140625" customWidth="1"/>
    <col min="6" max="6" width="9.28515625" customWidth="1"/>
    <col min="7" max="7" width="8.7109375" customWidth="1"/>
    <col min="8" max="8" width="14.7109375" customWidth="1"/>
    <col min="9" max="9" width="12.85546875" customWidth="1"/>
    <col min="10" max="10" width="11.85546875" customWidth="1"/>
    <col min="11" max="11" width="12.42578125" customWidth="1"/>
    <col min="12" max="12" width="17.85546875" customWidth="1"/>
    <col min="13" max="13" width="14" customWidth="1"/>
    <col min="14" max="14" width="7.5703125" customWidth="1"/>
    <col min="15" max="15" width="11.28515625" customWidth="1"/>
  </cols>
  <sheetData>
    <row r="5" spans="1:24" x14ac:dyDescent="0.25">
      <c r="A5" s="33" t="s">
        <v>156</v>
      </c>
      <c r="B5" s="33" t="s">
        <v>125</v>
      </c>
      <c r="C5" s="33" t="s">
        <v>43</v>
      </c>
      <c r="D5" s="33" t="s">
        <v>134</v>
      </c>
      <c r="E5" s="33" t="s">
        <v>152</v>
      </c>
      <c r="F5" s="33" t="s">
        <v>137</v>
      </c>
      <c r="G5" s="33" t="s">
        <v>129</v>
      </c>
      <c r="H5" s="33" t="s">
        <v>150</v>
      </c>
      <c r="I5" s="33" t="s">
        <v>131</v>
      </c>
      <c r="J5" s="33" t="s">
        <v>127</v>
      </c>
      <c r="K5" s="33" t="s">
        <v>142</v>
      </c>
      <c r="L5" s="33" t="s">
        <v>128</v>
      </c>
      <c r="M5" s="33" t="s">
        <v>141</v>
      </c>
      <c r="N5" s="33" t="s">
        <v>145</v>
      </c>
      <c r="O5" s="33" t="s">
        <v>47</v>
      </c>
      <c r="P5" s="33" t="s">
        <v>167</v>
      </c>
      <c r="Q5" s="33" t="s">
        <v>172</v>
      </c>
      <c r="R5" s="33" t="s">
        <v>173</v>
      </c>
      <c r="S5" s="33" t="s">
        <v>174</v>
      </c>
      <c r="T5" s="33" t="s">
        <v>180</v>
      </c>
      <c r="U5" s="33" t="s">
        <v>160</v>
      </c>
      <c r="V5" s="33" t="s">
        <v>177</v>
      </c>
      <c r="W5" s="33" t="s">
        <v>193</v>
      </c>
      <c r="X5" s="33" t="s">
        <v>157</v>
      </c>
    </row>
    <row r="6" spans="1:24" x14ac:dyDescent="0.25">
      <c r="A6" s="29" t="s">
        <v>0</v>
      </c>
      <c r="B6" s="162">
        <v>2</v>
      </c>
      <c r="C6" s="162"/>
      <c r="D6" s="162"/>
      <c r="E6" s="162"/>
      <c r="F6" s="162">
        <v>7</v>
      </c>
      <c r="G6" s="162"/>
      <c r="H6" s="162"/>
      <c r="I6" s="162"/>
      <c r="J6" s="162"/>
      <c r="K6" s="162"/>
      <c r="L6" s="162">
        <v>7</v>
      </c>
      <c r="M6" s="162"/>
      <c r="N6" s="162">
        <v>9</v>
      </c>
      <c r="O6" s="162"/>
      <c r="P6" s="162">
        <v>27</v>
      </c>
      <c r="Q6" s="162"/>
      <c r="R6" s="162"/>
      <c r="S6" s="162">
        <v>4</v>
      </c>
      <c r="T6" s="162"/>
      <c r="U6" s="162"/>
      <c r="V6" s="162"/>
      <c r="W6" s="162"/>
      <c r="X6" s="162">
        <v>56</v>
      </c>
    </row>
    <row r="7" spans="1:24" x14ac:dyDescent="0.25">
      <c r="A7" s="27" t="s">
        <v>2</v>
      </c>
      <c r="B7" s="25"/>
      <c r="C7" s="25"/>
      <c r="D7" s="25"/>
      <c r="E7" s="25"/>
      <c r="F7" s="25">
        <v>6</v>
      </c>
      <c r="G7" s="25"/>
      <c r="H7" s="25"/>
      <c r="I7" s="25"/>
      <c r="J7" s="25"/>
      <c r="K7" s="25"/>
      <c r="L7" s="25">
        <v>7</v>
      </c>
      <c r="M7" s="25"/>
      <c r="N7" s="25">
        <v>9</v>
      </c>
      <c r="O7" s="25"/>
      <c r="P7" s="25">
        <v>20.5</v>
      </c>
      <c r="Q7" s="25"/>
      <c r="R7" s="25"/>
      <c r="S7" s="25"/>
      <c r="T7" s="25"/>
      <c r="U7" s="25"/>
      <c r="V7" s="25"/>
      <c r="W7" s="25"/>
      <c r="X7" s="25">
        <v>42.5</v>
      </c>
    </row>
    <row r="8" spans="1:24" x14ac:dyDescent="0.25">
      <c r="A8" s="27" t="s">
        <v>178</v>
      </c>
      <c r="B8" s="25"/>
      <c r="C8" s="25"/>
      <c r="D8" s="25"/>
      <c r="E8" s="25"/>
      <c r="F8" s="25">
        <v>1</v>
      </c>
      <c r="G8" s="25"/>
      <c r="H8" s="25"/>
      <c r="I8" s="25"/>
      <c r="J8" s="25"/>
      <c r="K8" s="25"/>
      <c r="L8" s="25"/>
      <c r="M8" s="25"/>
      <c r="N8" s="25"/>
      <c r="O8" s="25"/>
      <c r="P8" s="25">
        <v>6.5</v>
      </c>
      <c r="Q8" s="25"/>
      <c r="R8" s="25"/>
      <c r="S8" s="25"/>
      <c r="T8" s="25"/>
      <c r="U8" s="25"/>
      <c r="V8" s="25"/>
      <c r="W8" s="25"/>
      <c r="X8" s="25">
        <v>7.5</v>
      </c>
    </row>
    <row r="9" spans="1:24" x14ac:dyDescent="0.25">
      <c r="A9" s="27" t="s">
        <v>182</v>
      </c>
      <c r="B9" s="25">
        <v>2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>
        <v>4</v>
      </c>
      <c r="T9" s="25"/>
      <c r="U9" s="25"/>
      <c r="V9" s="25"/>
      <c r="W9" s="25"/>
      <c r="X9" s="25">
        <v>6</v>
      </c>
    </row>
    <row r="10" spans="1:24" x14ac:dyDescent="0.25">
      <c r="A10" s="29" t="s">
        <v>3</v>
      </c>
      <c r="B10" s="162">
        <v>12</v>
      </c>
      <c r="C10" s="162">
        <v>8</v>
      </c>
      <c r="D10" s="162">
        <v>52</v>
      </c>
      <c r="E10" s="162"/>
      <c r="F10" s="162"/>
      <c r="G10" s="162">
        <v>3</v>
      </c>
      <c r="H10" s="162"/>
      <c r="I10" s="162"/>
      <c r="J10" s="162"/>
      <c r="K10" s="162">
        <v>6</v>
      </c>
      <c r="L10" s="162"/>
      <c r="M10" s="162"/>
      <c r="N10" s="162"/>
      <c r="O10" s="162"/>
      <c r="P10" s="162"/>
      <c r="Q10" s="162"/>
      <c r="R10" s="162">
        <v>2</v>
      </c>
      <c r="S10" s="162"/>
      <c r="T10" s="162"/>
      <c r="U10" s="162"/>
      <c r="V10" s="162"/>
      <c r="W10" s="162"/>
      <c r="X10" s="162">
        <v>83</v>
      </c>
    </row>
    <row r="11" spans="1:24" x14ac:dyDescent="0.25">
      <c r="A11" s="27" t="s">
        <v>4</v>
      </c>
      <c r="B11" s="25"/>
      <c r="C11" s="25"/>
      <c r="D11" s="25">
        <v>24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>
        <v>24</v>
      </c>
    </row>
    <row r="12" spans="1:24" x14ac:dyDescent="0.25">
      <c r="A12" s="27" t="s">
        <v>7</v>
      </c>
      <c r="B12" s="25"/>
      <c r="C12" s="25"/>
      <c r="D12" s="25">
        <v>23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>
        <v>23</v>
      </c>
    </row>
    <row r="13" spans="1:24" x14ac:dyDescent="0.25">
      <c r="A13" s="27" t="s">
        <v>9</v>
      </c>
      <c r="B13" s="25"/>
      <c r="C13" s="25">
        <v>8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>
        <v>8</v>
      </c>
    </row>
    <row r="14" spans="1:24" x14ac:dyDescent="0.25">
      <c r="A14" s="27" t="s">
        <v>14</v>
      </c>
      <c r="B14" s="25">
        <v>12</v>
      </c>
      <c r="C14" s="25"/>
      <c r="D14" s="25"/>
      <c r="E14" s="25"/>
      <c r="F14" s="25"/>
      <c r="G14" s="25">
        <v>3</v>
      </c>
      <c r="H14" s="25"/>
      <c r="I14" s="25"/>
      <c r="J14" s="25"/>
      <c r="K14" s="25">
        <v>6</v>
      </c>
      <c r="L14" s="25"/>
      <c r="M14" s="25"/>
      <c r="N14" s="25"/>
      <c r="O14" s="25"/>
      <c r="P14" s="25"/>
      <c r="Q14" s="25"/>
      <c r="R14" s="25">
        <v>2</v>
      </c>
      <c r="S14" s="25"/>
      <c r="T14" s="25"/>
      <c r="U14" s="25"/>
      <c r="V14" s="25"/>
      <c r="W14" s="25"/>
      <c r="X14" s="25">
        <v>23</v>
      </c>
    </row>
    <row r="15" spans="1:24" x14ac:dyDescent="0.25">
      <c r="A15" s="27" t="s">
        <v>13</v>
      </c>
      <c r="B15" s="25"/>
      <c r="C15" s="25"/>
      <c r="D15" s="25">
        <v>5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>
        <v>5</v>
      </c>
    </row>
    <row r="16" spans="1:24" x14ac:dyDescent="0.25">
      <c r="A16" s="29" t="s">
        <v>15</v>
      </c>
      <c r="B16" s="162">
        <v>51.5</v>
      </c>
      <c r="C16" s="162"/>
      <c r="D16" s="162">
        <v>290.89999999999998</v>
      </c>
      <c r="E16" s="162">
        <v>1.5</v>
      </c>
      <c r="F16" s="162">
        <v>70.3</v>
      </c>
      <c r="G16" s="162">
        <v>17</v>
      </c>
      <c r="H16" s="162">
        <v>40.200000000000003</v>
      </c>
      <c r="I16" s="162">
        <v>16</v>
      </c>
      <c r="J16" s="162">
        <v>52.5</v>
      </c>
      <c r="K16" s="162">
        <v>24</v>
      </c>
      <c r="L16" s="162">
        <v>11.5</v>
      </c>
      <c r="M16" s="162">
        <v>42</v>
      </c>
      <c r="N16" s="162">
        <v>89.5</v>
      </c>
      <c r="O16" s="162">
        <v>28.5</v>
      </c>
      <c r="P16" s="162">
        <v>32.5</v>
      </c>
      <c r="Q16" s="162">
        <v>15</v>
      </c>
      <c r="R16" s="162">
        <v>2</v>
      </c>
      <c r="S16" s="162">
        <v>49</v>
      </c>
      <c r="T16" s="162"/>
      <c r="U16" s="162">
        <v>10.5</v>
      </c>
      <c r="V16" s="162">
        <v>0.5</v>
      </c>
      <c r="W16" s="162"/>
      <c r="X16" s="162">
        <v>844.9</v>
      </c>
    </row>
    <row r="17" spans="1:24" x14ac:dyDescent="0.25">
      <c r="A17" s="27" t="s">
        <v>17</v>
      </c>
      <c r="B17" s="25"/>
      <c r="C17" s="25"/>
      <c r="D17" s="25">
        <v>17</v>
      </c>
      <c r="E17" s="25"/>
      <c r="F17" s="25">
        <v>2.5</v>
      </c>
      <c r="G17" s="25"/>
      <c r="H17" s="25"/>
      <c r="I17" s="25"/>
      <c r="J17" s="25">
        <v>5</v>
      </c>
      <c r="K17" s="25"/>
      <c r="L17" s="25"/>
      <c r="M17" s="25">
        <v>4</v>
      </c>
      <c r="N17" s="25">
        <v>8</v>
      </c>
      <c r="O17" s="25">
        <v>3</v>
      </c>
      <c r="P17" s="25">
        <v>1</v>
      </c>
      <c r="Q17" s="25"/>
      <c r="R17" s="25"/>
      <c r="S17" s="25"/>
      <c r="T17" s="25"/>
      <c r="U17" s="25">
        <v>2</v>
      </c>
      <c r="V17" s="25"/>
      <c r="W17" s="25"/>
      <c r="X17" s="25">
        <v>42.5</v>
      </c>
    </row>
    <row r="18" spans="1:24" x14ac:dyDescent="0.25">
      <c r="A18" s="27" t="s">
        <v>19</v>
      </c>
      <c r="B18" s="25"/>
      <c r="C18" s="25"/>
      <c r="D18" s="25">
        <v>8.6999999999999993</v>
      </c>
      <c r="E18" s="25"/>
      <c r="F18" s="25">
        <v>1.5</v>
      </c>
      <c r="G18" s="25"/>
      <c r="H18" s="25"/>
      <c r="I18" s="25"/>
      <c r="J18" s="25"/>
      <c r="K18" s="25"/>
      <c r="L18" s="25"/>
      <c r="M18" s="25"/>
      <c r="N18" s="25">
        <v>4.5</v>
      </c>
      <c r="O18" s="25"/>
      <c r="P18" s="25">
        <v>4</v>
      </c>
      <c r="Q18" s="25"/>
      <c r="R18" s="25"/>
      <c r="S18" s="25"/>
      <c r="T18" s="25"/>
      <c r="U18" s="25"/>
      <c r="V18" s="25"/>
      <c r="W18" s="25"/>
      <c r="X18" s="25">
        <v>18.7</v>
      </c>
    </row>
    <row r="19" spans="1:24" x14ac:dyDescent="0.25">
      <c r="A19" s="27" t="s">
        <v>20</v>
      </c>
      <c r="B19" s="25"/>
      <c r="C19" s="25"/>
      <c r="D19" s="25">
        <v>54.2</v>
      </c>
      <c r="E19" s="25"/>
      <c r="F19" s="25">
        <v>5</v>
      </c>
      <c r="G19" s="25"/>
      <c r="H19" s="25"/>
      <c r="I19" s="25"/>
      <c r="J19" s="25">
        <v>4</v>
      </c>
      <c r="K19" s="25"/>
      <c r="L19" s="25"/>
      <c r="M19" s="25">
        <v>9</v>
      </c>
      <c r="N19" s="25">
        <v>29</v>
      </c>
      <c r="O19" s="25">
        <v>3</v>
      </c>
      <c r="P19" s="25">
        <v>22.5</v>
      </c>
      <c r="Q19" s="25"/>
      <c r="R19" s="25"/>
      <c r="S19" s="25"/>
      <c r="T19" s="25"/>
      <c r="U19" s="25"/>
      <c r="V19" s="25"/>
      <c r="W19" s="25"/>
      <c r="X19" s="25">
        <v>126.7</v>
      </c>
    </row>
    <row r="20" spans="1:24" x14ac:dyDescent="0.25">
      <c r="A20" s="27" t="s">
        <v>21</v>
      </c>
      <c r="B20" s="25"/>
      <c r="C20" s="25"/>
      <c r="D20" s="25">
        <v>9</v>
      </c>
      <c r="E20" s="25"/>
      <c r="F20" s="25">
        <v>3.5</v>
      </c>
      <c r="G20" s="25"/>
      <c r="H20" s="25"/>
      <c r="I20" s="25"/>
      <c r="J20" s="25">
        <v>2.5</v>
      </c>
      <c r="K20" s="25"/>
      <c r="L20" s="25">
        <v>3</v>
      </c>
      <c r="M20" s="25">
        <v>5</v>
      </c>
      <c r="N20" s="25">
        <v>11</v>
      </c>
      <c r="O20" s="25">
        <v>6</v>
      </c>
      <c r="P20" s="25">
        <v>3</v>
      </c>
      <c r="Q20" s="25"/>
      <c r="R20" s="25"/>
      <c r="S20" s="25"/>
      <c r="T20" s="25"/>
      <c r="U20" s="25"/>
      <c r="V20" s="25"/>
      <c r="W20" s="25"/>
      <c r="X20" s="25">
        <v>43</v>
      </c>
    </row>
    <row r="21" spans="1:24" x14ac:dyDescent="0.25">
      <c r="A21" s="27" t="s">
        <v>14</v>
      </c>
      <c r="B21" s="25">
        <v>8.5</v>
      </c>
      <c r="C21" s="25"/>
      <c r="D21" s="25"/>
      <c r="E21" s="25"/>
      <c r="F21" s="25">
        <v>44.3</v>
      </c>
      <c r="G21" s="25">
        <v>17</v>
      </c>
      <c r="H21" s="25">
        <v>40.200000000000003</v>
      </c>
      <c r="I21" s="25">
        <v>16</v>
      </c>
      <c r="J21" s="25"/>
      <c r="K21" s="25">
        <v>24</v>
      </c>
      <c r="L21" s="25"/>
      <c r="M21" s="25"/>
      <c r="N21" s="25"/>
      <c r="O21" s="25"/>
      <c r="P21" s="25"/>
      <c r="Q21" s="25">
        <v>15</v>
      </c>
      <c r="R21" s="25">
        <v>2</v>
      </c>
      <c r="S21" s="25">
        <v>5</v>
      </c>
      <c r="T21" s="25"/>
      <c r="U21" s="25"/>
      <c r="V21" s="25">
        <v>0.5</v>
      </c>
      <c r="W21" s="25"/>
      <c r="X21" s="25">
        <v>172.5</v>
      </c>
    </row>
    <row r="22" spans="1:24" x14ac:dyDescent="0.25">
      <c r="A22" s="27" t="s">
        <v>23</v>
      </c>
      <c r="B22" s="25"/>
      <c r="C22" s="25"/>
      <c r="D22" s="25">
        <v>2</v>
      </c>
      <c r="E22" s="25"/>
      <c r="F22" s="25">
        <v>1</v>
      </c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>
        <v>3</v>
      </c>
    </row>
    <row r="23" spans="1:24" x14ac:dyDescent="0.25">
      <c r="A23" s="27" t="s">
        <v>24</v>
      </c>
      <c r="B23" s="25"/>
      <c r="C23" s="25"/>
      <c r="D23" s="25">
        <v>126.5</v>
      </c>
      <c r="E23" s="25"/>
      <c r="F23" s="25">
        <v>1.5</v>
      </c>
      <c r="G23" s="25"/>
      <c r="H23" s="25"/>
      <c r="I23" s="25"/>
      <c r="J23" s="25">
        <v>3.5</v>
      </c>
      <c r="K23" s="25"/>
      <c r="L23" s="25">
        <v>2</v>
      </c>
      <c r="M23" s="25">
        <v>13</v>
      </c>
      <c r="N23" s="25">
        <v>24</v>
      </c>
      <c r="O23" s="25">
        <v>15.5</v>
      </c>
      <c r="P23" s="25"/>
      <c r="Q23" s="25"/>
      <c r="R23" s="25"/>
      <c r="S23" s="25">
        <v>2</v>
      </c>
      <c r="T23" s="25"/>
      <c r="U23" s="25">
        <v>8.5</v>
      </c>
      <c r="V23" s="25"/>
      <c r="W23" s="25"/>
      <c r="X23" s="25">
        <v>196.5</v>
      </c>
    </row>
    <row r="24" spans="1:24" x14ac:dyDescent="0.25">
      <c r="A24" s="27" t="s">
        <v>25</v>
      </c>
      <c r="B24" s="25"/>
      <c r="C24" s="25"/>
      <c r="D24" s="25">
        <v>15.5</v>
      </c>
      <c r="E24" s="25"/>
      <c r="F24" s="25">
        <v>2.5</v>
      </c>
      <c r="G24" s="25"/>
      <c r="H24" s="25"/>
      <c r="I24" s="25"/>
      <c r="J24" s="25">
        <v>5.5</v>
      </c>
      <c r="K24" s="25"/>
      <c r="L24" s="25">
        <v>2.5</v>
      </c>
      <c r="M24" s="25">
        <v>11</v>
      </c>
      <c r="N24" s="25">
        <v>9</v>
      </c>
      <c r="O24" s="25">
        <v>1</v>
      </c>
      <c r="P24" s="25">
        <v>2</v>
      </c>
      <c r="Q24" s="25"/>
      <c r="R24" s="25"/>
      <c r="S24" s="25"/>
      <c r="T24" s="25"/>
      <c r="U24" s="25"/>
      <c r="V24" s="25"/>
      <c r="W24" s="25"/>
      <c r="X24" s="25">
        <v>49</v>
      </c>
    </row>
    <row r="25" spans="1:24" x14ac:dyDescent="0.25">
      <c r="A25" s="27" t="s">
        <v>26</v>
      </c>
      <c r="B25" s="25"/>
      <c r="C25" s="25"/>
      <c r="D25" s="25">
        <v>13.5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>
        <v>13.5</v>
      </c>
    </row>
    <row r="26" spans="1:24" x14ac:dyDescent="0.25">
      <c r="A26" s="27" t="s">
        <v>165</v>
      </c>
      <c r="B26" s="25">
        <v>43</v>
      </c>
      <c r="C26" s="25"/>
      <c r="D26" s="25">
        <v>44.5</v>
      </c>
      <c r="E26" s="25">
        <v>1.5</v>
      </c>
      <c r="F26" s="25">
        <v>8.5</v>
      </c>
      <c r="G26" s="25"/>
      <c r="H26" s="25"/>
      <c r="I26" s="25"/>
      <c r="J26" s="25">
        <v>32</v>
      </c>
      <c r="K26" s="25"/>
      <c r="L26" s="25">
        <v>4</v>
      </c>
      <c r="M26" s="25"/>
      <c r="N26" s="25"/>
      <c r="O26" s="25"/>
      <c r="P26" s="25"/>
      <c r="Q26" s="25"/>
      <c r="R26" s="25"/>
      <c r="S26" s="25">
        <v>42</v>
      </c>
      <c r="T26" s="25"/>
      <c r="U26" s="25"/>
      <c r="V26" s="25"/>
      <c r="W26" s="25"/>
      <c r="X26" s="25">
        <v>175.5</v>
      </c>
    </row>
    <row r="27" spans="1:24" x14ac:dyDescent="0.25">
      <c r="A27" s="27" t="s">
        <v>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>
        <v>4</v>
      </c>
      <c r="O27" s="25"/>
      <c r="P27" s="25"/>
      <c r="Q27" s="25"/>
      <c r="R27" s="25"/>
      <c r="S27" s="25"/>
      <c r="T27" s="25"/>
      <c r="U27" s="25"/>
      <c r="V27" s="25"/>
      <c r="W27" s="25"/>
      <c r="X27" s="25">
        <v>4</v>
      </c>
    </row>
    <row r="28" spans="1:24" x14ac:dyDescent="0.25">
      <c r="A28" s="29" t="s">
        <v>28</v>
      </c>
      <c r="B28" s="162">
        <v>14.5</v>
      </c>
      <c r="C28" s="162"/>
      <c r="D28" s="162">
        <v>214.65</v>
      </c>
      <c r="E28" s="162">
        <v>6.5</v>
      </c>
      <c r="F28" s="162">
        <v>22.75</v>
      </c>
      <c r="G28" s="162">
        <v>11</v>
      </c>
      <c r="H28" s="162">
        <v>4</v>
      </c>
      <c r="I28" s="162">
        <v>17.5</v>
      </c>
      <c r="J28" s="162">
        <v>30</v>
      </c>
      <c r="K28" s="162">
        <v>24</v>
      </c>
      <c r="L28" s="162">
        <v>5.5</v>
      </c>
      <c r="M28" s="162">
        <v>34.5</v>
      </c>
      <c r="N28" s="162">
        <v>35.5</v>
      </c>
      <c r="O28" s="162">
        <v>3</v>
      </c>
      <c r="P28" s="162">
        <v>38</v>
      </c>
      <c r="Q28" s="162">
        <v>3</v>
      </c>
      <c r="R28" s="162">
        <v>3</v>
      </c>
      <c r="S28" s="162">
        <v>3.5</v>
      </c>
      <c r="T28" s="162">
        <v>9</v>
      </c>
      <c r="U28" s="162"/>
      <c r="V28" s="162">
        <v>7</v>
      </c>
      <c r="W28" s="162">
        <v>8</v>
      </c>
      <c r="X28" s="162">
        <v>494.9</v>
      </c>
    </row>
    <row r="29" spans="1:24" x14ac:dyDescent="0.25">
      <c r="A29" s="27" t="s">
        <v>31</v>
      </c>
      <c r="B29" s="25"/>
      <c r="C29" s="25"/>
      <c r="D29" s="25">
        <v>35.5</v>
      </c>
      <c r="E29" s="25"/>
      <c r="F29" s="25">
        <v>11.25</v>
      </c>
      <c r="G29" s="25"/>
      <c r="H29" s="25"/>
      <c r="I29" s="25"/>
      <c r="J29" s="25">
        <v>8.25</v>
      </c>
      <c r="K29" s="25"/>
      <c r="L29" s="25">
        <v>3.5</v>
      </c>
      <c r="M29" s="25">
        <v>10</v>
      </c>
      <c r="N29" s="25">
        <v>23.5</v>
      </c>
      <c r="O29" s="25">
        <v>3</v>
      </c>
      <c r="P29" s="25">
        <v>8</v>
      </c>
      <c r="Q29" s="25"/>
      <c r="R29" s="25"/>
      <c r="S29" s="25"/>
      <c r="T29" s="25"/>
      <c r="U29" s="25"/>
      <c r="V29" s="25"/>
      <c r="W29" s="25"/>
      <c r="X29" s="25">
        <v>103</v>
      </c>
    </row>
    <row r="30" spans="1:24" x14ac:dyDescent="0.25">
      <c r="A30" s="27" t="s">
        <v>33</v>
      </c>
      <c r="B30" s="25"/>
      <c r="C30" s="25"/>
      <c r="D30" s="25">
        <v>37.25</v>
      </c>
      <c r="E30" s="25"/>
      <c r="F30" s="25"/>
      <c r="G30" s="25"/>
      <c r="H30" s="25"/>
      <c r="I30" s="25"/>
      <c r="J30" s="25">
        <v>6.75</v>
      </c>
      <c r="K30" s="25"/>
      <c r="L30" s="25">
        <v>2</v>
      </c>
      <c r="M30" s="25"/>
      <c r="N30" s="25">
        <v>5</v>
      </c>
      <c r="O30" s="25"/>
      <c r="P30" s="25"/>
      <c r="Q30" s="25"/>
      <c r="R30" s="25"/>
      <c r="S30" s="25"/>
      <c r="T30" s="25"/>
      <c r="U30" s="25"/>
      <c r="V30" s="25"/>
      <c r="W30" s="25"/>
      <c r="X30" s="25">
        <v>51</v>
      </c>
    </row>
    <row r="31" spans="1:24" x14ac:dyDescent="0.25">
      <c r="A31" s="27" t="s">
        <v>132</v>
      </c>
      <c r="B31" s="25"/>
      <c r="C31" s="25"/>
      <c r="D31" s="25">
        <v>5</v>
      </c>
      <c r="E31" s="25"/>
      <c r="F31" s="25">
        <v>2</v>
      </c>
      <c r="G31" s="25"/>
      <c r="H31" s="25"/>
      <c r="I31" s="25"/>
      <c r="J31" s="25">
        <v>8</v>
      </c>
      <c r="K31" s="25"/>
      <c r="L31" s="25"/>
      <c r="M31" s="25">
        <v>7</v>
      </c>
      <c r="N31" s="25"/>
      <c r="O31" s="25"/>
      <c r="P31" s="25">
        <v>6</v>
      </c>
      <c r="Q31" s="25"/>
      <c r="R31" s="25"/>
      <c r="S31" s="25"/>
      <c r="T31" s="25"/>
      <c r="U31" s="25"/>
      <c r="V31" s="25"/>
      <c r="W31" s="25"/>
      <c r="X31" s="25">
        <v>28</v>
      </c>
    </row>
    <row r="32" spans="1:24" x14ac:dyDescent="0.25">
      <c r="A32" s="27" t="s">
        <v>14</v>
      </c>
      <c r="B32" s="25">
        <v>14.5</v>
      </c>
      <c r="C32" s="25"/>
      <c r="D32" s="25"/>
      <c r="E32" s="25">
        <v>6.5</v>
      </c>
      <c r="F32" s="25">
        <v>5</v>
      </c>
      <c r="G32" s="25">
        <v>11</v>
      </c>
      <c r="H32" s="25">
        <v>4</v>
      </c>
      <c r="I32" s="25">
        <v>17.5</v>
      </c>
      <c r="J32" s="25"/>
      <c r="K32" s="25">
        <v>24</v>
      </c>
      <c r="L32" s="25"/>
      <c r="M32" s="25"/>
      <c r="N32" s="25"/>
      <c r="O32" s="25"/>
      <c r="P32" s="25"/>
      <c r="Q32" s="25">
        <v>3</v>
      </c>
      <c r="R32" s="25">
        <v>3</v>
      </c>
      <c r="S32" s="25">
        <v>3.5</v>
      </c>
      <c r="T32" s="25">
        <v>9</v>
      </c>
      <c r="U32" s="25"/>
      <c r="V32" s="25">
        <v>7</v>
      </c>
      <c r="W32" s="25"/>
      <c r="X32" s="25">
        <v>108</v>
      </c>
    </row>
    <row r="33" spans="1:24" x14ac:dyDescent="0.25">
      <c r="A33" s="27" t="s">
        <v>50</v>
      </c>
      <c r="B33" s="25"/>
      <c r="C33" s="25"/>
      <c r="D33" s="25">
        <v>71.900000000000006</v>
      </c>
      <c r="E33" s="25"/>
      <c r="F33" s="25">
        <v>3.5</v>
      </c>
      <c r="G33" s="25"/>
      <c r="H33" s="25"/>
      <c r="I33" s="25"/>
      <c r="J33" s="25">
        <v>4</v>
      </c>
      <c r="K33" s="25"/>
      <c r="L33" s="25"/>
      <c r="M33" s="25">
        <v>6.5</v>
      </c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>
        <v>85.9</v>
      </c>
    </row>
    <row r="34" spans="1:24" x14ac:dyDescent="0.25">
      <c r="A34" s="27" t="s">
        <v>27</v>
      </c>
      <c r="B34" s="25"/>
      <c r="C34" s="25"/>
      <c r="D34" s="25">
        <v>8</v>
      </c>
      <c r="E34" s="25"/>
      <c r="F34" s="25"/>
      <c r="G34" s="25"/>
      <c r="H34" s="25"/>
      <c r="I34" s="25"/>
      <c r="J34" s="25"/>
      <c r="K34" s="25"/>
      <c r="L34" s="25"/>
      <c r="M34" s="25"/>
      <c r="N34" s="25">
        <v>7</v>
      </c>
      <c r="O34" s="25"/>
      <c r="P34" s="25"/>
      <c r="Q34" s="25"/>
      <c r="R34" s="25"/>
      <c r="S34" s="25"/>
      <c r="T34" s="25"/>
      <c r="U34" s="25"/>
      <c r="V34" s="25"/>
      <c r="W34" s="25"/>
      <c r="X34" s="25">
        <v>15</v>
      </c>
    </row>
    <row r="35" spans="1:24" x14ac:dyDescent="0.25">
      <c r="A35" s="27" t="s">
        <v>32</v>
      </c>
      <c r="B35" s="25"/>
      <c r="C35" s="25"/>
      <c r="D35" s="25">
        <v>12</v>
      </c>
      <c r="E35" s="25"/>
      <c r="F35" s="25"/>
      <c r="G35" s="25"/>
      <c r="H35" s="25"/>
      <c r="I35" s="25"/>
      <c r="J35" s="25">
        <v>3</v>
      </c>
      <c r="K35" s="25"/>
      <c r="L35" s="25"/>
      <c r="M35" s="25">
        <v>6</v>
      </c>
      <c r="N35" s="25"/>
      <c r="O35" s="25"/>
      <c r="P35" s="25">
        <v>7.5</v>
      </c>
      <c r="Q35" s="25"/>
      <c r="R35" s="25"/>
      <c r="S35" s="25"/>
      <c r="T35" s="25"/>
      <c r="U35" s="25"/>
      <c r="V35" s="25"/>
      <c r="W35" s="25"/>
      <c r="X35" s="25">
        <v>28.5</v>
      </c>
    </row>
    <row r="36" spans="1:24" x14ac:dyDescent="0.25">
      <c r="A36" s="27" t="s">
        <v>52</v>
      </c>
      <c r="B36" s="25"/>
      <c r="C36" s="25"/>
      <c r="D36" s="25">
        <v>6</v>
      </c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>
        <v>6</v>
      </c>
    </row>
    <row r="37" spans="1:24" x14ac:dyDescent="0.25">
      <c r="A37" s="27" t="s">
        <v>56</v>
      </c>
      <c r="B37" s="25"/>
      <c r="C37" s="25"/>
      <c r="D37" s="25">
        <v>18.5</v>
      </c>
      <c r="E37" s="25"/>
      <c r="F37" s="25">
        <v>0.5</v>
      </c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>
        <v>19</v>
      </c>
    </row>
    <row r="38" spans="1:24" x14ac:dyDescent="0.25">
      <c r="A38" s="27" t="s">
        <v>57</v>
      </c>
      <c r="B38" s="25"/>
      <c r="C38" s="25"/>
      <c r="D38" s="25">
        <v>12</v>
      </c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>
        <v>12</v>
      </c>
    </row>
    <row r="39" spans="1:24" x14ac:dyDescent="0.25">
      <c r="A39" s="27" t="s">
        <v>61</v>
      </c>
      <c r="B39" s="25"/>
      <c r="C39" s="25"/>
      <c r="D39" s="25">
        <v>4</v>
      </c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>
        <v>4</v>
      </c>
    </row>
    <row r="40" spans="1:24" x14ac:dyDescent="0.25">
      <c r="A40" s="27" t="s">
        <v>179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>
        <v>5</v>
      </c>
      <c r="N40" s="25"/>
      <c r="O40" s="25"/>
      <c r="P40" s="25">
        <v>16.5</v>
      </c>
      <c r="Q40" s="25"/>
      <c r="R40" s="25"/>
      <c r="S40" s="25"/>
      <c r="T40" s="25"/>
      <c r="U40" s="25"/>
      <c r="V40" s="25"/>
      <c r="W40" s="25"/>
      <c r="X40" s="25">
        <v>21.5</v>
      </c>
    </row>
    <row r="41" spans="1:24" x14ac:dyDescent="0.25">
      <c r="A41" s="27" t="s">
        <v>60</v>
      </c>
      <c r="B41" s="25"/>
      <c r="C41" s="25"/>
      <c r="D41" s="25">
        <v>4.5</v>
      </c>
      <c r="E41" s="25"/>
      <c r="F41" s="25">
        <v>0.5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>
        <v>5</v>
      </c>
    </row>
    <row r="42" spans="1:24" x14ac:dyDescent="0.25">
      <c r="A42" s="29" t="s">
        <v>80</v>
      </c>
      <c r="B42" s="162">
        <v>19</v>
      </c>
      <c r="C42" s="162"/>
      <c r="D42" s="162">
        <v>195.4</v>
      </c>
      <c r="E42" s="162">
        <v>14.5</v>
      </c>
      <c r="F42" s="162">
        <v>2.25</v>
      </c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>
        <v>231.15</v>
      </c>
    </row>
    <row r="43" spans="1:24" x14ac:dyDescent="0.25">
      <c r="A43" s="27" t="s">
        <v>81</v>
      </c>
      <c r="B43" s="25"/>
      <c r="C43" s="25"/>
      <c r="D43" s="25">
        <v>18</v>
      </c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>
        <v>18</v>
      </c>
    </row>
    <row r="44" spans="1:24" x14ac:dyDescent="0.25">
      <c r="A44" s="27" t="s">
        <v>135</v>
      </c>
      <c r="B44" s="25"/>
      <c r="C44" s="25"/>
      <c r="D44" s="25">
        <v>33</v>
      </c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>
        <v>33</v>
      </c>
    </row>
    <row r="45" spans="1:24" x14ac:dyDescent="0.25">
      <c r="A45" s="27" t="s">
        <v>14</v>
      </c>
      <c r="B45" s="25">
        <v>19</v>
      </c>
      <c r="C45" s="25"/>
      <c r="D45" s="25"/>
      <c r="E45" s="25">
        <v>14.5</v>
      </c>
      <c r="F45" s="25">
        <v>1</v>
      </c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>
        <v>34.5</v>
      </c>
    </row>
    <row r="46" spans="1:24" x14ac:dyDescent="0.25">
      <c r="A46" s="27" t="s">
        <v>85</v>
      </c>
      <c r="B46" s="25"/>
      <c r="C46" s="25"/>
      <c r="D46" s="25">
        <v>16</v>
      </c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>
        <v>16</v>
      </c>
    </row>
    <row r="47" spans="1:24" x14ac:dyDescent="0.25">
      <c r="A47" s="27" t="s">
        <v>84</v>
      </c>
      <c r="B47" s="25"/>
      <c r="C47" s="25"/>
      <c r="D47" s="25">
        <v>13</v>
      </c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>
        <v>13</v>
      </c>
    </row>
    <row r="48" spans="1:24" x14ac:dyDescent="0.25">
      <c r="A48" s="27" t="s">
        <v>86</v>
      </c>
      <c r="B48" s="25"/>
      <c r="C48" s="25"/>
      <c r="D48" s="25">
        <v>2</v>
      </c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>
        <v>2</v>
      </c>
    </row>
    <row r="49" spans="1:24" x14ac:dyDescent="0.25">
      <c r="A49" s="27" t="s">
        <v>83</v>
      </c>
      <c r="B49" s="25"/>
      <c r="C49" s="25"/>
      <c r="D49" s="25">
        <v>29.75</v>
      </c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>
        <v>29.75</v>
      </c>
    </row>
    <row r="50" spans="1:24" x14ac:dyDescent="0.25">
      <c r="A50" s="27" t="s">
        <v>87</v>
      </c>
      <c r="B50" s="25"/>
      <c r="C50" s="25"/>
      <c r="D50" s="25">
        <v>12.25</v>
      </c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>
        <v>12.25</v>
      </c>
    </row>
    <row r="51" spans="1:24" x14ac:dyDescent="0.25">
      <c r="A51" s="27" t="s">
        <v>89</v>
      </c>
      <c r="B51" s="25"/>
      <c r="C51" s="25"/>
      <c r="D51" s="25">
        <v>14</v>
      </c>
      <c r="E51" s="25"/>
      <c r="F51" s="25">
        <v>1.25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>
        <v>15.25</v>
      </c>
    </row>
    <row r="52" spans="1:24" x14ac:dyDescent="0.25">
      <c r="A52" s="27" t="s">
        <v>91</v>
      </c>
      <c r="B52" s="25"/>
      <c r="C52" s="25"/>
      <c r="D52" s="25">
        <v>18.5</v>
      </c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>
        <v>18.5</v>
      </c>
    </row>
    <row r="53" spans="1:24" x14ac:dyDescent="0.25">
      <c r="A53" s="27" t="s">
        <v>88</v>
      </c>
      <c r="B53" s="25"/>
      <c r="C53" s="25"/>
      <c r="D53" s="25">
        <v>16.899999999999999</v>
      </c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>
        <v>16.899999999999999</v>
      </c>
    </row>
    <row r="54" spans="1:24" x14ac:dyDescent="0.25">
      <c r="A54" s="27" t="s">
        <v>94</v>
      </c>
      <c r="B54" s="25"/>
      <c r="C54" s="25"/>
      <c r="D54" s="25">
        <v>2.5</v>
      </c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>
        <v>2.5</v>
      </c>
    </row>
    <row r="55" spans="1:24" x14ac:dyDescent="0.25">
      <c r="A55" s="27" t="s">
        <v>93</v>
      </c>
      <c r="B55" s="25"/>
      <c r="C55" s="25"/>
      <c r="D55" s="25">
        <v>9</v>
      </c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>
        <v>9</v>
      </c>
    </row>
    <row r="56" spans="1:24" x14ac:dyDescent="0.25">
      <c r="A56" s="27" t="s">
        <v>92</v>
      </c>
      <c r="B56" s="25"/>
      <c r="C56" s="25"/>
      <c r="D56" s="25">
        <v>6</v>
      </c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>
        <v>6</v>
      </c>
    </row>
    <row r="57" spans="1:24" x14ac:dyDescent="0.25">
      <c r="A57" s="27" t="s">
        <v>90</v>
      </c>
      <c r="B57" s="25"/>
      <c r="C57" s="25"/>
      <c r="D57" s="25">
        <v>4.5</v>
      </c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>
        <v>4.5</v>
      </c>
    </row>
    <row r="58" spans="1:24" x14ac:dyDescent="0.25">
      <c r="A58" s="34" t="s">
        <v>157</v>
      </c>
      <c r="B58" s="33">
        <v>99</v>
      </c>
      <c r="C58" s="33">
        <v>8</v>
      </c>
      <c r="D58" s="33">
        <v>752.94999999999993</v>
      </c>
      <c r="E58" s="33">
        <v>22.5</v>
      </c>
      <c r="F58" s="33">
        <v>102.3</v>
      </c>
      <c r="G58" s="33">
        <v>31</v>
      </c>
      <c r="H58" s="33">
        <v>44.2</v>
      </c>
      <c r="I58" s="33">
        <v>33.5</v>
      </c>
      <c r="J58" s="33">
        <v>82.5</v>
      </c>
      <c r="K58" s="33">
        <v>54</v>
      </c>
      <c r="L58" s="33">
        <v>24</v>
      </c>
      <c r="M58" s="33">
        <v>76.5</v>
      </c>
      <c r="N58" s="33">
        <v>134</v>
      </c>
      <c r="O58" s="33">
        <v>31.5</v>
      </c>
      <c r="P58" s="33">
        <v>97.5</v>
      </c>
      <c r="Q58" s="33">
        <v>18</v>
      </c>
      <c r="R58" s="33">
        <v>7</v>
      </c>
      <c r="S58" s="33">
        <v>56.5</v>
      </c>
      <c r="T58" s="33">
        <v>9</v>
      </c>
      <c r="U58" s="33">
        <v>10.5</v>
      </c>
      <c r="V58" s="33">
        <v>7.5</v>
      </c>
      <c r="W58" s="33">
        <v>8</v>
      </c>
      <c r="X58" s="33">
        <v>1709.9500000000003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64DAD-A225-4DC4-B541-1DEB91524529}">
  <dimension ref="A1:S99"/>
  <sheetViews>
    <sheetView workbookViewId="0">
      <pane xSplit="2" ySplit="3" topLeftCell="C4" activePane="bottomRight" state="frozen"/>
      <selection pane="topRight" activeCell="D1" sqref="D1"/>
      <selection pane="bottomLeft" activeCell="A4" sqref="A4"/>
      <selection pane="bottomRight" activeCell="C32" sqref="C32"/>
    </sheetView>
  </sheetViews>
  <sheetFormatPr defaultRowHeight="15" x14ac:dyDescent="0.25"/>
  <cols>
    <col min="1" max="1" width="13.42578125" style="30" hidden="1" customWidth="1"/>
    <col min="2" max="2" width="5.140625" style="30" customWidth="1"/>
    <col min="3" max="3" width="62.5703125" bestFit="1" customWidth="1"/>
    <col min="4" max="4" width="9.42578125" bestFit="1" customWidth="1"/>
    <col min="5" max="5" width="17.140625" style="1" customWidth="1"/>
    <col min="6" max="6" width="8.42578125" style="115" bestFit="1" customWidth="1"/>
    <col min="7" max="7" width="16.42578125" style="1" bestFit="1" customWidth="1"/>
    <col min="8" max="8" width="5.42578125" style="1" bestFit="1" customWidth="1"/>
    <col min="9" max="9" width="12.140625" style="1" bestFit="1" customWidth="1"/>
    <col min="10" max="10" width="7" style="1" bestFit="1" customWidth="1"/>
    <col min="11" max="11" width="9.5703125" style="1" bestFit="1" customWidth="1"/>
    <col min="12" max="12" width="4.140625" style="1" bestFit="1" customWidth="1"/>
    <col min="13" max="13" width="3.42578125" style="1" bestFit="1" customWidth="1"/>
    <col min="14" max="14" width="7" style="1" bestFit="1" customWidth="1"/>
    <col min="15" max="15" width="9.85546875" style="1" bestFit="1" customWidth="1"/>
    <col min="16" max="16" width="10.7109375" style="1" bestFit="1" customWidth="1"/>
    <col min="17" max="17" width="9.28515625" style="1" bestFit="1" customWidth="1"/>
    <col min="18" max="18" width="3.5703125" style="1" bestFit="1" customWidth="1"/>
    <col min="19" max="19" width="10" style="1" bestFit="1" customWidth="1"/>
  </cols>
  <sheetData>
    <row r="1" spans="1:19" ht="15.75" thickBot="1" x14ac:dyDescent="0.3"/>
    <row r="2" spans="1:19" ht="15.75" thickBot="1" x14ac:dyDescent="0.3">
      <c r="B2" s="183"/>
      <c r="C2" s="185"/>
      <c r="D2" s="166" t="s">
        <v>39</v>
      </c>
      <c r="E2" s="167"/>
      <c r="F2" s="168"/>
      <c r="G2" s="183" t="s">
        <v>38</v>
      </c>
      <c r="H2" s="184"/>
      <c r="I2" s="184"/>
      <c r="J2" s="183" t="s">
        <v>42</v>
      </c>
      <c r="K2" s="184"/>
      <c r="L2" s="184"/>
      <c r="M2" s="184"/>
      <c r="N2" s="184"/>
      <c r="O2" s="184"/>
      <c r="P2" s="184"/>
      <c r="Q2" s="184"/>
      <c r="R2" s="184"/>
      <c r="S2" s="185"/>
    </row>
    <row r="3" spans="1:19" ht="15.75" thickBot="1" x14ac:dyDescent="0.3">
      <c r="A3" s="30" t="s">
        <v>164</v>
      </c>
      <c r="B3" s="92" t="s">
        <v>37</v>
      </c>
      <c r="C3" s="6"/>
      <c r="D3" s="9" t="s">
        <v>44</v>
      </c>
      <c r="E3" s="10" t="s">
        <v>171</v>
      </c>
      <c r="F3" s="143" t="s">
        <v>74</v>
      </c>
      <c r="G3" s="9" t="s">
        <v>39</v>
      </c>
      <c r="H3" s="10" t="s">
        <v>40</v>
      </c>
      <c r="I3" s="10" t="s">
        <v>41</v>
      </c>
      <c r="J3" s="2" t="s">
        <v>43</v>
      </c>
      <c r="K3" s="3" t="s">
        <v>49</v>
      </c>
      <c r="L3" s="3" t="s">
        <v>39</v>
      </c>
      <c r="M3" s="3" t="s">
        <v>40</v>
      </c>
      <c r="N3" s="3" t="s">
        <v>48</v>
      </c>
      <c r="O3" s="4" t="s">
        <v>47</v>
      </c>
      <c r="P3" s="2" t="s">
        <v>160</v>
      </c>
      <c r="Q3" s="3" t="s">
        <v>46</v>
      </c>
      <c r="R3" s="3" t="s">
        <v>41</v>
      </c>
      <c r="S3" s="4" t="s">
        <v>72</v>
      </c>
    </row>
    <row r="4" spans="1:19" x14ac:dyDescent="0.25">
      <c r="B4" s="165" t="s">
        <v>0</v>
      </c>
      <c r="C4" s="88"/>
      <c r="D4" s="90"/>
      <c r="E4" s="89"/>
      <c r="F4" s="144"/>
      <c r="G4" s="90"/>
      <c r="H4" s="89"/>
      <c r="I4" s="89"/>
      <c r="J4" s="90"/>
      <c r="K4" s="89"/>
      <c r="L4" s="89"/>
      <c r="M4" s="89"/>
      <c r="N4" s="89"/>
      <c r="O4" s="91"/>
      <c r="P4" s="90"/>
      <c r="Q4" s="89"/>
      <c r="R4" s="89"/>
      <c r="S4" s="91"/>
    </row>
    <row r="5" spans="1:19" x14ac:dyDescent="0.25">
      <c r="A5" s="30" t="str">
        <f>CONCATENATE(TRIM($B$4),":",TRIM(C23))</f>
        <v>ADHOC-ITEMS:Flag an invoice in Discrepant bucket for searching</v>
      </c>
      <c r="B5" s="94" t="s">
        <v>0</v>
      </c>
      <c r="C5" s="5" t="s">
        <v>1</v>
      </c>
      <c r="D5" s="145">
        <v>45658</v>
      </c>
      <c r="F5" s="146">
        <v>0.5</v>
      </c>
      <c r="G5" s="7"/>
      <c r="J5" s="7"/>
      <c r="O5" s="8"/>
      <c r="P5" s="7"/>
      <c r="S5" s="8"/>
    </row>
    <row r="6" spans="1:19" x14ac:dyDescent="0.25">
      <c r="A6" s="30" t="str">
        <f>CONCATENATE(TRIM($B$4),":",TRIM(C24))</f>
        <v>ADHOC-ITEMS:Format all amounts to be trwo decimals</v>
      </c>
      <c r="B6" s="94" t="s">
        <v>0</v>
      </c>
      <c r="C6" s="142" t="s">
        <v>2</v>
      </c>
      <c r="D6" s="145">
        <v>45658</v>
      </c>
      <c r="F6" s="146">
        <v>0.5</v>
      </c>
      <c r="G6" s="7"/>
      <c r="J6" s="7"/>
      <c r="O6" s="8"/>
      <c r="P6" s="7"/>
      <c r="S6" s="8"/>
    </row>
    <row r="7" spans="1:19" x14ac:dyDescent="0.25">
      <c r="A7" s="30" t="str">
        <f>CONCATENATE(TRIM($B$4),":",TRIM(C25))</f>
        <v>ADHOC-ITEMS:Hide Favorite button: Does not work ( Fix or hide)</v>
      </c>
      <c r="B7" s="94"/>
      <c r="C7" s="142" t="s">
        <v>178</v>
      </c>
      <c r="D7" s="145">
        <v>45784</v>
      </c>
      <c r="F7" s="146"/>
      <c r="G7" s="7"/>
      <c r="J7" s="7"/>
      <c r="O7" s="8"/>
      <c r="P7" s="7"/>
      <c r="S7" s="8"/>
    </row>
    <row r="8" spans="1:19" x14ac:dyDescent="0.25">
      <c r="A8" s="30" t="str">
        <f>CONCATENATE(TRIM($B$4),":",TRIM(C26))</f>
        <v>ADHOC-ITEMS:Manually mark invoice Archived</v>
      </c>
      <c r="B8" s="94"/>
      <c r="C8" s="142" t="s">
        <v>182</v>
      </c>
      <c r="D8" s="145">
        <v>588</v>
      </c>
      <c r="F8" s="146"/>
      <c r="G8" s="7"/>
      <c r="J8" s="7"/>
      <c r="O8" s="8"/>
      <c r="P8" s="7"/>
      <c r="S8" s="8"/>
    </row>
    <row r="9" spans="1:19" x14ac:dyDescent="0.25">
      <c r="B9" s="93" t="s">
        <v>3</v>
      </c>
      <c r="C9" s="88"/>
      <c r="D9" s="90"/>
      <c r="E9" s="89"/>
      <c r="F9" s="144"/>
      <c r="G9" s="90"/>
      <c r="H9" s="89"/>
      <c r="I9" s="89"/>
      <c r="J9" s="90"/>
      <c r="K9" s="89"/>
      <c r="L9" s="89"/>
      <c r="M9" s="89"/>
      <c r="N9" s="89"/>
      <c r="O9" s="91"/>
      <c r="P9" s="90"/>
      <c r="Q9" s="89"/>
      <c r="R9" s="89"/>
      <c r="S9" s="91"/>
    </row>
    <row r="10" spans="1:19" x14ac:dyDescent="0.25">
      <c r="A10" s="30" t="str">
        <f>CONCATENATE(TRIM($B$9),":",TRIM(C26))</f>
        <v>APWORKS - TEST AUTOMATION:Manually mark invoice Archived</v>
      </c>
      <c r="B10" s="94" t="s">
        <v>3</v>
      </c>
      <c r="C10" s="5" t="s">
        <v>4</v>
      </c>
      <c r="D10" s="7"/>
      <c r="F10" s="146">
        <v>0</v>
      </c>
      <c r="G10" s="7"/>
      <c r="J10" s="7"/>
      <c r="O10" s="8"/>
      <c r="P10" s="7"/>
      <c r="S10" s="8"/>
    </row>
    <row r="11" spans="1:19" x14ac:dyDescent="0.25">
      <c r="A11" s="30" t="str">
        <f t="shared" ref="A11:A17" si="0">CONCATENATE(TRIM($B$9),":",TRIM(C27))</f>
        <v>APWORKS - TEST AUTOMATION:Net Amount Total: Add field in header to sum Invoice Net Amount</v>
      </c>
      <c r="B11" s="94" t="s">
        <v>3</v>
      </c>
      <c r="C11" s="5" t="s">
        <v>5</v>
      </c>
      <c r="D11" s="7"/>
      <c r="F11" s="146">
        <v>0</v>
      </c>
      <c r="G11" s="7"/>
      <c r="J11" s="7"/>
      <c r="O11" s="8"/>
      <c r="P11" s="7"/>
      <c r="S11" s="8"/>
    </row>
    <row r="12" spans="1:19" x14ac:dyDescent="0.25">
      <c r="A12" s="30" t="str">
        <f t="shared" si="0"/>
        <v>APWORKS - TEST AUTOMATION:Project Overhead</v>
      </c>
      <c r="B12" s="94" t="s">
        <v>3</v>
      </c>
      <c r="C12" s="5" t="s">
        <v>6</v>
      </c>
      <c r="D12" s="7"/>
      <c r="F12" s="146">
        <v>0</v>
      </c>
      <c r="G12" s="7"/>
      <c r="J12" s="7"/>
      <c r="O12" s="8"/>
      <c r="P12" s="7"/>
      <c r="S12" s="8"/>
    </row>
    <row r="13" spans="1:19" x14ac:dyDescent="0.25">
      <c r="A13" s="30" t="str">
        <f t="shared" si="0"/>
        <v>APWORKS - TEST AUTOMATION:Reintroduce the Invoice Number option in Vendor Mapping</v>
      </c>
      <c r="B13" s="94" t="s">
        <v>3</v>
      </c>
      <c r="C13" s="5" t="s">
        <v>7</v>
      </c>
      <c r="D13" s="7"/>
      <c r="F13" s="146">
        <v>0</v>
      </c>
      <c r="G13" s="7"/>
      <c r="J13" s="7"/>
      <c r="O13" s="8"/>
      <c r="P13" s="7"/>
      <c r="S13" s="8"/>
    </row>
    <row r="14" spans="1:19" x14ac:dyDescent="0.25">
      <c r="A14" s="30" t="str">
        <f t="shared" si="0"/>
        <v>APWORKS - TEST AUTOMATION:Rename Invoice amount to invoice net amount</v>
      </c>
      <c r="B14" s="94" t="s">
        <v>3</v>
      </c>
      <c r="C14" s="5" t="s">
        <v>8</v>
      </c>
      <c r="D14" s="7"/>
      <c r="F14" s="146">
        <v>0</v>
      </c>
      <c r="G14" s="7"/>
      <c r="J14" s="7"/>
      <c r="O14" s="8"/>
      <c r="P14" s="7"/>
      <c r="S14" s="8"/>
    </row>
    <row r="15" spans="1:19" x14ac:dyDescent="0.25">
      <c r="A15" s="30" t="str">
        <f t="shared" si="0"/>
        <v>APWORKS - TEST AUTOMATION:Retain user-specific report views and filter preferences during</v>
      </c>
      <c r="B15" s="94" t="s">
        <v>3</v>
      </c>
      <c r="C15" s="5" t="s">
        <v>9</v>
      </c>
      <c r="D15" s="7"/>
      <c r="F15" s="146">
        <v>0</v>
      </c>
      <c r="G15" s="7"/>
      <c r="J15" s="7"/>
      <c r="O15" s="8"/>
      <c r="P15" s="7"/>
      <c r="S15" s="8"/>
    </row>
    <row r="16" spans="1:19" x14ac:dyDescent="0.25">
      <c r="A16" s="30" t="str">
        <f t="shared" si="0"/>
        <v>APWORKS - TEST AUTOMATION:Show routing history - Invoice comment log</v>
      </c>
      <c r="B16" s="94" t="s">
        <v>3</v>
      </c>
      <c r="C16" s="5" t="s">
        <v>10</v>
      </c>
      <c r="D16" s="7"/>
      <c r="F16" s="146">
        <v>0</v>
      </c>
      <c r="G16" s="7"/>
      <c r="J16" s="7"/>
      <c r="O16" s="8"/>
      <c r="P16" s="7"/>
      <c r="S16" s="8"/>
    </row>
    <row r="17" spans="1:19" x14ac:dyDescent="0.25">
      <c r="A17" s="30" t="str">
        <f t="shared" si="0"/>
        <v>APWORKS - TEST AUTOMATION:Upgrade ApWorks application to dotnet Core 8.0 from 7.0</v>
      </c>
      <c r="B17" s="94" t="s">
        <v>3</v>
      </c>
      <c r="C17" s="5" t="s">
        <v>11</v>
      </c>
      <c r="D17" s="7"/>
      <c r="F17" s="146">
        <v>0</v>
      </c>
      <c r="G17" s="7"/>
      <c r="J17" s="7"/>
      <c r="O17" s="8"/>
      <c r="P17" s="7"/>
      <c r="S17" s="8"/>
    </row>
    <row r="18" spans="1:19" x14ac:dyDescent="0.25">
      <c r="A18" s="30" t="str">
        <f>CONCATENATE(TRIM($B$9),":",TRIM(C35))</f>
        <v>APWORKS - TEST AUTOMATION:QA Iteration 2</v>
      </c>
      <c r="B18" s="94" t="s">
        <v>3</v>
      </c>
      <c r="C18" s="5" t="s">
        <v>12</v>
      </c>
      <c r="D18" s="7"/>
      <c r="F18" s="146">
        <v>0</v>
      </c>
      <c r="G18" s="7"/>
      <c r="J18" s="7"/>
      <c r="O18" s="8"/>
      <c r="P18" s="7"/>
      <c r="S18" s="8"/>
    </row>
    <row r="19" spans="1:19" x14ac:dyDescent="0.25">
      <c r="A19" s="30" t="str">
        <f>CONCATENATE(TRIM($B$9),":",TRIM(C36))</f>
        <v>APWORKS - TEST AUTOMATION:</v>
      </c>
      <c r="B19" s="94" t="s">
        <v>3</v>
      </c>
      <c r="C19" s="5" t="s">
        <v>13</v>
      </c>
      <c r="D19" s="7"/>
      <c r="F19" s="146">
        <v>0</v>
      </c>
      <c r="G19" s="7"/>
      <c r="J19" s="7"/>
      <c r="O19" s="8"/>
      <c r="P19" s="7"/>
      <c r="S19" s="8"/>
    </row>
    <row r="20" spans="1:19" x14ac:dyDescent="0.25">
      <c r="A20" s="30" t="str">
        <f>CONCATENATE(TRIM($B$9),":",TRIM(C37))</f>
        <v>APWORKS - TEST AUTOMATION:Ability to toggle advantage campaign budget on/off via API</v>
      </c>
      <c r="B20" s="94" t="s">
        <v>3</v>
      </c>
      <c r="C20" s="5" t="s">
        <v>14</v>
      </c>
      <c r="D20" s="7"/>
      <c r="F20" s="146">
        <v>0</v>
      </c>
      <c r="G20" s="7"/>
      <c r="J20" s="7"/>
      <c r="O20" s="8"/>
      <c r="P20" s="7"/>
      <c r="S20" s="8"/>
    </row>
    <row r="21" spans="1:19" x14ac:dyDescent="0.25">
      <c r="B21" s="93" t="s">
        <v>15</v>
      </c>
      <c r="C21" s="88"/>
      <c r="D21" s="90"/>
      <c r="E21" s="89"/>
      <c r="F21" s="144"/>
      <c r="G21" s="90"/>
      <c r="H21" s="89"/>
      <c r="I21" s="89"/>
      <c r="J21" s="90"/>
      <c r="K21" s="89"/>
      <c r="L21" s="89"/>
      <c r="M21" s="89"/>
      <c r="N21" s="89"/>
      <c r="O21" s="91"/>
      <c r="P21" s="90"/>
      <c r="Q21" s="89"/>
      <c r="R21" s="89"/>
      <c r="S21" s="91"/>
    </row>
    <row r="22" spans="1:19" x14ac:dyDescent="0.25">
      <c r="A22" s="30" t="str">
        <f>CONCATENATE(TRIM($B$23),":",TRIM(C22))</f>
        <v>APWORKS 2025.3:Ability to control Email alerts</v>
      </c>
      <c r="B22" s="28" t="s">
        <v>15</v>
      </c>
      <c r="C22" s="187" t="s">
        <v>16</v>
      </c>
      <c r="D22" s="147">
        <v>45861</v>
      </c>
      <c r="F22" s="146">
        <v>1</v>
      </c>
      <c r="G22" s="7" t="s">
        <v>75</v>
      </c>
      <c r="I22" s="1" t="s">
        <v>76</v>
      </c>
      <c r="J22" s="7"/>
      <c r="L22" s="1">
        <v>4</v>
      </c>
      <c r="N22" s="1">
        <v>2</v>
      </c>
      <c r="O22" s="8"/>
      <c r="P22" s="7"/>
      <c r="R22" s="1">
        <v>2</v>
      </c>
      <c r="S22" s="8">
        <v>1</v>
      </c>
    </row>
    <row r="23" spans="1:19" x14ac:dyDescent="0.25">
      <c r="A23" s="30" t="str">
        <f>CONCATENATE(TRIM($B$23),":",TRIM(C23))</f>
        <v>APWORKS 2025.3:Flag an invoice in Discrepant bucket for searching</v>
      </c>
      <c r="B23" s="28" t="s">
        <v>15</v>
      </c>
      <c r="C23" s="5" t="s">
        <v>17</v>
      </c>
      <c r="D23" s="147">
        <v>45825</v>
      </c>
      <c r="E23" s="186">
        <v>45859</v>
      </c>
      <c r="F23" s="146">
        <v>1</v>
      </c>
      <c r="G23" s="7" t="s">
        <v>75</v>
      </c>
      <c r="H23" s="1" t="s">
        <v>78</v>
      </c>
      <c r="I23" s="1" t="s">
        <v>76</v>
      </c>
      <c r="J23" s="7">
        <v>8</v>
      </c>
      <c r="K23" s="1">
        <v>2</v>
      </c>
      <c r="L23" s="1">
        <v>36</v>
      </c>
      <c r="M23" s="1">
        <v>20</v>
      </c>
      <c r="N23" s="1">
        <v>10</v>
      </c>
      <c r="O23" s="8">
        <v>8</v>
      </c>
      <c r="P23" s="7"/>
      <c r="Q23" s="1">
        <v>6</v>
      </c>
      <c r="R23" s="1">
        <v>10</v>
      </c>
      <c r="S23" s="8">
        <v>3</v>
      </c>
    </row>
    <row r="24" spans="1:19" x14ac:dyDescent="0.25">
      <c r="A24" s="30" t="str">
        <f t="shared" ref="A24:A35" si="1">CONCATENATE(TRIM($B$23),":",TRIM(C24))</f>
        <v>APWORKS 2025.3:Format all amounts to be trwo decimals</v>
      </c>
      <c r="B24" s="28" t="s">
        <v>15</v>
      </c>
      <c r="C24" s="5" t="s">
        <v>18</v>
      </c>
      <c r="D24" s="147">
        <v>45825</v>
      </c>
      <c r="E24" s="186">
        <v>45863</v>
      </c>
      <c r="F24" s="146"/>
      <c r="G24" s="7" t="s">
        <v>75</v>
      </c>
      <c r="I24" s="1" t="s">
        <v>76</v>
      </c>
      <c r="J24" s="7">
        <v>2</v>
      </c>
      <c r="K24" s="1">
        <v>2</v>
      </c>
      <c r="L24" s="1">
        <v>16</v>
      </c>
      <c r="N24" s="1">
        <v>4</v>
      </c>
      <c r="O24" s="8">
        <v>2</v>
      </c>
      <c r="P24" s="7"/>
      <c r="Q24" s="1">
        <v>4</v>
      </c>
      <c r="R24" s="1">
        <v>6</v>
      </c>
      <c r="S24" s="8">
        <v>2</v>
      </c>
    </row>
    <row r="25" spans="1:19" x14ac:dyDescent="0.25">
      <c r="A25" s="30" t="str">
        <f t="shared" si="1"/>
        <v>APWORKS 2025.3:Hide Favorite button: Does not work ( Fix or hide)</v>
      </c>
      <c r="B25" s="28" t="s">
        <v>15</v>
      </c>
      <c r="C25" s="5" t="s">
        <v>19</v>
      </c>
      <c r="D25" s="147">
        <v>45825</v>
      </c>
      <c r="E25" s="186">
        <v>45856</v>
      </c>
      <c r="F25" s="146">
        <v>1</v>
      </c>
      <c r="G25" s="7" t="s">
        <v>71</v>
      </c>
      <c r="J25" s="7"/>
      <c r="L25" s="1">
        <v>2</v>
      </c>
      <c r="N25" s="1">
        <v>1</v>
      </c>
      <c r="O25" s="8"/>
      <c r="P25" s="7"/>
      <c r="R25" s="1">
        <v>1</v>
      </c>
      <c r="S25" s="8">
        <v>0.5</v>
      </c>
    </row>
    <row r="26" spans="1:19" x14ac:dyDescent="0.25">
      <c r="A26" s="30" t="str">
        <f t="shared" si="1"/>
        <v>APWORKS 2025.3:Manually mark invoice Archived</v>
      </c>
      <c r="B26" s="28" t="s">
        <v>15</v>
      </c>
      <c r="C26" s="5" t="s">
        <v>20</v>
      </c>
      <c r="D26" s="147">
        <v>45833</v>
      </c>
      <c r="E26" s="186">
        <v>45862</v>
      </c>
      <c r="F26" s="146">
        <v>0.5</v>
      </c>
      <c r="G26" s="7" t="s">
        <v>79</v>
      </c>
      <c r="H26" s="1" t="s">
        <v>78</v>
      </c>
      <c r="I26" s="1" t="s">
        <v>77</v>
      </c>
      <c r="J26" s="7">
        <v>8</v>
      </c>
      <c r="K26" s="1">
        <v>8</v>
      </c>
      <c r="L26" s="1">
        <v>48</v>
      </c>
      <c r="M26" s="1">
        <v>24</v>
      </c>
      <c r="N26" s="1">
        <v>8</v>
      </c>
      <c r="O26" s="8">
        <v>16</v>
      </c>
      <c r="P26" s="7"/>
      <c r="Q26" s="1">
        <v>12</v>
      </c>
      <c r="R26" s="1">
        <v>30</v>
      </c>
      <c r="S26" s="8">
        <v>4</v>
      </c>
    </row>
    <row r="27" spans="1:19" x14ac:dyDescent="0.25">
      <c r="A27" s="30" t="str">
        <f t="shared" si="1"/>
        <v>APWORKS 2025.3:Net Amount Total: Add field in header to sum Invoice Net Amount</v>
      </c>
      <c r="B27" s="28" t="s">
        <v>15</v>
      </c>
      <c r="C27" s="5" t="s">
        <v>21</v>
      </c>
      <c r="D27" s="147">
        <v>45825</v>
      </c>
      <c r="E27" s="186">
        <v>45849</v>
      </c>
      <c r="F27" s="146">
        <v>1</v>
      </c>
      <c r="G27" s="7" t="s">
        <v>71</v>
      </c>
      <c r="I27" s="1" t="s">
        <v>77</v>
      </c>
      <c r="J27" s="7">
        <v>4</v>
      </c>
      <c r="K27" s="1">
        <v>2</v>
      </c>
      <c r="L27" s="1">
        <v>24</v>
      </c>
      <c r="M27" s="1">
        <v>6</v>
      </c>
      <c r="N27" s="1">
        <v>2</v>
      </c>
      <c r="O27" s="8">
        <v>2</v>
      </c>
      <c r="P27" s="7">
        <v>1</v>
      </c>
      <c r="Q27" s="1">
        <v>4</v>
      </c>
      <c r="R27" s="1">
        <v>6</v>
      </c>
      <c r="S27" s="8">
        <v>1</v>
      </c>
    </row>
    <row r="28" spans="1:19" x14ac:dyDescent="0.25">
      <c r="A28" s="30" t="str">
        <f t="shared" si="1"/>
        <v>APWORKS 2025.3:Project Overhead</v>
      </c>
      <c r="B28" s="28" t="s">
        <v>15</v>
      </c>
      <c r="C28" s="13" t="s">
        <v>14</v>
      </c>
      <c r="D28" s="15"/>
      <c r="E28" s="14"/>
      <c r="F28" s="148"/>
      <c r="G28" s="15"/>
      <c r="H28" s="14"/>
      <c r="I28" s="14"/>
      <c r="J28" s="15"/>
      <c r="K28" s="14"/>
      <c r="L28" s="14"/>
      <c r="M28" s="14"/>
      <c r="N28" s="14"/>
      <c r="O28" s="16"/>
      <c r="P28" s="15"/>
      <c r="Q28" s="14"/>
      <c r="R28" s="14"/>
      <c r="S28" s="16"/>
    </row>
    <row r="29" spans="1:19" x14ac:dyDescent="0.25">
      <c r="A29" s="30" t="str">
        <f t="shared" si="1"/>
        <v>APWORKS 2025.3:Reintroduce the Invoice Number option in Vendor Mapping</v>
      </c>
      <c r="B29" s="28" t="s">
        <v>15</v>
      </c>
      <c r="C29" s="5" t="s">
        <v>22</v>
      </c>
      <c r="D29" s="7"/>
      <c r="F29" s="146">
        <v>0</v>
      </c>
      <c r="G29" s="7"/>
      <c r="J29" s="7"/>
      <c r="O29" s="8"/>
      <c r="P29" s="7"/>
      <c r="S29" s="8"/>
    </row>
    <row r="30" spans="1:19" x14ac:dyDescent="0.25">
      <c r="A30" s="30" t="str">
        <f t="shared" si="1"/>
        <v>APWORKS 2025.3:Rename Invoice amount to invoice net amount</v>
      </c>
      <c r="B30" s="28" t="s">
        <v>15</v>
      </c>
      <c r="C30" s="36" t="s">
        <v>23</v>
      </c>
      <c r="D30" s="147">
        <v>45825</v>
      </c>
      <c r="E30" s="186">
        <v>45840</v>
      </c>
      <c r="F30" s="146">
        <v>0</v>
      </c>
      <c r="G30" s="7" t="s">
        <v>71</v>
      </c>
      <c r="J30" s="7"/>
      <c r="O30" s="8"/>
      <c r="P30" s="7"/>
      <c r="S30" s="8"/>
    </row>
    <row r="31" spans="1:19" x14ac:dyDescent="0.25">
      <c r="A31" s="30" t="str">
        <f t="shared" si="1"/>
        <v>APWORKS 2025.3:Retain user-specific report views and filter preferences during</v>
      </c>
      <c r="B31" s="28" t="s">
        <v>15</v>
      </c>
      <c r="C31" s="5" t="s">
        <v>24</v>
      </c>
      <c r="D31" s="147">
        <v>45825</v>
      </c>
      <c r="E31" s="186">
        <v>45849</v>
      </c>
      <c r="F31" s="146">
        <v>0.9</v>
      </c>
      <c r="G31" s="7" t="s">
        <v>75</v>
      </c>
      <c r="I31" s="1" t="s">
        <v>76</v>
      </c>
      <c r="J31" s="7">
        <v>8</v>
      </c>
      <c r="K31" s="1">
        <v>6</v>
      </c>
      <c r="L31" s="1">
        <v>72</v>
      </c>
      <c r="N31" s="1">
        <v>12</v>
      </c>
      <c r="O31" s="8">
        <v>12</v>
      </c>
      <c r="P31" s="7">
        <v>8</v>
      </c>
      <c r="Q31" s="1">
        <v>12</v>
      </c>
      <c r="R31" s="1">
        <v>24</v>
      </c>
      <c r="S31" s="8">
        <v>6</v>
      </c>
    </row>
    <row r="32" spans="1:19" x14ac:dyDescent="0.25">
      <c r="A32" s="30" t="str">
        <f t="shared" si="1"/>
        <v>APWORKS 2025.3:Show routing history - Invoice comment log</v>
      </c>
      <c r="B32" s="28" t="s">
        <v>15</v>
      </c>
      <c r="C32" s="5" t="s">
        <v>25</v>
      </c>
      <c r="D32" s="147">
        <v>45825</v>
      </c>
      <c r="E32" s="186">
        <v>45846</v>
      </c>
      <c r="F32" s="146">
        <v>1</v>
      </c>
      <c r="G32" s="7" t="s">
        <v>71</v>
      </c>
      <c r="I32" s="1" t="s">
        <v>77</v>
      </c>
      <c r="J32" s="7">
        <v>6</v>
      </c>
      <c r="K32" s="1">
        <v>4</v>
      </c>
      <c r="L32" s="1">
        <v>16</v>
      </c>
      <c r="M32" s="1">
        <v>8</v>
      </c>
      <c r="N32" s="1">
        <v>2</v>
      </c>
      <c r="O32" s="8">
        <v>8</v>
      </c>
      <c r="P32" s="7"/>
      <c r="Q32" s="1">
        <v>4</v>
      </c>
      <c r="R32" s="1">
        <v>8</v>
      </c>
      <c r="S32" s="8">
        <v>2</v>
      </c>
    </row>
    <row r="33" spans="1:19" x14ac:dyDescent="0.25">
      <c r="A33" s="30" t="str">
        <f t="shared" si="1"/>
        <v>APWORKS 2025.3:Upgrade ApWorks application to dotnet Core 8.0 from 7.0</v>
      </c>
      <c r="B33" s="28" t="s">
        <v>15</v>
      </c>
      <c r="C33" s="5" t="s">
        <v>26</v>
      </c>
      <c r="D33" s="147">
        <v>45832</v>
      </c>
      <c r="E33" s="186">
        <v>45839</v>
      </c>
      <c r="F33" s="146">
        <v>1</v>
      </c>
      <c r="G33" s="7" t="s">
        <v>79</v>
      </c>
      <c r="J33" s="7"/>
      <c r="L33" s="1">
        <v>32</v>
      </c>
      <c r="O33" s="8"/>
      <c r="P33" s="7"/>
      <c r="S33" s="8"/>
    </row>
    <row r="34" spans="1:19" x14ac:dyDescent="0.25">
      <c r="A34" s="30" t="str">
        <f t="shared" si="1"/>
        <v>APWORKS 2025.3:eInvoices (iPC)(BingAd, DV360,GCM,GoogleAd, Twitter)</v>
      </c>
      <c r="B34" s="28"/>
      <c r="C34" s="5" t="s">
        <v>165</v>
      </c>
      <c r="D34" s="147">
        <v>45827</v>
      </c>
      <c r="E34" s="186">
        <v>45966</v>
      </c>
      <c r="F34" s="146">
        <v>0</v>
      </c>
      <c r="G34" s="7" t="s">
        <v>65</v>
      </c>
      <c r="H34" s="1" t="s">
        <v>78</v>
      </c>
      <c r="I34" s="1" t="s">
        <v>76</v>
      </c>
      <c r="J34" s="7">
        <v>60</v>
      </c>
      <c r="K34" s="1">
        <v>8</v>
      </c>
      <c r="L34" s="1">
        <v>100</v>
      </c>
      <c r="M34" s="1">
        <v>8</v>
      </c>
      <c r="O34" s="8"/>
      <c r="P34" s="7"/>
      <c r="S34" s="8"/>
    </row>
    <row r="35" spans="1:19" x14ac:dyDescent="0.25">
      <c r="A35" s="30" t="str">
        <f t="shared" si="1"/>
        <v>APWORKS 2025.3:QA Iteration 2</v>
      </c>
      <c r="B35" s="28" t="s">
        <v>15</v>
      </c>
      <c r="C35" s="5" t="s">
        <v>161</v>
      </c>
      <c r="D35" s="147">
        <v>45889</v>
      </c>
      <c r="F35" s="146">
        <v>0</v>
      </c>
      <c r="G35" s="7" t="s">
        <v>162</v>
      </c>
      <c r="H35" s="1" t="s">
        <v>64</v>
      </c>
      <c r="I35" s="1" t="s">
        <v>163</v>
      </c>
      <c r="J35" s="7"/>
      <c r="O35" s="8">
        <v>160</v>
      </c>
      <c r="P35" s="7">
        <v>80</v>
      </c>
      <c r="S35" s="8"/>
    </row>
    <row r="36" spans="1:19" x14ac:dyDescent="0.25">
      <c r="B36" s="93" t="s">
        <v>28</v>
      </c>
      <c r="C36" s="88"/>
      <c r="D36" s="90"/>
      <c r="E36" s="89"/>
      <c r="F36" s="144"/>
      <c r="G36" s="90"/>
      <c r="H36" s="89"/>
      <c r="I36" s="89"/>
      <c r="J36" s="90"/>
      <c r="K36" s="89"/>
      <c r="L36" s="89"/>
      <c r="M36" s="89"/>
      <c r="N36" s="89"/>
      <c r="O36" s="91"/>
      <c r="P36" s="90"/>
      <c r="Q36" s="89"/>
      <c r="R36" s="89"/>
      <c r="S36" s="91"/>
    </row>
    <row r="37" spans="1:19" x14ac:dyDescent="0.25">
      <c r="A37" s="30" t="str">
        <f t="shared" ref="A37:A62" si="2">CONCATENATE(TRIM($B$36),":",TRIM(C37))</f>
        <v>NEXELUS 2025.3:Ability to toggle advantage campaign budget on/off via API</v>
      </c>
      <c r="B37" s="94" t="s">
        <v>28</v>
      </c>
      <c r="C37" s="5" t="s">
        <v>29</v>
      </c>
      <c r="D37" s="145">
        <v>45838</v>
      </c>
      <c r="E37" s="17">
        <v>45869</v>
      </c>
      <c r="F37" s="146">
        <v>0</v>
      </c>
      <c r="G37" s="7" t="s">
        <v>71</v>
      </c>
      <c r="H37" s="1" t="s">
        <v>64</v>
      </c>
      <c r="I37" s="1" t="s">
        <v>69</v>
      </c>
      <c r="J37" s="7">
        <v>8</v>
      </c>
      <c r="K37" s="1">
        <v>12</v>
      </c>
      <c r="L37" s="1">
        <v>40</v>
      </c>
      <c r="M37" s="1">
        <v>10</v>
      </c>
      <c r="N37" s="1">
        <v>20</v>
      </c>
      <c r="O37" s="8">
        <v>10</v>
      </c>
      <c r="P37" s="7"/>
      <c r="Q37" s="1">
        <v>6</v>
      </c>
      <c r="R37" s="1">
        <v>6</v>
      </c>
      <c r="S37" s="8">
        <v>3</v>
      </c>
    </row>
    <row r="38" spans="1:19" x14ac:dyDescent="0.25">
      <c r="A38" s="30" t="str">
        <f t="shared" si="2"/>
        <v>NEXELUS 2025.3:Add KPI input fields for all metric types, not just Viewability</v>
      </c>
      <c r="B38" s="94" t="s">
        <v>28</v>
      </c>
      <c r="C38" s="5" t="s">
        <v>30</v>
      </c>
      <c r="D38" s="145">
        <v>45838</v>
      </c>
      <c r="E38" s="17">
        <v>45874</v>
      </c>
      <c r="F38" s="146">
        <v>0</v>
      </c>
      <c r="G38" s="7" t="s">
        <v>45</v>
      </c>
      <c r="I38" s="1" t="s">
        <v>69</v>
      </c>
      <c r="J38" s="7">
        <v>4</v>
      </c>
      <c r="K38" s="1">
        <v>6</v>
      </c>
      <c r="L38" s="1">
        <v>16</v>
      </c>
      <c r="N38" s="1">
        <v>2</v>
      </c>
      <c r="O38" s="8">
        <v>4</v>
      </c>
      <c r="P38" s="7"/>
      <c r="Q38" s="1">
        <v>6</v>
      </c>
      <c r="R38" s="1">
        <v>4</v>
      </c>
      <c r="S38" s="8"/>
    </row>
    <row r="39" spans="1:19" x14ac:dyDescent="0.25">
      <c r="A39" s="30" t="str">
        <f t="shared" si="2"/>
        <v>NEXELUS 2025.3:DENTSU _ Implementing a custom upload error log in Excel</v>
      </c>
      <c r="B39" s="94" t="s">
        <v>28</v>
      </c>
      <c r="C39" s="5" t="s">
        <v>31</v>
      </c>
      <c r="D39" s="145">
        <v>45839</v>
      </c>
      <c r="E39" s="17">
        <v>45888</v>
      </c>
      <c r="F39" s="146">
        <v>0</v>
      </c>
      <c r="G39" s="7" t="s">
        <v>71</v>
      </c>
      <c r="H39" s="1" t="s">
        <v>64</v>
      </c>
      <c r="I39" s="1" t="s">
        <v>69</v>
      </c>
      <c r="J39" s="7">
        <v>8</v>
      </c>
      <c r="K39" s="1">
        <v>12</v>
      </c>
      <c r="L39" s="1">
        <v>46</v>
      </c>
      <c r="M39" s="1">
        <v>20</v>
      </c>
      <c r="N39" s="1">
        <v>8</v>
      </c>
      <c r="O39" s="8">
        <v>16</v>
      </c>
      <c r="P39" s="7"/>
      <c r="Q39" s="1">
        <v>16</v>
      </c>
      <c r="R39" s="1">
        <v>16</v>
      </c>
      <c r="S39" s="8">
        <v>8</v>
      </c>
    </row>
    <row r="40" spans="1:19" x14ac:dyDescent="0.25">
      <c r="A40" s="30" t="str">
        <f t="shared" si="2"/>
        <v>NEXELUS 2025.3:Enable multiple media plans under one Bing IO</v>
      </c>
      <c r="B40" s="94" t="s">
        <v>28</v>
      </c>
      <c r="C40" s="5" t="s">
        <v>32</v>
      </c>
      <c r="D40" s="145">
        <v>45841</v>
      </c>
      <c r="E40" s="17">
        <v>45896</v>
      </c>
      <c r="F40" s="146">
        <v>0</v>
      </c>
      <c r="G40" s="7" t="s">
        <v>70</v>
      </c>
      <c r="H40" s="1" t="s">
        <v>64</v>
      </c>
      <c r="I40" s="1" t="s">
        <v>66</v>
      </c>
      <c r="J40" s="7">
        <v>8</v>
      </c>
      <c r="K40" s="1">
        <v>8</v>
      </c>
      <c r="L40" s="1">
        <v>100</v>
      </c>
      <c r="M40" s="1">
        <v>40</v>
      </c>
      <c r="N40" s="1">
        <v>20</v>
      </c>
      <c r="O40" s="8">
        <f>20+20</f>
        <v>40</v>
      </c>
      <c r="P40" s="7"/>
      <c r="Q40" s="1">
        <v>12</v>
      </c>
      <c r="R40" s="1">
        <v>40</v>
      </c>
      <c r="S40" s="8"/>
    </row>
    <row r="41" spans="1:19" x14ac:dyDescent="0.25">
      <c r="A41" s="30" t="str">
        <f t="shared" si="2"/>
        <v>NEXELUS 2025.3:PO numbers to be appended automatically to campaign names</v>
      </c>
      <c r="B41" s="94" t="s">
        <v>28</v>
      </c>
      <c r="C41" s="5" t="s">
        <v>33</v>
      </c>
      <c r="D41" s="145">
        <v>45835</v>
      </c>
      <c r="E41" s="17">
        <v>45863</v>
      </c>
      <c r="F41" s="146">
        <v>0</v>
      </c>
      <c r="G41" s="7" t="s">
        <v>169</v>
      </c>
      <c r="J41" s="7">
        <v>6</v>
      </c>
      <c r="K41" s="1">
        <v>6</v>
      </c>
      <c r="L41" s="1">
        <v>24</v>
      </c>
      <c r="N41" s="1">
        <v>6</v>
      </c>
      <c r="O41" s="8">
        <v>6</v>
      </c>
      <c r="P41" s="7"/>
      <c r="Q41" s="1">
        <v>4</v>
      </c>
      <c r="R41" s="1">
        <v>8</v>
      </c>
      <c r="S41" s="8"/>
    </row>
    <row r="42" spans="1:19" x14ac:dyDescent="0.25">
      <c r="A42" s="30" t="str">
        <f t="shared" si="2"/>
        <v>NEXELUS 2025.3:pre-populate objective field from media plan</v>
      </c>
      <c r="B42" s="94" t="s">
        <v>28</v>
      </c>
      <c r="C42" s="171" t="s">
        <v>34</v>
      </c>
      <c r="D42" s="172">
        <v>45838</v>
      </c>
      <c r="E42" s="173"/>
      <c r="F42" s="174">
        <v>0</v>
      </c>
      <c r="G42" s="175" t="s">
        <v>71</v>
      </c>
      <c r="H42" s="176" t="s">
        <v>64</v>
      </c>
      <c r="I42" s="176" t="s">
        <v>69</v>
      </c>
      <c r="J42" s="175">
        <v>8</v>
      </c>
      <c r="K42" s="176">
        <v>12</v>
      </c>
      <c r="L42" s="176">
        <v>40</v>
      </c>
      <c r="M42" s="176">
        <v>10</v>
      </c>
      <c r="N42" s="176">
        <v>2</v>
      </c>
      <c r="O42" s="177">
        <v>10</v>
      </c>
      <c r="P42" s="175"/>
      <c r="Q42" s="176">
        <v>6</v>
      </c>
      <c r="R42" s="176">
        <v>8</v>
      </c>
      <c r="S42" s="177">
        <v>2</v>
      </c>
    </row>
    <row r="43" spans="1:19" x14ac:dyDescent="0.25">
      <c r="A43" s="30" t="str">
        <f t="shared" si="2"/>
        <v>NEXELUS 2025.3:Project Overhead</v>
      </c>
      <c r="B43" s="94" t="s">
        <v>28</v>
      </c>
      <c r="C43" s="13" t="s">
        <v>14</v>
      </c>
      <c r="D43" s="169"/>
      <c r="E43" s="170"/>
      <c r="F43" s="148"/>
      <c r="G43" s="15"/>
      <c r="H43" s="14"/>
      <c r="I43" s="14"/>
      <c r="J43" s="15"/>
      <c r="K43" s="14"/>
      <c r="L43" s="14"/>
      <c r="M43" s="14"/>
      <c r="N43" s="14"/>
      <c r="O43" s="16"/>
      <c r="P43" s="15"/>
      <c r="Q43" s="14"/>
      <c r="R43" s="14"/>
      <c r="S43" s="16"/>
    </row>
    <row r="44" spans="1:19" x14ac:dyDescent="0.25">
      <c r="A44" s="30" t="str">
        <f t="shared" si="2"/>
        <v>NEXELUS 2025.3:Push Package as Campaign Group</v>
      </c>
      <c r="B44" s="94" t="s">
        <v>28</v>
      </c>
      <c r="C44" s="19" t="s">
        <v>35</v>
      </c>
      <c r="D44" s="169"/>
      <c r="E44" s="170"/>
      <c r="F44" s="148"/>
      <c r="G44" s="15"/>
      <c r="H44" s="14"/>
      <c r="I44" s="14"/>
      <c r="J44" s="15"/>
      <c r="K44" s="14"/>
      <c r="L44" s="14"/>
      <c r="M44" s="14"/>
      <c r="N44" s="14"/>
      <c r="O44" s="16"/>
      <c r="P44" s="15"/>
      <c r="Q44" s="14"/>
      <c r="R44" s="14"/>
      <c r="S44" s="16"/>
    </row>
    <row r="45" spans="1:19" x14ac:dyDescent="0.25">
      <c r="A45" s="30" t="str">
        <f t="shared" si="2"/>
        <v>NEXELUS 2025.3:Push placements as Meta ad sets</v>
      </c>
      <c r="B45" s="94" t="s">
        <v>28</v>
      </c>
      <c r="C45" s="19" t="s">
        <v>36</v>
      </c>
      <c r="D45" s="169"/>
      <c r="E45" s="170"/>
      <c r="F45" s="148"/>
      <c r="G45" s="15"/>
      <c r="H45" s="14"/>
      <c r="I45" s="14"/>
      <c r="J45" s="15"/>
      <c r="K45" s="14"/>
      <c r="L45" s="14"/>
      <c r="M45" s="14"/>
      <c r="N45" s="14"/>
      <c r="O45" s="16"/>
      <c r="P45" s="15"/>
      <c r="Q45" s="14"/>
      <c r="R45" s="14"/>
      <c r="S45" s="16"/>
    </row>
    <row r="46" spans="1:19" x14ac:dyDescent="0.25">
      <c r="A46" s="30" t="str">
        <f t="shared" si="2"/>
        <v>NEXELUS 2025.3:Show old vs. new values on revision screens</v>
      </c>
      <c r="B46" s="94" t="s">
        <v>28</v>
      </c>
      <c r="C46" s="18" t="s">
        <v>62</v>
      </c>
      <c r="D46" s="169">
        <f>MIN(D47:D59)</f>
        <v>45838</v>
      </c>
      <c r="E46" s="170">
        <f>MAX(E47:E59)</f>
        <v>45884</v>
      </c>
      <c r="F46" s="148"/>
      <c r="G46" s="15"/>
      <c r="H46" s="14"/>
      <c r="I46" s="14"/>
      <c r="J46" s="15"/>
      <c r="K46" s="14"/>
      <c r="L46" s="14"/>
      <c r="M46" s="14"/>
      <c r="N46" s="14"/>
      <c r="O46" s="16"/>
      <c r="P46" s="15"/>
      <c r="Q46" s="14"/>
      <c r="R46" s="14"/>
      <c r="S46" s="16"/>
    </row>
    <row r="47" spans="1:19" x14ac:dyDescent="0.25">
      <c r="A47" s="30" t="str">
        <f t="shared" si="2"/>
        <v>NEXELUS 2025.3:Show old vs. new values on revision screens (Design and Rev)</v>
      </c>
      <c r="B47" s="94" t="s">
        <v>28</v>
      </c>
      <c r="C47" s="12" t="s">
        <v>50</v>
      </c>
      <c r="D47" s="145">
        <v>45838</v>
      </c>
      <c r="E47" s="17">
        <v>45841</v>
      </c>
      <c r="F47" s="146">
        <v>0</v>
      </c>
      <c r="G47" s="7" t="s">
        <v>63</v>
      </c>
      <c r="J47" s="7">
        <v>16</v>
      </c>
      <c r="K47" s="1">
        <v>12</v>
      </c>
      <c r="O47" s="8"/>
      <c r="P47" s="7"/>
      <c r="S47" s="8"/>
    </row>
    <row r="48" spans="1:19" x14ac:dyDescent="0.25">
      <c r="A48" s="30" t="str">
        <f t="shared" si="2"/>
        <v>NEXELUS 2025.3:Show old vs. new values on revision screens - DB Tasks</v>
      </c>
      <c r="B48" s="94" t="s">
        <v>28</v>
      </c>
      <c r="C48" s="12" t="s">
        <v>51</v>
      </c>
      <c r="D48" s="145">
        <v>45874</v>
      </c>
      <c r="E48" s="17">
        <v>45882</v>
      </c>
      <c r="F48" s="146">
        <v>0</v>
      </c>
      <c r="G48" s="7"/>
      <c r="H48" s="1" t="s">
        <v>64</v>
      </c>
      <c r="J48" s="7"/>
      <c r="M48" s="1">
        <v>20</v>
      </c>
      <c r="O48" s="8"/>
      <c r="P48" s="7"/>
      <c r="S48" s="8"/>
    </row>
    <row r="49" spans="1:19" x14ac:dyDescent="0.25">
      <c r="A49" s="30" t="str">
        <f t="shared" si="2"/>
        <v>NEXELUS 2025.3:Show old vs. new values on revision screens - DV360</v>
      </c>
      <c r="B49" s="94" t="s">
        <v>28</v>
      </c>
      <c r="C49" s="12" t="s">
        <v>52</v>
      </c>
      <c r="D49" s="145">
        <v>45866</v>
      </c>
      <c r="E49" s="17">
        <v>45873</v>
      </c>
      <c r="F49" s="146">
        <v>0</v>
      </c>
      <c r="G49" s="7" t="s">
        <v>65</v>
      </c>
      <c r="J49" s="7"/>
      <c r="M49" s="1">
        <v>36</v>
      </c>
      <c r="O49" s="8">
        <v>6</v>
      </c>
      <c r="P49" s="7"/>
      <c r="R49" s="1">
        <v>8</v>
      </c>
      <c r="S49" s="8"/>
    </row>
    <row r="50" spans="1:19" x14ac:dyDescent="0.25">
      <c r="A50" s="30" t="str">
        <f t="shared" si="2"/>
        <v>NEXELUS 2025.3:Show old vs. new values on revision screens - TTD</v>
      </c>
      <c r="B50" s="94" t="s">
        <v>28</v>
      </c>
      <c r="C50" s="12" t="s">
        <v>60</v>
      </c>
      <c r="D50" s="145">
        <v>45852</v>
      </c>
      <c r="E50" s="17">
        <v>45862</v>
      </c>
      <c r="F50" s="146">
        <v>0</v>
      </c>
      <c r="G50" s="7" t="s">
        <v>45</v>
      </c>
      <c r="J50" s="7"/>
      <c r="M50" s="1">
        <v>36</v>
      </c>
      <c r="O50" s="8">
        <v>6</v>
      </c>
      <c r="P50" s="7"/>
      <c r="R50" s="1">
        <v>8</v>
      </c>
      <c r="S50" s="8"/>
    </row>
    <row r="51" spans="1:19" x14ac:dyDescent="0.25">
      <c r="A51" s="30" t="str">
        <f t="shared" si="2"/>
        <v>NEXELUS 2025.3:Show old vs. new values on revision screens - Twiter</v>
      </c>
      <c r="B51" s="94" t="s">
        <v>28</v>
      </c>
      <c r="C51" s="12" t="s">
        <v>61</v>
      </c>
      <c r="D51" s="145">
        <v>45874</v>
      </c>
      <c r="E51" s="17">
        <v>45882</v>
      </c>
      <c r="F51" s="146">
        <v>0</v>
      </c>
      <c r="G51" s="7" t="s">
        <v>45</v>
      </c>
      <c r="J51" s="7"/>
      <c r="M51" s="1">
        <v>36</v>
      </c>
      <c r="O51" s="8">
        <v>6</v>
      </c>
      <c r="P51" s="7"/>
      <c r="R51" s="1">
        <v>8</v>
      </c>
      <c r="S51" s="8"/>
    </row>
    <row r="52" spans="1:19" x14ac:dyDescent="0.25">
      <c r="A52" s="30" t="str">
        <f t="shared" si="2"/>
        <v>NEXELUS 2025.3:Show old vs. new values on revision screens - LinkedIn</v>
      </c>
      <c r="B52" s="94" t="s">
        <v>28</v>
      </c>
      <c r="C52" s="12" t="s">
        <v>56</v>
      </c>
      <c r="D52" s="145">
        <v>45868</v>
      </c>
      <c r="E52" s="17">
        <v>45877</v>
      </c>
      <c r="F52" s="146">
        <v>0</v>
      </c>
      <c r="G52" s="7" t="s">
        <v>67</v>
      </c>
      <c r="J52" s="7"/>
      <c r="M52" s="1">
        <v>36</v>
      </c>
      <c r="O52" s="8">
        <v>6</v>
      </c>
      <c r="P52" s="7"/>
      <c r="R52" s="1">
        <v>8</v>
      </c>
      <c r="S52" s="8"/>
    </row>
    <row r="53" spans="1:19" x14ac:dyDescent="0.25">
      <c r="A53" s="30" t="str">
        <f t="shared" si="2"/>
        <v>NEXELUS 2025.3:Show old vs. new values on revision screens - Meta</v>
      </c>
      <c r="B53" s="94" t="s">
        <v>28</v>
      </c>
      <c r="C53" s="12" t="s">
        <v>57</v>
      </c>
      <c r="D53" s="145">
        <v>45875</v>
      </c>
      <c r="E53" s="17">
        <v>45881</v>
      </c>
      <c r="F53" s="146">
        <v>0</v>
      </c>
      <c r="G53" s="7" t="s">
        <v>65</v>
      </c>
      <c r="J53" s="7"/>
      <c r="M53" s="1">
        <v>36</v>
      </c>
      <c r="O53" s="8">
        <v>6</v>
      </c>
      <c r="P53" s="7"/>
      <c r="R53" s="1">
        <v>8</v>
      </c>
      <c r="S53" s="8"/>
    </row>
    <row r="54" spans="1:19" x14ac:dyDescent="0.25">
      <c r="A54" s="30" t="str">
        <f t="shared" si="2"/>
        <v>NEXELUS 2025.3:Show old vs. new values on revision screens - IPC BingAd</v>
      </c>
      <c r="B54" s="94" t="s">
        <v>28</v>
      </c>
      <c r="C54" s="12" t="s">
        <v>53</v>
      </c>
      <c r="D54" s="145">
        <v>45860</v>
      </c>
      <c r="E54" s="17">
        <v>45862</v>
      </c>
      <c r="F54" s="146">
        <v>0</v>
      </c>
      <c r="G54" s="7" t="s">
        <v>65</v>
      </c>
      <c r="J54" s="7"/>
      <c r="M54" s="1">
        <v>12</v>
      </c>
      <c r="O54" s="8"/>
      <c r="P54" s="7"/>
      <c r="S54" s="8"/>
    </row>
    <row r="55" spans="1:19" x14ac:dyDescent="0.25">
      <c r="A55" s="30" t="str">
        <f t="shared" si="2"/>
        <v>NEXELUS 2025.3:Show old vs. new values on revision screens - IPC DV360</v>
      </c>
      <c r="B55" s="94" t="s">
        <v>28</v>
      </c>
      <c r="C55" s="12" t="s">
        <v>54</v>
      </c>
      <c r="D55" s="145">
        <v>45862</v>
      </c>
      <c r="E55" s="17">
        <v>45775</v>
      </c>
      <c r="F55" s="146">
        <v>0</v>
      </c>
      <c r="G55" s="7" t="s">
        <v>65</v>
      </c>
      <c r="J55" s="7"/>
      <c r="M55" s="1">
        <v>12</v>
      </c>
      <c r="O55" s="8"/>
      <c r="P55" s="7"/>
      <c r="S55" s="8"/>
    </row>
    <row r="56" spans="1:19" x14ac:dyDescent="0.25">
      <c r="A56" s="30" t="str">
        <f t="shared" si="2"/>
        <v>NEXELUS 2025.3:Show old vs. new values on revision screens - IPC Meta</v>
      </c>
      <c r="B56" s="94" t="s">
        <v>28</v>
      </c>
      <c r="C56" s="12" t="s">
        <v>55</v>
      </c>
      <c r="D56" s="145">
        <v>45873</v>
      </c>
      <c r="E56" s="17">
        <v>45875</v>
      </c>
      <c r="F56" s="146">
        <v>0</v>
      </c>
      <c r="G56" s="7" t="s">
        <v>65</v>
      </c>
      <c r="J56" s="7"/>
      <c r="M56" s="1">
        <v>12</v>
      </c>
      <c r="O56" s="8"/>
      <c r="P56" s="7"/>
      <c r="S56" s="8"/>
    </row>
    <row r="57" spans="1:19" x14ac:dyDescent="0.25">
      <c r="A57" s="30" t="str">
        <f t="shared" si="2"/>
        <v>NEXELUS 2025.3:Show old vs. new values on revision screens - Test Cases</v>
      </c>
      <c r="B57" s="94" t="s">
        <v>28</v>
      </c>
      <c r="C57" s="12" t="s">
        <v>68</v>
      </c>
      <c r="D57" s="145">
        <v>45841</v>
      </c>
      <c r="E57" s="17">
        <v>45847</v>
      </c>
      <c r="F57" s="146">
        <v>0</v>
      </c>
      <c r="G57" s="7"/>
      <c r="I57" s="1" t="s">
        <v>69</v>
      </c>
      <c r="J57" s="7"/>
      <c r="O57" s="8"/>
      <c r="P57" s="7"/>
      <c r="Q57" s="1">
        <v>24</v>
      </c>
      <c r="S57" s="8"/>
    </row>
    <row r="58" spans="1:19" x14ac:dyDescent="0.25">
      <c r="A58" s="30" t="str">
        <f t="shared" si="2"/>
        <v>NEXELUS 2025.3:Show old vs. new values on revision screens - QA Review</v>
      </c>
      <c r="B58" s="94" t="s">
        <v>28</v>
      </c>
      <c r="C58" s="12" t="s">
        <v>58</v>
      </c>
      <c r="D58" s="145">
        <v>45862</v>
      </c>
      <c r="E58" s="17">
        <v>45875</v>
      </c>
      <c r="F58" s="146">
        <v>0</v>
      </c>
      <c r="G58" s="7"/>
      <c r="I58" s="1" t="s">
        <v>66</v>
      </c>
      <c r="J58" s="7"/>
      <c r="O58" s="8"/>
      <c r="P58" s="7"/>
      <c r="S58" s="8">
        <v>40</v>
      </c>
    </row>
    <row r="59" spans="1:19" x14ac:dyDescent="0.25">
      <c r="A59" s="30" t="str">
        <f t="shared" si="2"/>
        <v>NEXELUS 2025.3:Show old vs. new values on revision screens - Review and Manage</v>
      </c>
      <c r="B59" s="94" t="s">
        <v>28</v>
      </c>
      <c r="C59" s="12" t="s">
        <v>59</v>
      </c>
      <c r="D59" s="145">
        <v>45874</v>
      </c>
      <c r="E59" s="17">
        <v>45884</v>
      </c>
      <c r="F59" s="146">
        <v>0</v>
      </c>
      <c r="G59" s="7" t="s">
        <v>67</v>
      </c>
      <c r="J59" s="7"/>
      <c r="N59" s="1">
        <v>40</v>
      </c>
      <c r="O59" s="8"/>
      <c r="P59" s="7"/>
      <c r="S59" s="8"/>
    </row>
    <row r="60" spans="1:19" x14ac:dyDescent="0.25">
      <c r="A60" s="30" t="str">
        <f t="shared" si="2"/>
        <v>NEXELUS 2025.3:Vulnerability Report</v>
      </c>
      <c r="B60" s="94" t="s">
        <v>28</v>
      </c>
      <c r="C60" s="5" t="s">
        <v>27</v>
      </c>
      <c r="D60" s="145">
        <v>45835</v>
      </c>
      <c r="E60" s="17">
        <v>45863</v>
      </c>
      <c r="F60" s="146">
        <v>0</v>
      </c>
      <c r="G60" s="7" t="s">
        <v>45</v>
      </c>
      <c r="J60" s="7"/>
      <c r="L60" s="1">
        <v>30</v>
      </c>
      <c r="O60" s="8"/>
      <c r="P60" s="7"/>
      <c r="S60" s="8"/>
    </row>
    <row r="61" spans="1:19" x14ac:dyDescent="0.25">
      <c r="A61" s="30" t="str">
        <f t="shared" si="2"/>
        <v>NEXELUS 2025.3:MC rates for PBG</v>
      </c>
      <c r="B61" s="94" t="s">
        <v>28</v>
      </c>
      <c r="C61" s="20" t="s">
        <v>73</v>
      </c>
      <c r="D61" s="145">
        <v>45852</v>
      </c>
      <c r="E61" s="17">
        <v>45870</v>
      </c>
      <c r="F61" s="146">
        <v>0</v>
      </c>
      <c r="G61" s="7" t="s">
        <v>67</v>
      </c>
      <c r="H61" s="1" t="s">
        <v>64</v>
      </c>
      <c r="I61" s="1" t="s">
        <v>66</v>
      </c>
      <c r="J61" s="7"/>
      <c r="L61" s="1">
        <v>32</v>
      </c>
      <c r="M61" s="1">
        <v>24</v>
      </c>
      <c r="O61" s="8">
        <v>8</v>
      </c>
      <c r="P61" s="7"/>
      <c r="R61" s="1">
        <v>16</v>
      </c>
      <c r="S61" s="8"/>
    </row>
    <row r="62" spans="1:19" x14ac:dyDescent="0.25">
      <c r="A62" s="30" t="str">
        <f t="shared" si="2"/>
        <v>NEXELUS 2025.3:QA Iteration 2</v>
      </c>
      <c r="B62" s="94" t="s">
        <v>28</v>
      </c>
      <c r="C62" s="21" t="s">
        <v>161</v>
      </c>
      <c r="D62" s="145">
        <v>45896</v>
      </c>
      <c r="E62" s="17">
        <v>45905</v>
      </c>
      <c r="F62" s="146">
        <v>0</v>
      </c>
      <c r="G62" s="7" t="s">
        <v>79</v>
      </c>
      <c r="I62" s="1" t="s">
        <v>170</v>
      </c>
      <c r="J62" s="7"/>
      <c r="O62" s="8">
        <v>40</v>
      </c>
      <c r="P62" s="7">
        <v>80</v>
      </c>
      <c r="S62" s="8"/>
    </row>
    <row r="63" spans="1:19" x14ac:dyDescent="0.25">
      <c r="B63" s="93" t="s">
        <v>80</v>
      </c>
      <c r="C63" s="88"/>
      <c r="D63" s="90"/>
      <c r="E63" s="89"/>
      <c r="F63" s="144"/>
      <c r="G63" s="90"/>
      <c r="H63" s="89"/>
      <c r="I63" s="89"/>
      <c r="J63" s="90"/>
      <c r="K63" s="89"/>
      <c r="L63" s="89"/>
      <c r="M63" s="89"/>
      <c r="N63" s="89"/>
      <c r="O63" s="91"/>
      <c r="P63" s="90"/>
      <c r="Q63" s="89"/>
      <c r="R63" s="89"/>
      <c r="S63" s="91"/>
    </row>
    <row r="64" spans="1:19" x14ac:dyDescent="0.25">
      <c r="A64" s="30" t="str">
        <f>CONCATENATE(TRIM($B$63),":",TRIM(C64))</f>
        <v>NEXELUSAPP - MAUI:Auth Pages: Key Page</v>
      </c>
      <c r="B64" s="94" t="s">
        <v>80</v>
      </c>
      <c r="C64" s="21" t="s">
        <v>81</v>
      </c>
      <c r="D64" s="145"/>
      <c r="F64" s="146">
        <v>1</v>
      </c>
      <c r="G64" s="7"/>
      <c r="J64" s="7"/>
      <c r="O64" s="8"/>
      <c r="P64" s="7"/>
      <c r="S64" s="8"/>
    </row>
    <row r="65" spans="1:19" x14ac:dyDescent="0.25">
      <c r="A65" s="30" t="str">
        <f t="shared" ref="A65:A98" si="3">CONCATENATE(TRIM($B$63),":",TRIM(C65))</f>
        <v>NEXELUSAPP - MAUI:Auth Pages: Login Page + Flow</v>
      </c>
      <c r="B65" s="94" t="s">
        <v>80</v>
      </c>
      <c r="C65" s="21" t="s">
        <v>82</v>
      </c>
      <c r="D65" s="145"/>
      <c r="F65" s="146">
        <v>0.5</v>
      </c>
      <c r="G65" s="7"/>
      <c r="J65" s="7"/>
      <c r="O65" s="8"/>
      <c r="P65" s="7"/>
      <c r="S65" s="8"/>
    </row>
    <row r="66" spans="1:19" x14ac:dyDescent="0.25">
      <c r="A66" s="30" t="str">
        <f t="shared" si="3"/>
        <v>NEXELUSAPP - MAUI:TimeSheet: Main Page</v>
      </c>
      <c r="B66" s="94" t="s">
        <v>80</v>
      </c>
      <c r="C66" s="21" t="s">
        <v>83</v>
      </c>
      <c r="D66" s="145"/>
      <c r="F66" s="146">
        <v>1</v>
      </c>
      <c r="G66" s="7"/>
      <c r="J66" s="7"/>
      <c r="O66" s="8"/>
      <c r="P66" s="7"/>
      <c r="S66" s="8"/>
    </row>
    <row r="67" spans="1:19" x14ac:dyDescent="0.25">
      <c r="A67" s="30" t="str">
        <f t="shared" si="3"/>
        <v>NEXELUSAPP - MAUI:TimeSheet: Chart</v>
      </c>
      <c r="B67" s="94" t="s">
        <v>80</v>
      </c>
      <c r="C67" s="21" t="s">
        <v>84</v>
      </c>
      <c r="D67" s="145"/>
      <c r="F67" s="146">
        <v>1</v>
      </c>
      <c r="G67" s="7"/>
      <c r="J67" s="7"/>
      <c r="O67" s="8"/>
      <c r="P67" s="7"/>
      <c r="S67" s="8"/>
    </row>
    <row r="68" spans="1:19" x14ac:dyDescent="0.25">
      <c r="A68" s="30" t="str">
        <f t="shared" si="3"/>
        <v>NEXELUSAPP - MAUI:TimeSheet: Add New</v>
      </c>
      <c r="B68" s="94" t="s">
        <v>80</v>
      </c>
      <c r="C68" s="21" t="s">
        <v>85</v>
      </c>
      <c r="D68" s="145"/>
      <c r="F68" s="146">
        <v>1</v>
      </c>
      <c r="G68" s="7"/>
      <c r="J68" s="7"/>
      <c r="O68" s="8"/>
      <c r="P68" s="7"/>
      <c r="S68" s="8"/>
    </row>
    <row r="69" spans="1:19" x14ac:dyDescent="0.25">
      <c r="A69" s="30" t="str">
        <f t="shared" si="3"/>
        <v>NEXELUSAPP - MAUI:TimeSheet: Edit</v>
      </c>
      <c r="B69" s="94" t="s">
        <v>80</v>
      </c>
      <c r="C69" s="21" t="s">
        <v>86</v>
      </c>
      <c r="D69" s="145"/>
      <c r="F69" s="146">
        <v>1</v>
      </c>
      <c r="G69" s="7"/>
      <c r="J69" s="7"/>
      <c r="O69" s="8"/>
      <c r="P69" s="7"/>
      <c r="S69" s="8"/>
    </row>
    <row r="70" spans="1:19" x14ac:dyDescent="0.25">
      <c r="A70" s="30" t="str">
        <f t="shared" si="3"/>
        <v>NEXELUSAPP - MAUI:TimeSheet: Pending Transaction</v>
      </c>
      <c r="B70" s="94" t="s">
        <v>80</v>
      </c>
      <c r="C70" s="21" t="s">
        <v>87</v>
      </c>
      <c r="D70" s="145"/>
      <c r="F70" s="146">
        <v>1</v>
      </c>
      <c r="G70" s="7"/>
      <c r="J70" s="7"/>
      <c r="O70" s="8"/>
      <c r="P70" s="7"/>
      <c r="S70" s="8"/>
    </row>
    <row r="71" spans="1:19" x14ac:dyDescent="0.25">
      <c r="A71" s="30" t="str">
        <f t="shared" si="3"/>
        <v>NEXELUSAPP - MAUI:Expense: Main Page</v>
      </c>
      <c r="B71" s="94" t="s">
        <v>80</v>
      </c>
      <c r="C71" s="21" t="s">
        <v>88</v>
      </c>
      <c r="D71" s="145"/>
      <c r="F71" s="146">
        <v>1</v>
      </c>
      <c r="G71" s="7"/>
      <c r="J71" s="7"/>
      <c r="O71" s="8"/>
      <c r="P71" s="7"/>
      <c r="S71" s="8"/>
    </row>
    <row r="72" spans="1:19" x14ac:dyDescent="0.25">
      <c r="A72" s="30" t="str">
        <f t="shared" si="3"/>
        <v>NEXELUSAPP - MAUI:Expense: Add New</v>
      </c>
      <c r="B72" s="94" t="s">
        <v>80</v>
      </c>
      <c r="C72" s="21" t="s">
        <v>89</v>
      </c>
      <c r="D72" s="145"/>
      <c r="F72" s="146">
        <v>0.8</v>
      </c>
      <c r="G72" s="7"/>
      <c r="J72" s="7"/>
      <c r="O72" s="8"/>
      <c r="P72" s="7"/>
      <c r="S72" s="8"/>
    </row>
    <row r="73" spans="1:19" x14ac:dyDescent="0.25">
      <c r="A73" s="30" t="str">
        <f t="shared" si="3"/>
        <v>NEXELUSAPP - MAUI:Expense: Transactions Page + Nested listing</v>
      </c>
      <c r="B73" s="94" t="s">
        <v>80</v>
      </c>
      <c r="C73" s="21" t="s">
        <v>90</v>
      </c>
      <c r="D73" s="145"/>
      <c r="F73" s="146">
        <v>0</v>
      </c>
      <c r="G73" s="7"/>
      <c r="J73" s="7"/>
      <c r="O73" s="8"/>
      <c r="P73" s="7"/>
      <c r="S73" s="8"/>
    </row>
    <row r="74" spans="1:19" x14ac:dyDescent="0.25">
      <c r="A74" s="30" t="str">
        <f t="shared" si="3"/>
        <v>NEXELUSAPP - MAUI:Expense: Assignment Page</v>
      </c>
      <c r="B74" s="94" t="s">
        <v>80</v>
      </c>
      <c r="C74" s="21" t="s">
        <v>91</v>
      </c>
      <c r="D74" s="145"/>
      <c r="F74" s="146"/>
      <c r="G74" s="7"/>
      <c r="J74" s="7"/>
      <c r="O74" s="8"/>
      <c r="P74" s="7"/>
      <c r="S74" s="8"/>
    </row>
    <row r="75" spans="1:19" x14ac:dyDescent="0.25">
      <c r="A75" s="30" t="str">
        <f t="shared" si="3"/>
        <v>NEXELUSAPP - MAUI:Expense: Storage Functionality</v>
      </c>
      <c r="B75" s="94" t="s">
        <v>80</v>
      </c>
      <c r="C75" s="21" t="s">
        <v>92</v>
      </c>
      <c r="D75" s="145"/>
      <c r="F75" s="146"/>
      <c r="G75" s="7"/>
      <c r="J75" s="7"/>
      <c r="O75" s="8"/>
      <c r="P75" s="7"/>
      <c r="S75" s="8"/>
    </row>
    <row r="76" spans="1:19" x14ac:dyDescent="0.25">
      <c r="A76" s="30" t="str">
        <f t="shared" si="3"/>
        <v>NEXELUSAPP - MAUI:Expense: Permissions</v>
      </c>
      <c r="B76" s="94" t="s">
        <v>80</v>
      </c>
      <c r="C76" s="21" t="s">
        <v>93</v>
      </c>
      <c r="D76" s="145"/>
      <c r="F76" s="146"/>
      <c r="G76" s="7"/>
      <c r="J76" s="7"/>
      <c r="O76" s="8"/>
      <c r="P76" s="7"/>
      <c r="S76" s="8"/>
    </row>
    <row r="77" spans="1:19" x14ac:dyDescent="0.25">
      <c r="A77" s="30" t="str">
        <f t="shared" si="3"/>
        <v>NEXELUSAPP - MAUI:Expense: Pending Expense Report</v>
      </c>
      <c r="B77" s="94" t="s">
        <v>80</v>
      </c>
      <c r="C77" s="21" t="s">
        <v>94</v>
      </c>
      <c r="D77" s="145"/>
      <c r="F77" s="146"/>
      <c r="G77" s="7"/>
      <c r="J77" s="7"/>
      <c r="O77" s="8"/>
      <c r="P77" s="7"/>
      <c r="S77" s="8"/>
    </row>
    <row r="78" spans="1:19" x14ac:dyDescent="0.25">
      <c r="A78" s="30" t="str">
        <f t="shared" si="3"/>
        <v>NEXELUSAPP - MAUI:Time Approval: Main Page</v>
      </c>
      <c r="B78" s="94" t="s">
        <v>80</v>
      </c>
      <c r="C78" s="21" t="s">
        <v>95</v>
      </c>
      <c r="D78" s="145"/>
      <c r="F78" s="146"/>
      <c r="G78" s="7"/>
      <c r="J78" s="7"/>
      <c r="O78" s="8"/>
      <c r="P78" s="7"/>
      <c r="S78" s="8"/>
    </row>
    <row r="79" spans="1:19" x14ac:dyDescent="0.25">
      <c r="A79" s="30" t="str">
        <f t="shared" si="3"/>
        <v>NEXELUSAPP - MAUI:Time Approval: 1st listing page</v>
      </c>
      <c r="B79" s="94" t="s">
        <v>80</v>
      </c>
      <c r="C79" s="21" t="s">
        <v>96</v>
      </c>
      <c r="D79" s="145"/>
      <c r="F79" s="146"/>
      <c r="G79" s="7"/>
      <c r="J79" s="7"/>
      <c r="O79" s="8"/>
      <c r="P79" s="7"/>
      <c r="S79" s="8"/>
    </row>
    <row r="80" spans="1:19" x14ac:dyDescent="0.25">
      <c r="A80" s="30" t="str">
        <f t="shared" si="3"/>
        <v>NEXELUSAPP - MAUI:Time Approval: Transaction details</v>
      </c>
      <c r="B80" s="94" t="s">
        <v>80</v>
      </c>
      <c r="C80" s="21" t="s">
        <v>97</v>
      </c>
      <c r="D80" s="145"/>
      <c r="F80" s="146"/>
      <c r="G80" s="7"/>
      <c r="J80" s="7"/>
      <c r="O80" s="8"/>
      <c r="P80" s="7"/>
      <c r="S80" s="8"/>
    </row>
    <row r="81" spans="1:19" x14ac:dyDescent="0.25">
      <c r="A81" s="30" t="str">
        <f t="shared" si="3"/>
        <v>NEXELUSAPP - MAUI:Time Approval: Comment Popup</v>
      </c>
      <c r="B81" s="94" t="s">
        <v>80</v>
      </c>
      <c r="C81" s="21" t="s">
        <v>98</v>
      </c>
      <c r="D81" s="145"/>
      <c r="F81" s="146"/>
      <c r="G81" s="7"/>
      <c r="J81" s="7"/>
      <c r="O81" s="8"/>
      <c r="P81" s="7"/>
      <c r="S81" s="8"/>
    </row>
    <row r="82" spans="1:19" x14ac:dyDescent="0.25">
      <c r="A82" s="30" t="str">
        <f t="shared" si="3"/>
        <v>NEXELUSAPP - MAUI:Expense Approval: Main Page</v>
      </c>
      <c r="B82" s="94" t="s">
        <v>80</v>
      </c>
      <c r="C82" s="21" t="s">
        <v>99</v>
      </c>
      <c r="D82" s="145"/>
      <c r="F82" s="146"/>
      <c r="G82" s="7"/>
      <c r="J82" s="7"/>
      <c r="O82" s="8"/>
      <c r="P82" s="7"/>
      <c r="S82" s="8"/>
    </row>
    <row r="83" spans="1:19" x14ac:dyDescent="0.25">
      <c r="A83" s="30" t="str">
        <f t="shared" si="3"/>
        <v>NEXELUSAPP - MAUI:Expense Approval: 1st listing page</v>
      </c>
      <c r="B83" s="94" t="s">
        <v>80</v>
      </c>
      <c r="C83" s="21" t="s">
        <v>100</v>
      </c>
      <c r="D83" s="145"/>
      <c r="F83" s="146"/>
      <c r="G83" s="7"/>
      <c r="J83" s="7"/>
      <c r="O83" s="8"/>
      <c r="P83" s="7"/>
      <c r="S83" s="8"/>
    </row>
    <row r="84" spans="1:19" x14ac:dyDescent="0.25">
      <c r="A84" s="30" t="str">
        <f t="shared" si="3"/>
        <v>NEXELUSAPP - MAUI:Expense Approval: 2nd listing page</v>
      </c>
      <c r="B84" s="94" t="s">
        <v>80</v>
      </c>
      <c r="C84" s="21" t="s">
        <v>101</v>
      </c>
      <c r="D84" s="145"/>
      <c r="F84" s="146"/>
      <c r="G84" s="7"/>
      <c r="J84" s="7"/>
      <c r="O84" s="8"/>
      <c r="P84" s="7"/>
      <c r="S84" s="8"/>
    </row>
    <row r="85" spans="1:19" x14ac:dyDescent="0.25">
      <c r="A85" s="30" t="str">
        <f t="shared" si="3"/>
        <v>NEXELUSAPP - MAUI:Expense Approval: 3rd listing page</v>
      </c>
      <c r="B85" s="94" t="s">
        <v>80</v>
      </c>
      <c r="C85" s="21" t="s">
        <v>102</v>
      </c>
      <c r="D85" s="145"/>
      <c r="F85" s="146"/>
      <c r="G85" s="7"/>
      <c r="J85" s="7"/>
      <c r="O85" s="8"/>
      <c r="P85" s="7"/>
      <c r="S85" s="8"/>
    </row>
    <row r="86" spans="1:19" x14ac:dyDescent="0.25">
      <c r="A86" s="30" t="str">
        <f t="shared" si="3"/>
        <v>NEXELUSAPP - MAUI:Expense Approval: Transaction details</v>
      </c>
      <c r="B86" s="94" t="s">
        <v>80</v>
      </c>
      <c r="C86" s="21" t="s">
        <v>103</v>
      </c>
      <c r="D86" s="145"/>
      <c r="F86" s="146"/>
      <c r="G86" s="7"/>
      <c r="J86" s="7"/>
      <c r="O86" s="8"/>
      <c r="P86" s="7"/>
      <c r="S86" s="8"/>
    </row>
    <row r="87" spans="1:19" x14ac:dyDescent="0.25">
      <c r="A87" s="30" t="str">
        <f t="shared" si="3"/>
        <v>NEXELUSAPP - MAUI:Expense Approval: Comment Popup</v>
      </c>
      <c r="B87" s="94" t="s">
        <v>80</v>
      </c>
      <c r="C87" s="21" t="s">
        <v>104</v>
      </c>
      <c r="D87" s="145"/>
      <c r="F87" s="146"/>
      <c r="G87" s="7"/>
      <c r="J87" s="7"/>
      <c r="O87" s="8"/>
      <c r="P87" s="7"/>
      <c r="S87" s="8"/>
    </row>
    <row r="88" spans="1:19" x14ac:dyDescent="0.25">
      <c r="A88" s="30" t="str">
        <f t="shared" si="3"/>
        <v>NEXELUSAPP - MAUI:Expense Approval: Pending Expense report</v>
      </c>
      <c r="B88" s="94" t="s">
        <v>80</v>
      </c>
      <c r="C88" s="21" t="s">
        <v>105</v>
      </c>
      <c r="D88" s="145"/>
      <c r="F88" s="146"/>
      <c r="G88" s="7"/>
      <c r="J88" s="7"/>
      <c r="O88" s="8"/>
      <c r="P88" s="7"/>
      <c r="S88" s="8"/>
    </row>
    <row r="89" spans="1:19" x14ac:dyDescent="0.25">
      <c r="A89" s="30" t="str">
        <f t="shared" si="3"/>
        <v>NEXELUSAPP - MAUI:Common Pages: Notification Page</v>
      </c>
      <c r="B89" s="94" t="s">
        <v>80</v>
      </c>
      <c r="C89" s="21" t="s">
        <v>106</v>
      </c>
      <c r="D89" s="145"/>
      <c r="F89" s="146"/>
      <c r="G89" s="7"/>
      <c r="J89" s="7"/>
      <c r="O89" s="8"/>
      <c r="P89" s="7"/>
      <c r="S89" s="8"/>
    </row>
    <row r="90" spans="1:19" x14ac:dyDescent="0.25">
      <c r="A90" s="30" t="str">
        <f t="shared" si="3"/>
        <v>NEXELUSAPP - MAUI:Common Pages: Profile Page</v>
      </c>
      <c r="B90" s="94" t="s">
        <v>80</v>
      </c>
      <c r="C90" s="21" t="s">
        <v>107</v>
      </c>
      <c r="D90" s="145"/>
      <c r="F90" s="146"/>
      <c r="G90" s="7"/>
      <c r="J90" s="7"/>
      <c r="O90" s="8"/>
      <c r="P90" s="7"/>
      <c r="S90" s="8"/>
    </row>
    <row r="91" spans="1:19" x14ac:dyDescent="0.25">
      <c r="A91" s="30" t="str">
        <f t="shared" si="3"/>
        <v>NEXELUSAPP - MAUI:Common Pages: User Settings</v>
      </c>
      <c r="B91" s="94" t="s">
        <v>80</v>
      </c>
      <c r="C91" s="21" t="s">
        <v>108</v>
      </c>
      <c r="D91" s="145"/>
      <c r="F91" s="146"/>
      <c r="G91" s="7"/>
      <c r="J91" s="7"/>
      <c r="O91" s="8"/>
      <c r="P91" s="7"/>
      <c r="S91" s="8"/>
    </row>
    <row r="92" spans="1:19" x14ac:dyDescent="0.25">
      <c r="A92" s="30" t="str">
        <f t="shared" si="3"/>
        <v>NEXELUSAPP - MAUI:Common Pages: Pending Expense Report</v>
      </c>
      <c r="B92" s="94" t="s">
        <v>80</v>
      </c>
      <c r="C92" s="21" t="s">
        <v>109</v>
      </c>
      <c r="D92" s="145"/>
      <c r="F92" s="146"/>
      <c r="G92" s="7"/>
      <c r="J92" s="7"/>
      <c r="O92" s="8"/>
      <c r="P92" s="7"/>
      <c r="S92" s="8"/>
    </row>
    <row r="93" spans="1:19" x14ac:dyDescent="0.25">
      <c r="A93" s="30" t="str">
        <f t="shared" si="3"/>
        <v>NEXELUSAPP - MAUI:API and Logic : Removal of deprecated Controls + Apis</v>
      </c>
      <c r="B93" s="94" t="s">
        <v>80</v>
      </c>
      <c r="C93" s="21" t="s">
        <v>110</v>
      </c>
      <c r="D93" s="145"/>
      <c r="F93" s="146"/>
      <c r="G93" s="7"/>
      <c r="J93" s="7"/>
      <c r="O93" s="8"/>
      <c r="P93" s="7"/>
      <c r="S93" s="8"/>
    </row>
    <row r="94" spans="1:19" x14ac:dyDescent="0.25">
      <c r="A94" s="30" t="str">
        <f t="shared" si="3"/>
        <v>NEXELUSAPP - MAUI:API and Logic : App Icons and Splash Changes</v>
      </c>
      <c r="B94" s="94" t="s">
        <v>80</v>
      </c>
      <c r="C94" s="21" t="s">
        <v>111</v>
      </c>
      <c r="D94" s="145"/>
      <c r="F94" s="146"/>
      <c r="G94" s="7"/>
      <c r="J94" s="7"/>
      <c r="O94" s="8"/>
      <c r="P94" s="7"/>
      <c r="S94" s="8"/>
    </row>
    <row r="95" spans="1:19" x14ac:dyDescent="0.25">
      <c r="A95" s="30" t="str">
        <f t="shared" si="3"/>
        <v>NEXELUSAPP - MAUI:API and Logic : IOS Related Issues and fixing</v>
      </c>
      <c r="B95" s="94" t="s">
        <v>80</v>
      </c>
      <c r="C95" s="21" t="s">
        <v>112</v>
      </c>
      <c r="D95" s="145"/>
      <c r="F95" s="146"/>
      <c r="G95" s="7"/>
      <c r="J95" s="7"/>
      <c r="O95" s="8"/>
      <c r="P95" s="7"/>
      <c r="S95" s="8"/>
    </row>
    <row r="96" spans="1:19" x14ac:dyDescent="0.25">
      <c r="A96" s="30" t="str">
        <f t="shared" si="3"/>
        <v>NEXELUSAPP - MAUI:API and Logic : Notifications Support + Flow</v>
      </c>
      <c r="B96" s="94" t="s">
        <v>80</v>
      </c>
      <c r="C96" s="21" t="s">
        <v>113</v>
      </c>
      <c r="D96" s="145"/>
      <c r="F96" s="146"/>
      <c r="G96" s="7"/>
      <c r="J96" s="7"/>
      <c r="O96" s="8"/>
      <c r="P96" s="7"/>
      <c r="S96" s="8"/>
    </row>
    <row r="97" spans="1:19" x14ac:dyDescent="0.25">
      <c r="A97" s="30" t="str">
        <f t="shared" si="3"/>
        <v>NEXELUSAPP - MAUI:API and Logic : Handlers + Other Services</v>
      </c>
      <c r="B97" s="94" t="s">
        <v>80</v>
      </c>
      <c r="C97" s="21" t="s">
        <v>114</v>
      </c>
      <c r="D97" s="145"/>
      <c r="F97" s="146"/>
      <c r="G97" s="7"/>
      <c r="J97" s="7"/>
      <c r="O97" s="8"/>
      <c r="P97" s="7"/>
      <c r="S97" s="8"/>
    </row>
    <row r="98" spans="1:19" x14ac:dyDescent="0.25">
      <c r="A98" s="30" t="str">
        <f t="shared" si="3"/>
        <v>NEXELUSAPP - MAUI:API and Logic : OkTA Login, Tesseract</v>
      </c>
      <c r="B98" s="94" t="s">
        <v>80</v>
      </c>
      <c r="C98" s="21" t="s">
        <v>115</v>
      </c>
      <c r="D98" s="145"/>
      <c r="F98" s="146"/>
      <c r="G98" s="7"/>
      <c r="J98" s="7"/>
      <c r="O98" s="8"/>
      <c r="P98" s="7"/>
      <c r="S98" s="8"/>
    </row>
    <row r="99" spans="1:19" ht="15.75" thickBot="1" x14ac:dyDescent="0.3">
      <c r="B99" s="95" t="s">
        <v>80</v>
      </c>
      <c r="C99" s="6"/>
      <c r="D99" s="149"/>
      <c r="E99" s="10"/>
      <c r="F99" s="143"/>
      <c r="G99" s="9"/>
      <c r="H99" s="10"/>
      <c r="I99" s="10"/>
      <c r="J99" s="9"/>
      <c r="K99" s="10"/>
      <c r="L99" s="10"/>
      <c r="M99" s="10"/>
      <c r="N99" s="10"/>
      <c r="O99" s="11"/>
      <c r="P99" s="9"/>
      <c r="Q99" s="10"/>
      <c r="R99" s="10"/>
      <c r="S99" s="11"/>
    </row>
  </sheetData>
  <mergeCells count="3">
    <mergeCell ref="G2:I2"/>
    <mergeCell ref="J2:S2"/>
    <mergeCell ref="B2:C2"/>
  </mergeCells>
  <conditionalFormatting sqref="F4:F60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{172A92F9-622B-48B1-A91B-A248A457DAD0}</x14:id>
        </ext>
      </extLst>
    </cfRule>
  </conditionalFormatting>
  <conditionalFormatting sqref="F63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{5E5C7062-AE4C-4A4F-9D72-66637330E481}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2A92F9-622B-48B1-A91B-A248A457DAD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F4:F60</xm:sqref>
        </x14:conditionalFormatting>
        <x14:conditionalFormatting xmlns:xm="http://schemas.microsoft.com/office/excel/2006/main">
          <x14:cfRule type="dataBar" id="{5E5C7062-AE4C-4A4F-9D72-66637330E48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F63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7E3D-481F-4E5D-9152-EE4BA84C099A}">
  <dimension ref="A1:F259"/>
  <sheetViews>
    <sheetView topLeftCell="A112" workbookViewId="0">
      <selection activeCell="A73" sqref="A73:XFD73"/>
    </sheetView>
  </sheetViews>
  <sheetFormatPr defaultRowHeight="15" x14ac:dyDescent="0.25"/>
  <cols>
    <col min="1" max="1" width="18.5703125" bestFit="1" customWidth="1"/>
    <col min="2" max="2" width="31.42578125" bestFit="1" customWidth="1"/>
    <col min="3" max="3" width="59.140625" bestFit="1" customWidth="1"/>
    <col min="4" max="4" width="16.85546875" bestFit="1" customWidth="1"/>
    <col min="5" max="5" width="13.570312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 t="s">
        <v>124</v>
      </c>
      <c r="B2" t="s">
        <v>15</v>
      </c>
      <c r="C2" t="s">
        <v>165</v>
      </c>
      <c r="D2" t="s">
        <v>125</v>
      </c>
      <c r="E2" t="s">
        <v>126</v>
      </c>
      <c r="F2">
        <v>3</v>
      </c>
    </row>
    <row r="3" spans="1:6" x14ac:dyDescent="0.25">
      <c r="A3" t="s">
        <v>124</v>
      </c>
      <c r="B3" t="s">
        <v>15</v>
      </c>
      <c r="C3" t="s">
        <v>165</v>
      </c>
      <c r="D3" t="s">
        <v>152</v>
      </c>
      <c r="E3" t="s">
        <v>130</v>
      </c>
      <c r="F3">
        <v>1.5</v>
      </c>
    </row>
    <row r="4" spans="1:6" x14ac:dyDescent="0.25">
      <c r="A4" t="s">
        <v>124</v>
      </c>
      <c r="B4" t="s">
        <v>15</v>
      </c>
      <c r="C4" t="s">
        <v>165</v>
      </c>
      <c r="D4" t="s">
        <v>127</v>
      </c>
      <c r="E4" t="s">
        <v>130</v>
      </c>
      <c r="F4">
        <v>8</v>
      </c>
    </row>
    <row r="5" spans="1:6" x14ac:dyDescent="0.25">
      <c r="A5" t="s">
        <v>124</v>
      </c>
      <c r="B5" t="s">
        <v>15</v>
      </c>
      <c r="C5" t="s">
        <v>165</v>
      </c>
      <c r="D5" t="s">
        <v>128</v>
      </c>
      <c r="E5" t="s">
        <v>130</v>
      </c>
      <c r="F5">
        <v>1</v>
      </c>
    </row>
    <row r="6" spans="1:6" x14ac:dyDescent="0.25">
      <c r="A6" t="s">
        <v>124</v>
      </c>
      <c r="B6" t="s">
        <v>15</v>
      </c>
      <c r="C6" t="s">
        <v>17</v>
      </c>
      <c r="D6" t="s">
        <v>127</v>
      </c>
      <c r="E6" t="s">
        <v>126</v>
      </c>
      <c r="F6">
        <v>1</v>
      </c>
    </row>
    <row r="7" spans="1:6" x14ac:dyDescent="0.25">
      <c r="A7" t="s">
        <v>124</v>
      </c>
      <c r="B7" t="s">
        <v>15</v>
      </c>
      <c r="C7" t="s">
        <v>21</v>
      </c>
      <c r="D7" t="s">
        <v>127</v>
      </c>
      <c r="E7" t="s">
        <v>126</v>
      </c>
      <c r="F7">
        <v>1</v>
      </c>
    </row>
    <row r="8" spans="1:6" x14ac:dyDescent="0.25">
      <c r="A8" t="s">
        <v>124</v>
      </c>
      <c r="B8" t="s">
        <v>15</v>
      </c>
      <c r="C8" t="s">
        <v>21</v>
      </c>
      <c r="D8" t="s">
        <v>128</v>
      </c>
      <c r="E8" t="s">
        <v>126</v>
      </c>
      <c r="F8">
        <v>1</v>
      </c>
    </row>
    <row r="9" spans="1:6" x14ac:dyDescent="0.25">
      <c r="A9" t="s">
        <v>124</v>
      </c>
      <c r="B9" t="s">
        <v>15</v>
      </c>
      <c r="C9" t="s">
        <v>14</v>
      </c>
      <c r="D9" t="s">
        <v>172</v>
      </c>
      <c r="E9" t="s">
        <v>130</v>
      </c>
      <c r="F9">
        <v>9.5</v>
      </c>
    </row>
    <row r="10" spans="1:6" x14ac:dyDescent="0.25">
      <c r="A10" t="s">
        <v>124</v>
      </c>
      <c r="B10" t="s">
        <v>15</v>
      </c>
      <c r="C10" t="s">
        <v>14</v>
      </c>
      <c r="D10" t="s">
        <v>129</v>
      </c>
      <c r="E10" t="s">
        <v>126</v>
      </c>
      <c r="F10">
        <v>11</v>
      </c>
    </row>
    <row r="11" spans="1:6" x14ac:dyDescent="0.25">
      <c r="A11" t="s">
        <v>124</v>
      </c>
      <c r="B11" t="s">
        <v>15</v>
      </c>
      <c r="C11" t="s">
        <v>14</v>
      </c>
      <c r="D11" t="s">
        <v>129</v>
      </c>
      <c r="E11" t="s">
        <v>130</v>
      </c>
      <c r="F11">
        <v>6</v>
      </c>
    </row>
    <row r="12" spans="1:6" x14ac:dyDescent="0.25">
      <c r="A12" t="s">
        <v>124</v>
      </c>
      <c r="B12" t="s">
        <v>15</v>
      </c>
      <c r="C12" t="s">
        <v>14</v>
      </c>
      <c r="D12" t="s">
        <v>131</v>
      </c>
      <c r="E12" t="s">
        <v>126</v>
      </c>
      <c r="F12">
        <v>4</v>
      </c>
    </row>
    <row r="13" spans="1:6" x14ac:dyDescent="0.25">
      <c r="A13" t="s">
        <v>124</v>
      </c>
      <c r="B13" t="s">
        <v>15</v>
      </c>
      <c r="C13" t="s">
        <v>14</v>
      </c>
      <c r="D13" t="s">
        <v>131</v>
      </c>
      <c r="E13" t="s">
        <v>130</v>
      </c>
      <c r="F13">
        <v>12</v>
      </c>
    </row>
    <row r="14" spans="1:6" x14ac:dyDescent="0.25">
      <c r="A14" t="s">
        <v>124</v>
      </c>
      <c r="B14" t="s">
        <v>15</v>
      </c>
      <c r="C14" t="s">
        <v>24</v>
      </c>
      <c r="D14" t="s">
        <v>127</v>
      </c>
      <c r="E14" t="s">
        <v>126</v>
      </c>
      <c r="F14">
        <v>0.5</v>
      </c>
    </row>
    <row r="15" spans="1:6" x14ac:dyDescent="0.25">
      <c r="A15" t="s">
        <v>124</v>
      </c>
      <c r="B15" t="s">
        <v>15</v>
      </c>
      <c r="C15" t="s">
        <v>24</v>
      </c>
      <c r="D15" t="s">
        <v>128</v>
      </c>
      <c r="E15" t="s">
        <v>130</v>
      </c>
      <c r="F15">
        <v>2</v>
      </c>
    </row>
    <row r="16" spans="1:6" x14ac:dyDescent="0.25">
      <c r="A16" t="s">
        <v>124</v>
      </c>
      <c r="B16" t="s">
        <v>15</v>
      </c>
      <c r="C16" t="s">
        <v>25</v>
      </c>
      <c r="D16" t="s">
        <v>127</v>
      </c>
      <c r="E16" t="s">
        <v>126</v>
      </c>
      <c r="F16">
        <v>0.5</v>
      </c>
    </row>
    <row r="17" spans="1:6" x14ac:dyDescent="0.25">
      <c r="A17" t="s">
        <v>124</v>
      </c>
      <c r="B17" t="s">
        <v>15</v>
      </c>
      <c r="C17" t="s">
        <v>25</v>
      </c>
      <c r="D17" t="s">
        <v>128</v>
      </c>
      <c r="E17" t="s">
        <v>126</v>
      </c>
      <c r="F17">
        <v>1</v>
      </c>
    </row>
    <row r="18" spans="1:6" x14ac:dyDescent="0.25">
      <c r="A18" t="s">
        <v>124</v>
      </c>
      <c r="B18" t="s">
        <v>15</v>
      </c>
      <c r="C18" t="s">
        <v>25</v>
      </c>
      <c r="D18" t="s">
        <v>128</v>
      </c>
      <c r="E18" t="s">
        <v>130</v>
      </c>
      <c r="F18">
        <v>1.5</v>
      </c>
    </row>
    <row r="19" spans="1:6" x14ac:dyDescent="0.25">
      <c r="A19" t="s">
        <v>124</v>
      </c>
      <c r="B19" t="s">
        <v>28</v>
      </c>
      <c r="C19" t="s">
        <v>31</v>
      </c>
      <c r="D19" t="s">
        <v>128</v>
      </c>
      <c r="E19" t="s">
        <v>130</v>
      </c>
      <c r="F19">
        <v>3</v>
      </c>
    </row>
    <row r="20" spans="1:6" x14ac:dyDescent="0.25">
      <c r="A20" t="s">
        <v>124</v>
      </c>
      <c r="B20" t="s">
        <v>28</v>
      </c>
      <c r="C20" t="s">
        <v>32</v>
      </c>
      <c r="D20" t="s">
        <v>127</v>
      </c>
      <c r="E20" t="s">
        <v>130</v>
      </c>
      <c r="F20">
        <v>2</v>
      </c>
    </row>
    <row r="21" spans="1:6" x14ac:dyDescent="0.25">
      <c r="A21" t="s">
        <v>124</v>
      </c>
      <c r="B21" t="s">
        <v>28</v>
      </c>
      <c r="C21" t="s">
        <v>33</v>
      </c>
      <c r="D21" t="s">
        <v>127</v>
      </c>
      <c r="E21" t="s">
        <v>126</v>
      </c>
      <c r="F21">
        <v>1</v>
      </c>
    </row>
    <row r="22" spans="1:6" x14ac:dyDescent="0.25">
      <c r="A22" t="s">
        <v>124</v>
      </c>
      <c r="B22" t="s">
        <v>28</v>
      </c>
      <c r="C22" t="s">
        <v>33</v>
      </c>
      <c r="D22" t="s">
        <v>127</v>
      </c>
      <c r="E22" t="s">
        <v>130</v>
      </c>
      <c r="F22">
        <v>1</v>
      </c>
    </row>
    <row r="23" spans="1:6" x14ac:dyDescent="0.25">
      <c r="A23" t="s">
        <v>124</v>
      </c>
      <c r="B23" t="s">
        <v>28</v>
      </c>
      <c r="C23" t="s">
        <v>33</v>
      </c>
      <c r="D23" t="s">
        <v>128</v>
      </c>
      <c r="E23" t="s">
        <v>130</v>
      </c>
      <c r="F23">
        <v>2</v>
      </c>
    </row>
    <row r="24" spans="1:6" x14ac:dyDescent="0.25">
      <c r="A24" t="s">
        <v>124</v>
      </c>
      <c r="B24" t="s">
        <v>28</v>
      </c>
      <c r="C24" t="s">
        <v>132</v>
      </c>
      <c r="D24" t="s">
        <v>127</v>
      </c>
      <c r="E24" t="s">
        <v>126</v>
      </c>
      <c r="F24">
        <v>1</v>
      </c>
    </row>
    <row r="25" spans="1:6" x14ac:dyDescent="0.25">
      <c r="A25" t="s">
        <v>124</v>
      </c>
      <c r="B25" t="s">
        <v>28</v>
      </c>
      <c r="C25" t="s">
        <v>132</v>
      </c>
      <c r="D25" t="s">
        <v>127</v>
      </c>
      <c r="E25" t="s">
        <v>130</v>
      </c>
      <c r="F25">
        <v>1</v>
      </c>
    </row>
    <row r="26" spans="1:6" x14ac:dyDescent="0.25">
      <c r="A26" t="s">
        <v>124</v>
      </c>
      <c r="B26" t="s">
        <v>28</v>
      </c>
      <c r="C26" t="s">
        <v>14</v>
      </c>
      <c r="D26" t="s">
        <v>129</v>
      </c>
      <c r="E26" t="s">
        <v>126</v>
      </c>
      <c r="F26">
        <v>9</v>
      </c>
    </row>
    <row r="27" spans="1:6" x14ac:dyDescent="0.25">
      <c r="A27" t="s">
        <v>124</v>
      </c>
      <c r="B27" t="s">
        <v>28</v>
      </c>
      <c r="C27" t="s">
        <v>14</v>
      </c>
      <c r="D27" t="s">
        <v>131</v>
      </c>
      <c r="E27" t="s">
        <v>130</v>
      </c>
      <c r="F27">
        <v>4.5</v>
      </c>
    </row>
    <row r="28" spans="1:6" x14ac:dyDescent="0.25">
      <c r="A28" t="s">
        <v>124</v>
      </c>
      <c r="B28" t="s">
        <v>28</v>
      </c>
      <c r="C28" t="s">
        <v>50</v>
      </c>
      <c r="D28" t="s">
        <v>127</v>
      </c>
      <c r="E28" t="s">
        <v>126</v>
      </c>
      <c r="F28">
        <v>1.5</v>
      </c>
    </row>
    <row r="29" spans="1:6" x14ac:dyDescent="0.25">
      <c r="A29" t="s">
        <v>124</v>
      </c>
      <c r="B29" t="s">
        <v>28</v>
      </c>
      <c r="C29" t="s">
        <v>50</v>
      </c>
      <c r="D29" t="s">
        <v>127</v>
      </c>
      <c r="E29" t="s">
        <v>130</v>
      </c>
      <c r="F29">
        <v>1</v>
      </c>
    </row>
    <row r="30" spans="1:6" x14ac:dyDescent="0.25">
      <c r="A30" t="s">
        <v>124</v>
      </c>
      <c r="B30" t="s">
        <v>80</v>
      </c>
      <c r="C30" t="s">
        <v>14</v>
      </c>
      <c r="D30" t="s">
        <v>137</v>
      </c>
      <c r="E30" t="s">
        <v>130</v>
      </c>
      <c r="F30">
        <v>1</v>
      </c>
    </row>
    <row r="31" spans="1:6" x14ac:dyDescent="0.25">
      <c r="A31" t="s">
        <v>133</v>
      </c>
      <c r="B31" t="s">
        <v>28</v>
      </c>
      <c r="C31" t="s">
        <v>32</v>
      </c>
      <c r="D31" t="s">
        <v>134</v>
      </c>
      <c r="E31" t="s">
        <v>130</v>
      </c>
      <c r="F31">
        <v>5</v>
      </c>
    </row>
    <row r="32" spans="1:6" x14ac:dyDescent="0.25">
      <c r="A32" t="s">
        <v>133</v>
      </c>
      <c r="B32" t="s">
        <v>28</v>
      </c>
      <c r="C32" t="s">
        <v>33</v>
      </c>
      <c r="D32" t="s">
        <v>134</v>
      </c>
      <c r="E32" t="s">
        <v>130</v>
      </c>
      <c r="F32">
        <v>2</v>
      </c>
    </row>
    <row r="33" spans="1:6" x14ac:dyDescent="0.25">
      <c r="A33" t="s">
        <v>133</v>
      </c>
      <c r="B33" t="s">
        <v>28</v>
      </c>
      <c r="C33" t="s">
        <v>52</v>
      </c>
      <c r="D33" t="s">
        <v>134</v>
      </c>
      <c r="E33" t="s">
        <v>130</v>
      </c>
      <c r="F33">
        <v>4</v>
      </c>
    </row>
    <row r="34" spans="1:6" x14ac:dyDescent="0.25">
      <c r="A34" t="s">
        <v>133</v>
      </c>
      <c r="B34" t="s">
        <v>28</v>
      </c>
      <c r="C34" t="s">
        <v>56</v>
      </c>
      <c r="D34" t="s">
        <v>134</v>
      </c>
      <c r="E34" t="s">
        <v>130</v>
      </c>
      <c r="F34">
        <v>6</v>
      </c>
    </row>
    <row r="35" spans="1:6" x14ac:dyDescent="0.25">
      <c r="A35" t="s">
        <v>133</v>
      </c>
      <c r="B35" t="s">
        <v>28</v>
      </c>
      <c r="C35" t="s">
        <v>57</v>
      </c>
      <c r="D35" t="s">
        <v>134</v>
      </c>
      <c r="E35" t="s">
        <v>130</v>
      </c>
      <c r="F35">
        <v>10</v>
      </c>
    </row>
    <row r="36" spans="1:6" x14ac:dyDescent="0.25">
      <c r="A36" t="s">
        <v>133</v>
      </c>
      <c r="B36" t="s">
        <v>28</v>
      </c>
      <c r="C36" t="s">
        <v>61</v>
      </c>
      <c r="D36" t="s">
        <v>134</v>
      </c>
      <c r="E36" t="s">
        <v>130</v>
      </c>
      <c r="F36">
        <v>2</v>
      </c>
    </row>
    <row r="37" spans="1:6" x14ac:dyDescent="0.25">
      <c r="A37" t="s">
        <v>133</v>
      </c>
      <c r="B37" t="s">
        <v>80</v>
      </c>
      <c r="C37" t="s">
        <v>81</v>
      </c>
      <c r="D37" t="s">
        <v>134</v>
      </c>
      <c r="E37" t="s">
        <v>126</v>
      </c>
      <c r="F37">
        <v>13</v>
      </c>
    </row>
    <row r="38" spans="1:6" x14ac:dyDescent="0.25">
      <c r="A38" t="s">
        <v>133</v>
      </c>
      <c r="B38" t="s">
        <v>80</v>
      </c>
      <c r="C38" t="s">
        <v>135</v>
      </c>
      <c r="D38" t="s">
        <v>134</v>
      </c>
      <c r="E38" t="s">
        <v>126</v>
      </c>
      <c r="F38">
        <v>22</v>
      </c>
    </row>
    <row r="39" spans="1:6" x14ac:dyDescent="0.25">
      <c r="A39" t="s">
        <v>133</v>
      </c>
      <c r="B39" t="s">
        <v>80</v>
      </c>
      <c r="C39" t="s">
        <v>135</v>
      </c>
      <c r="D39" t="s">
        <v>134</v>
      </c>
      <c r="E39" t="s">
        <v>130</v>
      </c>
      <c r="F39">
        <v>6.5</v>
      </c>
    </row>
    <row r="40" spans="1:6" x14ac:dyDescent="0.25">
      <c r="A40" t="s">
        <v>133</v>
      </c>
      <c r="B40" t="s">
        <v>80</v>
      </c>
      <c r="C40" t="s">
        <v>89</v>
      </c>
      <c r="D40" t="s">
        <v>134</v>
      </c>
      <c r="E40" t="s">
        <v>130</v>
      </c>
      <c r="F40">
        <v>9.5</v>
      </c>
    </row>
    <row r="41" spans="1:6" x14ac:dyDescent="0.25">
      <c r="A41" t="s">
        <v>133</v>
      </c>
      <c r="B41" t="s">
        <v>80</v>
      </c>
      <c r="C41" t="s">
        <v>91</v>
      </c>
      <c r="D41" t="s">
        <v>134</v>
      </c>
      <c r="E41" t="s">
        <v>130</v>
      </c>
      <c r="F41">
        <v>18.5</v>
      </c>
    </row>
    <row r="42" spans="1:6" x14ac:dyDescent="0.25">
      <c r="A42" t="s">
        <v>133</v>
      </c>
      <c r="B42" t="s">
        <v>80</v>
      </c>
      <c r="C42" t="s">
        <v>88</v>
      </c>
      <c r="D42" t="s">
        <v>134</v>
      </c>
      <c r="E42" t="s">
        <v>130</v>
      </c>
      <c r="F42">
        <v>11</v>
      </c>
    </row>
    <row r="43" spans="1:6" x14ac:dyDescent="0.25">
      <c r="A43" t="s">
        <v>133</v>
      </c>
      <c r="B43" t="s">
        <v>80</v>
      </c>
      <c r="C43" t="s">
        <v>94</v>
      </c>
      <c r="D43" t="s">
        <v>134</v>
      </c>
      <c r="E43" t="s">
        <v>130</v>
      </c>
      <c r="F43">
        <v>2.5</v>
      </c>
    </row>
    <row r="44" spans="1:6" x14ac:dyDescent="0.25">
      <c r="A44" t="s">
        <v>133</v>
      </c>
      <c r="B44" t="s">
        <v>80</v>
      </c>
      <c r="C44" t="s">
        <v>93</v>
      </c>
      <c r="D44" t="s">
        <v>134</v>
      </c>
      <c r="E44" t="s">
        <v>130</v>
      </c>
      <c r="F44">
        <v>9</v>
      </c>
    </row>
    <row r="45" spans="1:6" x14ac:dyDescent="0.25">
      <c r="A45" t="s">
        <v>133</v>
      </c>
      <c r="B45" t="s">
        <v>80</v>
      </c>
      <c r="C45" t="s">
        <v>92</v>
      </c>
      <c r="D45" t="s">
        <v>134</v>
      </c>
      <c r="E45" t="s">
        <v>130</v>
      </c>
      <c r="F45">
        <v>6</v>
      </c>
    </row>
    <row r="46" spans="1:6" x14ac:dyDescent="0.25">
      <c r="A46" t="s">
        <v>133</v>
      </c>
      <c r="B46" t="s">
        <v>80</v>
      </c>
      <c r="C46" t="s">
        <v>90</v>
      </c>
      <c r="D46" t="s">
        <v>134</v>
      </c>
      <c r="E46" t="s">
        <v>130</v>
      </c>
      <c r="F46">
        <v>4.5</v>
      </c>
    </row>
    <row r="47" spans="1:6" x14ac:dyDescent="0.25">
      <c r="A47" t="s">
        <v>133</v>
      </c>
      <c r="B47" t="s">
        <v>80</v>
      </c>
      <c r="C47" t="s">
        <v>85</v>
      </c>
      <c r="D47" t="s">
        <v>134</v>
      </c>
      <c r="E47" t="s">
        <v>126</v>
      </c>
      <c r="F47">
        <v>10</v>
      </c>
    </row>
    <row r="48" spans="1:6" x14ac:dyDescent="0.25">
      <c r="A48" t="s">
        <v>133</v>
      </c>
      <c r="B48" t="s">
        <v>80</v>
      </c>
      <c r="C48" t="s">
        <v>85</v>
      </c>
      <c r="D48" t="s">
        <v>134</v>
      </c>
      <c r="E48" t="s">
        <v>130</v>
      </c>
      <c r="F48">
        <v>6</v>
      </c>
    </row>
    <row r="49" spans="1:6" x14ac:dyDescent="0.25">
      <c r="A49" t="s">
        <v>133</v>
      </c>
      <c r="B49" t="s">
        <v>80</v>
      </c>
      <c r="C49" t="s">
        <v>84</v>
      </c>
      <c r="D49" t="s">
        <v>134</v>
      </c>
      <c r="E49" t="s">
        <v>130</v>
      </c>
      <c r="F49">
        <v>10.5</v>
      </c>
    </row>
    <row r="50" spans="1:6" x14ac:dyDescent="0.25">
      <c r="A50" t="s">
        <v>133</v>
      </c>
      <c r="B50" t="s">
        <v>80</v>
      </c>
      <c r="C50" t="s">
        <v>86</v>
      </c>
      <c r="D50" t="s">
        <v>134</v>
      </c>
      <c r="E50" t="s">
        <v>126</v>
      </c>
      <c r="F50">
        <v>2</v>
      </c>
    </row>
    <row r="51" spans="1:6" x14ac:dyDescent="0.25">
      <c r="A51" t="s">
        <v>133</v>
      </c>
      <c r="B51" t="s">
        <v>80</v>
      </c>
      <c r="C51" t="s">
        <v>83</v>
      </c>
      <c r="D51" t="s">
        <v>134</v>
      </c>
      <c r="E51" t="s">
        <v>126</v>
      </c>
      <c r="F51">
        <v>7</v>
      </c>
    </row>
    <row r="52" spans="1:6" x14ac:dyDescent="0.25">
      <c r="A52" t="s">
        <v>133</v>
      </c>
      <c r="B52" t="s">
        <v>80</v>
      </c>
      <c r="C52" t="s">
        <v>87</v>
      </c>
      <c r="D52" t="s">
        <v>134</v>
      </c>
      <c r="E52" t="s">
        <v>126</v>
      </c>
      <c r="F52">
        <v>8</v>
      </c>
    </row>
    <row r="53" spans="1:6" x14ac:dyDescent="0.25">
      <c r="A53" t="s">
        <v>136</v>
      </c>
      <c r="B53" t="s">
        <v>15</v>
      </c>
      <c r="C53" t="s">
        <v>17</v>
      </c>
      <c r="D53" t="s">
        <v>47</v>
      </c>
      <c r="E53" t="s">
        <v>130</v>
      </c>
      <c r="F53">
        <v>2.5</v>
      </c>
    </row>
    <row r="54" spans="1:6" x14ac:dyDescent="0.25">
      <c r="A54" t="s">
        <v>136</v>
      </c>
      <c r="B54" t="s">
        <v>15</v>
      </c>
      <c r="C54" t="s">
        <v>17</v>
      </c>
      <c r="D54" t="s">
        <v>134</v>
      </c>
      <c r="E54" t="s">
        <v>130</v>
      </c>
      <c r="F54">
        <v>17</v>
      </c>
    </row>
    <row r="55" spans="1:6" x14ac:dyDescent="0.25">
      <c r="A55" t="s">
        <v>136</v>
      </c>
      <c r="B55" t="s">
        <v>15</v>
      </c>
      <c r="C55" t="s">
        <v>17</v>
      </c>
      <c r="D55" t="s">
        <v>127</v>
      </c>
      <c r="E55" t="s">
        <v>130</v>
      </c>
      <c r="F55">
        <v>1</v>
      </c>
    </row>
    <row r="56" spans="1:6" x14ac:dyDescent="0.25">
      <c r="A56" t="s">
        <v>136</v>
      </c>
      <c r="B56" t="s">
        <v>15</v>
      </c>
      <c r="C56" t="s">
        <v>19</v>
      </c>
      <c r="D56" t="s">
        <v>134</v>
      </c>
      <c r="E56" t="s">
        <v>130</v>
      </c>
      <c r="F56">
        <v>5.7</v>
      </c>
    </row>
    <row r="57" spans="1:6" x14ac:dyDescent="0.25">
      <c r="A57" t="s">
        <v>136</v>
      </c>
      <c r="B57" t="s">
        <v>15</v>
      </c>
      <c r="C57" t="s">
        <v>20</v>
      </c>
      <c r="D57" t="s">
        <v>134</v>
      </c>
      <c r="E57" t="s">
        <v>130</v>
      </c>
      <c r="F57">
        <v>6.7</v>
      </c>
    </row>
    <row r="58" spans="1:6" x14ac:dyDescent="0.25">
      <c r="A58" t="s">
        <v>136</v>
      </c>
      <c r="B58" t="s">
        <v>15</v>
      </c>
      <c r="C58" t="s">
        <v>14</v>
      </c>
      <c r="D58" t="s">
        <v>125</v>
      </c>
      <c r="E58" t="s">
        <v>130</v>
      </c>
      <c r="F58">
        <v>2</v>
      </c>
    </row>
    <row r="59" spans="1:6" x14ac:dyDescent="0.25">
      <c r="A59" t="s">
        <v>136</v>
      </c>
      <c r="B59" t="s">
        <v>15</v>
      </c>
      <c r="C59" t="s">
        <v>14</v>
      </c>
      <c r="D59" t="s">
        <v>137</v>
      </c>
      <c r="E59" t="s">
        <v>126</v>
      </c>
      <c r="F59">
        <v>2.5</v>
      </c>
    </row>
    <row r="60" spans="1:6" x14ac:dyDescent="0.25">
      <c r="A60" t="s">
        <v>136</v>
      </c>
      <c r="B60" t="s">
        <v>15</v>
      </c>
      <c r="C60" t="s">
        <v>14</v>
      </c>
      <c r="D60" t="s">
        <v>150</v>
      </c>
      <c r="E60" t="s">
        <v>130</v>
      </c>
      <c r="F60">
        <v>19.7</v>
      </c>
    </row>
    <row r="61" spans="1:6" x14ac:dyDescent="0.25">
      <c r="A61" t="s">
        <v>136</v>
      </c>
      <c r="B61" t="s">
        <v>15</v>
      </c>
      <c r="C61" t="s">
        <v>23</v>
      </c>
      <c r="D61" t="s">
        <v>134</v>
      </c>
      <c r="E61" t="s">
        <v>130</v>
      </c>
      <c r="F61">
        <v>2</v>
      </c>
    </row>
    <row r="62" spans="1:6" x14ac:dyDescent="0.25">
      <c r="A62" t="s">
        <v>136</v>
      </c>
      <c r="B62" t="s">
        <v>15</v>
      </c>
      <c r="C62" t="s">
        <v>24</v>
      </c>
      <c r="D62" t="s">
        <v>47</v>
      </c>
      <c r="E62" t="s">
        <v>130</v>
      </c>
      <c r="F62">
        <v>15.5</v>
      </c>
    </row>
    <row r="63" spans="1:6" x14ac:dyDescent="0.25">
      <c r="A63" t="s">
        <v>136</v>
      </c>
      <c r="B63" t="s">
        <v>15</v>
      </c>
      <c r="C63" t="s">
        <v>24</v>
      </c>
      <c r="D63" t="s">
        <v>134</v>
      </c>
      <c r="E63" t="s">
        <v>126</v>
      </c>
      <c r="F63">
        <v>64</v>
      </c>
    </row>
    <row r="64" spans="1:6" x14ac:dyDescent="0.25">
      <c r="A64" t="s">
        <v>136</v>
      </c>
      <c r="B64" t="s">
        <v>15</v>
      </c>
      <c r="C64" t="s">
        <v>24</v>
      </c>
      <c r="D64" t="s">
        <v>134</v>
      </c>
      <c r="E64" t="s">
        <v>130</v>
      </c>
      <c r="F64">
        <v>62.5</v>
      </c>
    </row>
    <row r="65" spans="1:6" x14ac:dyDescent="0.25">
      <c r="A65" t="s">
        <v>136</v>
      </c>
      <c r="B65" t="s">
        <v>15</v>
      </c>
      <c r="C65" t="s">
        <v>24</v>
      </c>
      <c r="D65" t="s">
        <v>174</v>
      </c>
      <c r="E65" t="s">
        <v>130</v>
      </c>
      <c r="F65">
        <v>2</v>
      </c>
    </row>
    <row r="66" spans="1:6" x14ac:dyDescent="0.25">
      <c r="A66" t="s">
        <v>166</v>
      </c>
      <c r="B66" t="s">
        <v>0</v>
      </c>
      <c r="C66" t="s">
        <v>178</v>
      </c>
      <c r="D66" t="s">
        <v>167</v>
      </c>
      <c r="E66" t="s">
        <v>130</v>
      </c>
      <c r="F66">
        <v>1.5</v>
      </c>
    </row>
    <row r="67" spans="1:6" x14ac:dyDescent="0.25">
      <c r="A67" t="s">
        <v>166</v>
      </c>
      <c r="B67" t="s">
        <v>0</v>
      </c>
      <c r="C67" t="s">
        <v>178</v>
      </c>
      <c r="D67" t="s">
        <v>137</v>
      </c>
      <c r="E67" t="s">
        <v>130</v>
      </c>
      <c r="F67">
        <v>1</v>
      </c>
    </row>
    <row r="68" spans="1:6" x14ac:dyDescent="0.25">
      <c r="A68" t="s">
        <v>166</v>
      </c>
      <c r="B68" t="s">
        <v>0</v>
      </c>
      <c r="C68" t="s">
        <v>2</v>
      </c>
      <c r="D68" t="s">
        <v>167</v>
      </c>
      <c r="E68" t="s">
        <v>126</v>
      </c>
      <c r="F68">
        <v>3</v>
      </c>
    </row>
    <row r="69" spans="1:6" x14ac:dyDescent="0.25">
      <c r="A69" t="s">
        <v>166</v>
      </c>
      <c r="B69" t="s">
        <v>0</v>
      </c>
      <c r="C69" t="s">
        <v>2</v>
      </c>
      <c r="D69" t="s">
        <v>167</v>
      </c>
      <c r="E69" t="s">
        <v>130</v>
      </c>
      <c r="F69">
        <v>8</v>
      </c>
    </row>
    <row r="70" spans="1:6" x14ac:dyDescent="0.25">
      <c r="A70" t="s">
        <v>166</v>
      </c>
      <c r="B70" t="s">
        <v>0</v>
      </c>
      <c r="C70" t="s">
        <v>2</v>
      </c>
      <c r="D70" t="s">
        <v>128</v>
      </c>
      <c r="E70" t="s">
        <v>130</v>
      </c>
      <c r="F70">
        <v>1</v>
      </c>
    </row>
    <row r="71" spans="1:6" x14ac:dyDescent="0.25">
      <c r="A71" t="s">
        <v>166</v>
      </c>
      <c r="B71" t="s">
        <v>15</v>
      </c>
      <c r="C71" t="s">
        <v>165</v>
      </c>
      <c r="D71" t="s">
        <v>127</v>
      </c>
      <c r="E71" t="s">
        <v>130</v>
      </c>
      <c r="F71">
        <v>2</v>
      </c>
    </row>
    <row r="72" spans="1:6" x14ac:dyDescent="0.25">
      <c r="A72" t="s">
        <v>166</v>
      </c>
      <c r="B72" t="s">
        <v>15</v>
      </c>
      <c r="C72" t="s">
        <v>14</v>
      </c>
      <c r="D72" t="s">
        <v>174</v>
      </c>
      <c r="E72" t="s">
        <v>130</v>
      </c>
      <c r="F72">
        <v>3</v>
      </c>
    </row>
    <row r="73" spans="1:6" x14ac:dyDescent="0.25">
      <c r="A73" t="s">
        <v>166</v>
      </c>
      <c r="B73" t="s">
        <v>28</v>
      </c>
      <c r="C73" t="s">
        <v>31</v>
      </c>
      <c r="D73" t="s">
        <v>137</v>
      </c>
      <c r="E73" t="s">
        <v>130</v>
      </c>
      <c r="F73">
        <v>0.5</v>
      </c>
    </row>
    <row r="74" spans="1:6" x14ac:dyDescent="0.25">
      <c r="A74" t="s">
        <v>166</v>
      </c>
      <c r="B74" t="s">
        <v>28</v>
      </c>
      <c r="C74" t="s">
        <v>31</v>
      </c>
      <c r="D74" t="s">
        <v>127</v>
      </c>
      <c r="E74" t="s">
        <v>130</v>
      </c>
      <c r="F74">
        <v>0.5</v>
      </c>
    </row>
    <row r="75" spans="1:6" x14ac:dyDescent="0.25">
      <c r="A75" t="s">
        <v>166</v>
      </c>
      <c r="B75" t="s">
        <v>28</v>
      </c>
      <c r="C75" t="s">
        <v>31</v>
      </c>
      <c r="D75" t="s">
        <v>128</v>
      </c>
      <c r="E75" t="s">
        <v>130</v>
      </c>
      <c r="F75">
        <v>0.5</v>
      </c>
    </row>
    <row r="76" spans="1:6" x14ac:dyDescent="0.25">
      <c r="A76" t="s">
        <v>166</v>
      </c>
      <c r="B76" t="s">
        <v>28</v>
      </c>
      <c r="C76" t="s">
        <v>32</v>
      </c>
      <c r="D76" t="s">
        <v>167</v>
      </c>
      <c r="E76" t="s">
        <v>130</v>
      </c>
      <c r="F76">
        <v>7.5</v>
      </c>
    </row>
    <row r="77" spans="1:6" x14ac:dyDescent="0.25">
      <c r="A77" t="s">
        <v>166</v>
      </c>
      <c r="B77" t="s">
        <v>28</v>
      </c>
      <c r="C77" t="s">
        <v>32</v>
      </c>
      <c r="D77" t="s">
        <v>127</v>
      </c>
      <c r="E77" t="s">
        <v>130</v>
      </c>
      <c r="F77">
        <v>1</v>
      </c>
    </row>
    <row r="78" spans="1:6" x14ac:dyDescent="0.25">
      <c r="A78" t="s">
        <v>166</v>
      </c>
      <c r="B78" t="s">
        <v>28</v>
      </c>
      <c r="C78" t="s">
        <v>179</v>
      </c>
      <c r="D78" t="s">
        <v>167</v>
      </c>
      <c r="E78" t="s">
        <v>130</v>
      </c>
      <c r="F78">
        <v>16.5</v>
      </c>
    </row>
    <row r="79" spans="1:6" x14ac:dyDescent="0.25">
      <c r="A79" t="s">
        <v>166</v>
      </c>
      <c r="B79" t="s">
        <v>28</v>
      </c>
      <c r="C79" t="s">
        <v>132</v>
      </c>
      <c r="D79" t="s">
        <v>167</v>
      </c>
      <c r="E79" t="s">
        <v>130</v>
      </c>
      <c r="F79">
        <v>6</v>
      </c>
    </row>
    <row r="80" spans="1:6" x14ac:dyDescent="0.25">
      <c r="A80" t="s">
        <v>166</v>
      </c>
      <c r="B80" t="s">
        <v>28</v>
      </c>
      <c r="C80" t="s">
        <v>14</v>
      </c>
      <c r="D80" t="s">
        <v>172</v>
      </c>
      <c r="E80" t="s">
        <v>130</v>
      </c>
      <c r="F80">
        <v>0.5</v>
      </c>
    </row>
    <row r="81" spans="1:6" x14ac:dyDescent="0.25">
      <c r="A81" t="s">
        <v>166</v>
      </c>
      <c r="B81" t="s">
        <v>28</v>
      </c>
      <c r="C81" t="s">
        <v>14</v>
      </c>
      <c r="D81" t="s">
        <v>129</v>
      </c>
      <c r="E81" t="s">
        <v>130</v>
      </c>
      <c r="F81">
        <v>2</v>
      </c>
    </row>
    <row r="82" spans="1:6" x14ac:dyDescent="0.25">
      <c r="A82" t="s">
        <v>166</v>
      </c>
      <c r="B82" t="s">
        <v>28</v>
      </c>
      <c r="C82" t="s">
        <v>14</v>
      </c>
      <c r="D82" t="s">
        <v>174</v>
      </c>
      <c r="E82" t="s">
        <v>130</v>
      </c>
      <c r="F82">
        <v>3.5</v>
      </c>
    </row>
    <row r="83" spans="1:6" x14ac:dyDescent="0.25">
      <c r="A83" t="s">
        <v>166</v>
      </c>
      <c r="B83" t="s">
        <v>28</v>
      </c>
      <c r="C83" t="s">
        <v>14</v>
      </c>
      <c r="D83" t="s">
        <v>180</v>
      </c>
      <c r="E83" t="s">
        <v>126</v>
      </c>
      <c r="F83">
        <v>0.5</v>
      </c>
    </row>
    <row r="84" spans="1:6" x14ac:dyDescent="0.25">
      <c r="A84" t="s">
        <v>166</v>
      </c>
      <c r="B84" t="s">
        <v>28</v>
      </c>
      <c r="C84" t="s">
        <v>14</v>
      </c>
      <c r="D84" t="s">
        <v>180</v>
      </c>
      <c r="E84" t="s">
        <v>130</v>
      </c>
      <c r="F84">
        <v>8.5</v>
      </c>
    </row>
    <row r="85" spans="1:6" x14ac:dyDescent="0.25">
      <c r="A85" t="s">
        <v>138</v>
      </c>
      <c r="B85" t="s">
        <v>15</v>
      </c>
      <c r="C85" t="s">
        <v>165</v>
      </c>
      <c r="D85" t="s">
        <v>127</v>
      </c>
      <c r="E85" t="s">
        <v>126</v>
      </c>
      <c r="F85">
        <v>1</v>
      </c>
    </row>
    <row r="86" spans="1:6" x14ac:dyDescent="0.25">
      <c r="A86" t="s">
        <v>138</v>
      </c>
      <c r="B86" t="s">
        <v>15</v>
      </c>
      <c r="C86" t="s">
        <v>17</v>
      </c>
      <c r="D86" t="s">
        <v>137</v>
      </c>
      <c r="E86" t="s">
        <v>126</v>
      </c>
      <c r="F86">
        <v>1</v>
      </c>
    </row>
    <row r="87" spans="1:6" x14ac:dyDescent="0.25">
      <c r="A87" t="s">
        <v>138</v>
      </c>
      <c r="B87" t="s">
        <v>15</v>
      </c>
      <c r="C87" t="s">
        <v>17</v>
      </c>
      <c r="D87" t="s">
        <v>127</v>
      </c>
      <c r="E87" t="s">
        <v>126</v>
      </c>
      <c r="F87">
        <v>1.5</v>
      </c>
    </row>
    <row r="88" spans="1:6" x14ac:dyDescent="0.25">
      <c r="A88" t="s">
        <v>138</v>
      </c>
      <c r="B88" t="s">
        <v>15</v>
      </c>
      <c r="C88" t="s">
        <v>19</v>
      </c>
      <c r="D88" t="s">
        <v>134</v>
      </c>
      <c r="E88" t="s">
        <v>126</v>
      </c>
      <c r="F88">
        <v>2</v>
      </c>
    </row>
    <row r="89" spans="1:6" x14ac:dyDescent="0.25">
      <c r="A89" t="s">
        <v>138</v>
      </c>
      <c r="B89" t="s">
        <v>15</v>
      </c>
      <c r="C89" t="s">
        <v>19</v>
      </c>
      <c r="D89" t="s">
        <v>134</v>
      </c>
      <c r="E89" t="s">
        <v>130</v>
      </c>
      <c r="F89">
        <v>1</v>
      </c>
    </row>
    <row r="90" spans="1:6" x14ac:dyDescent="0.25">
      <c r="A90" t="s">
        <v>138</v>
      </c>
      <c r="B90" t="s">
        <v>15</v>
      </c>
      <c r="C90" t="s">
        <v>20</v>
      </c>
      <c r="D90" t="s">
        <v>127</v>
      </c>
      <c r="E90" t="s">
        <v>126</v>
      </c>
      <c r="F90">
        <v>1</v>
      </c>
    </row>
    <row r="91" spans="1:6" x14ac:dyDescent="0.25">
      <c r="A91" t="s">
        <v>138</v>
      </c>
      <c r="B91" t="s">
        <v>15</v>
      </c>
      <c r="C91" t="s">
        <v>21</v>
      </c>
      <c r="D91" t="s">
        <v>47</v>
      </c>
      <c r="E91" t="s">
        <v>130</v>
      </c>
      <c r="F91">
        <v>6</v>
      </c>
    </row>
    <row r="92" spans="1:6" x14ac:dyDescent="0.25">
      <c r="A92" t="s">
        <v>138</v>
      </c>
      <c r="B92" t="s">
        <v>15</v>
      </c>
      <c r="C92" t="s">
        <v>21</v>
      </c>
      <c r="D92" t="s">
        <v>134</v>
      </c>
      <c r="E92" t="s">
        <v>126</v>
      </c>
      <c r="F92">
        <v>9</v>
      </c>
    </row>
    <row r="93" spans="1:6" x14ac:dyDescent="0.25">
      <c r="A93" t="s">
        <v>138</v>
      </c>
      <c r="B93" t="s">
        <v>15</v>
      </c>
      <c r="C93" t="s">
        <v>21</v>
      </c>
      <c r="D93" t="s">
        <v>137</v>
      </c>
      <c r="E93" t="s">
        <v>126</v>
      </c>
      <c r="F93">
        <v>3</v>
      </c>
    </row>
    <row r="94" spans="1:6" x14ac:dyDescent="0.25">
      <c r="A94" t="s">
        <v>138</v>
      </c>
      <c r="B94" t="s">
        <v>15</v>
      </c>
      <c r="C94" t="s">
        <v>21</v>
      </c>
      <c r="D94" t="s">
        <v>127</v>
      </c>
      <c r="E94" t="s">
        <v>126</v>
      </c>
      <c r="F94">
        <v>1</v>
      </c>
    </row>
    <row r="95" spans="1:6" x14ac:dyDescent="0.25">
      <c r="A95" t="s">
        <v>138</v>
      </c>
      <c r="B95" t="s">
        <v>15</v>
      </c>
      <c r="C95" t="s">
        <v>21</v>
      </c>
      <c r="D95" t="s">
        <v>128</v>
      </c>
      <c r="E95" t="s">
        <v>126</v>
      </c>
      <c r="F95">
        <v>2</v>
      </c>
    </row>
    <row r="96" spans="1:6" x14ac:dyDescent="0.25">
      <c r="A96" t="s">
        <v>138</v>
      </c>
      <c r="B96" t="s">
        <v>15</v>
      </c>
      <c r="C96" t="s">
        <v>23</v>
      </c>
      <c r="D96" t="s">
        <v>137</v>
      </c>
      <c r="E96" t="s">
        <v>126</v>
      </c>
      <c r="F96">
        <v>1</v>
      </c>
    </row>
    <row r="97" spans="1:6" x14ac:dyDescent="0.25">
      <c r="A97" t="s">
        <v>138</v>
      </c>
      <c r="B97" t="s">
        <v>15</v>
      </c>
      <c r="C97" t="s">
        <v>24</v>
      </c>
      <c r="D97" t="s">
        <v>137</v>
      </c>
      <c r="E97" t="s">
        <v>126</v>
      </c>
      <c r="F97">
        <v>1</v>
      </c>
    </row>
    <row r="98" spans="1:6" x14ac:dyDescent="0.25">
      <c r="A98" t="s">
        <v>138</v>
      </c>
      <c r="B98" t="s">
        <v>15</v>
      </c>
      <c r="C98" t="s">
        <v>24</v>
      </c>
      <c r="D98" t="s">
        <v>127</v>
      </c>
      <c r="E98" t="s">
        <v>126</v>
      </c>
      <c r="F98">
        <v>1</v>
      </c>
    </row>
    <row r="99" spans="1:6" x14ac:dyDescent="0.25">
      <c r="A99" t="s">
        <v>138</v>
      </c>
      <c r="B99" t="s">
        <v>15</v>
      </c>
      <c r="C99" t="s">
        <v>25</v>
      </c>
      <c r="D99" t="s">
        <v>47</v>
      </c>
      <c r="E99" t="s">
        <v>130</v>
      </c>
      <c r="F99">
        <v>1</v>
      </c>
    </row>
    <row r="100" spans="1:6" x14ac:dyDescent="0.25">
      <c r="A100" t="s">
        <v>138</v>
      </c>
      <c r="B100" t="s">
        <v>15</v>
      </c>
      <c r="C100" t="s">
        <v>25</v>
      </c>
      <c r="D100" t="s">
        <v>134</v>
      </c>
      <c r="E100" t="s">
        <v>126</v>
      </c>
      <c r="F100">
        <v>9</v>
      </c>
    </row>
    <row r="101" spans="1:6" x14ac:dyDescent="0.25">
      <c r="A101" t="s">
        <v>138</v>
      </c>
      <c r="B101" t="s">
        <v>15</v>
      </c>
      <c r="C101" t="s">
        <v>25</v>
      </c>
      <c r="D101" t="s">
        <v>134</v>
      </c>
      <c r="E101" t="s">
        <v>130</v>
      </c>
      <c r="F101">
        <v>6.5</v>
      </c>
    </row>
    <row r="102" spans="1:6" x14ac:dyDescent="0.25">
      <c r="A102" t="s">
        <v>138</v>
      </c>
      <c r="B102" t="s">
        <v>15</v>
      </c>
      <c r="C102" t="s">
        <v>25</v>
      </c>
      <c r="D102" t="s">
        <v>137</v>
      </c>
      <c r="E102" t="s">
        <v>126</v>
      </c>
      <c r="F102">
        <v>1</v>
      </c>
    </row>
    <row r="103" spans="1:6" x14ac:dyDescent="0.25">
      <c r="A103" t="s">
        <v>138</v>
      </c>
      <c r="B103" t="s">
        <v>15</v>
      </c>
      <c r="C103" t="s">
        <v>25</v>
      </c>
      <c r="D103" t="s">
        <v>127</v>
      </c>
      <c r="E103" t="s">
        <v>126</v>
      </c>
      <c r="F103">
        <v>4</v>
      </c>
    </row>
    <row r="104" spans="1:6" x14ac:dyDescent="0.25">
      <c r="A104" t="s">
        <v>138</v>
      </c>
      <c r="B104" t="s">
        <v>28</v>
      </c>
      <c r="C104" t="s">
        <v>31</v>
      </c>
      <c r="D104" t="s">
        <v>47</v>
      </c>
      <c r="E104" t="s">
        <v>130</v>
      </c>
      <c r="F104">
        <v>2</v>
      </c>
    </row>
    <row r="105" spans="1:6" x14ac:dyDescent="0.25">
      <c r="A105" t="s">
        <v>138</v>
      </c>
      <c r="B105" t="s">
        <v>28</v>
      </c>
      <c r="C105" t="s">
        <v>31</v>
      </c>
      <c r="D105" t="s">
        <v>134</v>
      </c>
      <c r="E105" t="s">
        <v>130</v>
      </c>
      <c r="F105">
        <v>35.5</v>
      </c>
    </row>
    <row r="106" spans="1:6" x14ac:dyDescent="0.25">
      <c r="A106" t="s">
        <v>138</v>
      </c>
      <c r="B106" t="s">
        <v>28</v>
      </c>
      <c r="C106" t="s">
        <v>31</v>
      </c>
      <c r="D106" t="s">
        <v>137</v>
      </c>
      <c r="E106" t="s">
        <v>130</v>
      </c>
      <c r="F106">
        <v>10.75</v>
      </c>
    </row>
    <row r="107" spans="1:6" x14ac:dyDescent="0.25">
      <c r="A107" t="s">
        <v>138</v>
      </c>
      <c r="B107" t="s">
        <v>28</v>
      </c>
      <c r="C107" t="s">
        <v>31</v>
      </c>
      <c r="D107" t="s">
        <v>127</v>
      </c>
      <c r="E107" t="s">
        <v>130</v>
      </c>
      <c r="F107">
        <v>7.75</v>
      </c>
    </row>
    <row r="108" spans="1:6" x14ac:dyDescent="0.25">
      <c r="A108" t="s">
        <v>138</v>
      </c>
      <c r="B108" t="s">
        <v>28</v>
      </c>
      <c r="C108" t="s">
        <v>33</v>
      </c>
      <c r="D108" t="s">
        <v>127</v>
      </c>
      <c r="E108" t="s">
        <v>130</v>
      </c>
      <c r="F108">
        <v>0.5</v>
      </c>
    </row>
    <row r="109" spans="1:6" x14ac:dyDescent="0.25">
      <c r="A109" t="s">
        <v>138</v>
      </c>
      <c r="B109" t="s">
        <v>28</v>
      </c>
      <c r="C109" t="s">
        <v>132</v>
      </c>
      <c r="D109" t="s">
        <v>134</v>
      </c>
      <c r="E109" t="s">
        <v>130</v>
      </c>
      <c r="F109">
        <v>5</v>
      </c>
    </row>
    <row r="110" spans="1:6" x14ac:dyDescent="0.25">
      <c r="A110" t="s">
        <v>138</v>
      </c>
      <c r="B110" t="s">
        <v>28</v>
      </c>
      <c r="C110" t="s">
        <v>132</v>
      </c>
      <c r="D110" t="s">
        <v>137</v>
      </c>
      <c r="E110" t="s">
        <v>130</v>
      </c>
      <c r="F110">
        <v>2</v>
      </c>
    </row>
    <row r="111" spans="1:6" x14ac:dyDescent="0.25">
      <c r="A111" t="s">
        <v>138</v>
      </c>
      <c r="B111" t="s">
        <v>28</v>
      </c>
      <c r="C111" t="s">
        <v>132</v>
      </c>
      <c r="D111" t="s">
        <v>127</v>
      </c>
      <c r="E111" t="s">
        <v>130</v>
      </c>
      <c r="F111">
        <v>6</v>
      </c>
    </row>
    <row r="112" spans="1:6" x14ac:dyDescent="0.25">
      <c r="A112" t="s">
        <v>138</v>
      </c>
      <c r="B112" t="s">
        <v>28</v>
      </c>
      <c r="C112" t="s">
        <v>50</v>
      </c>
      <c r="D112" t="s">
        <v>134</v>
      </c>
      <c r="E112" t="s">
        <v>130</v>
      </c>
      <c r="F112">
        <v>7.5</v>
      </c>
    </row>
    <row r="113" spans="1:6" x14ac:dyDescent="0.25">
      <c r="A113" t="s">
        <v>138</v>
      </c>
      <c r="B113" t="s">
        <v>28</v>
      </c>
      <c r="C113" t="s">
        <v>50</v>
      </c>
      <c r="D113" t="s">
        <v>127</v>
      </c>
      <c r="E113" t="s">
        <v>130</v>
      </c>
      <c r="F113">
        <v>1.5</v>
      </c>
    </row>
    <row r="114" spans="1:6" x14ac:dyDescent="0.25">
      <c r="A114" t="s">
        <v>138</v>
      </c>
      <c r="B114" t="s">
        <v>28</v>
      </c>
      <c r="C114" t="s">
        <v>52</v>
      </c>
      <c r="D114" t="s">
        <v>134</v>
      </c>
      <c r="E114" t="s">
        <v>130</v>
      </c>
      <c r="F114">
        <v>2</v>
      </c>
    </row>
    <row r="115" spans="1:6" x14ac:dyDescent="0.25">
      <c r="A115" t="s">
        <v>138</v>
      </c>
      <c r="B115" t="s">
        <v>28</v>
      </c>
      <c r="C115" t="s">
        <v>56</v>
      </c>
      <c r="D115" t="s">
        <v>134</v>
      </c>
      <c r="E115" t="s">
        <v>130</v>
      </c>
      <c r="F115">
        <v>12.5</v>
      </c>
    </row>
    <row r="116" spans="1:6" x14ac:dyDescent="0.25">
      <c r="A116" t="s">
        <v>138</v>
      </c>
      <c r="B116" t="s">
        <v>28</v>
      </c>
      <c r="C116" t="s">
        <v>56</v>
      </c>
      <c r="D116" t="s">
        <v>137</v>
      </c>
      <c r="E116" t="s">
        <v>130</v>
      </c>
      <c r="F116">
        <v>0.5</v>
      </c>
    </row>
    <row r="117" spans="1:6" x14ac:dyDescent="0.25">
      <c r="A117" t="s">
        <v>138</v>
      </c>
      <c r="B117" t="s">
        <v>28</v>
      </c>
      <c r="C117" t="s">
        <v>57</v>
      </c>
      <c r="D117" t="s">
        <v>134</v>
      </c>
      <c r="E117" t="s">
        <v>130</v>
      </c>
      <c r="F117">
        <v>2</v>
      </c>
    </row>
    <row r="118" spans="1:6" x14ac:dyDescent="0.25">
      <c r="A118" t="s">
        <v>138</v>
      </c>
      <c r="B118" t="s">
        <v>28</v>
      </c>
      <c r="C118" t="s">
        <v>60</v>
      </c>
      <c r="D118" t="s">
        <v>134</v>
      </c>
      <c r="E118" t="s">
        <v>130</v>
      </c>
      <c r="F118">
        <v>4.5</v>
      </c>
    </row>
    <row r="119" spans="1:6" x14ac:dyDescent="0.25">
      <c r="A119" t="s">
        <v>138</v>
      </c>
      <c r="B119" t="s">
        <v>28</v>
      </c>
      <c r="C119" t="s">
        <v>60</v>
      </c>
      <c r="D119" t="s">
        <v>137</v>
      </c>
      <c r="E119" t="s">
        <v>130</v>
      </c>
      <c r="F119">
        <v>0.5</v>
      </c>
    </row>
    <row r="120" spans="1:6" x14ac:dyDescent="0.25">
      <c r="A120" t="s">
        <v>138</v>
      </c>
      <c r="B120" t="s">
        <v>28</v>
      </c>
      <c r="C120" t="s">
        <v>61</v>
      </c>
      <c r="D120" t="s">
        <v>134</v>
      </c>
      <c r="E120" t="s">
        <v>130</v>
      </c>
      <c r="F120">
        <v>2</v>
      </c>
    </row>
    <row r="121" spans="1:6" x14ac:dyDescent="0.25">
      <c r="A121" t="s">
        <v>139</v>
      </c>
      <c r="B121" t="s">
        <v>15</v>
      </c>
      <c r="C121" t="s">
        <v>165</v>
      </c>
      <c r="D121" t="s">
        <v>137</v>
      </c>
      <c r="E121" t="s">
        <v>130</v>
      </c>
      <c r="F121">
        <v>2</v>
      </c>
    </row>
    <row r="122" spans="1:6" x14ac:dyDescent="0.25">
      <c r="A122" t="s">
        <v>139</v>
      </c>
      <c r="B122" t="s">
        <v>15</v>
      </c>
      <c r="C122" t="s">
        <v>165</v>
      </c>
      <c r="D122" t="s">
        <v>127</v>
      </c>
      <c r="E122" t="s">
        <v>126</v>
      </c>
      <c r="F122">
        <v>5.5</v>
      </c>
    </row>
    <row r="123" spans="1:6" x14ac:dyDescent="0.25">
      <c r="A123" t="s">
        <v>139</v>
      </c>
      <c r="B123" t="s">
        <v>15</v>
      </c>
      <c r="C123" t="s">
        <v>165</v>
      </c>
      <c r="D123" t="s">
        <v>127</v>
      </c>
      <c r="E123" t="s">
        <v>130</v>
      </c>
      <c r="F123">
        <v>4.5</v>
      </c>
    </row>
    <row r="124" spans="1:6" x14ac:dyDescent="0.25">
      <c r="A124" t="s">
        <v>139</v>
      </c>
      <c r="B124" t="s">
        <v>15</v>
      </c>
      <c r="C124" t="s">
        <v>165</v>
      </c>
      <c r="D124" t="s">
        <v>128</v>
      </c>
      <c r="E124" t="s">
        <v>130</v>
      </c>
      <c r="F124">
        <v>3</v>
      </c>
    </row>
    <row r="125" spans="1:6" x14ac:dyDescent="0.25">
      <c r="A125" t="s">
        <v>139</v>
      </c>
      <c r="B125" t="s">
        <v>15</v>
      </c>
      <c r="C125" t="s">
        <v>17</v>
      </c>
      <c r="D125" t="s">
        <v>137</v>
      </c>
      <c r="E125" t="s">
        <v>126</v>
      </c>
      <c r="F125">
        <v>1.5</v>
      </c>
    </row>
    <row r="126" spans="1:6" x14ac:dyDescent="0.25">
      <c r="A126" t="s">
        <v>139</v>
      </c>
      <c r="B126" t="s">
        <v>15</v>
      </c>
      <c r="C126" t="s">
        <v>17</v>
      </c>
      <c r="D126" t="s">
        <v>127</v>
      </c>
      <c r="E126" t="s">
        <v>126</v>
      </c>
      <c r="F126">
        <v>1.5</v>
      </c>
    </row>
    <row r="127" spans="1:6" x14ac:dyDescent="0.25">
      <c r="A127" t="s">
        <v>139</v>
      </c>
      <c r="B127" t="s">
        <v>15</v>
      </c>
      <c r="C127" t="s">
        <v>19</v>
      </c>
      <c r="D127" t="s">
        <v>137</v>
      </c>
      <c r="E127" t="s">
        <v>126</v>
      </c>
      <c r="F127">
        <v>1.5</v>
      </c>
    </row>
    <row r="128" spans="1:6" x14ac:dyDescent="0.25">
      <c r="A128" t="s">
        <v>139</v>
      </c>
      <c r="B128" t="s">
        <v>15</v>
      </c>
      <c r="C128" t="s">
        <v>20</v>
      </c>
      <c r="D128" t="s">
        <v>47</v>
      </c>
      <c r="E128" t="s">
        <v>130</v>
      </c>
      <c r="F128">
        <v>2</v>
      </c>
    </row>
    <row r="129" spans="1:6" x14ac:dyDescent="0.25">
      <c r="A129" t="s">
        <v>139</v>
      </c>
      <c r="B129" t="s">
        <v>15</v>
      </c>
      <c r="C129" t="s">
        <v>20</v>
      </c>
      <c r="D129" t="s">
        <v>134</v>
      </c>
      <c r="E129" t="s">
        <v>130</v>
      </c>
      <c r="F129">
        <v>47.5</v>
      </c>
    </row>
    <row r="130" spans="1:6" x14ac:dyDescent="0.25">
      <c r="A130" t="s">
        <v>139</v>
      </c>
      <c r="B130" t="s">
        <v>15</v>
      </c>
      <c r="C130" t="s">
        <v>20</v>
      </c>
      <c r="D130" t="s">
        <v>137</v>
      </c>
      <c r="E130" t="s">
        <v>126</v>
      </c>
      <c r="F130">
        <v>1.5</v>
      </c>
    </row>
    <row r="131" spans="1:6" x14ac:dyDescent="0.25">
      <c r="A131" t="s">
        <v>139</v>
      </c>
      <c r="B131" t="s">
        <v>15</v>
      </c>
      <c r="C131" t="s">
        <v>20</v>
      </c>
      <c r="D131" t="s">
        <v>137</v>
      </c>
      <c r="E131" t="s">
        <v>130</v>
      </c>
      <c r="F131">
        <v>1</v>
      </c>
    </row>
    <row r="132" spans="1:6" x14ac:dyDescent="0.25">
      <c r="A132" t="s">
        <v>139</v>
      </c>
      <c r="B132" t="s">
        <v>15</v>
      </c>
      <c r="C132" t="s">
        <v>20</v>
      </c>
      <c r="D132" t="s">
        <v>127</v>
      </c>
      <c r="E132" t="s">
        <v>130</v>
      </c>
      <c r="F132">
        <v>2</v>
      </c>
    </row>
    <row r="133" spans="1:6" x14ac:dyDescent="0.25">
      <c r="A133" t="s">
        <v>139</v>
      </c>
      <c r="B133" t="s">
        <v>15</v>
      </c>
      <c r="C133" t="s">
        <v>21</v>
      </c>
      <c r="D133" t="s">
        <v>137</v>
      </c>
      <c r="E133" t="s">
        <v>126</v>
      </c>
      <c r="F133">
        <v>0.5</v>
      </c>
    </row>
    <row r="134" spans="1:6" x14ac:dyDescent="0.25">
      <c r="A134" t="s">
        <v>139</v>
      </c>
      <c r="B134" t="s">
        <v>15</v>
      </c>
      <c r="C134" t="s">
        <v>21</v>
      </c>
      <c r="D134" t="s">
        <v>127</v>
      </c>
      <c r="E134" t="s">
        <v>126</v>
      </c>
      <c r="F134">
        <v>0.5</v>
      </c>
    </row>
    <row r="135" spans="1:6" x14ac:dyDescent="0.25">
      <c r="A135" t="s">
        <v>139</v>
      </c>
      <c r="B135" t="s">
        <v>15</v>
      </c>
      <c r="C135" t="s">
        <v>14</v>
      </c>
      <c r="D135" t="s">
        <v>172</v>
      </c>
      <c r="E135" t="s">
        <v>130</v>
      </c>
      <c r="F135">
        <v>2.5</v>
      </c>
    </row>
    <row r="136" spans="1:6" x14ac:dyDescent="0.25">
      <c r="A136" t="s">
        <v>139</v>
      </c>
      <c r="B136" t="s">
        <v>15</v>
      </c>
      <c r="C136" t="s">
        <v>14</v>
      </c>
      <c r="D136" t="s">
        <v>150</v>
      </c>
      <c r="E136" t="s">
        <v>130</v>
      </c>
      <c r="F136">
        <v>16.5</v>
      </c>
    </row>
    <row r="137" spans="1:6" x14ac:dyDescent="0.25">
      <c r="A137" t="s">
        <v>139</v>
      </c>
      <c r="B137" t="s">
        <v>15</v>
      </c>
      <c r="C137" t="s">
        <v>24</v>
      </c>
      <c r="D137" t="s">
        <v>137</v>
      </c>
      <c r="E137" t="s">
        <v>126</v>
      </c>
      <c r="F137">
        <v>0.5</v>
      </c>
    </row>
    <row r="138" spans="1:6" x14ac:dyDescent="0.25">
      <c r="A138" t="s">
        <v>139</v>
      </c>
      <c r="B138" t="s">
        <v>15</v>
      </c>
      <c r="C138" t="s">
        <v>24</v>
      </c>
      <c r="D138" t="s">
        <v>127</v>
      </c>
      <c r="E138" t="s">
        <v>126</v>
      </c>
      <c r="F138">
        <v>2</v>
      </c>
    </row>
    <row r="139" spans="1:6" x14ac:dyDescent="0.25">
      <c r="A139" t="s">
        <v>139</v>
      </c>
      <c r="B139" t="s">
        <v>15</v>
      </c>
      <c r="C139" t="s">
        <v>25</v>
      </c>
      <c r="D139" t="s">
        <v>137</v>
      </c>
      <c r="E139" t="s">
        <v>126</v>
      </c>
      <c r="F139">
        <v>0.5</v>
      </c>
    </row>
    <row r="140" spans="1:6" x14ac:dyDescent="0.25">
      <c r="A140" t="s">
        <v>139</v>
      </c>
      <c r="B140" t="s">
        <v>15</v>
      </c>
      <c r="C140" t="s">
        <v>25</v>
      </c>
      <c r="D140" t="s">
        <v>127</v>
      </c>
      <c r="E140" t="s">
        <v>126</v>
      </c>
      <c r="F140">
        <v>1</v>
      </c>
    </row>
    <row r="141" spans="1:6" x14ac:dyDescent="0.25">
      <c r="A141" t="s">
        <v>139</v>
      </c>
      <c r="B141" t="s">
        <v>15</v>
      </c>
      <c r="C141" t="s">
        <v>26</v>
      </c>
      <c r="D141" t="s">
        <v>134</v>
      </c>
      <c r="E141" t="s">
        <v>126</v>
      </c>
      <c r="F141">
        <v>13.5</v>
      </c>
    </row>
    <row r="142" spans="1:6" x14ac:dyDescent="0.25">
      <c r="A142" t="s">
        <v>140</v>
      </c>
      <c r="B142" t="s">
        <v>3</v>
      </c>
      <c r="C142" t="s">
        <v>14</v>
      </c>
      <c r="D142" t="s">
        <v>142</v>
      </c>
      <c r="E142" t="s">
        <v>130</v>
      </c>
      <c r="F142">
        <v>6</v>
      </c>
    </row>
    <row r="143" spans="1:6" x14ac:dyDescent="0.25">
      <c r="A143" t="s">
        <v>140</v>
      </c>
      <c r="B143" t="s">
        <v>15</v>
      </c>
      <c r="C143" t="s">
        <v>165</v>
      </c>
      <c r="D143" t="s">
        <v>127</v>
      </c>
      <c r="E143" t="s">
        <v>130</v>
      </c>
      <c r="F143">
        <v>8</v>
      </c>
    </row>
    <row r="144" spans="1:6" x14ac:dyDescent="0.25">
      <c r="A144" t="s">
        <v>140</v>
      </c>
      <c r="B144" t="s">
        <v>15</v>
      </c>
      <c r="C144" t="s">
        <v>17</v>
      </c>
      <c r="D144" t="s">
        <v>160</v>
      </c>
      <c r="E144" t="s">
        <v>130</v>
      </c>
      <c r="F144">
        <v>2</v>
      </c>
    </row>
    <row r="145" spans="1:6" x14ac:dyDescent="0.25">
      <c r="A145" t="s">
        <v>140</v>
      </c>
      <c r="B145" t="s">
        <v>15</v>
      </c>
      <c r="C145" t="s">
        <v>17</v>
      </c>
      <c r="D145" t="s">
        <v>141</v>
      </c>
      <c r="E145" t="s">
        <v>130</v>
      </c>
      <c r="F145">
        <v>4</v>
      </c>
    </row>
    <row r="146" spans="1:6" x14ac:dyDescent="0.25">
      <c r="A146" t="s">
        <v>140</v>
      </c>
      <c r="B146" t="s">
        <v>15</v>
      </c>
      <c r="C146" t="s">
        <v>17</v>
      </c>
      <c r="D146" t="s">
        <v>145</v>
      </c>
      <c r="E146" t="s">
        <v>130</v>
      </c>
      <c r="F146">
        <v>8</v>
      </c>
    </row>
    <row r="147" spans="1:6" x14ac:dyDescent="0.25">
      <c r="A147" t="s">
        <v>140</v>
      </c>
      <c r="B147" t="s">
        <v>15</v>
      </c>
      <c r="C147" t="s">
        <v>18</v>
      </c>
      <c r="D147" t="s">
        <v>145</v>
      </c>
      <c r="E147" t="s">
        <v>130</v>
      </c>
      <c r="F147">
        <v>4</v>
      </c>
    </row>
    <row r="148" spans="1:6" x14ac:dyDescent="0.25">
      <c r="A148" t="s">
        <v>140</v>
      </c>
      <c r="B148" t="s">
        <v>15</v>
      </c>
      <c r="C148" t="s">
        <v>19</v>
      </c>
      <c r="D148" t="s">
        <v>145</v>
      </c>
      <c r="E148" t="s">
        <v>130</v>
      </c>
      <c r="F148">
        <v>4.5</v>
      </c>
    </row>
    <row r="149" spans="1:6" x14ac:dyDescent="0.25">
      <c r="A149" t="s">
        <v>140</v>
      </c>
      <c r="B149" t="s">
        <v>15</v>
      </c>
      <c r="C149" t="s">
        <v>14</v>
      </c>
      <c r="D149" t="s">
        <v>125</v>
      </c>
      <c r="E149" t="s">
        <v>130</v>
      </c>
      <c r="F149">
        <v>3.5</v>
      </c>
    </row>
    <row r="150" spans="1:6" x14ac:dyDescent="0.25">
      <c r="A150" t="s">
        <v>140</v>
      </c>
      <c r="B150" t="s">
        <v>15</v>
      </c>
      <c r="C150" t="s">
        <v>14</v>
      </c>
      <c r="D150" t="s">
        <v>137</v>
      </c>
      <c r="E150" t="s">
        <v>126</v>
      </c>
      <c r="F150">
        <v>4</v>
      </c>
    </row>
    <row r="151" spans="1:6" x14ac:dyDescent="0.25">
      <c r="A151" t="s">
        <v>140</v>
      </c>
      <c r="B151" t="s">
        <v>15</v>
      </c>
      <c r="C151" t="s">
        <v>14</v>
      </c>
      <c r="D151" t="s">
        <v>137</v>
      </c>
      <c r="E151" t="s">
        <v>130</v>
      </c>
      <c r="F151">
        <v>5.5</v>
      </c>
    </row>
    <row r="152" spans="1:6" x14ac:dyDescent="0.25">
      <c r="A152" t="s">
        <v>140</v>
      </c>
      <c r="B152" t="s">
        <v>15</v>
      </c>
      <c r="C152" t="s">
        <v>14</v>
      </c>
      <c r="D152" t="s">
        <v>142</v>
      </c>
      <c r="E152" t="s">
        <v>126</v>
      </c>
      <c r="F152">
        <v>9</v>
      </c>
    </row>
    <row r="153" spans="1:6" x14ac:dyDescent="0.25">
      <c r="A153" t="s">
        <v>140</v>
      </c>
      <c r="B153" t="s">
        <v>15</v>
      </c>
      <c r="C153" t="s">
        <v>24</v>
      </c>
      <c r="D153" t="s">
        <v>160</v>
      </c>
      <c r="E153" t="s">
        <v>130</v>
      </c>
      <c r="F153">
        <v>8.5</v>
      </c>
    </row>
    <row r="154" spans="1:6" x14ac:dyDescent="0.25">
      <c r="A154" t="s">
        <v>140</v>
      </c>
      <c r="B154" t="s">
        <v>15</v>
      </c>
      <c r="C154" t="s">
        <v>24</v>
      </c>
      <c r="D154" t="s">
        <v>141</v>
      </c>
      <c r="E154" t="s">
        <v>126</v>
      </c>
      <c r="F154">
        <v>13</v>
      </c>
    </row>
    <row r="155" spans="1:6" x14ac:dyDescent="0.25">
      <c r="A155" t="s">
        <v>140</v>
      </c>
      <c r="B155" t="s">
        <v>15</v>
      </c>
      <c r="C155" t="s">
        <v>24</v>
      </c>
      <c r="D155" t="s">
        <v>145</v>
      </c>
      <c r="E155" t="s">
        <v>130</v>
      </c>
      <c r="F155">
        <v>24</v>
      </c>
    </row>
    <row r="156" spans="1:6" x14ac:dyDescent="0.25">
      <c r="A156" t="s">
        <v>143</v>
      </c>
      <c r="B156" t="s">
        <v>0</v>
      </c>
      <c r="C156" t="s">
        <v>2</v>
      </c>
      <c r="D156" t="s">
        <v>145</v>
      </c>
      <c r="E156" t="s">
        <v>130</v>
      </c>
      <c r="F156">
        <v>9</v>
      </c>
    </row>
    <row r="157" spans="1:6" x14ac:dyDescent="0.25">
      <c r="A157" t="s">
        <v>143</v>
      </c>
      <c r="B157" t="s">
        <v>15</v>
      </c>
      <c r="C157" t="s">
        <v>14</v>
      </c>
      <c r="D157" t="s">
        <v>137</v>
      </c>
      <c r="E157" t="s">
        <v>126</v>
      </c>
      <c r="F157">
        <v>7</v>
      </c>
    </row>
    <row r="158" spans="1:6" x14ac:dyDescent="0.25">
      <c r="A158" t="s">
        <v>143</v>
      </c>
      <c r="B158" t="s">
        <v>15</v>
      </c>
      <c r="C158" t="s">
        <v>14</v>
      </c>
      <c r="D158" t="s">
        <v>137</v>
      </c>
      <c r="E158" t="s">
        <v>130</v>
      </c>
      <c r="F158">
        <v>3</v>
      </c>
    </row>
    <row r="159" spans="1:6" x14ac:dyDescent="0.25">
      <c r="A159" t="s">
        <v>143</v>
      </c>
      <c r="B159" t="s">
        <v>15</v>
      </c>
      <c r="C159" t="s">
        <v>14</v>
      </c>
      <c r="D159" t="s">
        <v>142</v>
      </c>
      <c r="E159" t="s">
        <v>126</v>
      </c>
      <c r="F159">
        <v>11</v>
      </c>
    </row>
    <row r="160" spans="1:6" x14ac:dyDescent="0.25">
      <c r="A160" t="s">
        <v>143</v>
      </c>
      <c r="B160" t="s">
        <v>28</v>
      </c>
      <c r="C160" t="s">
        <v>14</v>
      </c>
      <c r="D160" t="s">
        <v>137</v>
      </c>
      <c r="E160" t="s">
        <v>130</v>
      </c>
      <c r="F160">
        <v>5</v>
      </c>
    </row>
    <row r="161" spans="1:6" x14ac:dyDescent="0.25">
      <c r="A161" t="s">
        <v>143</v>
      </c>
      <c r="B161" t="s">
        <v>28</v>
      </c>
      <c r="C161" t="s">
        <v>14</v>
      </c>
      <c r="D161" t="s">
        <v>131</v>
      </c>
      <c r="E161" t="s">
        <v>130</v>
      </c>
      <c r="F161">
        <v>13</v>
      </c>
    </row>
    <row r="162" spans="1:6" x14ac:dyDescent="0.25">
      <c r="A162" t="s">
        <v>143</v>
      </c>
      <c r="B162" t="s">
        <v>28</v>
      </c>
      <c r="C162" t="s">
        <v>14</v>
      </c>
      <c r="D162" t="s">
        <v>177</v>
      </c>
      <c r="E162" t="s">
        <v>130</v>
      </c>
      <c r="F162">
        <v>7</v>
      </c>
    </row>
    <row r="163" spans="1:6" x14ac:dyDescent="0.25">
      <c r="A163" t="s">
        <v>143</v>
      </c>
      <c r="B163" t="s">
        <v>28</v>
      </c>
      <c r="C163" t="s">
        <v>14</v>
      </c>
      <c r="D163" t="s">
        <v>142</v>
      </c>
      <c r="E163" t="s">
        <v>130</v>
      </c>
      <c r="F163">
        <v>15</v>
      </c>
    </row>
    <row r="164" spans="1:6" x14ac:dyDescent="0.25">
      <c r="A164" t="s">
        <v>144</v>
      </c>
      <c r="B164" t="s">
        <v>15</v>
      </c>
      <c r="C164" t="s">
        <v>14</v>
      </c>
      <c r="D164" t="s">
        <v>137</v>
      </c>
      <c r="E164" t="s">
        <v>126</v>
      </c>
      <c r="F164">
        <v>4</v>
      </c>
    </row>
    <row r="165" spans="1:6" x14ac:dyDescent="0.25">
      <c r="A165" t="s">
        <v>144</v>
      </c>
      <c r="B165" t="s">
        <v>28</v>
      </c>
      <c r="C165" t="s">
        <v>31</v>
      </c>
      <c r="D165" t="s">
        <v>141</v>
      </c>
      <c r="E165" t="s">
        <v>126</v>
      </c>
      <c r="F165">
        <v>1</v>
      </c>
    </row>
    <row r="166" spans="1:6" x14ac:dyDescent="0.25">
      <c r="A166" t="s">
        <v>144</v>
      </c>
      <c r="B166" t="s">
        <v>28</v>
      </c>
      <c r="C166" t="s">
        <v>31</v>
      </c>
      <c r="D166" t="s">
        <v>141</v>
      </c>
      <c r="E166" t="s">
        <v>130</v>
      </c>
      <c r="F166">
        <v>9</v>
      </c>
    </row>
    <row r="167" spans="1:6" x14ac:dyDescent="0.25">
      <c r="A167" t="s">
        <v>144</v>
      </c>
      <c r="B167" t="s">
        <v>28</v>
      </c>
      <c r="C167" t="s">
        <v>31</v>
      </c>
      <c r="D167" t="s">
        <v>145</v>
      </c>
      <c r="E167" t="s">
        <v>130</v>
      </c>
      <c r="F167">
        <v>23.5</v>
      </c>
    </row>
    <row r="168" spans="1:6" x14ac:dyDescent="0.25">
      <c r="A168" t="s">
        <v>144</v>
      </c>
      <c r="B168" t="s">
        <v>28</v>
      </c>
      <c r="C168" t="s">
        <v>32</v>
      </c>
      <c r="D168" t="s">
        <v>141</v>
      </c>
      <c r="E168" t="s">
        <v>130</v>
      </c>
      <c r="F168">
        <v>6</v>
      </c>
    </row>
    <row r="169" spans="1:6" x14ac:dyDescent="0.25">
      <c r="A169" t="s">
        <v>144</v>
      </c>
      <c r="B169" t="s">
        <v>28</v>
      </c>
      <c r="C169" t="s">
        <v>179</v>
      </c>
      <c r="D169" t="s">
        <v>141</v>
      </c>
      <c r="E169" t="s">
        <v>130</v>
      </c>
      <c r="F169">
        <v>5</v>
      </c>
    </row>
    <row r="170" spans="1:6" x14ac:dyDescent="0.25">
      <c r="A170" t="s">
        <v>144</v>
      </c>
      <c r="B170" t="s">
        <v>28</v>
      </c>
      <c r="C170" t="s">
        <v>33</v>
      </c>
      <c r="D170" t="s">
        <v>145</v>
      </c>
      <c r="E170" t="s">
        <v>130</v>
      </c>
      <c r="F170">
        <v>5</v>
      </c>
    </row>
    <row r="171" spans="1:6" x14ac:dyDescent="0.25">
      <c r="A171" t="s">
        <v>144</v>
      </c>
      <c r="B171" t="s">
        <v>28</v>
      </c>
      <c r="C171" t="s">
        <v>132</v>
      </c>
      <c r="D171" t="s">
        <v>141</v>
      </c>
      <c r="E171" t="s">
        <v>126</v>
      </c>
      <c r="F171">
        <v>1</v>
      </c>
    </row>
    <row r="172" spans="1:6" x14ac:dyDescent="0.25">
      <c r="A172" t="s">
        <v>144</v>
      </c>
      <c r="B172" t="s">
        <v>28</v>
      </c>
      <c r="C172" t="s">
        <v>132</v>
      </c>
      <c r="D172" t="s">
        <v>141</v>
      </c>
      <c r="E172" t="s">
        <v>130</v>
      </c>
      <c r="F172">
        <v>6</v>
      </c>
    </row>
    <row r="173" spans="1:6" x14ac:dyDescent="0.25">
      <c r="A173" t="s">
        <v>144</v>
      </c>
      <c r="B173" t="s">
        <v>28</v>
      </c>
      <c r="C173" t="s">
        <v>14</v>
      </c>
      <c r="D173" t="s">
        <v>125</v>
      </c>
      <c r="E173" t="s">
        <v>126</v>
      </c>
      <c r="F173">
        <v>4</v>
      </c>
    </row>
    <row r="174" spans="1:6" x14ac:dyDescent="0.25">
      <c r="A174" t="s">
        <v>144</v>
      </c>
      <c r="B174" t="s">
        <v>28</v>
      </c>
      <c r="C174" t="s">
        <v>14</v>
      </c>
      <c r="D174" t="s">
        <v>125</v>
      </c>
      <c r="E174" t="s">
        <v>130</v>
      </c>
      <c r="F174">
        <v>5</v>
      </c>
    </row>
    <row r="175" spans="1:6" x14ac:dyDescent="0.25">
      <c r="A175" t="s">
        <v>144</v>
      </c>
      <c r="B175" t="s">
        <v>28</v>
      </c>
      <c r="C175" t="s">
        <v>14</v>
      </c>
      <c r="D175" t="s">
        <v>173</v>
      </c>
      <c r="E175" t="s">
        <v>130</v>
      </c>
      <c r="F175">
        <v>3</v>
      </c>
    </row>
    <row r="176" spans="1:6" x14ac:dyDescent="0.25">
      <c r="A176" t="s">
        <v>144</v>
      </c>
      <c r="B176" t="s">
        <v>28</v>
      </c>
      <c r="C176" t="s">
        <v>14</v>
      </c>
      <c r="D176" t="s">
        <v>142</v>
      </c>
      <c r="E176" t="s">
        <v>126</v>
      </c>
      <c r="F176">
        <v>2</v>
      </c>
    </row>
    <row r="177" spans="1:6" x14ac:dyDescent="0.25">
      <c r="A177" t="s">
        <v>144</v>
      </c>
      <c r="B177" t="s">
        <v>28</v>
      </c>
      <c r="C177" t="s">
        <v>14</v>
      </c>
      <c r="D177" t="s">
        <v>142</v>
      </c>
      <c r="E177" t="s">
        <v>130</v>
      </c>
      <c r="F177">
        <v>7</v>
      </c>
    </row>
    <row r="178" spans="1:6" x14ac:dyDescent="0.25">
      <c r="A178" t="s">
        <v>144</v>
      </c>
      <c r="B178" t="s">
        <v>28</v>
      </c>
      <c r="C178" t="s">
        <v>50</v>
      </c>
      <c r="D178" t="s">
        <v>141</v>
      </c>
      <c r="E178" t="s">
        <v>126</v>
      </c>
      <c r="F178">
        <v>1</v>
      </c>
    </row>
    <row r="179" spans="1:6" x14ac:dyDescent="0.25">
      <c r="A179" t="s">
        <v>144</v>
      </c>
      <c r="B179" t="s">
        <v>28</v>
      </c>
      <c r="C179" t="s">
        <v>50</v>
      </c>
      <c r="D179" t="s">
        <v>141</v>
      </c>
      <c r="E179" t="s">
        <v>130</v>
      </c>
      <c r="F179">
        <v>5.5</v>
      </c>
    </row>
    <row r="180" spans="1:6" x14ac:dyDescent="0.25">
      <c r="A180" t="s">
        <v>144</v>
      </c>
      <c r="B180" t="s">
        <v>28</v>
      </c>
      <c r="C180" t="s">
        <v>27</v>
      </c>
      <c r="D180" t="s">
        <v>145</v>
      </c>
      <c r="E180" t="s">
        <v>126</v>
      </c>
      <c r="F180">
        <v>7</v>
      </c>
    </row>
    <row r="181" spans="1:6" x14ac:dyDescent="0.25">
      <c r="A181" t="s">
        <v>181</v>
      </c>
      <c r="B181" t="s">
        <v>0</v>
      </c>
      <c r="C181" t="s">
        <v>182</v>
      </c>
      <c r="D181" t="s">
        <v>125</v>
      </c>
      <c r="E181" t="s">
        <v>130</v>
      </c>
      <c r="F181">
        <v>2</v>
      </c>
    </row>
    <row r="182" spans="1:6" x14ac:dyDescent="0.25">
      <c r="A182" t="s">
        <v>181</v>
      </c>
      <c r="B182" t="s">
        <v>0</v>
      </c>
      <c r="C182" t="s">
        <v>182</v>
      </c>
      <c r="D182" t="s">
        <v>174</v>
      </c>
      <c r="E182" t="s">
        <v>130</v>
      </c>
      <c r="F182">
        <v>4</v>
      </c>
    </row>
    <row r="183" spans="1:6" x14ac:dyDescent="0.25">
      <c r="A183" t="s">
        <v>146</v>
      </c>
      <c r="B183" t="s">
        <v>3</v>
      </c>
      <c r="C183" t="s">
        <v>4</v>
      </c>
      <c r="D183" t="s">
        <v>134</v>
      </c>
      <c r="E183" t="s">
        <v>147</v>
      </c>
      <c r="F183">
        <v>24</v>
      </c>
    </row>
    <row r="184" spans="1:6" x14ac:dyDescent="0.25">
      <c r="A184" t="s">
        <v>146</v>
      </c>
      <c r="B184" t="s">
        <v>3</v>
      </c>
      <c r="C184" t="s">
        <v>7</v>
      </c>
      <c r="D184" t="s">
        <v>134</v>
      </c>
      <c r="E184" t="s">
        <v>147</v>
      </c>
      <c r="F184">
        <v>4</v>
      </c>
    </row>
    <row r="185" spans="1:6" x14ac:dyDescent="0.25">
      <c r="A185" t="s">
        <v>146</v>
      </c>
      <c r="B185" t="s">
        <v>3</v>
      </c>
      <c r="C185" t="s">
        <v>7</v>
      </c>
      <c r="D185" t="s">
        <v>134</v>
      </c>
      <c r="E185" t="s">
        <v>130</v>
      </c>
      <c r="F185">
        <v>19</v>
      </c>
    </row>
    <row r="186" spans="1:6" x14ac:dyDescent="0.25">
      <c r="A186" t="s">
        <v>146</v>
      </c>
      <c r="B186" t="s">
        <v>3</v>
      </c>
      <c r="C186" t="s">
        <v>9</v>
      </c>
      <c r="D186" t="s">
        <v>43</v>
      </c>
      <c r="E186" t="s">
        <v>147</v>
      </c>
      <c r="F186">
        <v>8</v>
      </c>
    </row>
    <row r="187" spans="1:6" x14ac:dyDescent="0.25">
      <c r="A187" t="s">
        <v>146</v>
      </c>
      <c r="B187" t="s">
        <v>3</v>
      </c>
      <c r="C187" t="s">
        <v>13</v>
      </c>
      <c r="D187" t="s">
        <v>134</v>
      </c>
      <c r="E187" t="s">
        <v>130</v>
      </c>
      <c r="F187">
        <v>5</v>
      </c>
    </row>
    <row r="188" spans="1:6" x14ac:dyDescent="0.25">
      <c r="A188" t="s">
        <v>146</v>
      </c>
      <c r="B188" t="s">
        <v>3</v>
      </c>
      <c r="C188" t="s">
        <v>14</v>
      </c>
      <c r="D188" t="s">
        <v>125</v>
      </c>
      <c r="E188" t="s">
        <v>126</v>
      </c>
      <c r="F188">
        <v>6</v>
      </c>
    </row>
    <row r="189" spans="1:6" x14ac:dyDescent="0.25">
      <c r="A189" t="s">
        <v>146</v>
      </c>
      <c r="B189" t="s">
        <v>3</v>
      </c>
      <c r="C189" t="s">
        <v>14</v>
      </c>
      <c r="D189" t="s">
        <v>125</v>
      </c>
      <c r="E189" t="s">
        <v>130</v>
      </c>
      <c r="F189">
        <v>5</v>
      </c>
    </row>
    <row r="190" spans="1:6" x14ac:dyDescent="0.25">
      <c r="A190" t="s">
        <v>146</v>
      </c>
      <c r="B190" t="s">
        <v>3</v>
      </c>
      <c r="C190" t="s">
        <v>14</v>
      </c>
      <c r="D190" t="s">
        <v>173</v>
      </c>
      <c r="E190" t="s">
        <v>130</v>
      </c>
      <c r="F190">
        <v>2</v>
      </c>
    </row>
    <row r="191" spans="1:6" x14ac:dyDescent="0.25">
      <c r="A191" t="s">
        <v>146</v>
      </c>
      <c r="B191" t="s">
        <v>3</v>
      </c>
      <c r="C191" t="s">
        <v>14</v>
      </c>
      <c r="D191" t="s">
        <v>129</v>
      </c>
      <c r="E191" t="s">
        <v>130</v>
      </c>
      <c r="F191">
        <v>3</v>
      </c>
    </row>
    <row r="192" spans="1:6" x14ac:dyDescent="0.25">
      <c r="A192" t="s">
        <v>146</v>
      </c>
      <c r="B192" t="s">
        <v>15</v>
      </c>
      <c r="C192" t="s">
        <v>20</v>
      </c>
      <c r="D192" t="s">
        <v>141</v>
      </c>
      <c r="E192" t="s">
        <v>126</v>
      </c>
      <c r="F192">
        <v>9</v>
      </c>
    </row>
    <row r="193" spans="1:6" x14ac:dyDescent="0.25">
      <c r="A193" t="s">
        <v>146</v>
      </c>
      <c r="B193" t="s">
        <v>15</v>
      </c>
      <c r="C193" t="s">
        <v>20</v>
      </c>
      <c r="D193" t="s">
        <v>145</v>
      </c>
      <c r="E193" t="s">
        <v>130</v>
      </c>
      <c r="F193">
        <v>29</v>
      </c>
    </row>
    <row r="194" spans="1:6" x14ac:dyDescent="0.25">
      <c r="A194" t="s">
        <v>146</v>
      </c>
      <c r="B194" t="s">
        <v>15</v>
      </c>
      <c r="C194" t="s">
        <v>21</v>
      </c>
      <c r="D194" t="s">
        <v>141</v>
      </c>
      <c r="E194" t="s">
        <v>126</v>
      </c>
      <c r="F194">
        <v>4</v>
      </c>
    </row>
    <row r="195" spans="1:6" x14ac:dyDescent="0.25">
      <c r="A195" t="s">
        <v>146</v>
      </c>
      <c r="B195" t="s">
        <v>15</v>
      </c>
      <c r="C195" t="s">
        <v>21</v>
      </c>
      <c r="D195" t="s">
        <v>141</v>
      </c>
      <c r="E195" t="s">
        <v>130</v>
      </c>
      <c r="F195">
        <v>1</v>
      </c>
    </row>
    <row r="196" spans="1:6" x14ac:dyDescent="0.25">
      <c r="A196" t="s">
        <v>146</v>
      </c>
      <c r="B196" t="s">
        <v>15</v>
      </c>
      <c r="C196" t="s">
        <v>21</v>
      </c>
      <c r="D196" t="s">
        <v>145</v>
      </c>
      <c r="E196" t="s">
        <v>130</v>
      </c>
      <c r="F196">
        <v>11</v>
      </c>
    </row>
    <row r="197" spans="1:6" x14ac:dyDescent="0.25">
      <c r="A197" t="s">
        <v>146</v>
      </c>
      <c r="B197" t="s">
        <v>15</v>
      </c>
      <c r="C197" t="s">
        <v>14</v>
      </c>
      <c r="D197" t="s">
        <v>137</v>
      </c>
      <c r="E197" t="s">
        <v>126</v>
      </c>
      <c r="F197">
        <v>8</v>
      </c>
    </row>
    <row r="198" spans="1:6" x14ac:dyDescent="0.25">
      <c r="A198" t="s">
        <v>146</v>
      </c>
      <c r="B198" t="s">
        <v>15</v>
      </c>
      <c r="C198" t="s">
        <v>14</v>
      </c>
      <c r="D198" t="s">
        <v>137</v>
      </c>
      <c r="E198" t="s">
        <v>130</v>
      </c>
      <c r="F198">
        <v>10.3</v>
      </c>
    </row>
    <row r="199" spans="1:6" x14ac:dyDescent="0.25">
      <c r="A199" t="s">
        <v>146</v>
      </c>
      <c r="B199" t="s">
        <v>15</v>
      </c>
      <c r="C199" t="s">
        <v>14</v>
      </c>
      <c r="D199" t="s">
        <v>173</v>
      </c>
      <c r="E199" t="s">
        <v>130</v>
      </c>
      <c r="F199">
        <v>2</v>
      </c>
    </row>
    <row r="200" spans="1:6" x14ac:dyDescent="0.25">
      <c r="A200" t="s">
        <v>146</v>
      </c>
      <c r="B200" t="s">
        <v>15</v>
      </c>
      <c r="C200" t="s">
        <v>14</v>
      </c>
      <c r="D200" t="s">
        <v>142</v>
      </c>
      <c r="E200" t="s">
        <v>126</v>
      </c>
      <c r="F200">
        <v>4</v>
      </c>
    </row>
    <row r="201" spans="1:6" x14ac:dyDescent="0.25">
      <c r="A201" t="s">
        <v>146</v>
      </c>
      <c r="B201" t="s">
        <v>15</v>
      </c>
      <c r="C201" t="s">
        <v>25</v>
      </c>
      <c r="D201" t="s">
        <v>141</v>
      </c>
      <c r="E201" t="s">
        <v>130</v>
      </c>
      <c r="F201">
        <v>11</v>
      </c>
    </row>
    <row r="202" spans="1:6" x14ac:dyDescent="0.25">
      <c r="A202" t="s">
        <v>146</v>
      </c>
      <c r="B202" t="s">
        <v>15</v>
      </c>
      <c r="C202" t="s">
        <v>25</v>
      </c>
      <c r="D202" t="s">
        <v>145</v>
      </c>
      <c r="E202" t="s">
        <v>130</v>
      </c>
      <c r="F202">
        <v>9</v>
      </c>
    </row>
    <row r="203" spans="1:6" x14ac:dyDescent="0.25">
      <c r="A203" t="s">
        <v>183</v>
      </c>
      <c r="B203" t="s">
        <v>15</v>
      </c>
      <c r="C203" t="s">
        <v>14</v>
      </c>
      <c r="D203" t="s">
        <v>177</v>
      </c>
      <c r="E203" t="s">
        <v>130</v>
      </c>
      <c r="F203">
        <v>0.5</v>
      </c>
    </row>
    <row r="204" spans="1:6" x14ac:dyDescent="0.25">
      <c r="A204" t="s">
        <v>148</v>
      </c>
      <c r="B204" t="s">
        <v>0</v>
      </c>
      <c r="C204" t="s">
        <v>178</v>
      </c>
      <c r="D204" t="s">
        <v>167</v>
      </c>
      <c r="E204" t="s">
        <v>130</v>
      </c>
      <c r="F204">
        <v>5</v>
      </c>
    </row>
    <row r="205" spans="1:6" x14ac:dyDescent="0.25">
      <c r="A205" t="s">
        <v>148</v>
      </c>
      <c r="B205" t="s">
        <v>0</v>
      </c>
      <c r="C205" t="s">
        <v>2</v>
      </c>
      <c r="D205" t="s">
        <v>167</v>
      </c>
      <c r="E205" t="s">
        <v>130</v>
      </c>
      <c r="F205">
        <v>9.5</v>
      </c>
    </row>
    <row r="206" spans="1:6" x14ac:dyDescent="0.25">
      <c r="A206" t="s">
        <v>148</v>
      </c>
      <c r="B206" t="s">
        <v>0</v>
      </c>
      <c r="C206" t="s">
        <v>2</v>
      </c>
      <c r="D206" t="s">
        <v>137</v>
      </c>
      <c r="E206" t="s">
        <v>130</v>
      </c>
      <c r="F206">
        <v>6</v>
      </c>
    </row>
    <row r="207" spans="1:6" x14ac:dyDescent="0.25">
      <c r="A207" t="s">
        <v>148</v>
      </c>
      <c r="B207" t="s">
        <v>0</v>
      </c>
      <c r="C207" t="s">
        <v>2</v>
      </c>
      <c r="D207" t="s">
        <v>128</v>
      </c>
      <c r="E207" t="s">
        <v>130</v>
      </c>
      <c r="F207">
        <v>6</v>
      </c>
    </row>
    <row r="208" spans="1:6" x14ac:dyDescent="0.25">
      <c r="A208" t="s">
        <v>148</v>
      </c>
      <c r="B208" t="s">
        <v>3</v>
      </c>
      <c r="C208" t="s">
        <v>14</v>
      </c>
      <c r="D208" t="s">
        <v>125</v>
      </c>
      <c r="E208" t="s">
        <v>149</v>
      </c>
      <c r="F208">
        <v>1</v>
      </c>
    </row>
    <row r="209" spans="1:6" x14ac:dyDescent="0.25">
      <c r="A209" t="s">
        <v>148</v>
      </c>
      <c r="B209" t="s">
        <v>15</v>
      </c>
      <c r="C209" t="s">
        <v>165</v>
      </c>
      <c r="D209" t="s">
        <v>125</v>
      </c>
      <c r="E209" t="s">
        <v>130</v>
      </c>
      <c r="F209">
        <v>0.5</v>
      </c>
    </row>
    <row r="210" spans="1:6" x14ac:dyDescent="0.25">
      <c r="A210" t="s">
        <v>148</v>
      </c>
      <c r="B210" t="s">
        <v>15</v>
      </c>
      <c r="C210" t="s">
        <v>17</v>
      </c>
      <c r="D210" t="s">
        <v>47</v>
      </c>
      <c r="E210" t="s">
        <v>130</v>
      </c>
      <c r="F210">
        <v>0.5</v>
      </c>
    </row>
    <row r="211" spans="1:6" x14ac:dyDescent="0.25">
      <c r="A211" t="s">
        <v>148</v>
      </c>
      <c r="B211" t="s">
        <v>15</v>
      </c>
      <c r="C211" t="s">
        <v>17</v>
      </c>
      <c r="D211" t="s">
        <v>167</v>
      </c>
      <c r="E211" t="s">
        <v>130</v>
      </c>
      <c r="F211">
        <v>1</v>
      </c>
    </row>
    <row r="212" spans="1:6" x14ac:dyDescent="0.25">
      <c r="A212" t="s">
        <v>148</v>
      </c>
      <c r="B212" t="s">
        <v>15</v>
      </c>
      <c r="C212" t="s">
        <v>19</v>
      </c>
      <c r="D212" t="s">
        <v>167</v>
      </c>
      <c r="E212" t="s">
        <v>126</v>
      </c>
      <c r="F212">
        <v>4</v>
      </c>
    </row>
    <row r="213" spans="1:6" x14ac:dyDescent="0.25">
      <c r="A213" t="s">
        <v>148</v>
      </c>
      <c r="B213" t="s">
        <v>15</v>
      </c>
      <c r="C213" t="s">
        <v>20</v>
      </c>
      <c r="D213" t="s">
        <v>47</v>
      </c>
      <c r="E213" t="s">
        <v>130</v>
      </c>
      <c r="F213">
        <v>1</v>
      </c>
    </row>
    <row r="214" spans="1:6" x14ac:dyDescent="0.25">
      <c r="A214" t="s">
        <v>148</v>
      </c>
      <c r="B214" t="s">
        <v>15</v>
      </c>
      <c r="C214" t="s">
        <v>20</v>
      </c>
      <c r="D214" t="s">
        <v>167</v>
      </c>
      <c r="E214" t="s">
        <v>126</v>
      </c>
      <c r="F214">
        <v>8</v>
      </c>
    </row>
    <row r="215" spans="1:6" x14ac:dyDescent="0.25">
      <c r="A215" t="s">
        <v>148</v>
      </c>
      <c r="B215" t="s">
        <v>15</v>
      </c>
      <c r="C215" t="s">
        <v>20</v>
      </c>
      <c r="D215" t="s">
        <v>167</v>
      </c>
      <c r="E215" t="s">
        <v>130</v>
      </c>
      <c r="F215">
        <v>14.5</v>
      </c>
    </row>
    <row r="216" spans="1:6" x14ac:dyDescent="0.25">
      <c r="A216" t="s">
        <v>148</v>
      </c>
      <c r="B216" t="s">
        <v>15</v>
      </c>
      <c r="C216" t="s">
        <v>20</v>
      </c>
      <c r="D216" t="s">
        <v>137</v>
      </c>
      <c r="E216" t="s">
        <v>126</v>
      </c>
      <c r="F216">
        <v>1</v>
      </c>
    </row>
    <row r="217" spans="1:6" x14ac:dyDescent="0.25">
      <c r="A217" t="s">
        <v>148</v>
      </c>
      <c r="B217" t="s">
        <v>15</v>
      </c>
      <c r="C217" t="s">
        <v>20</v>
      </c>
      <c r="D217" t="s">
        <v>137</v>
      </c>
      <c r="E217" t="s">
        <v>130</v>
      </c>
      <c r="F217">
        <v>1.5</v>
      </c>
    </row>
    <row r="218" spans="1:6" x14ac:dyDescent="0.25">
      <c r="A218" t="s">
        <v>148</v>
      </c>
      <c r="B218" t="s">
        <v>15</v>
      </c>
      <c r="C218" t="s">
        <v>20</v>
      </c>
      <c r="D218" t="s">
        <v>127</v>
      </c>
      <c r="E218" t="s">
        <v>126</v>
      </c>
      <c r="F218">
        <v>1</v>
      </c>
    </row>
    <row r="219" spans="1:6" x14ac:dyDescent="0.25">
      <c r="A219" t="s">
        <v>148</v>
      </c>
      <c r="B219" t="s">
        <v>15</v>
      </c>
      <c r="C219" t="s">
        <v>21</v>
      </c>
      <c r="D219" t="s">
        <v>167</v>
      </c>
      <c r="E219" t="s">
        <v>126</v>
      </c>
      <c r="F219">
        <v>3</v>
      </c>
    </row>
    <row r="220" spans="1:6" x14ac:dyDescent="0.25">
      <c r="A220" t="s">
        <v>148</v>
      </c>
      <c r="B220" t="s">
        <v>15</v>
      </c>
      <c r="C220" t="s">
        <v>14</v>
      </c>
      <c r="D220" t="s">
        <v>125</v>
      </c>
      <c r="E220" t="s">
        <v>130</v>
      </c>
      <c r="F220">
        <v>3</v>
      </c>
    </row>
    <row r="221" spans="1:6" x14ac:dyDescent="0.25">
      <c r="A221" t="s">
        <v>148</v>
      </c>
      <c r="B221" t="s">
        <v>15</v>
      </c>
      <c r="C221" t="s">
        <v>14</v>
      </c>
      <c r="D221" t="s">
        <v>172</v>
      </c>
      <c r="E221" t="s">
        <v>130</v>
      </c>
      <c r="F221">
        <v>3</v>
      </c>
    </row>
    <row r="222" spans="1:6" x14ac:dyDescent="0.25">
      <c r="A222" t="s">
        <v>148</v>
      </c>
      <c r="B222" t="s">
        <v>15</v>
      </c>
      <c r="C222" t="s">
        <v>14</v>
      </c>
      <c r="D222" t="s">
        <v>150</v>
      </c>
      <c r="E222" t="s">
        <v>126</v>
      </c>
      <c r="F222">
        <v>1</v>
      </c>
    </row>
    <row r="223" spans="1:6" x14ac:dyDescent="0.25">
      <c r="A223" t="s">
        <v>148</v>
      </c>
      <c r="B223" t="s">
        <v>15</v>
      </c>
      <c r="C223" t="s">
        <v>14</v>
      </c>
      <c r="D223" t="s">
        <v>150</v>
      </c>
      <c r="E223" t="s">
        <v>130</v>
      </c>
      <c r="F223">
        <v>3</v>
      </c>
    </row>
    <row r="224" spans="1:6" x14ac:dyDescent="0.25">
      <c r="A224" t="s">
        <v>148</v>
      </c>
      <c r="B224" t="s">
        <v>15</v>
      </c>
      <c r="C224" t="s">
        <v>14</v>
      </c>
      <c r="D224" t="s">
        <v>174</v>
      </c>
      <c r="E224" t="s">
        <v>130</v>
      </c>
      <c r="F224">
        <v>2</v>
      </c>
    </row>
    <row r="225" spans="1:6" x14ac:dyDescent="0.25">
      <c r="A225" t="s">
        <v>148</v>
      </c>
      <c r="B225" t="s">
        <v>15</v>
      </c>
      <c r="C225" t="s">
        <v>25</v>
      </c>
      <c r="D225" t="s">
        <v>167</v>
      </c>
      <c r="E225" t="s">
        <v>126</v>
      </c>
      <c r="F225">
        <v>2</v>
      </c>
    </row>
    <row r="226" spans="1:6" x14ac:dyDescent="0.25">
      <c r="A226" t="s">
        <v>148</v>
      </c>
      <c r="B226" t="s">
        <v>15</v>
      </c>
      <c r="C226" t="s">
        <v>25</v>
      </c>
      <c r="D226" t="s">
        <v>137</v>
      </c>
      <c r="E226" t="s">
        <v>126</v>
      </c>
      <c r="F226">
        <v>1</v>
      </c>
    </row>
    <row r="227" spans="1:6" x14ac:dyDescent="0.25">
      <c r="A227" t="s">
        <v>148</v>
      </c>
      <c r="B227" t="s">
        <v>28</v>
      </c>
      <c r="C227" t="s">
        <v>31</v>
      </c>
      <c r="D227" t="s">
        <v>167</v>
      </c>
      <c r="E227" t="s">
        <v>130</v>
      </c>
      <c r="F227">
        <v>8</v>
      </c>
    </row>
    <row r="228" spans="1:6" x14ac:dyDescent="0.25">
      <c r="A228" t="s">
        <v>148</v>
      </c>
      <c r="B228" t="s">
        <v>28</v>
      </c>
      <c r="C228" t="s">
        <v>14</v>
      </c>
      <c r="D228" t="s">
        <v>172</v>
      </c>
      <c r="E228" t="s">
        <v>130</v>
      </c>
      <c r="F228">
        <v>2.5</v>
      </c>
    </row>
    <row r="229" spans="1:6" x14ac:dyDescent="0.25">
      <c r="A229" t="s">
        <v>148</v>
      </c>
      <c r="B229" t="s">
        <v>28</v>
      </c>
      <c r="C229" t="s">
        <v>14</v>
      </c>
      <c r="D229" t="s">
        <v>150</v>
      </c>
      <c r="E229" t="s">
        <v>126</v>
      </c>
      <c r="F229">
        <v>4</v>
      </c>
    </row>
    <row r="230" spans="1:6" x14ac:dyDescent="0.25">
      <c r="A230" t="s">
        <v>151</v>
      </c>
      <c r="B230" t="s">
        <v>28</v>
      </c>
      <c r="C230" t="s">
        <v>31</v>
      </c>
      <c r="D230" t="s">
        <v>47</v>
      </c>
      <c r="E230" t="s">
        <v>130</v>
      </c>
      <c r="F230">
        <v>1</v>
      </c>
    </row>
    <row r="231" spans="1:6" x14ac:dyDescent="0.25">
      <c r="A231" t="s">
        <v>151</v>
      </c>
      <c r="B231" t="s">
        <v>28</v>
      </c>
      <c r="C231" t="s">
        <v>32</v>
      </c>
      <c r="D231" t="s">
        <v>134</v>
      </c>
      <c r="E231" t="s">
        <v>130</v>
      </c>
      <c r="F231">
        <v>7</v>
      </c>
    </row>
    <row r="232" spans="1:6" x14ac:dyDescent="0.25">
      <c r="A232" t="s">
        <v>151</v>
      </c>
      <c r="B232" t="s">
        <v>28</v>
      </c>
      <c r="C232" t="s">
        <v>33</v>
      </c>
      <c r="D232" t="s">
        <v>134</v>
      </c>
      <c r="E232" t="s">
        <v>130</v>
      </c>
      <c r="F232">
        <v>35.25</v>
      </c>
    </row>
    <row r="233" spans="1:6" x14ac:dyDescent="0.25">
      <c r="A233" t="s">
        <v>151</v>
      </c>
      <c r="B233" t="s">
        <v>28</v>
      </c>
      <c r="C233" t="s">
        <v>33</v>
      </c>
      <c r="D233" t="s">
        <v>127</v>
      </c>
      <c r="E233" t="s">
        <v>130</v>
      </c>
      <c r="F233">
        <v>4.25</v>
      </c>
    </row>
    <row r="234" spans="1:6" x14ac:dyDescent="0.25">
      <c r="A234" t="s">
        <v>151</v>
      </c>
      <c r="B234" t="s">
        <v>28</v>
      </c>
      <c r="C234" t="s">
        <v>14</v>
      </c>
      <c r="D234" t="s">
        <v>125</v>
      </c>
      <c r="E234" t="s">
        <v>130</v>
      </c>
      <c r="F234">
        <v>5.5</v>
      </c>
    </row>
    <row r="235" spans="1:6" x14ac:dyDescent="0.25">
      <c r="A235" t="s">
        <v>151</v>
      </c>
      <c r="B235" t="s">
        <v>28</v>
      </c>
      <c r="C235" t="s">
        <v>14</v>
      </c>
      <c r="D235" t="s">
        <v>152</v>
      </c>
      <c r="E235" t="s">
        <v>126</v>
      </c>
      <c r="F235">
        <v>3</v>
      </c>
    </row>
    <row r="236" spans="1:6" x14ac:dyDescent="0.25">
      <c r="A236" t="s">
        <v>151</v>
      </c>
      <c r="B236" t="s">
        <v>28</v>
      </c>
      <c r="C236" t="s">
        <v>14</v>
      </c>
      <c r="D236" t="s">
        <v>152</v>
      </c>
      <c r="E236" t="s">
        <v>130</v>
      </c>
      <c r="F236">
        <v>3.5</v>
      </c>
    </row>
    <row r="237" spans="1:6" x14ac:dyDescent="0.25">
      <c r="A237" t="s">
        <v>151</v>
      </c>
      <c r="B237" t="s">
        <v>28</v>
      </c>
      <c r="C237" t="s">
        <v>50</v>
      </c>
      <c r="D237" t="s">
        <v>134</v>
      </c>
      <c r="E237" t="s">
        <v>130</v>
      </c>
      <c r="F237">
        <v>41.9</v>
      </c>
    </row>
    <row r="238" spans="1:6" x14ac:dyDescent="0.25">
      <c r="A238" t="s">
        <v>151</v>
      </c>
      <c r="B238" t="s">
        <v>153</v>
      </c>
      <c r="C238" t="s">
        <v>27</v>
      </c>
      <c r="D238" t="s">
        <v>134</v>
      </c>
      <c r="E238" t="s">
        <v>126</v>
      </c>
      <c r="F238">
        <v>8</v>
      </c>
    </row>
    <row r="239" spans="1:6" x14ac:dyDescent="0.25">
      <c r="A239" t="s">
        <v>151</v>
      </c>
      <c r="B239" t="s">
        <v>80</v>
      </c>
      <c r="C239" t="s">
        <v>81</v>
      </c>
      <c r="D239" t="s">
        <v>134</v>
      </c>
      <c r="E239" t="s">
        <v>126</v>
      </c>
      <c r="F239">
        <v>5</v>
      </c>
    </row>
    <row r="240" spans="1:6" x14ac:dyDescent="0.25">
      <c r="A240" t="s">
        <v>151</v>
      </c>
      <c r="B240" t="s">
        <v>80</v>
      </c>
      <c r="C240" t="s">
        <v>135</v>
      </c>
      <c r="D240" t="s">
        <v>134</v>
      </c>
      <c r="E240" t="s">
        <v>126</v>
      </c>
      <c r="F240">
        <v>4.5</v>
      </c>
    </row>
    <row r="241" spans="1:6" x14ac:dyDescent="0.25">
      <c r="A241" t="s">
        <v>151</v>
      </c>
      <c r="B241" t="s">
        <v>80</v>
      </c>
      <c r="C241" t="s">
        <v>89</v>
      </c>
      <c r="D241" t="s">
        <v>134</v>
      </c>
      <c r="E241" t="s">
        <v>130</v>
      </c>
      <c r="F241">
        <v>4.5</v>
      </c>
    </row>
    <row r="242" spans="1:6" x14ac:dyDescent="0.25">
      <c r="A242" t="s">
        <v>151</v>
      </c>
      <c r="B242" t="s">
        <v>80</v>
      </c>
      <c r="C242" t="s">
        <v>89</v>
      </c>
      <c r="D242" t="s">
        <v>137</v>
      </c>
      <c r="E242" t="s">
        <v>130</v>
      </c>
      <c r="F242">
        <v>1.25</v>
      </c>
    </row>
    <row r="243" spans="1:6" x14ac:dyDescent="0.25">
      <c r="A243" t="s">
        <v>151</v>
      </c>
      <c r="B243" t="s">
        <v>80</v>
      </c>
      <c r="C243" t="s">
        <v>88</v>
      </c>
      <c r="D243" t="s">
        <v>134</v>
      </c>
      <c r="E243" t="s">
        <v>130</v>
      </c>
      <c r="F243">
        <v>5.9</v>
      </c>
    </row>
    <row r="244" spans="1:6" x14ac:dyDescent="0.25">
      <c r="A244" t="s">
        <v>151</v>
      </c>
      <c r="B244" t="s">
        <v>80</v>
      </c>
      <c r="C244" t="s">
        <v>14</v>
      </c>
      <c r="D244" t="s">
        <v>125</v>
      </c>
      <c r="E244" t="s">
        <v>126</v>
      </c>
      <c r="F244">
        <v>19</v>
      </c>
    </row>
    <row r="245" spans="1:6" x14ac:dyDescent="0.25">
      <c r="A245" t="s">
        <v>151</v>
      </c>
      <c r="B245" t="s">
        <v>80</v>
      </c>
      <c r="C245" t="s">
        <v>14</v>
      </c>
      <c r="D245" t="s">
        <v>152</v>
      </c>
      <c r="E245" t="s">
        <v>126</v>
      </c>
      <c r="F245">
        <v>14.5</v>
      </c>
    </row>
    <row r="246" spans="1:6" x14ac:dyDescent="0.25">
      <c r="A246" t="s">
        <v>151</v>
      </c>
      <c r="B246" t="s">
        <v>80</v>
      </c>
      <c r="C246" t="s">
        <v>84</v>
      </c>
      <c r="D246" t="s">
        <v>134</v>
      </c>
      <c r="E246" t="s">
        <v>130</v>
      </c>
      <c r="F246">
        <v>2.5</v>
      </c>
    </row>
    <row r="247" spans="1:6" x14ac:dyDescent="0.25">
      <c r="A247" t="s">
        <v>151</v>
      </c>
      <c r="B247" t="s">
        <v>80</v>
      </c>
      <c r="C247" t="s">
        <v>83</v>
      </c>
      <c r="D247" t="s">
        <v>134</v>
      </c>
      <c r="E247" t="s">
        <v>126</v>
      </c>
      <c r="F247">
        <v>19.75</v>
      </c>
    </row>
    <row r="248" spans="1:6" x14ac:dyDescent="0.25">
      <c r="A248" t="s">
        <v>151</v>
      </c>
      <c r="B248" t="s">
        <v>80</v>
      </c>
      <c r="C248" t="s">
        <v>83</v>
      </c>
      <c r="D248" t="s">
        <v>134</v>
      </c>
      <c r="E248" t="s">
        <v>130</v>
      </c>
      <c r="F248">
        <v>3</v>
      </c>
    </row>
    <row r="249" spans="1:6" x14ac:dyDescent="0.25">
      <c r="A249" t="s">
        <v>151</v>
      </c>
      <c r="B249" t="s">
        <v>80</v>
      </c>
      <c r="C249" t="s">
        <v>87</v>
      </c>
      <c r="D249" t="s">
        <v>134</v>
      </c>
      <c r="E249" t="s">
        <v>130</v>
      </c>
      <c r="F249">
        <v>4.25</v>
      </c>
    </row>
    <row r="250" spans="1:6" x14ac:dyDescent="0.25">
      <c r="A250" t="s">
        <v>154</v>
      </c>
      <c r="B250" t="s">
        <v>15</v>
      </c>
      <c r="C250" t="s">
        <v>165</v>
      </c>
      <c r="D250" t="s">
        <v>125</v>
      </c>
      <c r="E250" t="s">
        <v>126</v>
      </c>
      <c r="F250">
        <v>34</v>
      </c>
    </row>
    <row r="251" spans="1:6" x14ac:dyDescent="0.25">
      <c r="A251" t="s">
        <v>154</v>
      </c>
      <c r="B251" t="s">
        <v>15</v>
      </c>
      <c r="C251" t="s">
        <v>165</v>
      </c>
      <c r="D251" t="s">
        <v>125</v>
      </c>
      <c r="E251" t="s">
        <v>130</v>
      </c>
      <c r="F251">
        <v>5.5</v>
      </c>
    </row>
    <row r="252" spans="1:6" x14ac:dyDescent="0.25">
      <c r="A252" t="s">
        <v>154</v>
      </c>
      <c r="B252" t="s">
        <v>15</v>
      </c>
      <c r="C252" t="s">
        <v>165</v>
      </c>
      <c r="D252" t="s">
        <v>134</v>
      </c>
      <c r="E252" t="s">
        <v>126</v>
      </c>
      <c r="F252">
        <v>4</v>
      </c>
    </row>
    <row r="253" spans="1:6" x14ac:dyDescent="0.25">
      <c r="A253" t="s">
        <v>154</v>
      </c>
      <c r="B253" t="s">
        <v>15</v>
      </c>
      <c r="C253" t="s">
        <v>165</v>
      </c>
      <c r="D253" t="s">
        <v>134</v>
      </c>
      <c r="E253" t="s">
        <v>130</v>
      </c>
      <c r="F253">
        <v>40.5</v>
      </c>
    </row>
    <row r="254" spans="1:6" x14ac:dyDescent="0.25">
      <c r="A254" t="s">
        <v>154</v>
      </c>
      <c r="B254" t="s">
        <v>15</v>
      </c>
      <c r="C254" t="s">
        <v>165</v>
      </c>
      <c r="D254" t="s">
        <v>137</v>
      </c>
      <c r="E254" t="s">
        <v>126</v>
      </c>
      <c r="F254">
        <v>2</v>
      </c>
    </row>
    <row r="255" spans="1:6" x14ac:dyDescent="0.25">
      <c r="A255" t="s">
        <v>154</v>
      </c>
      <c r="B255" t="s">
        <v>15</v>
      </c>
      <c r="C255" t="s">
        <v>165</v>
      </c>
      <c r="D255" t="s">
        <v>137</v>
      </c>
      <c r="E255" t="s">
        <v>130</v>
      </c>
      <c r="F255">
        <v>4.5</v>
      </c>
    </row>
    <row r="256" spans="1:6" x14ac:dyDescent="0.25">
      <c r="A256" t="s">
        <v>154</v>
      </c>
      <c r="B256" t="s">
        <v>15</v>
      </c>
      <c r="C256" t="s">
        <v>165</v>
      </c>
      <c r="D256" t="s">
        <v>174</v>
      </c>
      <c r="E256" t="s">
        <v>130</v>
      </c>
      <c r="F256">
        <v>42</v>
      </c>
    </row>
    <row r="257" spans="1:6" x14ac:dyDescent="0.25">
      <c r="A257" t="s">
        <v>154</v>
      </c>
      <c r="B257" t="s">
        <v>15</v>
      </c>
      <c r="C257" t="s">
        <v>165</v>
      </c>
      <c r="D257" t="s">
        <v>127</v>
      </c>
      <c r="E257" t="s">
        <v>126</v>
      </c>
      <c r="F257">
        <v>3</v>
      </c>
    </row>
    <row r="258" spans="1:6" x14ac:dyDescent="0.25">
      <c r="A258" t="s">
        <v>154</v>
      </c>
      <c r="B258" t="s">
        <v>28</v>
      </c>
      <c r="C258" t="s">
        <v>50</v>
      </c>
      <c r="D258" t="s">
        <v>134</v>
      </c>
      <c r="E258" t="s">
        <v>130</v>
      </c>
      <c r="F258">
        <v>22.5</v>
      </c>
    </row>
    <row r="259" spans="1:6" x14ac:dyDescent="0.25">
      <c r="A259" t="s">
        <v>154</v>
      </c>
      <c r="B259" t="s">
        <v>28</v>
      </c>
      <c r="C259" t="s">
        <v>50</v>
      </c>
      <c r="D259" t="s">
        <v>137</v>
      </c>
      <c r="E259" t="s">
        <v>130</v>
      </c>
      <c r="F259">
        <v>3.5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C5A00-C0A3-404B-9FB5-94501ABE68A7}">
  <dimension ref="A1:E382"/>
  <sheetViews>
    <sheetView topLeftCell="B1" workbookViewId="0">
      <selection activeCell="C16" sqref="C16"/>
    </sheetView>
  </sheetViews>
  <sheetFormatPr defaultRowHeight="15" x14ac:dyDescent="0.25"/>
  <cols>
    <col min="1" max="1" width="0" hidden="1" customWidth="1"/>
    <col min="2" max="2" width="31.42578125" bestFit="1" customWidth="1"/>
    <col min="3" max="3" width="59.140625" bestFit="1" customWidth="1"/>
    <col min="4" max="5" width="18.85546875" style="126" customWidth="1"/>
  </cols>
  <sheetData>
    <row r="1" spans="1:5" x14ac:dyDescent="0.25">
      <c r="A1" t="s">
        <v>186</v>
      </c>
      <c r="B1" t="s">
        <v>119</v>
      </c>
      <c r="C1" t="s">
        <v>120</v>
      </c>
      <c r="D1" s="136" t="s">
        <v>184</v>
      </c>
      <c r="E1" s="136" t="s">
        <v>185</v>
      </c>
    </row>
    <row r="2" spans="1:5" x14ac:dyDescent="0.25">
      <c r="A2" t="str">
        <f t="shared" ref="A2:A47" si="0">CONCATENATE(TRIM(B2),":",TRIM(C2))</f>
        <v>ADHOC-ITEMS:No rates alert and error</v>
      </c>
      <c r="B2" t="s">
        <v>0</v>
      </c>
      <c r="C2" t="s">
        <v>178</v>
      </c>
      <c r="D2" s="136">
        <v>45852</v>
      </c>
      <c r="E2" s="136">
        <v>45852</v>
      </c>
    </row>
    <row r="3" spans="1:5" x14ac:dyDescent="0.25">
      <c r="A3" t="str">
        <f t="shared" si="0"/>
        <v>ADHOC-ITEMS:R&amp;D on Report Server</v>
      </c>
      <c r="B3" t="s">
        <v>0</v>
      </c>
      <c r="C3" t="s">
        <v>182</v>
      </c>
      <c r="D3" s="136">
        <v>45847</v>
      </c>
      <c r="E3" s="136">
        <v>45862</v>
      </c>
    </row>
    <row r="4" spans="1:5" x14ac:dyDescent="0.25">
      <c r="A4" t="str">
        <f t="shared" si="0"/>
        <v>ADHOC-ITEMS:Voucher, AP rule flag and 4 sided entry - v3</v>
      </c>
      <c r="B4" t="s">
        <v>0</v>
      </c>
      <c r="C4" t="s">
        <v>2</v>
      </c>
      <c r="D4" s="136">
        <v>45838</v>
      </c>
      <c r="E4" s="136">
        <v>45853</v>
      </c>
    </row>
    <row r="5" spans="1:5" x14ac:dyDescent="0.25">
      <c r="A5" t="str">
        <f t="shared" si="0"/>
        <v>APWORKS - TEST AUTOMATION:Media approval: approve invoices</v>
      </c>
      <c r="B5" t="s">
        <v>3</v>
      </c>
      <c r="C5" t="s">
        <v>4</v>
      </c>
      <c r="D5" s="136">
        <v>45761</v>
      </c>
      <c r="E5" s="136">
        <v>45763</v>
      </c>
    </row>
    <row r="6" spans="1:5" x14ac:dyDescent="0.25">
      <c r="A6" t="str">
        <f t="shared" si="0"/>
        <v>APWORKS - TEST AUTOMATION:Media: Discrepant Invoices - Make Corrections</v>
      </c>
      <c r="B6" t="s">
        <v>3</v>
      </c>
      <c r="C6" t="s">
        <v>7</v>
      </c>
      <c r="D6" s="136">
        <v>45772</v>
      </c>
      <c r="E6" s="136">
        <v>45859</v>
      </c>
    </row>
    <row r="7" spans="1:5" x14ac:dyDescent="0.25">
      <c r="A7" t="str">
        <f t="shared" si="0"/>
        <v>APWORKS - TEST AUTOMATION:Media: Read Data diven excel files for the correspinding data</v>
      </c>
      <c r="B7" t="s">
        <v>3</v>
      </c>
      <c r="C7" t="s">
        <v>9</v>
      </c>
      <c r="D7" s="136">
        <v>45777</v>
      </c>
      <c r="E7" s="136">
        <v>45777</v>
      </c>
    </row>
    <row r="8" spans="1:5" x14ac:dyDescent="0.25">
      <c r="A8" t="str">
        <f t="shared" si="0"/>
        <v>APWORKS - TEST AUTOMATION:Media: Validate and input data header fields</v>
      </c>
      <c r="B8" t="s">
        <v>3</v>
      </c>
      <c r="C8" t="s">
        <v>13</v>
      </c>
      <c r="D8" s="136">
        <v>45854</v>
      </c>
      <c r="E8" s="136">
        <v>45854</v>
      </c>
    </row>
    <row r="9" spans="1:5" x14ac:dyDescent="0.25">
      <c r="A9" t="str">
        <f t="shared" si="0"/>
        <v>APWORKS - TEST AUTOMATION:Project Overhead</v>
      </c>
      <c r="B9" t="s">
        <v>3</v>
      </c>
      <c r="C9" t="s">
        <v>14</v>
      </c>
      <c r="D9" s="136">
        <v>45796</v>
      </c>
      <c r="E9" s="136">
        <v>45859</v>
      </c>
    </row>
    <row r="10" spans="1:5" x14ac:dyDescent="0.25">
      <c r="A10" t="str">
        <f t="shared" si="0"/>
        <v>APWORKS 2025.3:eInvoices (iPC)(BingAd, DV360,GCM,GoogleAd, Twitter)</v>
      </c>
      <c r="B10" t="s">
        <v>15</v>
      </c>
      <c r="C10" t="s">
        <v>165</v>
      </c>
      <c r="D10" s="136">
        <v>45826</v>
      </c>
      <c r="E10" s="136">
        <v>45859</v>
      </c>
    </row>
    <row r="11" spans="1:5" x14ac:dyDescent="0.25">
      <c r="A11" t="str">
        <f t="shared" si="0"/>
        <v>APWORKS 2025.3:Flag an invoice in Discrepant bucket for searching</v>
      </c>
      <c r="B11" t="s">
        <v>15</v>
      </c>
      <c r="C11" t="s">
        <v>17</v>
      </c>
      <c r="D11" s="136">
        <v>45828</v>
      </c>
      <c r="E11" s="136">
        <v>45862</v>
      </c>
    </row>
    <row r="12" spans="1:5" x14ac:dyDescent="0.25">
      <c r="A12" t="str">
        <f t="shared" si="0"/>
        <v>APWORKS 2025.3:Format all amounts to be trwo decimals</v>
      </c>
      <c r="B12" t="s">
        <v>15</v>
      </c>
      <c r="C12" t="s">
        <v>18</v>
      </c>
      <c r="D12" s="136">
        <v>45862</v>
      </c>
      <c r="E12" s="136">
        <v>45862</v>
      </c>
    </row>
    <row r="13" spans="1:5" x14ac:dyDescent="0.25">
      <c r="A13" t="str">
        <f t="shared" si="0"/>
        <v>APWORKS 2025.3:Hide Favorite button: Does not work ( Fix or hide)</v>
      </c>
      <c r="B13" t="s">
        <v>15</v>
      </c>
      <c r="C13" t="s">
        <v>19</v>
      </c>
      <c r="D13" s="136">
        <v>45831</v>
      </c>
      <c r="E13" s="136">
        <v>45863</v>
      </c>
    </row>
    <row r="14" spans="1:5" x14ac:dyDescent="0.25">
      <c r="A14" t="str">
        <f t="shared" si="0"/>
        <v>APWORKS 2025.3:Manually mark invoice Archived</v>
      </c>
      <c r="B14" t="s">
        <v>15</v>
      </c>
      <c r="C14" t="s">
        <v>20</v>
      </c>
      <c r="D14" s="136">
        <v>45831</v>
      </c>
      <c r="E14" s="136">
        <v>45863</v>
      </c>
    </row>
    <row r="15" spans="1:5" x14ac:dyDescent="0.25">
      <c r="A15" t="str">
        <f t="shared" si="0"/>
        <v>APWORKS 2025.3:Net Amount Total: Add field in header to sum Invoice Net Amount</v>
      </c>
      <c r="B15" t="s">
        <v>15</v>
      </c>
      <c r="C15" t="s">
        <v>21</v>
      </c>
      <c r="D15" s="136">
        <v>45828</v>
      </c>
      <c r="E15" s="136">
        <v>45862</v>
      </c>
    </row>
    <row r="16" spans="1:5" x14ac:dyDescent="0.25">
      <c r="A16" t="str">
        <f t="shared" si="0"/>
        <v>APWORKS 2025.3:Project Overhead</v>
      </c>
      <c r="B16" t="s">
        <v>15</v>
      </c>
      <c r="C16" t="s">
        <v>14</v>
      </c>
      <c r="D16" s="136">
        <v>45824</v>
      </c>
      <c r="E16" s="136">
        <v>45863</v>
      </c>
    </row>
    <row r="17" spans="1:5" x14ac:dyDescent="0.25">
      <c r="A17" t="str">
        <f t="shared" si="0"/>
        <v>APWORKS 2025.3:Rename Invoice amount to invoice net amount</v>
      </c>
      <c r="B17" t="s">
        <v>15</v>
      </c>
      <c r="C17" t="s">
        <v>23</v>
      </c>
      <c r="D17" s="136">
        <v>45831</v>
      </c>
      <c r="E17" s="136">
        <v>45848</v>
      </c>
    </row>
    <row r="18" spans="1:5" x14ac:dyDescent="0.25">
      <c r="A18" t="str">
        <f t="shared" si="0"/>
        <v>APWORKS 2025.3:Retain user-specific report views and filter preferences during</v>
      </c>
      <c r="B18" t="s">
        <v>15</v>
      </c>
      <c r="C18" t="s">
        <v>24</v>
      </c>
      <c r="D18" s="136">
        <v>45825</v>
      </c>
      <c r="E18" s="136">
        <v>45863</v>
      </c>
    </row>
    <row r="19" spans="1:5" x14ac:dyDescent="0.25">
      <c r="A19" t="str">
        <f t="shared" si="0"/>
        <v>APWORKS 2025.3:Show routing history - Invoice comment log</v>
      </c>
      <c r="B19" t="s">
        <v>15</v>
      </c>
      <c r="C19" t="s">
        <v>25</v>
      </c>
      <c r="D19" s="136">
        <v>45828</v>
      </c>
      <c r="E19" s="136">
        <v>45862</v>
      </c>
    </row>
    <row r="20" spans="1:5" x14ac:dyDescent="0.25">
      <c r="A20" t="str">
        <f t="shared" si="0"/>
        <v>APWORKS 2025.3:Upgrade ApWorks application to dotnet Core 8.0 from 7.0</v>
      </c>
      <c r="B20" t="s">
        <v>15</v>
      </c>
      <c r="C20" t="s">
        <v>26</v>
      </c>
      <c r="D20" s="136">
        <v>45832</v>
      </c>
      <c r="E20" s="136">
        <v>45835</v>
      </c>
    </row>
    <row r="21" spans="1:5" x14ac:dyDescent="0.25">
      <c r="A21" t="str">
        <f t="shared" si="0"/>
        <v>NEXELUS 2025.3:Ability to toggle advantage campaign budget on/off via API</v>
      </c>
      <c r="B21" t="s">
        <v>28</v>
      </c>
      <c r="C21" t="s">
        <v>29</v>
      </c>
      <c r="D21" s="136">
        <v>45863</v>
      </c>
      <c r="E21" s="136">
        <v>45863</v>
      </c>
    </row>
    <row r="22" spans="1:5" x14ac:dyDescent="0.25">
      <c r="A22" t="str">
        <f t="shared" si="0"/>
        <v>NEXELUS 2025.3:DENTSU _ Implementing a custom upload error log in Excel</v>
      </c>
      <c r="B22" t="s">
        <v>28</v>
      </c>
      <c r="C22" t="s">
        <v>31</v>
      </c>
      <c r="D22" s="136">
        <v>45838</v>
      </c>
      <c r="E22" s="136">
        <v>45863</v>
      </c>
    </row>
    <row r="23" spans="1:5" x14ac:dyDescent="0.25">
      <c r="A23" t="str">
        <f t="shared" si="0"/>
        <v>NEXELUS 2025.3:Enable multiple media plans under one Bing IO</v>
      </c>
      <c r="B23" t="s">
        <v>28</v>
      </c>
      <c r="C23" t="s">
        <v>32</v>
      </c>
      <c r="D23" s="136">
        <v>45846</v>
      </c>
      <c r="E23" s="136">
        <v>45863</v>
      </c>
    </row>
    <row r="24" spans="1:5" x14ac:dyDescent="0.25">
      <c r="A24" t="str">
        <f t="shared" si="0"/>
        <v>NEXELUS 2025.3:MC rates for PBG</v>
      </c>
      <c r="B24" t="s">
        <v>28</v>
      </c>
      <c r="C24" t="s">
        <v>179</v>
      </c>
      <c r="D24" s="136">
        <v>45846</v>
      </c>
      <c r="E24" s="136">
        <v>45861</v>
      </c>
    </row>
    <row r="25" spans="1:5" x14ac:dyDescent="0.25">
      <c r="A25" t="str">
        <f t="shared" si="0"/>
        <v>NEXELUS 2025.3:PO numbers to be appended automatically to campaign names</v>
      </c>
      <c r="B25" t="s">
        <v>28</v>
      </c>
      <c r="C25" t="s">
        <v>33</v>
      </c>
      <c r="D25" s="136">
        <v>45834</v>
      </c>
      <c r="E25" s="136">
        <v>45856</v>
      </c>
    </row>
    <row r="26" spans="1:5" x14ac:dyDescent="0.25">
      <c r="A26" t="str">
        <f t="shared" si="0"/>
        <v>NEXELUS 2025.3:pre-populate objective field from media plan</v>
      </c>
      <c r="B26" t="s">
        <v>28</v>
      </c>
      <c r="C26" t="s">
        <v>132</v>
      </c>
      <c r="D26" s="136">
        <v>45834</v>
      </c>
      <c r="E26" s="136">
        <v>45848</v>
      </c>
    </row>
    <row r="27" spans="1:5" x14ac:dyDescent="0.25">
      <c r="A27" t="str">
        <f t="shared" si="0"/>
        <v>NEXELUS 2025.3:Project Overhead</v>
      </c>
      <c r="B27" t="s">
        <v>28</v>
      </c>
      <c r="C27" t="s">
        <v>14</v>
      </c>
      <c r="D27" s="136">
        <v>45824</v>
      </c>
      <c r="E27" s="136">
        <v>45862</v>
      </c>
    </row>
    <row r="28" spans="1:5" x14ac:dyDescent="0.25">
      <c r="A28" t="str">
        <f t="shared" si="0"/>
        <v>NEXELUS 2025.3:Show old vs. new values on revision screens (Design and Rev)</v>
      </c>
      <c r="B28" t="s">
        <v>28</v>
      </c>
      <c r="C28" t="s">
        <v>50</v>
      </c>
      <c r="D28" s="136">
        <v>45834</v>
      </c>
      <c r="E28" s="136">
        <v>45863</v>
      </c>
    </row>
    <row r="29" spans="1:5" x14ac:dyDescent="0.25">
      <c r="A29" t="str">
        <f t="shared" si="0"/>
        <v>NEXELUS 2025.3:Show old vs. new values on revision screens - DV360</v>
      </c>
      <c r="B29" t="s">
        <v>28</v>
      </c>
      <c r="C29" t="s">
        <v>52</v>
      </c>
      <c r="D29" s="136">
        <v>45855</v>
      </c>
      <c r="E29" s="136">
        <v>45859</v>
      </c>
    </row>
    <row r="30" spans="1:5" x14ac:dyDescent="0.25">
      <c r="A30" t="str">
        <f t="shared" si="0"/>
        <v>NEXELUS 2025.3:Show old vs. new values on revision screens - LinkedIn</v>
      </c>
      <c r="B30" t="s">
        <v>28</v>
      </c>
      <c r="C30" t="s">
        <v>56</v>
      </c>
      <c r="D30" s="136">
        <v>45856</v>
      </c>
      <c r="E30" s="136">
        <v>45863</v>
      </c>
    </row>
    <row r="31" spans="1:5" x14ac:dyDescent="0.25">
      <c r="A31" t="str">
        <f t="shared" si="0"/>
        <v>NEXELUS 2025.3:Show old vs. new values on revision screens - Meta</v>
      </c>
      <c r="B31" t="s">
        <v>28</v>
      </c>
      <c r="C31" t="s">
        <v>57</v>
      </c>
      <c r="D31" s="136">
        <v>45852</v>
      </c>
      <c r="E31" s="136">
        <v>45859</v>
      </c>
    </row>
    <row r="32" spans="1:5" x14ac:dyDescent="0.25">
      <c r="A32" t="str">
        <f t="shared" si="0"/>
        <v>NEXELUS 2025.3:Show old vs. new values on revision screens - TTD</v>
      </c>
      <c r="B32" t="s">
        <v>28</v>
      </c>
      <c r="C32" t="s">
        <v>60</v>
      </c>
      <c r="D32" s="136">
        <v>45856</v>
      </c>
      <c r="E32" s="136">
        <v>45863</v>
      </c>
    </row>
    <row r="33" spans="1:5" x14ac:dyDescent="0.25">
      <c r="A33" t="str">
        <f t="shared" si="0"/>
        <v>NEXELUS 2025.3:Show old vs. new values on revision screens - Twiter</v>
      </c>
      <c r="B33" t="s">
        <v>28</v>
      </c>
      <c r="C33" t="s">
        <v>61</v>
      </c>
      <c r="D33" s="136">
        <v>45855</v>
      </c>
      <c r="E33" s="136">
        <v>45860</v>
      </c>
    </row>
    <row r="34" spans="1:5" x14ac:dyDescent="0.25">
      <c r="A34" t="str">
        <f t="shared" si="0"/>
        <v>Nexelus 2025.3:Vulnerability Report</v>
      </c>
      <c r="B34" t="s">
        <v>153</v>
      </c>
      <c r="C34" t="s">
        <v>27</v>
      </c>
      <c r="D34" s="136">
        <v>45831</v>
      </c>
      <c r="E34" s="136">
        <v>45835</v>
      </c>
    </row>
    <row r="35" spans="1:5" x14ac:dyDescent="0.25">
      <c r="A35" t="str">
        <f t="shared" si="0"/>
        <v>NEXELUSAPP - MAUI:Auth Pages: Key Page</v>
      </c>
      <c r="B35" t="s">
        <v>80</v>
      </c>
      <c r="C35" t="s">
        <v>81</v>
      </c>
      <c r="D35" s="136">
        <v>45810</v>
      </c>
      <c r="E35" s="136">
        <v>45828</v>
      </c>
    </row>
    <row r="36" spans="1:5" x14ac:dyDescent="0.25">
      <c r="A36" t="str">
        <f t="shared" si="0"/>
        <v>NEXELUSAPP - MAUI:Auth Pages: Login Page + Flow</v>
      </c>
      <c r="B36" t="s">
        <v>80</v>
      </c>
      <c r="C36" t="s">
        <v>135</v>
      </c>
      <c r="D36" s="136">
        <v>45824</v>
      </c>
      <c r="E36" s="136">
        <v>45842</v>
      </c>
    </row>
    <row r="37" spans="1:5" x14ac:dyDescent="0.25">
      <c r="A37" t="str">
        <f t="shared" si="0"/>
        <v>NEXELUSAPP - MAUI:Expense: Add New</v>
      </c>
      <c r="B37" t="s">
        <v>80</v>
      </c>
      <c r="C37" t="s">
        <v>89</v>
      </c>
      <c r="D37" s="136">
        <v>45845</v>
      </c>
      <c r="E37" s="136">
        <v>45863</v>
      </c>
    </row>
    <row r="38" spans="1:5" x14ac:dyDescent="0.25">
      <c r="A38" t="str">
        <f t="shared" si="0"/>
        <v>NEXELUSAPP - MAUI:Expense: Assignment Page</v>
      </c>
      <c r="B38" t="s">
        <v>80</v>
      </c>
      <c r="C38" t="s">
        <v>91</v>
      </c>
      <c r="D38" s="136">
        <v>45845</v>
      </c>
      <c r="E38" s="136">
        <v>45862</v>
      </c>
    </row>
    <row r="39" spans="1:5" x14ac:dyDescent="0.25">
      <c r="A39" t="str">
        <f t="shared" si="0"/>
        <v>NEXELUSAPP - MAUI:Expense: Main Page</v>
      </c>
      <c r="B39" t="s">
        <v>80</v>
      </c>
      <c r="C39" t="s">
        <v>88</v>
      </c>
      <c r="D39" s="136">
        <v>45846</v>
      </c>
      <c r="E39" s="136">
        <v>45856</v>
      </c>
    </row>
    <row r="40" spans="1:5" x14ac:dyDescent="0.25">
      <c r="A40" t="str">
        <f t="shared" si="0"/>
        <v>NEXELUSAPP - MAUI:Expense: Pending Expense Report</v>
      </c>
      <c r="B40" t="s">
        <v>80</v>
      </c>
      <c r="C40" t="s">
        <v>94</v>
      </c>
      <c r="D40" s="136">
        <v>45852</v>
      </c>
      <c r="E40" s="136">
        <v>45852</v>
      </c>
    </row>
    <row r="41" spans="1:5" x14ac:dyDescent="0.25">
      <c r="A41" t="str">
        <f t="shared" si="0"/>
        <v>NEXELUSAPP - MAUI:Expense: Permissions</v>
      </c>
      <c r="B41" t="s">
        <v>80</v>
      </c>
      <c r="C41" t="s">
        <v>93</v>
      </c>
      <c r="D41" s="136">
        <v>45848</v>
      </c>
      <c r="E41" s="136">
        <v>45856</v>
      </c>
    </row>
    <row r="42" spans="1:5" x14ac:dyDescent="0.25">
      <c r="A42" t="str">
        <f t="shared" si="0"/>
        <v>NEXELUSAPP - MAUI:Expense: Storage Functionality</v>
      </c>
      <c r="B42" t="s">
        <v>80</v>
      </c>
      <c r="C42" t="s">
        <v>92</v>
      </c>
      <c r="D42" s="136">
        <v>45849</v>
      </c>
      <c r="E42" s="136">
        <v>45859</v>
      </c>
    </row>
    <row r="43" spans="1:5" x14ac:dyDescent="0.25">
      <c r="A43" t="str">
        <f t="shared" si="0"/>
        <v>NEXELUSAPP - MAUI:Expense: Transactions Page + Nested listing</v>
      </c>
      <c r="B43" t="s">
        <v>80</v>
      </c>
      <c r="C43" t="s">
        <v>90</v>
      </c>
      <c r="D43" s="136">
        <v>45846</v>
      </c>
      <c r="E43" s="136">
        <v>45848</v>
      </c>
    </row>
    <row r="44" spans="1:5" x14ac:dyDescent="0.25">
      <c r="A44" t="str">
        <f t="shared" si="0"/>
        <v>NEXELUSAPP - MAUI:Project Overhead</v>
      </c>
      <c r="B44" t="s">
        <v>80</v>
      </c>
      <c r="C44" t="s">
        <v>14</v>
      </c>
      <c r="D44" s="136">
        <v>45810</v>
      </c>
      <c r="E44" s="136">
        <v>45848</v>
      </c>
    </row>
    <row r="45" spans="1:5" x14ac:dyDescent="0.25">
      <c r="A45" t="str">
        <f t="shared" si="0"/>
        <v>NEXELUSAPP - MAUI:TimeSheet: Add New</v>
      </c>
      <c r="B45" t="s">
        <v>80</v>
      </c>
      <c r="C45" t="s">
        <v>85</v>
      </c>
      <c r="D45" s="136">
        <v>45833</v>
      </c>
      <c r="E45" s="136">
        <v>45841</v>
      </c>
    </row>
    <row r="46" spans="1:5" x14ac:dyDescent="0.25">
      <c r="A46" t="str">
        <f t="shared" si="0"/>
        <v>NEXELUSAPP - MAUI:TimeSheet: Chart</v>
      </c>
      <c r="B46" t="s">
        <v>80</v>
      </c>
      <c r="C46" t="s">
        <v>84</v>
      </c>
      <c r="D46" s="136">
        <v>45840</v>
      </c>
      <c r="E46" s="136">
        <v>45842</v>
      </c>
    </row>
    <row r="47" spans="1:5" x14ac:dyDescent="0.25">
      <c r="A47" t="str">
        <f t="shared" si="0"/>
        <v>NEXELUSAPP - MAUI:TimeSheet: Edit</v>
      </c>
      <c r="B47" t="s">
        <v>80</v>
      </c>
      <c r="C47" t="s">
        <v>86</v>
      </c>
      <c r="D47" s="136">
        <v>45833</v>
      </c>
      <c r="E47" s="136">
        <v>45833</v>
      </c>
    </row>
    <row r="48" spans="1:5" x14ac:dyDescent="0.25">
      <c r="B48" t="s">
        <v>80</v>
      </c>
      <c r="C48" t="s">
        <v>83</v>
      </c>
      <c r="D48" s="136">
        <v>45826</v>
      </c>
      <c r="E48" s="136">
        <v>45839</v>
      </c>
    </row>
    <row r="49" spans="2:5" x14ac:dyDescent="0.25">
      <c r="B49" t="s">
        <v>80</v>
      </c>
      <c r="C49" t="s">
        <v>87</v>
      </c>
      <c r="D49" s="136">
        <v>45834</v>
      </c>
      <c r="E49" s="136">
        <v>45842</v>
      </c>
    </row>
    <row r="50" spans="2:5" x14ac:dyDescent="0.25">
      <c r="D50" s="136"/>
      <c r="E50" s="136"/>
    </row>
    <row r="51" spans="2:5" x14ac:dyDescent="0.25">
      <c r="D51" s="136"/>
      <c r="E51" s="136"/>
    </row>
    <row r="52" spans="2:5" x14ac:dyDescent="0.25">
      <c r="D52" s="136"/>
      <c r="E52" s="136"/>
    </row>
    <row r="53" spans="2:5" x14ac:dyDescent="0.25">
      <c r="D53" s="136"/>
      <c r="E53" s="136"/>
    </row>
    <row r="54" spans="2:5" x14ac:dyDescent="0.25">
      <c r="D54" s="136"/>
      <c r="E54" s="136"/>
    </row>
    <row r="55" spans="2:5" x14ac:dyDescent="0.25">
      <c r="D55" s="136"/>
      <c r="E55" s="136"/>
    </row>
    <row r="56" spans="2:5" x14ac:dyDescent="0.25">
      <c r="D56" s="136"/>
      <c r="E56" s="136"/>
    </row>
    <row r="57" spans="2:5" x14ac:dyDescent="0.25">
      <c r="D57" s="136"/>
      <c r="E57" s="136"/>
    </row>
    <row r="58" spans="2:5" x14ac:dyDescent="0.25">
      <c r="D58" s="136"/>
      <c r="E58" s="136"/>
    </row>
    <row r="59" spans="2:5" x14ac:dyDescent="0.25">
      <c r="D59" s="136"/>
      <c r="E59" s="136"/>
    </row>
    <row r="60" spans="2:5" x14ac:dyDescent="0.25">
      <c r="D60" s="136"/>
      <c r="E60" s="136"/>
    </row>
    <row r="61" spans="2:5" x14ac:dyDescent="0.25">
      <c r="D61" s="136"/>
      <c r="E61" s="136"/>
    </row>
    <row r="62" spans="2:5" x14ac:dyDescent="0.25">
      <c r="D62" s="136"/>
      <c r="E62" s="136"/>
    </row>
    <row r="63" spans="2:5" x14ac:dyDescent="0.25">
      <c r="D63" s="136"/>
      <c r="E63" s="136"/>
    </row>
    <row r="64" spans="2:5" x14ac:dyDescent="0.25">
      <c r="D64" s="136"/>
      <c r="E64" s="136"/>
    </row>
    <row r="65" spans="4:5" x14ac:dyDescent="0.25">
      <c r="D65" s="136"/>
      <c r="E65" s="136"/>
    </row>
    <row r="66" spans="4:5" x14ac:dyDescent="0.25">
      <c r="D66" s="136"/>
      <c r="E66" s="136"/>
    </row>
    <row r="67" spans="4:5" x14ac:dyDescent="0.25">
      <c r="D67" s="136"/>
      <c r="E67" s="136"/>
    </row>
    <row r="68" spans="4:5" x14ac:dyDescent="0.25">
      <c r="D68" s="136"/>
      <c r="E68" s="136"/>
    </row>
    <row r="69" spans="4:5" x14ac:dyDescent="0.25">
      <c r="D69" s="136"/>
      <c r="E69" s="136"/>
    </row>
    <row r="70" spans="4:5" x14ac:dyDescent="0.25">
      <c r="D70" s="136"/>
      <c r="E70" s="136"/>
    </row>
    <row r="71" spans="4:5" x14ac:dyDescent="0.25">
      <c r="D71" s="136"/>
      <c r="E71" s="136"/>
    </row>
    <row r="72" spans="4:5" x14ac:dyDescent="0.25">
      <c r="D72" s="136"/>
      <c r="E72" s="136"/>
    </row>
    <row r="73" spans="4:5" x14ac:dyDescent="0.25">
      <c r="D73" s="136"/>
      <c r="E73" s="136"/>
    </row>
    <row r="74" spans="4:5" x14ac:dyDescent="0.25">
      <c r="D74" s="136"/>
      <c r="E74" s="136"/>
    </row>
    <row r="75" spans="4:5" x14ac:dyDescent="0.25">
      <c r="D75" s="136"/>
      <c r="E75" s="136"/>
    </row>
    <row r="76" spans="4:5" x14ac:dyDescent="0.25">
      <c r="D76" s="136"/>
      <c r="E76" s="136"/>
    </row>
    <row r="77" spans="4:5" x14ac:dyDescent="0.25">
      <c r="D77" s="136"/>
      <c r="E77" s="136"/>
    </row>
    <row r="78" spans="4:5" x14ac:dyDescent="0.25">
      <c r="D78" s="136"/>
      <c r="E78" s="136"/>
    </row>
    <row r="79" spans="4:5" x14ac:dyDescent="0.25">
      <c r="D79" s="136"/>
      <c r="E79" s="136"/>
    </row>
    <row r="80" spans="4:5" x14ac:dyDescent="0.25">
      <c r="D80" s="136"/>
      <c r="E80" s="136"/>
    </row>
    <row r="81" spans="4:5" x14ac:dyDescent="0.25">
      <c r="D81" s="136"/>
      <c r="E81" s="136"/>
    </row>
    <row r="82" spans="4:5" x14ac:dyDescent="0.25">
      <c r="D82" s="136"/>
      <c r="E82" s="136"/>
    </row>
    <row r="83" spans="4:5" x14ac:dyDescent="0.25">
      <c r="D83" s="136"/>
      <c r="E83" s="136"/>
    </row>
    <row r="84" spans="4:5" x14ac:dyDescent="0.25">
      <c r="D84" s="136"/>
      <c r="E84" s="136"/>
    </row>
    <row r="85" spans="4:5" x14ac:dyDescent="0.25">
      <c r="D85" s="136"/>
      <c r="E85" s="136"/>
    </row>
    <row r="86" spans="4:5" x14ac:dyDescent="0.25">
      <c r="D86" s="136"/>
      <c r="E86" s="136"/>
    </row>
    <row r="87" spans="4:5" x14ac:dyDescent="0.25">
      <c r="D87" s="136"/>
      <c r="E87" s="136"/>
    </row>
    <row r="88" spans="4:5" x14ac:dyDescent="0.25">
      <c r="D88" s="136"/>
      <c r="E88" s="136"/>
    </row>
    <row r="89" spans="4:5" x14ac:dyDescent="0.25">
      <c r="D89" s="136"/>
      <c r="E89" s="136"/>
    </row>
    <row r="90" spans="4:5" x14ac:dyDescent="0.25">
      <c r="D90" s="136"/>
      <c r="E90" s="136"/>
    </row>
    <row r="91" spans="4:5" x14ac:dyDescent="0.25">
      <c r="D91" s="136"/>
      <c r="E91" s="136"/>
    </row>
    <row r="92" spans="4:5" x14ac:dyDescent="0.25">
      <c r="D92" s="136"/>
      <c r="E92" s="136"/>
    </row>
    <row r="93" spans="4:5" x14ac:dyDescent="0.25">
      <c r="D93" s="136"/>
      <c r="E93" s="136"/>
    </row>
    <row r="94" spans="4:5" x14ac:dyDescent="0.25">
      <c r="D94" s="136"/>
      <c r="E94" s="136"/>
    </row>
    <row r="95" spans="4:5" x14ac:dyDescent="0.25">
      <c r="D95" s="136"/>
      <c r="E95" s="136"/>
    </row>
    <row r="96" spans="4:5" x14ac:dyDescent="0.25">
      <c r="D96" s="136"/>
      <c r="E96" s="136"/>
    </row>
    <row r="97" spans="4:5" x14ac:dyDescent="0.25">
      <c r="D97" s="136"/>
      <c r="E97" s="136"/>
    </row>
    <row r="98" spans="4:5" x14ac:dyDescent="0.25">
      <c r="D98" s="136"/>
      <c r="E98" s="136"/>
    </row>
    <row r="99" spans="4:5" x14ac:dyDescent="0.25">
      <c r="D99" s="136"/>
      <c r="E99" s="136"/>
    </row>
    <row r="100" spans="4:5" x14ac:dyDescent="0.25">
      <c r="D100" s="136"/>
      <c r="E100" s="136"/>
    </row>
    <row r="101" spans="4:5" x14ac:dyDescent="0.25">
      <c r="D101" s="136"/>
      <c r="E101" s="136"/>
    </row>
    <row r="102" spans="4:5" x14ac:dyDescent="0.25">
      <c r="D102" s="136"/>
      <c r="E102" s="136"/>
    </row>
    <row r="103" spans="4:5" x14ac:dyDescent="0.25">
      <c r="D103" s="136"/>
      <c r="E103" s="136"/>
    </row>
    <row r="104" spans="4:5" x14ac:dyDescent="0.25">
      <c r="D104" s="136"/>
      <c r="E104" s="136"/>
    </row>
    <row r="105" spans="4:5" x14ac:dyDescent="0.25">
      <c r="D105" s="136"/>
      <c r="E105" s="136"/>
    </row>
    <row r="106" spans="4:5" x14ac:dyDescent="0.25">
      <c r="D106" s="136"/>
      <c r="E106" s="136"/>
    </row>
    <row r="107" spans="4:5" x14ac:dyDescent="0.25">
      <c r="D107" s="136"/>
      <c r="E107" s="136"/>
    </row>
    <row r="108" spans="4:5" x14ac:dyDescent="0.25">
      <c r="D108" s="136"/>
      <c r="E108" s="136"/>
    </row>
    <row r="109" spans="4:5" x14ac:dyDescent="0.25">
      <c r="D109" s="136"/>
      <c r="E109" s="136"/>
    </row>
    <row r="110" spans="4:5" x14ac:dyDescent="0.25">
      <c r="D110" s="136"/>
      <c r="E110" s="136"/>
    </row>
    <row r="111" spans="4:5" x14ac:dyDescent="0.25">
      <c r="D111" s="136"/>
      <c r="E111" s="136"/>
    </row>
    <row r="112" spans="4:5" x14ac:dyDescent="0.25">
      <c r="D112" s="136"/>
      <c r="E112" s="136"/>
    </row>
    <row r="113" spans="4:5" x14ac:dyDescent="0.25">
      <c r="D113" s="136"/>
      <c r="E113" s="136"/>
    </row>
    <row r="114" spans="4:5" x14ac:dyDescent="0.25">
      <c r="D114" s="136"/>
      <c r="E114" s="136"/>
    </row>
    <row r="115" spans="4:5" x14ac:dyDescent="0.25">
      <c r="D115" s="136"/>
      <c r="E115" s="136"/>
    </row>
    <row r="116" spans="4:5" x14ac:dyDescent="0.25">
      <c r="D116" s="136"/>
      <c r="E116" s="136"/>
    </row>
    <row r="117" spans="4:5" x14ac:dyDescent="0.25">
      <c r="D117" s="136"/>
      <c r="E117" s="136"/>
    </row>
    <row r="118" spans="4:5" x14ac:dyDescent="0.25">
      <c r="D118" s="136"/>
      <c r="E118" s="136"/>
    </row>
    <row r="119" spans="4:5" x14ac:dyDescent="0.25">
      <c r="D119" s="136"/>
      <c r="E119" s="136"/>
    </row>
    <row r="120" spans="4:5" x14ac:dyDescent="0.25">
      <c r="D120" s="136"/>
      <c r="E120" s="136"/>
    </row>
    <row r="121" spans="4:5" x14ac:dyDescent="0.25">
      <c r="D121" s="136"/>
      <c r="E121" s="136"/>
    </row>
    <row r="122" spans="4:5" x14ac:dyDescent="0.25">
      <c r="D122" s="136"/>
      <c r="E122" s="136"/>
    </row>
    <row r="123" spans="4:5" x14ac:dyDescent="0.25">
      <c r="D123" s="136"/>
      <c r="E123" s="136"/>
    </row>
    <row r="124" spans="4:5" x14ac:dyDescent="0.25">
      <c r="D124" s="136"/>
      <c r="E124" s="136"/>
    </row>
    <row r="125" spans="4:5" x14ac:dyDescent="0.25">
      <c r="D125" s="136"/>
      <c r="E125" s="136"/>
    </row>
    <row r="126" spans="4:5" x14ac:dyDescent="0.25">
      <c r="D126" s="136"/>
      <c r="E126" s="136"/>
    </row>
    <row r="127" spans="4:5" x14ac:dyDescent="0.25">
      <c r="D127" s="136"/>
      <c r="E127" s="136"/>
    </row>
    <row r="128" spans="4:5" x14ac:dyDescent="0.25">
      <c r="D128" s="136"/>
      <c r="E128" s="136"/>
    </row>
    <row r="129" spans="4:5" x14ac:dyDescent="0.25">
      <c r="D129" s="136"/>
      <c r="E129" s="136"/>
    </row>
    <row r="130" spans="4:5" x14ac:dyDescent="0.25">
      <c r="D130" s="136"/>
      <c r="E130" s="136"/>
    </row>
    <row r="131" spans="4:5" x14ac:dyDescent="0.25">
      <c r="D131" s="136"/>
      <c r="E131" s="136"/>
    </row>
    <row r="132" spans="4:5" x14ac:dyDescent="0.25">
      <c r="D132" s="136"/>
      <c r="E132" s="136"/>
    </row>
    <row r="133" spans="4:5" x14ac:dyDescent="0.25">
      <c r="D133" s="136"/>
      <c r="E133" s="136"/>
    </row>
    <row r="134" spans="4:5" x14ac:dyDescent="0.25">
      <c r="D134" s="136"/>
      <c r="E134" s="136"/>
    </row>
    <row r="135" spans="4:5" x14ac:dyDescent="0.25">
      <c r="D135" s="136"/>
      <c r="E135" s="136"/>
    </row>
    <row r="136" spans="4:5" x14ac:dyDescent="0.25">
      <c r="D136" s="136"/>
      <c r="E136" s="136"/>
    </row>
    <row r="137" spans="4:5" x14ac:dyDescent="0.25">
      <c r="D137" s="136"/>
      <c r="E137" s="136"/>
    </row>
    <row r="138" spans="4:5" x14ac:dyDescent="0.25">
      <c r="D138" s="136"/>
      <c r="E138" s="136"/>
    </row>
    <row r="139" spans="4:5" x14ac:dyDescent="0.25">
      <c r="D139" s="136"/>
      <c r="E139" s="136"/>
    </row>
    <row r="140" spans="4:5" x14ac:dyDescent="0.25">
      <c r="D140" s="136"/>
      <c r="E140" s="136"/>
    </row>
    <row r="141" spans="4:5" x14ac:dyDescent="0.25">
      <c r="D141" s="136"/>
      <c r="E141" s="136"/>
    </row>
    <row r="142" spans="4:5" x14ac:dyDescent="0.25">
      <c r="D142" s="136"/>
      <c r="E142" s="136"/>
    </row>
    <row r="143" spans="4:5" x14ac:dyDescent="0.25">
      <c r="D143" s="136"/>
      <c r="E143" s="136"/>
    </row>
    <row r="144" spans="4:5" x14ac:dyDescent="0.25">
      <c r="D144" s="136"/>
      <c r="E144" s="136"/>
    </row>
    <row r="145" spans="4:5" x14ac:dyDescent="0.25">
      <c r="D145" s="136"/>
      <c r="E145" s="136"/>
    </row>
    <row r="146" spans="4:5" x14ac:dyDescent="0.25">
      <c r="D146" s="136"/>
      <c r="E146" s="136"/>
    </row>
    <row r="147" spans="4:5" x14ac:dyDescent="0.25">
      <c r="D147" s="136"/>
      <c r="E147" s="136"/>
    </row>
    <row r="148" spans="4:5" x14ac:dyDescent="0.25">
      <c r="D148" s="136"/>
      <c r="E148" s="136"/>
    </row>
    <row r="149" spans="4:5" x14ac:dyDescent="0.25">
      <c r="D149" s="136"/>
      <c r="E149" s="136"/>
    </row>
    <row r="150" spans="4:5" x14ac:dyDescent="0.25">
      <c r="D150" s="136"/>
      <c r="E150" s="136"/>
    </row>
    <row r="151" spans="4:5" x14ac:dyDescent="0.25">
      <c r="D151" s="136"/>
      <c r="E151" s="136"/>
    </row>
    <row r="152" spans="4:5" x14ac:dyDescent="0.25">
      <c r="D152" s="136"/>
      <c r="E152" s="136"/>
    </row>
    <row r="153" spans="4:5" x14ac:dyDescent="0.25">
      <c r="D153" s="136"/>
      <c r="E153" s="136"/>
    </row>
    <row r="154" spans="4:5" x14ac:dyDescent="0.25">
      <c r="D154" s="136"/>
      <c r="E154" s="136"/>
    </row>
    <row r="155" spans="4:5" x14ac:dyDescent="0.25">
      <c r="D155" s="136"/>
      <c r="E155" s="136"/>
    </row>
    <row r="156" spans="4:5" x14ac:dyDescent="0.25">
      <c r="D156" s="136"/>
      <c r="E156" s="136"/>
    </row>
    <row r="157" spans="4:5" x14ac:dyDescent="0.25">
      <c r="D157" s="136"/>
      <c r="E157" s="136"/>
    </row>
    <row r="158" spans="4:5" x14ac:dyDescent="0.25">
      <c r="D158" s="136"/>
      <c r="E158" s="136"/>
    </row>
    <row r="159" spans="4:5" x14ac:dyDescent="0.25">
      <c r="D159" s="136"/>
      <c r="E159" s="136"/>
    </row>
    <row r="160" spans="4:5" x14ac:dyDescent="0.25">
      <c r="D160" s="136"/>
      <c r="E160" s="136"/>
    </row>
    <row r="161" spans="4:5" x14ac:dyDescent="0.25">
      <c r="D161" s="136"/>
      <c r="E161" s="136"/>
    </row>
    <row r="162" spans="4:5" x14ac:dyDescent="0.25">
      <c r="D162" s="136"/>
      <c r="E162" s="136"/>
    </row>
    <row r="163" spans="4:5" x14ac:dyDescent="0.25">
      <c r="D163" s="136"/>
      <c r="E163" s="136"/>
    </row>
    <row r="164" spans="4:5" x14ac:dyDescent="0.25">
      <c r="D164" s="136"/>
      <c r="E164" s="136"/>
    </row>
    <row r="165" spans="4:5" x14ac:dyDescent="0.25">
      <c r="D165" s="136"/>
      <c r="E165" s="136"/>
    </row>
    <row r="166" spans="4:5" x14ac:dyDescent="0.25">
      <c r="D166" s="136"/>
      <c r="E166" s="136"/>
    </row>
    <row r="167" spans="4:5" x14ac:dyDescent="0.25">
      <c r="D167" s="136"/>
      <c r="E167" s="136"/>
    </row>
    <row r="168" spans="4:5" x14ac:dyDescent="0.25">
      <c r="D168" s="136"/>
      <c r="E168" s="136"/>
    </row>
    <row r="169" spans="4:5" x14ac:dyDescent="0.25">
      <c r="D169" s="136"/>
      <c r="E169" s="136"/>
    </row>
    <row r="170" spans="4:5" x14ac:dyDescent="0.25">
      <c r="D170" s="136"/>
      <c r="E170" s="136"/>
    </row>
    <row r="171" spans="4:5" x14ac:dyDescent="0.25">
      <c r="D171" s="136"/>
      <c r="E171" s="136"/>
    </row>
    <row r="172" spans="4:5" x14ac:dyDescent="0.25">
      <c r="D172" s="136"/>
      <c r="E172" s="136"/>
    </row>
    <row r="173" spans="4:5" x14ac:dyDescent="0.25">
      <c r="D173" s="136"/>
      <c r="E173" s="136"/>
    </row>
    <row r="174" spans="4:5" x14ac:dyDescent="0.25">
      <c r="D174" s="136"/>
      <c r="E174" s="136"/>
    </row>
    <row r="175" spans="4:5" x14ac:dyDescent="0.25">
      <c r="D175" s="136"/>
      <c r="E175" s="136"/>
    </row>
    <row r="176" spans="4:5" x14ac:dyDescent="0.25">
      <c r="D176" s="136"/>
      <c r="E176" s="136"/>
    </row>
    <row r="177" spans="4:5" x14ac:dyDescent="0.25">
      <c r="D177" s="136"/>
      <c r="E177" s="136"/>
    </row>
    <row r="178" spans="4:5" x14ac:dyDescent="0.25">
      <c r="D178" s="136"/>
      <c r="E178" s="136"/>
    </row>
    <row r="179" spans="4:5" x14ac:dyDescent="0.25">
      <c r="D179" s="136"/>
      <c r="E179" s="136"/>
    </row>
    <row r="180" spans="4:5" x14ac:dyDescent="0.25">
      <c r="D180" s="136"/>
      <c r="E180" s="136"/>
    </row>
    <row r="181" spans="4:5" x14ac:dyDescent="0.25">
      <c r="D181" s="136"/>
      <c r="E181" s="136"/>
    </row>
    <row r="182" spans="4:5" x14ac:dyDescent="0.25">
      <c r="D182" s="136"/>
      <c r="E182" s="136"/>
    </row>
    <row r="183" spans="4:5" x14ac:dyDescent="0.25">
      <c r="D183" s="136"/>
      <c r="E183" s="136"/>
    </row>
    <row r="184" spans="4:5" x14ac:dyDescent="0.25">
      <c r="D184" s="136"/>
      <c r="E184" s="136"/>
    </row>
    <row r="185" spans="4:5" x14ac:dyDescent="0.25">
      <c r="D185" s="136"/>
      <c r="E185" s="136"/>
    </row>
    <row r="186" spans="4:5" x14ac:dyDescent="0.25">
      <c r="D186" s="136"/>
      <c r="E186" s="136"/>
    </row>
    <row r="187" spans="4:5" x14ac:dyDescent="0.25">
      <c r="D187" s="136"/>
      <c r="E187" s="136"/>
    </row>
    <row r="188" spans="4:5" x14ac:dyDescent="0.25">
      <c r="D188" s="136"/>
      <c r="E188" s="136"/>
    </row>
    <row r="189" spans="4:5" x14ac:dyDescent="0.25">
      <c r="D189" s="136"/>
      <c r="E189" s="136"/>
    </row>
    <row r="190" spans="4:5" x14ac:dyDescent="0.25">
      <c r="D190" s="136"/>
      <c r="E190" s="136"/>
    </row>
    <row r="191" spans="4:5" x14ac:dyDescent="0.25">
      <c r="D191" s="136"/>
      <c r="E191" s="136"/>
    </row>
    <row r="192" spans="4:5" x14ac:dyDescent="0.25">
      <c r="D192" s="136"/>
      <c r="E192" s="136"/>
    </row>
    <row r="193" spans="4:5" x14ac:dyDescent="0.25">
      <c r="D193" s="136"/>
      <c r="E193" s="136"/>
    </row>
    <row r="194" spans="4:5" x14ac:dyDescent="0.25">
      <c r="D194" s="136"/>
      <c r="E194" s="136"/>
    </row>
    <row r="195" spans="4:5" x14ac:dyDescent="0.25">
      <c r="D195" s="136"/>
      <c r="E195" s="136"/>
    </row>
    <row r="196" spans="4:5" x14ac:dyDescent="0.25">
      <c r="D196" s="136"/>
      <c r="E196" s="136"/>
    </row>
    <row r="197" spans="4:5" x14ac:dyDescent="0.25">
      <c r="D197" s="136"/>
      <c r="E197" s="136"/>
    </row>
    <row r="198" spans="4:5" x14ac:dyDescent="0.25">
      <c r="D198" s="136"/>
      <c r="E198" s="136"/>
    </row>
    <row r="199" spans="4:5" x14ac:dyDescent="0.25">
      <c r="D199" s="136"/>
      <c r="E199" s="136"/>
    </row>
    <row r="200" spans="4:5" x14ac:dyDescent="0.25">
      <c r="D200" s="136"/>
      <c r="E200" s="136"/>
    </row>
    <row r="201" spans="4:5" x14ac:dyDescent="0.25">
      <c r="D201" s="136"/>
      <c r="E201" s="136"/>
    </row>
    <row r="202" spans="4:5" x14ac:dyDescent="0.25">
      <c r="D202" s="136"/>
      <c r="E202" s="136"/>
    </row>
    <row r="203" spans="4:5" x14ac:dyDescent="0.25">
      <c r="D203" s="136"/>
      <c r="E203" s="136"/>
    </row>
    <row r="204" spans="4:5" x14ac:dyDescent="0.25">
      <c r="D204" s="136"/>
      <c r="E204" s="136"/>
    </row>
    <row r="205" spans="4:5" x14ac:dyDescent="0.25">
      <c r="D205" s="136"/>
      <c r="E205" s="136"/>
    </row>
    <row r="206" spans="4:5" x14ac:dyDescent="0.25">
      <c r="D206" s="136"/>
      <c r="E206" s="136"/>
    </row>
    <row r="207" spans="4:5" x14ac:dyDescent="0.25">
      <c r="D207" s="136"/>
      <c r="E207" s="136"/>
    </row>
    <row r="208" spans="4:5" x14ac:dyDescent="0.25">
      <c r="D208" s="136"/>
      <c r="E208" s="136"/>
    </row>
    <row r="209" spans="4:5" x14ac:dyDescent="0.25">
      <c r="D209" s="136"/>
      <c r="E209" s="136"/>
    </row>
    <row r="210" spans="4:5" x14ac:dyDescent="0.25">
      <c r="D210" s="136"/>
      <c r="E210" s="136"/>
    </row>
    <row r="211" spans="4:5" x14ac:dyDescent="0.25">
      <c r="D211" s="136"/>
      <c r="E211" s="136"/>
    </row>
    <row r="212" spans="4:5" x14ac:dyDescent="0.25">
      <c r="D212" s="136"/>
      <c r="E212" s="136"/>
    </row>
    <row r="213" spans="4:5" x14ac:dyDescent="0.25">
      <c r="D213" s="136"/>
      <c r="E213" s="136"/>
    </row>
    <row r="214" spans="4:5" x14ac:dyDescent="0.25">
      <c r="D214" s="136"/>
      <c r="E214" s="136"/>
    </row>
    <row r="215" spans="4:5" x14ac:dyDescent="0.25">
      <c r="D215" s="136"/>
      <c r="E215" s="136"/>
    </row>
    <row r="216" spans="4:5" x14ac:dyDescent="0.25">
      <c r="D216" s="136"/>
      <c r="E216" s="136"/>
    </row>
    <row r="217" spans="4:5" x14ac:dyDescent="0.25">
      <c r="D217" s="136"/>
      <c r="E217" s="136"/>
    </row>
    <row r="218" spans="4:5" x14ac:dyDescent="0.25">
      <c r="D218" s="136"/>
      <c r="E218" s="136"/>
    </row>
    <row r="219" spans="4:5" x14ac:dyDescent="0.25">
      <c r="D219" s="136"/>
      <c r="E219" s="136"/>
    </row>
    <row r="220" spans="4:5" x14ac:dyDescent="0.25">
      <c r="D220" s="136"/>
      <c r="E220" s="136"/>
    </row>
    <row r="221" spans="4:5" x14ac:dyDescent="0.25">
      <c r="D221" s="136"/>
      <c r="E221" s="136"/>
    </row>
    <row r="222" spans="4:5" x14ac:dyDescent="0.25">
      <c r="D222" s="136"/>
      <c r="E222" s="136"/>
    </row>
    <row r="223" spans="4:5" x14ac:dyDescent="0.25">
      <c r="D223" s="136"/>
      <c r="E223" s="136"/>
    </row>
    <row r="224" spans="4:5" x14ac:dyDescent="0.25">
      <c r="D224" s="136"/>
      <c r="E224" s="136"/>
    </row>
    <row r="225" spans="4:5" x14ac:dyDescent="0.25">
      <c r="D225" s="136"/>
      <c r="E225" s="136"/>
    </row>
    <row r="226" spans="4:5" x14ac:dyDescent="0.25">
      <c r="D226" s="136"/>
      <c r="E226" s="136"/>
    </row>
    <row r="227" spans="4:5" x14ac:dyDescent="0.25">
      <c r="D227" s="136"/>
      <c r="E227" s="136"/>
    </row>
    <row r="228" spans="4:5" x14ac:dyDescent="0.25">
      <c r="D228" s="136"/>
      <c r="E228" s="136"/>
    </row>
    <row r="229" spans="4:5" x14ac:dyDescent="0.25">
      <c r="D229" s="136"/>
      <c r="E229" s="136"/>
    </row>
    <row r="230" spans="4:5" x14ac:dyDescent="0.25">
      <c r="D230" s="136"/>
      <c r="E230" s="136"/>
    </row>
    <row r="231" spans="4:5" x14ac:dyDescent="0.25">
      <c r="D231" s="136"/>
      <c r="E231" s="136"/>
    </row>
    <row r="232" spans="4:5" x14ac:dyDescent="0.25">
      <c r="D232" s="136"/>
      <c r="E232" s="136"/>
    </row>
    <row r="233" spans="4:5" x14ac:dyDescent="0.25">
      <c r="D233" s="136"/>
      <c r="E233" s="136"/>
    </row>
    <row r="234" spans="4:5" x14ac:dyDescent="0.25">
      <c r="D234" s="136"/>
      <c r="E234" s="136"/>
    </row>
    <row r="235" spans="4:5" x14ac:dyDescent="0.25">
      <c r="D235" s="136"/>
      <c r="E235" s="136"/>
    </row>
    <row r="236" spans="4:5" x14ac:dyDescent="0.25">
      <c r="D236" s="136"/>
      <c r="E236" s="136"/>
    </row>
    <row r="237" spans="4:5" x14ac:dyDescent="0.25">
      <c r="D237" s="136"/>
      <c r="E237" s="136"/>
    </row>
    <row r="238" spans="4:5" x14ac:dyDescent="0.25">
      <c r="D238" s="136"/>
      <c r="E238" s="136"/>
    </row>
    <row r="239" spans="4:5" x14ac:dyDescent="0.25">
      <c r="D239" s="136"/>
      <c r="E239" s="136"/>
    </row>
    <row r="240" spans="4:5" x14ac:dyDescent="0.25">
      <c r="D240" s="136"/>
      <c r="E240" s="136"/>
    </row>
    <row r="241" spans="4:5" x14ac:dyDescent="0.25">
      <c r="D241" s="136"/>
      <c r="E241" s="136"/>
    </row>
    <row r="242" spans="4:5" x14ac:dyDescent="0.25">
      <c r="D242" s="136"/>
      <c r="E242" s="136"/>
    </row>
    <row r="243" spans="4:5" x14ac:dyDescent="0.25">
      <c r="D243" s="136"/>
      <c r="E243" s="136"/>
    </row>
    <row r="244" spans="4:5" x14ac:dyDescent="0.25">
      <c r="D244" s="136"/>
      <c r="E244" s="136"/>
    </row>
    <row r="245" spans="4:5" x14ac:dyDescent="0.25">
      <c r="D245" s="136"/>
      <c r="E245" s="136"/>
    </row>
    <row r="246" spans="4:5" x14ac:dyDescent="0.25">
      <c r="D246" s="136"/>
      <c r="E246" s="136"/>
    </row>
    <row r="247" spans="4:5" x14ac:dyDescent="0.25">
      <c r="D247" s="136"/>
      <c r="E247" s="136"/>
    </row>
    <row r="248" spans="4:5" x14ac:dyDescent="0.25">
      <c r="D248" s="136"/>
      <c r="E248" s="136"/>
    </row>
    <row r="249" spans="4:5" x14ac:dyDescent="0.25">
      <c r="D249" s="136"/>
      <c r="E249" s="136"/>
    </row>
    <row r="250" spans="4:5" x14ac:dyDescent="0.25">
      <c r="D250" s="136"/>
      <c r="E250" s="136"/>
    </row>
    <row r="251" spans="4:5" x14ac:dyDescent="0.25">
      <c r="D251" s="136"/>
      <c r="E251" s="136"/>
    </row>
    <row r="252" spans="4:5" x14ac:dyDescent="0.25">
      <c r="D252" s="136"/>
      <c r="E252" s="136"/>
    </row>
    <row r="253" spans="4:5" x14ac:dyDescent="0.25">
      <c r="D253" s="136"/>
      <c r="E253" s="136"/>
    </row>
    <row r="254" spans="4:5" x14ac:dyDescent="0.25">
      <c r="D254" s="136"/>
      <c r="E254" s="136"/>
    </row>
    <row r="255" spans="4:5" x14ac:dyDescent="0.25">
      <c r="D255" s="136"/>
      <c r="E255" s="136"/>
    </row>
    <row r="256" spans="4:5" x14ac:dyDescent="0.25">
      <c r="D256" s="136"/>
      <c r="E256" s="136"/>
    </row>
    <row r="257" spans="4:5" x14ac:dyDescent="0.25">
      <c r="D257" s="136"/>
      <c r="E257" s="136"/>
    </row>
    <row r="258" spans="4:5" x14ac:dyDescent="0.25">
      <c r="D258" s="136"/>
      <c r="E258" s="136"/>
    </row>
    <row r="259" spans="4:5" x14ac:dyDescent="0.25">
      <c r="D259" s="136"/>
      <c r="E259" s="136"/>
    </row>
    <row r="260" spans="4:5" x14ac:dyDescent="0.25">
      <c r="D260" s="136"/>
      <c r="E260" s="136"/>
    </row>
    <row r="261" spans="4:5" x14ac:dyDescent="0.25">
      <c r="D261" s="136"/>
      <c r="E261" s="136"/>
    </row>
    <row r="262" spans="4:5" x14ac:dyDescent="0.25">
      <c r="D262" s="136"/>
      <c r="E262" s="136"/>
    </row>
    <row r="263" spans="4:5" x14ac:dyDescent="0.25">
      <c r="D263" s="136"/>
      <c r="E263" s="136"/>
    </row>
    <row r="264" spans="4:5" x14ac:dyDescent="0.25">
      <c r="D264" s="136"/>
      <c r="E264" s="136"/>
    </row>
    <row r="265" spans="4:5" x14ac:dyDescent="0.25">
      <c r="D265" s="136"/>
      <c r="E265" s="136"/>
    </row>
    <row r="266" spans="4:5" x14ac:dyDescent="0.25">
      <c r="D266" s="136"/>
      <c r="E266" s="136"/>
    </row>
    <row r="267" spans="4:5" x14ac:dyDescent="0.25">
      <c r="D267" s="136"/>
      <c r="E267" s="136"/>
    </row>
    <row r="268" spans="4:5" x14ac:dyDescent="0.25">
      <c r="D268" s="136"/>
      <c r="E268" s="136"/>
    </row>
    <row r="269" spans="4:5" x14ac:dyDescent="0.25">
      <c r="D269" s="136"/>
      <c r="E269" s="136"/>
    </row>
    <row r="270" spans="4:5" x14ac:dyDescent="0.25">
      <c r="D270" s="136"/>
      <c r="E270" s="136"/>
    </row>
    <row r="271" spans="4:5" x14ac:dyDescent="0.25">
      <c r="D271" s="136"/>
      <c r="E271" s="136"/>
    </row>
    <row r="272" spans="4:5" x14ac:dyDescent="0.25">
      <c r="D272" s="136"/>
      <c r="E272" s="136"/>
    </row>
    <row r="273" spans="4:5" x14ac:dyDescent="0.25">
      <c r="D273" s="136"/>
      <c r="E273" s="136"/>
    </row>
    <row r="274" spans="4:5" x14ac:dyDescent="0.25">
      <c r="D274" s="136"/>
      <c r="E274" s="136"/>
    </row>
    <row r="275" spans="4:5" x14ac:dyDescent="0.25">
      <c r="D275" s="136"/>
      <c r="E275" s="136"/>
    </row>
    <row r="276" spans="4:5" x14ac:dyDescent="0.25">
      <c r="D276" s="136"/>
      <c r="E276" s="136"/>
    </row>
    <row r="277" spans="4:5" x14ac:dyDescent="0.25">
      <c r="D277" s="136"/>
      <c r="E277" s="136"/>
    </row>
    <row r="278" spans="4:5" x14ac:dyDescent="0.25">
      <c r="D278" s="136"/>
      <c r="E278" s="136"/>
    </row>
    <row r="279" spans="4:5" x14ac:dyDescent="0.25">
      <c r="D279" s="136"/>
      <c r="E279" s="136"/>
    </row>
    <row r="280" spans="4:5" x14ac:dyDescent="0.25">
      <c r="D280" s="136"/>
      <c r="E280" s="136"/>
    </row>
    <row r="281" spans="4:5" x14ac:dyDescent="0.25">
      <c r="D281" s="136"/>
      <c r="E281" s="136"/>
    </row>
    <row r="282" spans="4:5" x14ac:dyDescent="0.25">
      <c r="D282" s="136"/>
      <c r="E282" s="136"/>
    </row>
    <row r="283" spans="4:5" x14ac:dyDescent="0.25">
      <c r="D283" s="136"/>
      <c r="E283" s="136"/>
    </row>
    <row r="284" spans="4:5" x14ac:dyDescent="0.25">
      <c r="D284" s="136"/>
      <c r="E284" s="136"/>
    </row>
    <row r="285" spans="4:5" x14ac:dyDescent="0.25">
      <c r="D285" s="136"/>
      <c r="E285" s="136"/>
    </row>
    <row r="286" spans="4:5" x14ac:dyDescent="0.25">
      <c r="D286" s="136"/>
      <c r="E286" s="136"/>
    </row>
    <row r="287" spans="4:5" x14ac:dyDescent="0.25">
      <c r="D287" s="136"/>
      <c r="E287" s="136"/>
    </row>
    <row r="288" spans="4:5" x14ac:dyDescent="0.25">
      <c r="D288" s="136"/>
      <c r="E288" s="136"/>
    </row>
    <row r="289" spans="4:5" x14ac:dyDescent="0.25">
      <c r="D289" s="136"/>
      <c r="E289" s="136"/>
    </row>
    <row r="290" spans="4:5" x14ac:dyDescent="0.25">
      <c r="D290" s="136"/>
      <c r="E290" s="136"/>
    </row>
    <row r="291" spans="4:5" x14ac:dyDescent="0.25">
      <c r="D291" s="136"/>
      <c r="E291" s="136"/>
    </row>
    <row r="292" spans="4:5" x14ac:dyDescent="0.25">
      <c r="D292" s="136"/>
      <c r="E292" s="136"/>
    </row>
    <row r="293" spans="4:5" x14ac:dyDescent="0.25">
      <c r="D293" s="136"/>
      <c r="E293" s="136"/>
    </row>
    <row r="294" spans="4:5" x14ac:dyDescent="0.25">
      <c r="D294" s="136"/>
      <c r="E294" s="136"/>
    </row>
    <row r="295" spans="4:5" x14ac:dyDescent="0.25">
      <c r="D295" s="136"/>
      <c r="E295" s="136"/>
    </row>
    <row r="296" spans="4:5" x14ac:dyDescent="0.25">
      <c r="D296" s="136"/>
      <c r="E296" s="136"/>
    </row>
    <row r="297" spans="4:5" x14ac:dyDescent="0.25">
      <c r="D297" s="136"/>
      <c r="E297" s="136"/>
    </row>
    <row r="298" spans="4:5" x14ac:dyDescent="0.25">
      <c r="D298" s="136"/>
      <c r="E298" s="136"/>
    </row>
    <row r="299" spans="4:5" x14ac:dyDescent="0.25">
      <c r="D299" s="136"/>
      <c r="E299" s="136"/>
    </row>
    <row r="300" spans="4:5" x14ac:dyDescent="0.25">
      <c r="D300" s="136"/>
      <c r="E300" s="136"/>
    </row>
    <row r="301" spans="4:5" x14ac:dyDescent="0.25">
      <c r="D301" s="136"/>
      <c r="E301" s="136"/>
    </row>
    <row r="302" spans="4:5" x14ac:dyDescent="0.25">
      <c r="D302" s="136"/>
      <c r="E302" s="136"/>
    </row>
    <row r="303" spans="4:5" x14ac:dyDescent="0.25">
      <c r="D303" s="136"/>
      <c r="E303" s="136"/>
    </row>
    <row r="304" spans="4:5" x14ac:dyDescent="0.25">
      <c r="D304" s="136"/>
      <c r="E304" s="136"/>
    </row>
    <row r="305" spans="4:5" x14ac:dyDescent="0.25">
      <c r="D305" s="136"/>
      <c r="E305" s="136"/>
    </row>
    <row r="306" spans="4:5" x14ac:dyDescent="0.25">
      <c r="D306" s="136"/>
      <c r="E306" s="136"/>
    </row>
    <row r="307" spans="4:5" x14ac:dyDescent="0.25">
      <c r="D307" s="136"/>
      <c r="E307" s="136"/>
    </row>
    <row r="308" spans="4:5" x14ac:dyDescent="0.25">
      <c r="D308" s="136"/>
      <c r="E308" s="136"/>
    </row>
    <row r="309" spans="4:5" x14ac:dyDescent="0.25">
      <c r="D309" s="136"/>
      <c r="E309" s="136"/>
    </row>
    <row r="310" spans="4:5" x14ac:dyDescent="0.25">
      <c r="D310" s="136"/>
      <c r="E310" s="136"/>
    </row>
    <row r="311" spans="4:5" x14ac:dyDescent="0.25">
      <c r="D311" s="136"/>
      <c r="E311" s="136"/>
    </row>
    <row r="312" spans="4:5" x14ac:dyDescent="0.25">
      <c r="D312" s="136"/>
      <c r="E312" s="136"/>
    </row>
    <row r="313" spans="4:5" x14ac:dyDescent="0.25">
      <c r="D313" s="136"/>
      <c r="E313" s="136"/>
    </row>
    <row r="314" spans="4:5" x14ac:dyDescent="0.25">
      <c r="D314" s="136"/>
      <c r="E314" s="136"/>
    </row>
    <row r="315" spans="4:5" x14ac:dyDescent="0.25">
      <c r="D315" s="136"/>
      <c r="E315" s="136"/>
    </row>
    <row r="316" spans="4:5" x14ac:dyDescent="0.25">
      <c r="D316" s="136"/>
      <c r="E316" s="136"/>
    </row>
    <row r="317" spans="4:5" x14ac:dyDescent="0.25">
      <c r="D317" s="136"/>
      <c r="E317" s="136"/>
    </row>
    <row r="318" spans="4:5" x14ac:dyDescent="0.25">
      <c r="D318" s="136"/>
      <c r="E318" s="136"/>
    </row>
    <row r="319" spans="4:5" x14ac:dyDescent="0.25">
      <c r="D319" s="136"/>
      <c r="E319" s="136"/>
    </row>
    <row r="320" spans="4:5" x14ac:dyDescent="0.25">
      <c r="D320" s="136"/>
      <c r="E320" s="136"/>
    </row>
    <row r="321" spans="4:5" x14ac:dyDescent="0.25">
      <c r="D321" s="136"/>
      <c r="E321" s="136"/>
    </row>
    <row r="322" spans="4:5" x14ac:dyDescent="0.25">
      <c r="D322" s="136"/>
      <c r="E322" s="136"/>
    </row>
    <row r="323" spans="4:5" x14ac:dyDescent="0.25">
      <c r="D323" s="136"/>
      <c r="E323" s="136"/>
    </row>
    <row r="324" spans="4:5" x14ac:dyDescent="0.25">
      <c r="D324" s="136"/>
      <c r="E324" s="136"/>
    </row>
    <row r="325" spans="4:5" x14ac:dyDescent="0.25">
      <c r="D325" s="136"/>
      <c r="E325" s="136"/>
    </row>
    <row r="326" spans="4:5" x14ac:dyDescent="0.25">
      <c r="D326" s="136"/>
      <c r="E326" s="136"/>
    </row>
    <row r="327" spans="4:5" x14ac:dyDescent="0.25">
      <c r="D327" s="136"/>
      <c r="E327" s="136"/>
    </row>
    <row r="328" spans="4:5" x14ac:dyDescent="0.25">
      <c r="D328" s="136"/>
      <c r="E328" s="136"/>
    </row>
    <row r="329" spans="4:5" x14ac:dyDescent="0.25">
      <c r="D329" s="136"/>
      <c r="E329" s="136"/>
    </row>
    <row r="330" spans="4:5" x14ac:dyDescent="0.25">
      <c r="D330" s="136"/>
      <c r="E330" s="136"/>
    </row>
    <row r="331" spans="4:5" x14ac:dyDescent="0.25">
      <c r="D331" s="136"/>
      <c r="E331" s="136"/>
    </row>
    <row r="332" spans="4:5" x14ac:dyDescent="0.25">
      <c r="D332" s="136"/>
      <c r="E332" s="136"/>
    </row>
    <row r="333" spans="4:5" x14ac:dyDescent="0.25">
      <c r="D333" s="136"/>
      <c r="E333" s="136"/>
    </row>
    <row r="334" spans="4:5" x14ac:dyDescent="0.25">
      <c r="D334" s="136"/>
      <c r="E334" s="136"/>
    </row>
    <row r="335" spans="4:5" x14ac:dyDescent="0.25">
      <c r="D335" s="136"/>
      <c r="E335" s="136"/>
    </row>
    <row r="336" spans="4:5" x14ac:dyDescent="0.25">
      <c r="D336" s="136"/>
      <c r="E336" s="136"/>
    </row>
    <row r="337" spans="4:5" x14ac:dyDescent="0.25">
      <c r="D337" s="136"/>
      <c r="E337" s="136"/>
    </row>
    <row r="338" spans="4:5" x14ac:dyDescent="0.25">
      <c r="D338" s="136"/>
      <c r="E338" s="136"/>
    </row>
    <row r="339" spans="4:5" x14ac:dyDescent="0.25">
      <c r="D339" s="136"/>
      <c r="E339" s="136"/>
    </row>
    <row r="340" spans="4:5" x14ac:dyDescent="0.25">
      <c r="D340" s="136"/>
      <c r="E340" s="136"/>
    </row>
    <row r="341" spans="4:5" x14ac:dyDescent="0.25">
      <c r="D341" s="136"/>
      <c r="E341" s="136"/>
    </row>
    <row r="342" spans="4:5" x14ac:dyDescent="0.25">
      <c r="D342" s="136"/>
      <c r="E342" s="136"/>
    </row>
    <row r="343" spans="4:5" x14ac:dyDescent="0.25">
      <c r="D343" s="136"/>
      <c r="E343" s="136"/>
    </row>
    <row r="344" spans="4:5" x14ac:dyDescent="0.25">
      <c r="D344" s="136"/>
      <c r="E344" s="136"/>
    </row>
    <row r="345" spans="4:5" x14ac:dyDescent="0.25">
      <c r="D345" s="136"/>
      <c r="E345" s="136"/>
    </row>
    <row r="346" spans="4:5" x14ac:dyDescent="0.25">
      <c r="D346" s="136"/>
      <c r="E346" s="136"/>
    </row>
    <row r="347" spans="4:5" x14ac:dyDescent="0.25">
      <c r="D347" s="136"/>
      <c r="E347" s="136"/>
    </row>
    <row r="348" spans="4:5" x14ac:dyDescent="0.25">
      <c r="D348" s="136"/>
      <c r="E348" s="136"/>
    </row>
    <row r="349" spans="4:5" x14ac:dyDescent="0.25">
      <c r="D349" s="136"/>
      <c r="E349" s="136"/>
    </row>
    <row r="350" spans="4:5" x14ac:dyDescent="0.25">
      <c r="D350" s="136"/>
      <c r="E350" s="136"/>
    </row>
    <row r="351" spans="4:5" x14ac:dyDescent="0.25">
      <c r="D351" s="136"/>
      <c r="E351" s="136"/>
    </row>
    <row r="352" spans="4:5" x14ac:dyDescent="0.25">
      <c r="D352" s="136"/>
      <c r="E352" s="136"/>
    </row>
    <row r="353" spans="4:5" x14ac:dyDescent="0.25">
      <c r="D353" s="136"/>
      <c r="E353" s="136"/>
    </row>
    <row r="354" spans="4:5" x14ac:dyDescent="0.25">
      <c r="D354" s="136"/>
      <c r="E354" s="136"/>
    </row>
    <row r="355" spans="4:5" x14ac:dyDescent="0.25">
      <c r="D355" s="136"/>
      <c r="E355" s="136"/>
    </row>
    <row r="356" spans="4:5" x14ac:dyDescent="0.25">
      <c r="D356" s="136"/>
      <c r="E356" s="136"/>
    </row>
    <row r="357" spans="4:5" x14ac:dyDescent="0.25">
      <c r="D357" s="136"/>
      <c r="E357" s="136"/>
    </row>
    <row r="358" spans="4:5" x14ac:dyDescent="0.25">
      <c r="D358" s="136"/>
      <c r="E358" s="136"/>
    </row>
    <row r="359" spans="4:5" x14ac:dyDescent="0.25">
      <c r="D359" s="136"/>
      <c r="E359" s="136"/>
    </row>
    <row r="360" spans="4:5" x14ac:dyDescent="0.25">
      <c r="D360" s="136"/>
      <c r="E360" s="136"/>
    </row>
    <row r="361" spans="4:5" x14ac:dyDescent="0.25">
      <c r="D361" s="136"/>
      <c r="E361" s="136"/>
    </row>
    <row r="362" spans="4:5" x14ac:dyDescent="0.25">
      <c r="D362" s="136"/>
      <c r="E362" s="136"/>
    </row>
    <row r="363" spans="4:5" x14ac:dyDescent="0.25">
      <c r="D363" s="136"/>
      <c r="E363" s="136"/>
    </row>
    <row r="364" spans="4:5" x14ac:dyDescent="0.25">
      <c r="D364" s="136"/>
      <c r="E364" s="136"/>
    </row>
    <row r="365" spans="4:5" x14ac:dyDescent="0.25">
      <c r="D365" s="136"/>
      <c r="E365" s="136"/>
    </row>
    <row r="366" spans="4:5" x14ac:dyDescent="0.25">
      <c r="D366" s="136"/>
      <c r="E366" s="136"/>
    </row>
    <row r="367" spans="4:5" x14ac:dyDescent="0.25">
      <c r="D367" s="136"/>
      <c r="E367" s="136"/>
    </row>
    <row r="368" spans="4:5" x14ac:dyDescent="0.25">
      <c r="D368" s="136"/>
      <c r="E368" s="136"/>
    </row>
    <row r="369" spans="4:5" x14ac:dyDescent="0.25">
      <c r="D369" s="136"/>
      <c r="E369" s="136"/>
    </row>
    <row r="370" spans="4:5" x14ac:dyDescent="0.25">
      <c r="D370" s="136"/>
      <c r="E370" s="136"/>
    </row>
    <row r="371" spans="4:5" x14ac:dyDescent="0.25">
      <c r="D371" s="136"/>
      <c r="E371" s="136"/>
    </row>
    <row r="372" spans="4:5" x14ac:dyDescent="0.25">
      <c r="D372" s="136"/>
      <c r="E372" s="136"/>
    </row>
    <row r="373" spans="4:5" x14ac:dyDescent="0.25">
      <c r="D373" s="136"/>
      <c r="E373" s="136"/>
    </row>
    <row r="374" spans="4:5" x14ac:dyDescent="0.25">
      <c r="D374" s="136"/>
      <c r="E374" s="136"/>
    </row>
    <row r="375" spans="4:5" x14ac:dyDescent="0.25">
      <c r="D375" s="136"/>
      <c r="E375" s="136"/>
    </row>
    <row r="376" spans="4:5" x14ac:dyDescent="0.25">
      <c r="D376" s="136"/>
      <c r="E376" s="136"/>
    </row>
    <row r="377" spans="4:5" x14ac:dyDescent="0.25">
      <c r="D377" s="136"/>
      <c r="E377" s="136"/>
    </row>
    <row r="378" spans="4:5" x14ac:dyDescent="0.25">
      <c r="D378" s="136"/>
      <c r="E378" s="136"/>
    </row>
    <row r="379" spans="4:5" x14ac:dyDescent="0.25">
      <c r="D379" s="136"/>
      <c r="E379" s="136"/>
    </row>
    <row r="380" spans="4:5" x14ac:dyDescent="0.25">
      <c r="D380" s="136"/>
      <c r="E380" s="136"/>
    </row>
    <row r="381" spans="4:5" x14ac:dyDescent="0.25">
      <c r="D381" s="136"/>
      <c r="E381" s="136"/>
    </row>
    <row r="382" spans="4:5" x14ac:dyDescent="0.25">
      <c r="D382" s="136"/>
      <c r="E382" s="1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2DCD2-2A29-4932-8E8F-F9154C6A1ABC}">
  <dimension ref="A4:B9"/>
  <sheetViews>
    <sheetView workbookViewId="0">
      <selection activeCell="B9" sqref="B9"/>
    </sheetView>
  </sheetViews>
  <sheetFormatPr defaultRowHeight="15" x14ac:dyDescent="0.25"/>
  <cols>
    <col min="2" max="2" width="132.28515625" customWidth="1"/>
  </cols>
  <sheetData>
    <row r="4" spans="1:2" ht="105" x14ac:dyDescent="0.25">
      <c r="B4" s="23" t="s">
        <v>116</v>
      </c>
    </row>
    <row r="7" spans="1:2" ht="105" x14ac:dyDescent="0.25">
      <c r="A7" t="s">
        <v>187</v>
      </c>
      <c r="B7" s="22" t="s">
        <v>117</v>
      </c>
    </row>
    <row r="9" spans="1:2" ht="90" x14ac:dyDescent="0.25">
      <c r="A9" t="s">
        <v>188</v>
      </c>
      <c r="B9" s="22" t="s">
        <v>189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E3558-4255-450D-AB05-E101EDE6125A}">
  <dimension ref="A2:W58"/>
  <sheetViews>
    <sheetView tabSelected="1" topLeftCell="A16" zoomScale="115" zoomScaleNormal="115" workbookViewId="0">
      <selection activeCell="H4" sqref="H4"/>
    </sheetView>
  </sheetViews>
  <sheetFormatPr defaultRowHeight="15" x14ac:dyDescent="0.25"/>
  <cols>
    <col min="1" max="1" width="62.85546875" bestFit="1" customWidth="1"/>
    <col min="2" max="2" width="16.85546875" bestFit="1" customWidth="1"/>
    <col min="3" max="3" width="7.28515625" bestFit="1" customWidth="1"/>
    <col min="4" max="4" width="13.42578125" bestFit="1" customWidth="1"/>
    <col min="5" max="5" width="15.140625" bestFit="1" customWidth="1"/>
    <col min="6" max="6" width="9.28515625" bestFit="1" customWidth="1"/>
    <col min="7" max="7" width="8.7109375" bestFit="1" customWidth="1"/>
    <col min="8" max="8" width="14.7109375" bestFit="1" customWidth="1"/>
    <col min="9" max="9" width="12.85546875" bestFit="1" customWidth="1"/>
    <col min="10" max="10" width="11.85546875" bestFit="1" customWidth="1"/>
    <col min="11" max="11" width="12.42578125" bestFit="1" customWidth="1"/>
    <col min="12" max="12" width="17.85546875" bestFit="1" customWidth="1"/>
    <col min="13" max="13" width="14" bestFit="1" customWidth="1"/>
    <col min="14" max="14" width="7.5703125" bestFit="1" customWidth="1"/>
    <col min="15" max="15" width="10" bestFit="1" customWidth="1"/>
    <col min="16" max="16" width="7.5703125" bestFit="1" customWidth="1"/>
    <col min="17" max="17" width="12.140625" bestFit="1" customWidth="1"/>
    <col min="18" max="18" width="14.42578125" bestFit="1" customWidth="1"/>
    <col min="19" max="19" width="9.42578125" bestFit="1" customWidth="1"/>
    <col min="20" max="20" width="4.28515625" bestFit="1" customWidth="1"/>
    <col min="21" max="21" width="11.28515625" bestFit="1" customWidth="1"/>
    <col min="22" max="22" width="15.140625" bestFit="1" customWidth="1"/>
    <col min="23" max="24" width="11.28515625" bestFit="1" customWidth="1"/>
  </cols>
  <sheetData>
    <row r="2" spans="1:23" x14ac:dyDescent="0.25">
      <c r="A2" s="24" t="s">
        <v>122</v>
      </c>
      <c r="B2" s="25" t="s">
        <v>155</v>
      </c>
    </row>
    <row r="4" spans="1:23" x14ac:dyDescent="0.25">
      <c r="A4" s="24" t="s">
        <v>159</v>
      </c>
      <c r="B4" s="24" t="s">
        <v>158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spans="1:23" x14ac:dyDescent="0.25">
      <c r="A5" s="24" t="s">
        <v>156</v>
      </c>
      <c r="B5" s="25" t="s">
        <v>125</v>
      </c>
      <c r="C5" s="25" t="s">
        <v>43</v>
      </c>
      <c r="D5" s="25" t="s">
        <v>134</v>
      </c>
      <c r="E5" s="25" t="s">
        <v>152</v>
      </c>
      <c r="F5" s="25" t="s">
        <v>137</v>
      </c>
      <c r="G5" s="25" t="s">
        <v>129</v>
      </c>
      <c r="H5" s="25" t="s">
        <v>150</v>
      </c>
      <c r="I5" s="25" t="s">
        <v>131</v>
      </c>
      <c r="J5" s="25" t="s">
        <v>127</v>
      </c>
      <c r="K5" s="25" t="s">
        <v>142</v>
      </c>
      <c r="L5" s="25" t="s">
        <v>128</v>
      </c>
      <c r="M5" s="25" t="s">
        <v>141</v>
      </c>
      <c r="N5" s="25" t="s">
        <v>145</v>
      </c>
      <c r="O5" s="25" t="s">
        <v>47</v>
      </c>
      <c r="P5" s="25" t="s">
        <v>167</v>
      </c>
      <c r="Q5" s="25" t="s">
        <v>172</v>
      </c>
      <c r="R5" s="25" t="s">
        <v>173</v>
      </c>
      <c r="S5" s="25" t="s">
        <v>174</v>
      </c>
      <c r="T5" s="25" t="s">
        <v>180</v>
      </c>
      <c r="U5" s="25" t="s">
        <v>160</v>
      </c>
      <c r="V5" s="25" t="s">
        <v>177</v>
      </c>
      <c r="W5" s="25" t="s">
        <v>157</v>
      </c>
    </row>
    <row r="6" spans="1:23" x14ac:dyDescent="0.25">
      <c r="A6" s="26" t="s">
        <v>0</v>
      </c>
      <c r="B6" s="188">
        <v>2</v>
      </c>
      <c r="C6" s="188"/>
      <c r="D6" s="188"/>
      <c r="E6" s="188"/>
      <c r="F6" s="188">
        <v>7</v>
      </c>
      <c r="G6" s="188"/>
      <c r="H6" s="188"/>
      <c r="I6" s="188"/>
      <c r="J6" s="188"/>
      <c r="K6" s="188"/>
      <c r="L6" s="188">
        <v>7</v>
      </c>
      <c r="M6" s="188"/>
      <c r="N6" s="188">
        <v>9</v>
      </c>
      <c r="O6" s="188"/>
      <c r="P6" s="188">
        <v>27</v>
      </c>
      <c r="Q6" s="188"/>
      <c r="R6" s="188"/>
      <c r="S6" s="188">
        <v>4</v>
      </c>
      <c r="T6" s="188"/>
      <c r="U6" s="188"/>
      <c r="V6" s="188"/>
      <c r="W6" s="188">
        <v>56</v>
      </c>
    </row>
    <row r="7" spans="1:23" x14ac:dyDescent="0.25">
      <c r="A7" s="27" t="s">
        <v>2</v>
      </c>
      <c r="B7" s="188"/>
      <c r="C7" s="188"/>
      <c r="D7" s="188"/>
      <c r="E7" s="188"/>
      <c r="F7" s="188">
        <v>6</v>
      </c>
      <c r="G7" s="188"/>
      <c r="H7" s="188"/>
      <c r="I7" s="188"/>
      <c r="J7" s="188"/>
      <c r="K7" s="188"/>
      <c r="L7" s="188">
        <v>7</v>
      </c>
      <c r="M7" s="188"/>
      <c r="N7" s="188">
        <v>9</v>
      </c>
      <c r="O7" s="188"/>
      <c r="P7" s="188">
        <v>20.5</v>
      </c>
      <c r="Q7" s="188"/>
      <c r="R7" s="188"/>
      <c r="S7" s="188"/>
      <c r="T7" s="188"/>
      <c r="U7" s="188"/>
      <c r="V7" s="188"/>
      <c r="W7" s="188">
        <v>42.5</v>
      </c>
    </row>
    <row r="8" spans="1:23" x14ac:dyDescent="0.25">
      <c r="A8" s="27" t="s">
        <v>178</v>
      </c>
      <c r="B8" s="188"/>
      <c r="C8" s="188"/>
      <c r="D8" s="188"/>
      <c r="E8" s="188"/>
      <c r="F8" s="188">
        <v>1</v>
      </c>
      <c r="G8" s="188"/>
      <c r="H8" s="188"/>
      <c r="I8" s="188"/>
      <c r="J8" s="188"/>
      <c r="K8" s="188"/>
      <c r="L8" s="188"/>
      <c r="M8" s="188"/>
      <c r="N8" s="188"/>
      <c r="O8" s="188"/>
      <c r="P8" s="188">
        <v>6.5</v>
      </c>
      <c r="Q8" s="188"/>
      <c r="R8" s="188"/>
      <c r="S8" s="188"/>
      <c r="T8" s="188"/>
      <c r="U8" s="188"/>
      <c r="V8" s="188"/>
      <c r="W8" s="188">
        <v>7.5</v>
      </c>
    </row>
    <row r="9" spans="1:23" x14ac:dyDescent="0.25">
      <c r="A9" s="27" t="s">
        <v>182</v>
      </c>
      <c r="B9" s="188">
        <v>2</v>
      </c>
      <c r="C9" s="188"/>
      <c r="D9" s="188"/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>
        <v>4</v>
      </c>
      <c r="T9" s="188"/>
      <c r="U9" s="188"/>
      <c r="V9" s="188"/>
      <c r="W9" s="188">
        <v>6</v>
      </c>
    </row>
    <row r="10" spans="1:23" x14ac:dyDescent="0.25">
      <c r="A10" s="26" t="s">
        <v>3</v>
      </c>
      <c r="B10" s="188">
        <v>12</v>
      </c>
      <c r="C10" s="188">
        <v>8</v>
      </c>
      <c r="D10" s="188">
        <v>52</v>
      </c>
      <c r="E10" s="188"/>
      <c r="F10" s="188"/>
      <c r="G10" s="188">
        <v>3</v>
      </c>
      <c r="H10" s="188"/>
      <c r="I10" s="188"/>
      <c r="J10" s="188"/>
      <c r="K10" s="188">
        <v>6</v>
      </c>
      <c r="L10" s="188"/>
      <c r="M10" s="188"/>
      <c r="N10" s="188"/>
      <c r="O10" s="188"/>
      <c r="P10" s="188"/>
      <c r="Q10" s="188"/>
      <c r="R10" s="188">
        <v>2</v>
      </c>
      <c r="S10" s="188"/>
      <c r="T10" s="188"/>
      <c r="U10" s="188"/>
      <c r="V10" s="188"/>
      <c r="W10" s="188">
        <v>83</v>
      </c>
    </row>
    <row r="11" spans="1:23" x14ac:dyDescent="0.25">
      <c r="A11" s="27" t="s">
        <v>4</v>
      </c>
      <c r="B11" s="188"/>
      <c r="C11" s="188"/>
      <c r="D11" s="188">
        <v>24</v>
      </c>
      <c r="E11" s="188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  <c r="W11" s="188">
        <v>24</v>
      </c>
    </row>
    <row r="12" spans="1:23" x14ac:dyDescent="0.25">
      <c r="A12" s="27" t="s">
        <v>7</v>
      </c>
      <c r="B12" s="188"/>
      <c r="C12" s="188"/>
      <c r="D12" s="188">
        <v>23</v>
      </c>
      <c r="E12" s="188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>
        <v>23</v>
      </c>
    </row>
    <row r="13" spans="1:23" x14ac:dyDescent="0.25">
      <c r="A13" s="27" t="s">
        <v>9</v>
      </c>
      <c r="B13" s="188"/>
      <c r="C13" s="188">
        <v>8</v>
      </c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>
        <v>8</v>
      </c>
    </row>
    <row r="14" spans="1:23" x14ac:dyDescent="0.25">
      <c r="A14" s="27" t="s">
        <v>14</v>
      </c>
      <c r="B14" s="188">
        <v>12</v>
      </c>
      <c r="C14" s="188"/>
      <c r="D14" s="188"/>
      <c r="E14" s="188"/>
      <c r="F14" s="188"/>
      <c r="G14" s="188">
        <v>3</v>
      </c>
      <c r="H14" s="188"/>
      <c r="I14" s="188"/>
      <c r="J14" s="188"/>
      <c r="K14" s="188">
        <v>6</v>
      </c>
      <c r="L14" s="188"/>
      <c r="M14" s="188"/>
      <c r="N14" s="188"/>
      <c r="O14" s="188"/>
      <c r="P14" s="188"/>
      <c r="Q14" s="188"/>
      <c r="R14" s="188">
        <v>2</v>
      </c>
      <c r="S14" s="188"/>
      <c r="T14" s="188"/>
      <c r="U14" s="188"/>
      <c r="V14" s="188"/>
      <c r="W14" s="188">
        <v>23</v>
      </c>
    </row>
    <row r="15" spans="1:23" x14ac:dyDescent="0.25">
      <c r="A15" s="27" t="s">
        <v>13</v>
      </c>
      <c r="B15" s="188"/>
      <c r="C15" s="188"/>
      <c r="D15" s="188">
        <v>5</v>
      </c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>
        <v>5</v>
      </c>
    </row>
    <row r="16" spans="1:23" x14ac:dyDescent="0.25">
      <c r="A16" s="26" t="s">
        <v>15</v>
      </c>
      <c r="B16" s="188">
        <v>51.5</v>
      </c>
      <c r="C16" s="188"/>
      <c r="D16" s="188">
        <v>290.89999999999998</v>
      </c>
      <c r="E16" s="188">
        <v>1.5</v>
      </c>
      <c r="F16" s="188">
        <v>70.3</v>
      </c>
      <c r="G16" s="188">
        <v>17</v>
      </c>
      <c r="H16" s="188">
        <v>40.200000000000003</v>
      </c>
      <c r="I16" s="188">
        <v>16</v>
      </c>
      <c r="J16" s="188">
        <v>52.5</v>
      </c>
      <c r="K16" s="188">
        <v>24</v>
      </c>
      <c r="L16" s="188">
        <v>11.5</v>
      </c>
      <c r="M16" s="188">
        <v>42</v>
      </c>
      <c r="N16" s="188">
        <v>89.5</v>
      </c>
      <c r="O16" s="188">
        <v>28.5</v>
      </c>
      <c r="P16" s="188">
        <v>32.5</v>
      </c>
      <c r="Q16" s="188">
        <v>15</v>
      </c>
      <c r="R16" s="188">
        <v>2</v>
      </c>
      <c r="S16" s="188">
        <v>49</v>
      </c>
      <c r="T16" s="188"/>
      <c r="U16" s="188">
        <v>10.5</v>
      </c>
      <c r="V16" s="188">
        <v>0.5</v>
      </c>
      <c r="W16" s="188">
        <v>844.9</v>
      </c>
    </row>
    <row r="17" spans="1:23" x14ac:dyDescent="0.25">
      <c r="A17" s="27" t="s">
        <v>17</v>
      </c>
      <c r="B17" s="188"/>
      <c r="C17" s="188"/>
      <c r="D17" s="188">
        <v>17</v>
      </c>
      <c r="E17" s="188"/>
      <c r="F17" s="188">
        <v>2.5</v>
      </c>
      <c r="G17" s="188"/>
      <c r="H17" s="188"/>
      <c r="I17" s="188"/>
      <c r="J17" s="188">
        <v>5</v>
      </c>
      <c r="K17" s="188"/>
      <c r="L17" s="188"/>
      <c r="M17" s="188">
        <v>4</v>
      </c>
      <c r="N17" s="188">
        <v>8</v>
      </c>
      <c r="O17" s="188">
        <v>3</v>
      </c>
      <c r="P17" s="188">
        <v>1</v>
      </c>
      <c r="Q17" s="188"/>
      <c r="R17" s="188"/>
      <c r="S17" s="188"/>
      <c r="T17" s="188"/>
      <c r="U17" s="188">
        <v>2</v>
      </c>
      <c r="V17" s="188"/>
      <c r="W17" s="188">
        <v>42.5</v>
      </c>
    </row>
    <row r="18" spans="1:23" x14ac:dyDescent="0.25">
      <c r="A18" s="27" t="s">
        <v>19</v>
      </c>
      <c r="B18" s="188"/>
      <c r="C18" s="188"/>
      <c r="D18" s="188">
        <v>8.6999999999999993</v>
      </c>
      <c r="E18" s="188"/>
      <c r="F18" s="188">
        <v>1.5</v>
      </c>
      <c r="G18" s="188"/>
      <c r="H18" s="188"/>
      <c r="I18" s="188"/>
      <c r="J18" s="188"/>
      <c r="K18" s="188"/>
      <c r="L18" s="188"/>
      <c r="M18" s="188"/>
      <c r="N18" s="188">
        <v>4.5</v>
      </c>
      <c r="O18" s="188"/>
      <c r="P18" s="188">
        <v>4</v>
      </c>
      <c r="Q18" s="188"/>
      <c r="R18" s="188"/>
      <c r="S18" s="188"/>
      <c r="T18" s="188"/>
      <c r="U18" s="188"/>
      <c r="V18" s="188"/>
      <c r="W18" s="188">
        <v>18.7</v>
      </c>
    </row>
    <row r="19" spans="1:23" x14ac:dyDescent="0.25">
      <c r="A19" s="27" t="s">
        <v>20</v>
      </c>
      <c r="B19" s="188"/>
      <c r="C19" s="188"/>
      <c r="D19" s="188">
        <v>54.2</v>
      </c>
      <c r="E19" s="188"/>
      <c r="F19" s="188">
        <v>5</v>
      </c>
      <c r="G19" s="188"/>
      <c r="H19" s="188"/>
      <c r="I19" s="188"/>
      <c r="J19" s="188">
        <v>4</v>
      </c>
      <c r="K19" s="188"/>
      <c r="L19" s="188"/>
      <c r="M19" s="188">
        <v>9</v>
      </c>
      <c r="N19" s="188">
        <v>29</v>
      </c>
      <c r="O19" s="188">
        <v>3</v>
      </c>
      <c r="P19" s="188">
        <v>22.5</v>
      </c>
      <c r="Q19" s="188"/>
      <c r="R19" s="188"/>
      <c r="S19" s="188"/>
      <c r="T19" s="188"/>
      <c r="U19" s="188"/>
      <c r="V19" s="188"/>
      <c r="W19" s="188">
        <v>126.7</v>
      </c>
    </row>
    <row r="20" spans="1:23" x14ac:dyDescent="0.25">
      <c r="A20" s="27" t="s">
        <v>21</v>
      </c>
      <c r="B20" s="188"/>
      <c r="C20" s="188"/>
      <c r="D20" s="188">
        <v>9</v>
      </c>
      <c r="E20" s="188"/>
      <c r="F20" s="188">
        <v>3.5</v>
      </c>
      <c r="G20" s="188"/>
      <c r="H20" s="188"/>
      <c r="I20" s="188"/>
      <c r="J20" s="188">
        <v>2.5</v>
      </c>
      <c r="K20" s="188"/>
      <c r="L20" s="188">
        <v>3</v>
      </c>
      <c r="M20" s="188">
        <v>5</v>
      </c>
      <c r="N20" s="188">
        <v>11</v>
      </c>
      <c r="O20" s="188">
        <v>6</v>
      </c>
      <c r="P20" s="188">
        <v>3</v>
      </c>
      <c r="Q20" s="188"/>
      <c r="R20" s="188"/>
      <c r="S20" s="188"/>
      <c r="T20" s="188"/>
      <c r="U20" s="188"/>
      <c r="V20" s="188"/>
      <c r="W20" s="188">
        <v>43</v>
      </c>
    </row>
    <row r="21" spans="1:23" x14ac:dyDescent="0.25">
      <c r="A21" s="27" t="s">
        <v>14</v>
      </c>
      <c r="B21" s="188">
        <v>8.5</v>
      </c>
      <c r="C21" s="188"/>
      <c r="D21" s="188"/>
      <c r="E21" s="188"/>
      <c r="F21" s="188">
        <v>44.3</v>
      </c>
      <c r="G21" s="188">
        <v>17</v>
      </c>
      <c r="H21" s="188">
        <v>40.200000000000003</v>
      </c>
      <c r="I21" s="188">
        <v>16</v>
      </c>
      <c r="J21" s="188"/>
      <c r="K21" s="188">
        <v>24</v>
      </c>
      <c r="L21" s="188"/>
      <c r="M21" s="188"/>
      <c r="N21" s="188"/>
      <c r="O21" s="188"/>
      <c r="P21" s="188"/>
      <c r="Q21" s="188">
        <v>15</v>
      </c>
      <c r="R21" s="188">
        <v>2</v>
      </c>
      <c r="S21" s="188">
        <v>5</v>
      </c>
      <c r="T21" s="188"/>
      <c r="U21" s="188"/>
      <c r="V21" s="188">
        <v>0.5</v>
      </c>
      <c r="W21" s="188">
        <v>172.5</v>
      </c>
    </row>
    <row r="22" spans="1:23" x14ac:dyDescent="0.25">
      <c r="A22" s="27" t="s">
        <v>23</v>
      </c>
      <c r="B22" s="188"/>
      <c r="C22" s="188"/>
      <c r="D22" s="188">
        <v>2</v>
      </c>
      <c r="E22" s="188"/>
      <c r="F22" s="188">
        <v>1</v>
      </c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>
        <v>3</v>
      </c>
    </row>
    <row r="23" spans="1:23" x14ac:dyDescent="0.25">
      <c r="A23" s="27" t="s">
        <v>24</v>
      </c>
      <c r="B23" s="188"/>
      <c r="C23" s="188"/>
      <c r="D23" s="188">
        <v>126.5</v>
      </c>
      <c r="E23" s="188"/>
      <c r="F23" s="188">
        <v>1.5</v>
      </c>
      <c r="G23" s="188"/>
      <c r="H23" s="188"/>
      <c r="I23" s="188"/>
      <c r="J23" s="188">
        <v>3.5</v>
      </c>
      <c r="K23" s="188"/>
      <c r="L23" s="188">
        <v>2</v>
      </c>
      <c r="M23" s="188">
        <v>13</v>
      </c>
      <c r="N23" s="188">
        <v>24</v>
      </c>
      <c r="O23" s="188">
        <v>15.5</v>
      </c>
      <c r="P23" s="188"/>
      <c r="Q23" s="188"/>
      <c r="R23" s="188"/>
      <c r="S23" s="188">
        <v>2</v>
      </c>
      <c r="T23" s="188"/>
      <c r="U23" s="188">
        <v>8.5</v>
      </c>
      <c r="V23" s="188"/>
      <c r="W23" s="188">
        <v>196.5</v>
      </c>
    </row>
    <row r="24" spans="1:23" x14ac:dyDescent="0.25">
      <c r="A24" s="27" t="s">
        <v>25</v>
      </c>
      <c r="B24" s="188"/>
      <c r="C24" s="188"/>
      <c r="D24" s="188">
        <v>15.5</v>
      </c>
      <c r="E24" s="188"/>
      <c r="F24" s="188">
        <v>2.5</v>
      </c>
      <c r="G24" s="188"/>
      <c r="H24" s="188"/>
      <c r="I24" s="188"/>
      <c r="J24" s="188">
        <v>5.5</v>
      </c>
      <c r="K24" s="188"/>
      <c r="L24" s="188">
        <v>2.5</v>
      </c>
      <c r="M24" s="188">
        <v>11</v>
      </c>
      <c r="N24" s="188">
        <v>9</v>
      </c>
      <c r="O24" s="188">
        <v>1</v>
      </c>
      <c r="P24" s="188">
        <v>2</v>
      </c>
      <c r="Q24" s="188"/>
      <c r="R24" s="188"/>
      <c r="S24" s="188"/>
      <c r="T24" s="188"/>
      <c r="U24" s="188"/>
      <c r="V24" s="188"/>
      <c r="W24" s="188">
        <v>49</v>
      </c>
    </row>
    <row r="25" spans="1:23" x14ac:dyDescent="0.25">
      <c r="A25" s="27" t="s">
        <v>26</v>
      </c>
      <c r="B25" s="188"/>
      <c r="C25" s="188"/>
      <c r="D25" s="188">
        <v>13.5</v>
      </c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>
        <v>13.5</v>
      </c>
    </row>
    <row r="26" spans="1:23" x14ac:dyDescent="0.25">
      <c r="A26" s="27" t="s">
        <v>165</v>
      </c>
      <c r="B26" s="188">
        <v>43</v>
      </c>
      <c r="C26" s="188"/>
      <c r="D26" s="188">
        <v>44.5</v>
      </c>
      <c r="E26" s="188">
        <v>1.5</v>
      </c>
      <c r="F26" s="188">
        <v>8.5</v>
      </c>
      <c r="G26" s="188"/>
      <c r="H26" s="188"/>
      <c r="I26" s="188"/>
      <c r="J26" s="188">
        <v>32</v>
      </c>
      <c r="K26" s="188"/>
      <c r="L26" s="188">
        <v>4</v>
      </c>
      <c r="M26" s="188"/>
      <c r="N26" s="188"/>
      <c r="O26" s="188"/>
      <c r="P26" s="188"/>
      <c r="Q26" s="188"/>
      <c r="R26" s="188"/>
      <c r="S26" s="188">
        <v>42</v>
      </c>
      <c r="T26" s="188"/>
      <c r="U26" s="188"/>
      <c r="V26" s="188"/>
      <c r="W26" s="188">
        <v>175.5</v>
      </c>
    </row>
    <row r="27" spans="1:23" x14ac:dyDescent="0.25">
      <c r="A27" s="27" t="s">
        <v>18</v>
      </c>
      <c r="B27" s="188"/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>
        <v>4</v>
      </c>
      <c r="O27" s="188"/>
      <c r="P27" s="188"/>
      <c r="Q27" s="188"/>
      <c r="R27" s="188"/>
      <c r="S27" s="188"/>
      <c r="T27" s="188"/>
      <c r="U27" s="188"/>
      <c r="V27" s="188"/>
      <c r="W27" s="188">
        <v>4</v>
      </c>
    </row>
    <row r="28" spans="1:23" x14ac:dyDescent="0.25">
      <c r="A28" s="26" t="s">
        <v>28</v>
      </c>
      <c r="B28" s="188">
        <v>14.5</v>
      </c>
      <c r="C28" s="188"/>
      <c r="D28" s="188">
        <v>214.65</v>
      </c>
      <c r="E28" s="188">
        <v>6.5</v>
      </c>
      <c r="F28" s="188">
        <v>22.75</v>
      </c>
      <c r="G28" s="188">
        <v>11</v>
      </c>
      <c r="H28" s="188">
        <v>4</v>
      </c>
      <c r="I28" s="188">
        <v>17.5</v>
      </c>
      <c r="J28" s="188">
        <v>30</v>
      </c>
      <c r="K28" s="188">
        <v>24</v>
      </c>
      <c r="L28" s="188">
        <v>5.5</v>
      </c>
      <c r="M28" s="188">
        <v>34.5</v>
      </c>
      <c r="N28" s="188">
        <v>35.5</v>
      </c>
      <c r="O28" s="188">
        <v>3</v>
      </c>
      <c r="P28" s="188">
        <v>38</v>
      </c>
      <c r="Q28" s="188">
        <v>3</v>
      </c>
      <c r="R28" s="188">
        <v>3</v>
      </c>
      <c r="S28" s="188">
        <v>3.5</v>
      </c>
      <c r="T28" s="188">
        <v>9</v>
      </c>
      <c r="U28" s="188"/>
      <c r="V28" s="188">
        <v>7</v>
      </c>
      <c r="W28" s="188">
        <v>486.9</v>
      </c>
    </row>
    <row r="29" spans="1:23" x14ac:dyDescent="0.25">
      <c r="A29" s="27" t="s">
        <v>31</v>
      </c>
      <c r="B29" s="188"/>
      <c r="C29" s="188"/>
      <c r="D29" s="188">
        <v>35.5</v>
      </c>
      <c r="E29" s="188"/>
      <c r="F29" s="188">
        <v>11.25</v>
      </c>
      <c r="G29" s="188"/>
      <c r="H29" s="188"/>
      <c r="I29" s="188"/>
      <c r="J29" s="188">
        <v>8.25</v>
      </c>
      <c r="K29" s="188"/>
      <c r="L29" s="188">
        <v>3.5</v>
      </c>
      <c r="M29" s="188">
        <v>10</v>
      </c>
      <c r="N29" s="188">
        <v>23.5</v>
      </c>
      <c r="O29" s="188">
        <v>3</v>
      </c>
      <c r="P29" s="188">
        <v>8</v>
      </c>
      <c r="Q29" s="188"/>
      <c r="R29" s="188"/>
      <c r="S29" s="188"/>
      <c r="T29" s="188"/>
      <c r="U29" s="188"/>
      <c r="V29" s="188"/>
      <c r="W29" s="188">
        <v>103</v>
      </c>
    </row>
    <row r="30" spans="1:23" x14ac:dyDescent="0.25">
      <c r="A30" s="27" t="s">
        <v>33</v>
      </c>
      <c r="B30" s="188"/>
      <c r="C30" s="188"/>
      <c r="D30" s="188">
        <v>37.25</v>
      </c>
      <c r="E30" s="188"/>
      <c r="F30" s="188"/>
      <c r="G30" s="188"/>
      <c r="H30" s="188"/>
      <c r="I30" s="188"/>
      <c r="J30" s="188">
        <v>6.75</v>
      </c>
      <c r="K30" s="188"/>
      <c r="L30" s="188">
        <v>2</v>
      </c>
      <c r="M30" s="188"/>
      <c r="N30" s="188">
        <v>5</v>
      </c>
      <c r="O30" s="188"/>
      <c r="P30" s="188"/>
      <c r="Q30" s="188"/>
      <c r="R30" s="188"/>
      <c r="S30" s="188"/>
      <c r="T30" s="188"/>
      <c r="U30" s="188"/>
      <c r="V30" s="188"/>
      <c r="W30" s="188">
        <v>51</v>
      </c>
    </row>
    <row r="31" spans="1:23" x14ac:dyDescent="0.25">
      <c r="A31" s="27" t="s">
        <v>132</v>
      </c>
      <c r="B31" s="188"/>
      <c r="C31" s="188"/>
      <c r="D31" s="188">
        <v>5</v>
      </c>
      <c r="E31" s="188"/>
      <c r="F31" s="188">
        <v>2</v>
      </c>
      <c r="G31" s="188"/>
      <c r="H31" s="188"/>
      <c r="I31" s="188"/>
      <c r="J31" s="188">
        <v>8</v>
      </c>
      <c r="K31" s="188"/>
      <c r="L31" s="188"/>
      <c r="M31" s="188">
        <v>7</v>
      </c>
      <c r="N31" s="188"/>
      <c r="O31" s="188"/>
      <c r="P31" s="188">
        <v>6</v>
      </c>
      <c r="Q31" s="188"/>
      <c r="R31" s="188"/>
      <c r="S31" s="188"/>
      <c r="T31" s="188"/>
      <c r="U31" s="188"/>
      <c r="V31" s="188"/>
      <c r="W31" s="188">
        <v>28</v>
      </c>
    </row>
    <row r="32" spans="1:23" x14ac:dyDescent="0.25">
      <c r="A32" s="27" t="s">
        <v>14</v>
      </c>
      <c r="B32" s="188">
        <v>14.5</v>
      </c>
      <c r="C32" s="188"/>
      <c r="D32" s="188"/>
      <c r="E32" s="188">
        <v>6.5</v>
      </c>
      <c r="F32" s="188">
        <v>5</v>
      </c>
      <c r="G32" s="188">
        <v>11</v>
      </c>
      <c r="H32" s="188">
        <v>4</v>
      </c>
      <c r="I32" s="188">
        <v>17.5</v>
      </c>
      <c r="J32" s="188"/>
      <c r="K32" s="188">
        <v>24</v>
      </c>
      <c r="L32" s="188"/>
      <c r="M32" s="188"/>
      <c r="N32" s="188"/>
      <c r="O32" s="188"/>
      <c r="P32" s="188"/>
      <c r="Q32" s="188">
        <v>3</v>
      </c>
      <c r="R32" s="188">
        <v>3</v>
      </c>
      <c r="S32" s="188">
        <v>3.5</v>
      </c>
      <c r="T32" s="188">
        <v>9</v>
      </c>
      <c r="U32" s="188"/>
      <c r="V32" s="188">
        <v>7</v>
      </c>
      <c r="W32" s="188">
        <v>108</v>
      </c>
    </row>
    <row r="33" spans="1:23" x14ac:dyDescent="0.25">
      <c r="A33" s="27" t="s">
        <v>50</v>
      </c>
      <c r="B33" s="188"/>
      <c r="C33" s="188"/>
      <c r="D33" s="188">
        <v>71.900000000000006</v>
      </c>
      <c r="E33" s="188"/>
      <c r="F33" s="188">
        <v>3.5</v>
      </c>
      <c r="G33" s="188"/>
      <c r="H33" s="188"/>
      <c r="I33" s="188"/>
      <c r="J33" s="188">
        <v>4</v>
      </c>
      <c r="K33" s="188"/>
      <c r="L33" s="188"/>
      <c r="M33" s="188">
        <v>6.5</v>
      </c>
      <c r="N33" s="188"/>
      <c r="O33" s="188"/>
      <c r="P33" s="188"/>
      <c r="Q33" s="188"/>
      <c r="R33" s="188"/>
      <c r="S33" s="188"/>
      <c r="T33" s="188"/>
      <c r="U33" s="188"/>
      <c r="V33" s="188"/>
      <c r="W33" s="188">
        <v>85.9</v>
      </c>
    </row>
    <row r="34" spans="1:23" x14ac:dyDescent="0.25">
      <c r="A34" s="27" t="s">
        <v>27</v>
      </c>
      <c r="B34" s="188"/>
      <c r="C34" s="188"/>
      <c r="D34" s="188">
        <v>8</v>
      </c>
      <c r="E34" s="188"/>
      <c r="F34" s="188"/>
      <c r="G34" s="188"/>
      <c r="H34" s="188"/>
      <c r="I34" s="188"/>
      <c r="J34" s="188"/>
      <c r="K34" s="188"/>
      <c r="L34" s="188"/>
      <c r="M34" s="188"/>
      <c r="N34" s="188">
        <v>7</v>
      </c>
      <c r="O34" s="188"/>
      <c r="P34" s="188"/>
      <c r="Q34" s="188"/>
      <c r="R34" s="188"/>
      <c r="S34" s="188"/>
      <c r="T34" s="188"/>
      <c r="U34" s="188"/>
      <c r="V34" s="188"/>
      <c r="W34" s="188">
        <v>15</v>
      </c>
    </row>
    <row r="35" spans="1:23" x14ac:dyDescent="0.25">
      <c r="A35" s="27" t="s">
        <v>32</v>
      </c>
      <c r="B35" s="188"/>
      <c r="C35" s="188"/>
      <c r="D35" s="188">
        <v>12</v>
      </c>
      <c r="E35" s="188"/>
      <c r="F35" s="188"/>
      <c r="G35" s="188"/>
      <c r="H35" s="188"/>
      <c r="I35" s="188"/>
      <c r="J35" s="188">
        <v>3</v>
      </c>
      <c r="K35" s="188"/>
      <c r="L35" s="188"/>
      <c r="M35" s="188">
        <v>6</v>
      </c>
      <c r="N35" s="188"/>
      <c r="O35" s="188"/>
      <c r="P35" s="188">
        <v>7.5</v>
      </c>
      <c r="Q35" s="188"/>
      <c r="R35" s="188"/>
      <c r="S35" s="188"/>
      <c r="T35" s="188"/>
      <c r="U35" s="188"/>
      <c r="V35" s="188"/>
      <c r="W35" s="188">
        <v>28.5</v>
      </c>
    </row>
    <row r="36" spans="1:23" x14ac:dyDescent="0.25">
      <c r="A36" s="27" t="s">
        <v>52</v>
      </c>
      <c r="B36" s="188"/>
      <c r="C36" s="188"/>
      <c r="D36" s="188">
        <v>6</v>
      </c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>
        <v>6</v>
      </c>
    </row>
    <row r="37" spans="1:23" x14ac:dyDescent="0.25">
      <c r="A37" s="27" t="s">
        <v>56</v>
      </c>
      <c r="B37" s="188"/>
      <c r="C37" s="188"/>
      <c r="D37" s="188">
        <v>18.5</v>
      </c>
      <c r="E37" s="188"/>
      <c r="F37" s="188">
        <v>0.5</v>
      </c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>
        <v>19</v>
      </c>
    </row>
    <row r="38" spans="1:23" x14ac:dyDescent="0.25">
      <c r="A38" s="27" t="s">
        <v>57</v>
      </c>
      <c r="B38" s="188"/>
      <c r="C38" s="188"/>
      <c r="D38" s="188">
        <v>12</v>
      </c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>
        <v>12</v>
      </c>
    </row>
    <row r="39" spans="1:23" x14ac:dyDescent="0.25">
      <c r="A39" s="27" t="s">
        <v>61</v>
      </c>
      <c r="B39" s="188"/>
      <c r="C39" s="188"/>
      <c r="D39" s="188">
        <v>4</v>
      </c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>
        <v>4</v>
      </c>
    </row>
    <row r="40" spans="1:23" x14ac:dyDescent="0.25">
      <c r="A40" s="27" t="s">
        <v>179</v>
      </c>
      <c r="B40" s="188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>
        <v>5</v>
      </c>
      <c r="N40" s="188"/>
      <c r="O40" s="188"/>
      <c r="P40" s="188">
        <v>16.5</v>
      </c>
      <c r="Q40" s="188"/>
      <c r="R40" s="188"/>
      <c r="S40" s="188"/>
      <c r="T40" s="188"/>
      <c r="U40" s="188"/>
      <c r="V40" s="188"/>
      <c r="W40" s="188">
        <v>21.5</v>
      </c>
    </row>
    <row r="41" spans="1:23" x14ac:dyDescent="0.25">
      <c r="A41" s="27" t="s">
        <v>60</v>
      </c>
      <c r="B41" s="188"/>
      <c r="C41" s="188"/>
      <c r="D41" s="188">
        <v>4.5</v>
      </c>
      <c r="E41" s="188"/>
      <c r="F41" s="188">
        <v>0.5</v>
      </c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>
        <v>5</v>
      </c>
    </row>
    <row r="42" spans="1:23" x14ac:dyDescent="0.25">
      <c r="A42" s="26" t="s">
        <v>80</v>
      </c>
      <c r="B42" s="188">
        <v>19</v>
      </c>
      <c r="C42" s="188"/>
      <c r="D42" s="188">
        <v>195.4</v>
      </c>
      <c r="E42" s="188">
        <v>14.5</v>
      </c>
      <c r="F42" s="188">
        <v>2.25</v>
      </c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>
        <v>231.15</v>
      </c>
    </row>
    <row r="43" spans="1:23" x14ac:dyDescent="0.25">
      <c r="A43" s="27" t="s">
        <v>81</v>
      </c>
      <c r="B43" s="188"/>
      <c r="C43" s="188"/>
      <c r="D43" s="188">
        <v>18</v>
      </c>
      <c r="E43" s="188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>
        <v>18</v>
      </c>
    </row>
    <row r="44" spans="1:23" x14ac:dyDescent="0.25">
      <c r="A44" s="27" t="s">
        <v>135</v>
      </c>
      <c r="B44" s="188"/>
      <c r="C44" s="188"/>
      <c r="D44" s="188">
        <v>33</v>
      </c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>
        <v>33</v>
      </c>
    </row>
    <row r="45" spans="1:23" x14ac:dyDescent="0.25">
      <c r="A45" s="27" t="s">
        <v>14</v>
      </c>
      <c r="B45" s="188">
        <v>19</v>
      </c>
      <c r="C45" s="188"/>
      <c r="D45" s="188"/>
      <c r="E45" s="188">
        <v>14.5</v>
      </c>
      <c r="F45" s="188">
        <v>1</v>
      </c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>
        <v>34.5</v>
      </c>
    </row>
    <row r="46" spans="1:23" x14ac:dyDescent="0.25">
      <c r="A46" s="27" t="s">
        <v>85</v>
      </c>
      <c r="B46" s="188"/>
      <c r="C46" s="188"/>
      <c r="D46" s="188">
        <v>16</v>
      </c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>
        <v>16</v>
      </c>
    </row>
    <row r="47" spans="1:23" x14ac:dyDescent="0.25">
      <c r="A47" s="27" t="s">
        <v>84</v>
      </c>
      <c r="B47" s="188"/>
      <c r="C47" s="188"/>
      <c r="D47" s="188">
        <v>13</v>
      </c>
      <c r="E47" s="188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8">
        <v>13</v>
      </c>
    </row>
    <row r="48" spans="1:23" x14ac:dyDescent="0.25">
      <c r="A48" s="27" t="s">
        <v>86</v>
      </c>
      <c r="B48" s="188"/>
      <c r="C48" s="188"/>
      <c r="D48" s="188">
        <v>2</v>
      </c>
      <c r="E48" s="188"/>
      <c r="F48" s="188"/>
      <c r="G48" s="188"/>
      <c r="H48" s="188"/>
      <c r="I48" s="188"/>
      <c r="J48" s="188"/>
      <c r="K48" s="188"/>
      <c r="L48" s="188"/>
      <c r="M48" s="188"/>
      <c r="N48" s="188"/>
      <c r="O48" s="188"/>
      <c r="P48" s="188"/>
      <c r="Q48" s="188"/>
      <c r="R48" s="188"/>
      <c r="S48" s="188"/>
      <c r="T48" s="188"/>
      <c r="U48" s="188"/>
      <c r="V48" s="188"/>
      <c r="W48" s="188">
        <v>2</v>
      </c>
    </row>
    <row r="49" spans="1:23" x14ac:dyDescent="0.25">
      <c r="A49" s="27" t="s">
        <v>83</v>
      </c>
      <c r="B49" s="188"/>
      <c r="C49" s="188"/>
      <c r="D49" s="188">
        <v>29.75</v>
      </c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8">
        <v>29.75</v>
      </c>
    </row>
    <row r="50" spans="1:23" x14ac:dyDescent="0.25">
      <c r="A50" s="27" t="s">
        <v>87</v>
      </c>
      <c r="B50" s="188"/>
      <c r="C50" s="188"/>
      <c r="D50" s="188">
        <v>12.25</v>
      </c>
      <c r="E50" s="188"/>
      <c r="F50" s="188"/>
      <c r="G50" s="188"/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>
        <v>12.25</v>
      </c>
    </row>
    <row r="51" spans="1:23" x14ac:dyDescent="0.25">
      <c r="A51" s="27" t="s">
        <v>89</v>
      </c>
      <c r="B51" s="188"/>
      <c r="C51" s="188"/>
      <c r="D51" s="188">
        <v>14</v>
      </c>
      <c r="E51" s="188"/>
      <c r="F51" s="188">
        <v>1.25</v>
      </c>
      <c r="G51" s="188"/>
      <c r="H51" s="188"/>
      <c r="I51" s="188"/>
      <c r="J51" s="188"/>
      <c r="K51" s="188"/>
      <c r="L51" s="188"/>
      <c r="M51" s="188"/>
      <c r="N51" s="188"/>
      <c r="O51" s="188"/>
      <c r="P51" s="188"/>
      <c r="Q51" s="188"/>
      <c r="R51" s="188"/>
      <c r="S51" s="188"/>
      <c r="T51" s="188"/>
      <c r="U51" s="188"/>
      <c r="V51" s="188"/>
      <c r="W51" s="188">
        <v>15.25</v>
      </c>
    </row>
    <row r="52" spans="1:23" x14ac:dyDescent="0.25">
      <c r="A52" s="27" t="s">
        <v>91</v>
      </c>
      <c r="B52" s="188"/>
      <c r="C52" s="188"/>
      <c r="D52" s="188">
        <v>18.5</v>
      </c>
      <c r="E52" s="188"/>
      <c r="F52" s="188"/>
      <c r="G52" s="188"/>
      <c r="H52" s="188"/>
      <c r="I52" s="188"/>
      <c r="J52" s="188"/>
      <c r="K52" s="188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>
        <v>18.5</v>
      </c>
    </row>
    <row r="53" spans="1:23" x14ac:dyDescent="0.25">
      <c r="A53" s="27" t="s">
        <v>88</v>
      </c>
      <c r="B53" s="188"/>
      <c r="C53" s="188"/>
      <c r="D53" s="188">
        <v>16.899999999999999</v>
      </c>
      <c r="E53" s="188"/>
      <c r="F53" s="188"/>
      <c r="G53" s="188"/>
      <c r="H53" s="188"/>
      <c r="I53" s="188"/>
      <c r="J53" s="188"/>
      <c r="K53" s="188"/>
      <c r="L53" s="188"/>
      <c r="M53" s="188"/>
      <c r="N53" s="188"/>
      <c r="O53" s="188"/>
      <c r="P53" s="188"/>
      <c r="Q53" s="188"/>
      <c r="R53" s="188"/>
      <c r="S53" s="188"/>
      <c r="T53" s="188"/>
      <c r="U53" s="188"/>
      <c r="V53" s="188"/>
      <c r="W53" s="188">
        <v>16.899999999999999</v>
      </c>
    </row>
    <row r="54" spans="1:23" x14ac:dyDescent="0.25">
      <c r="A54" s="27" t="s">
        <v>94</v>
      </c>
      <c r="B54" s="188"/>
      <c r="C54" s="188"/>
      <c r="D54" s="188">
        <v>2.5</v>
      </c>
      <c r="E54" s="188"/>
      <c r="F54" s="188"/>
      <c r="G54" s="188"/>
      <c r="H54" s="188"/>
      <c r="I54" s="188"/>
      <c r="J54" s="188"/>
      <c r="K54" s="188"/>
      <c r="L54" s="188"/>
      <c r="M54" s="188"/>
      <c r="N54" s="188"/>
      <c r="O54" s="188"/>
      <c r="P54" s="188"/>
      <c r="Q54" s="188"/>
      <c r="R54" s="188"/>
      <c r="S54" s="188"/>
      <c r="T54" s="188"/>
      <c r="U54" s="188"/>
      <c r="V54" s="188"/>
      <c r="W54" s="188">
        <v>2.5</v>
      </c>
    </row>
    <row r="55" spans="1:23" x14ac:dyDescent="0.25">
      <c r="A55" s="27" t="s">
        <v>93</v>
      </c>
      <c r="B55" s="188"/>
      <c r="C55" s="188"/>
      <c r="D55" s="188">
        <v>9</v>
      </c>
      <c r="E55" s="188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88"/>
      <c r="T55" s="188"/>
      <c r="U55" s="188"/>
      <c r="V55" s="188"/>
      <c r="W55" s="188">
        <v>9</v>
      </c>
    </row>
    <row r="56" spans="1:23" x14ac:dyDescent="0.25">
      <c r="A56" s="27" t="s">
        <v>92</v>
      </c>
      <c r="B56" s="188"/>
      <c r="C56" s="188"/>
      <c r="D56" s="188">
        <v>6</v>
      </c>
      <c r="E56" s="188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  <c r="U56" s="188"/>
      <c r="V56" s="188"/>
      <c r="W56" s="188">
        <v>6</v>
      </c>
    </row>
    <row r="57" spans="1:23" x14ac:dyDescent="0.25">
      <c r="A57" s="27" t="s">
        <v>90</v>
      </c>
      <c r="B57" s="188"/>
      <c r="C57" s="188"/>
      <c r="D57" s="188">
        <v>4.5</v>
      </c>
      <c r="E57" s="188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  <c r="U57" s="188"/>
      <c r="V57" s="188"/>
      <c r="W57" s="188">
        <v>4.5</v>
      </c>
    </row>
    <row r="58" spans="1:23" x14ac:dyDescent="0.25">
      <c r="A58" s="26" t="s">
        <v>157</v>
      </c>
      <c r="B58" s="188">
        <v>99</v>
      </c>
      <c r="C58" s="188">
        <v>8</v>
      </c>
      <c r="D58" s="188">
        <v>752.94999999999993</v>
      </c>
      <c r="E58" s="188">
        <v>22.5</v>
      </c>
      <c r="F58" s="188">
        <v>102.3</v>
      </c>
      <c r="G58" s="188">
        <v>31</v>
      </c>
      <c r="H58" s="188">
        <v>44.2</v>
      </c>
      <c r="I58" s="188">
        <v>33.5</v>
      </c>
      <c r="J58" s="188">
        <v>82.5</v>
      </c>
      <c r="K58" s="188">
        <v>54</v>
      </c>
      <c r="L58" s="188">
        <v>24</v>
      </c>
      <c r="M58" s="188">
        <v>76.5</v>
      </c>
      <c r="N58" s="188">
        <v>134</v>
      </c>
      <c r="O58" s="188">
        <v>31.5</v>
      </c>
      <c r="P58" s="188">
        <v>97.5</v>
      </c>
      <c r="Q58" s="188">
        <v>18</v>
      </c>
      <c r="R58" s="188">
        <v>7</v>
      </c>
      <c r="S58" s="188">
        <v>56.5</v>
      </c>
      <c r="T58" s="188">
        <v>9</v>
      </c>
      <c r="U58" s="188">
        <v>10.5</v>
      </c>
      <c r="V58" s="188">
        <v>7.5</v>
      </c>
      <c r="W58" s="188">
        <v>1701.9500000000003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Project Performance</vt:lpstr>
      <vt:lpstr>Working 1</vt:lpstr>
      <vt:lpstr>Project Estimate</vt:lpstr>
      <vt:lpstr>Data</vt:lpstr>
      <vt:lpstr>Data2</vt:lpstr>
      <vt:lpstr>SQL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Shahzad</dc:creator>
  <cp:lastModifiedBy>Tauseef Shahzad</cp:lastModifiedBy>
  <dcterms:created xsi:type="dcterms:W3CDTF">2025-07-02T11:17:47Z</dcterms:created>
  <dcterms:modified xsi:type="dcterms:W3CDTF">2025-07-28T10:23:48Z</dcterms:modified>
</cp:coreProperties>
</file>