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Yamafd-nas\予防係\予防hdd\yobou\バックアップ　防火対象物データベース\立入検査管理システムバックアップ\download\2018年\11月\"/>
    </mc:Choice>
  </mc:AlternateContent>
  <xr:revisionPtr revIDLastSave="0" documentId="13_ncr:40009_{8B71BFA5-9790-4470-A303-E516D6DBAC8D}" xr6:coauthVersionLast="37" xr6:coauthVersionMax="37" xr10:uidLastSave="{00000000-0000-0000-0000-000000000000}"/>
  <bookViews>
    <workbookView xWindow="0" yWindow="0" windowWidth="19200" windowHeight="6800"/>
  </bookViews>
  <sheets>
    <sheet name="コピペシート" sheetId="1" r:id="rId1"/>
    <sheet name="指導記録票" sheetId="2" r:id="rId2"/>
  </sheets>
  <calcPr calcId="0"/>
</workbook>
</file>

<file path=xl/calcChain.xml><?xml version="1.0" encoding="utf-8"?>
<calcChain xmlns="http://schemas.openxmlformats.org/spreadsheetml/2006/main">
  <c r="B64" i="2" l="1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9" i="2"/>
  <c r="A14" i="2"/>
  <c r="A12" i="2"/>
  <c r="A10" i="2"/>
  <c r="A8" i="2"/>
  <c r="E7" i="2"/>
  <c r="C7" i="2"/>
  <c r="F6" i="2"/>
  <c r="B6" i="2"/>
  <c r="F5" i="2"/>
  <c r="D5" i="2"/>
  <c r="B5" i="2"/>
</calcChain>
</file>

<file path=xl/sharedStrings.xml><?xml version="1.0" encoding="utf-8"?>
<sst xmlns="http://schemas.openxmlformats.org/spreadsheetml/2006/main" count="130" uniqueCount="130">
  <si>
    <t>ID</t>
  </si>
  <si>
    <t>管轄</t>
  </si>
  <si>
    <t>防火対象物名</t>
  </si>
  <si>
    <t>令別表</t>
  </si>
  <si>
    <t>状況</t>
  </si>
  <si>
    <t>不備その他内容</t>
  </si>
  <si>
    <t>立入検査日</t>
  </si>
  <si>
    <t>主担当名</t>
  </si>
  <si>
    <t>副担当名</t>
  </si>
  <si>
    <t>改修計画提出期限</t>
  </si>
  <si>
    <t>改修計画提出日</t>
  </si>
  <si>
    <t>改修計画完了期限</t>
  </si>
  <si>
    <t>改修報告提出日</t>
  </si>
  <si>
    <t>最終指導日</t>
  </si>
  <si>
    <t>連絡1</t>
  </si>
  <si>
    <t>連絡2</t>
  </si>
  <si>
    <t>連絡3</t>
  </si>
  <si>
    <t>連絡4</t>
  </si>
  <si>
    <t>連絡5</t>
  </si>
  <si>
    <t>連絡6</t>
  </si>
  <si>
    <t>連絡7</t>
  </si>
  <si>
    <t>連絡8</t>
  </si>
  <si>
    <t>連絡9</t>
  </si>
  <si>
    <t>連絡10</t>
  </si>
  <si>
    <t>連絡11</t>
  </si>
  <si>
    <t>連絡12</t>
  </si>
  <si>
    <t>連絡13</t>
  </si>
  <si>
    <t>連絡14</t>
  </si>
  <si>
    <t>連絡15</t>
  </si>
  <si>
    <t>連絡16</t>
  </si>
  <si>
    <t>連絡17</t>
  </si>
  <si>
    <t>連絡18</t>
  </si>
  <si>
    <t>連絡19</t>
  </si>
  <si>
    <t>連絡20</t>
  </si>
  <si>
    <t>連絡21</t>
  </si>
  <si>
    <t>連絡22</t>
  </si>
  <si>
    <t>連絡23</t>
  </si>
  <si>
    <t>連絡24</t>
  </si>
  <si>
    <t>連絡25</t>
  </si>
  <si>
    <t>連絡26</t>
  </si>
  <si>
    <t>連絡27</t>
  </si>
  <si>
    <t>連絡28</t>
  </si>
  <si>
    <t>連絡29</t>
  </si>
  <si>
    <t>連絡30</t>
  </si>
  <si>
    <t>連絡31</t>
  </si>
  <si>
    <t>連絡32</t>
  </si>
  <si>
    <t>連絡33</t>
  </si>
  <si>
    <t>連絡34</t>
  </si>
  <si>
    <t>連絡35</t>
  </si>
  <si>
    <t>連絡36</t>
  </si>
  <si>
    <t>連絡37</t>
  </si>
  <si>
    <t>連絡38</t>
  </si>
  <si>
    <t>連絡39</t>
  </si>
  <si>
    <t>連絡40</t>
  </si>
  <si>
    <t>連絡41</t>
  </si>
  <si>
    <t>連絡42</t>
  </si>
  <si>
    <t>連絡43</t>
  </si>
  <si>
    <t>連絡44</t>
  </si>
  <si>
    <t>連絡45</t>
  </si>
  <si>
    <t>連絡46</t>
  </si>
  <si>
    <t>連絡47</t>
  </si>
  <si>
    <t>連絡48</t>
  </si>
  <si>
    <t>連絡49</t>
  </si>
  <si>
    <t>連絡50</t>
  </si>
  <si>
    <t>管轄</t>
    <rPh sb="0" eb="2">
      <t>カンカツ</t>
    </rPh>
    <phoneticPr fontId="18"/>
  </si>
  <si>
    <t>令別表</t>
    <rPh sb="0" eb="3">
      <t>レイベ</t>
    </rPh>
    <phoneticPr fontId="18"/>
  </si>
  <si>
    <t>状況</t>
    <rPh sb="0" eb="2">
      <t>ジョウキョウ</t>
    </rPh>
    <phoneticPr fontId="18"/>
  </si>
  <si>
    <t>防火対象物名</t>
    <rPh sb="0" eb="5">
      <t>ボウカ</t>
    </rPh>
    <rPh sb="5" eb="6">
      <t>メイ</t>
    </rPh>
    <phoneticPr fontId="18"/>
  </si>
  <si>
    <t>最終指導日</t>
    <rPh sb="0" eb="2">
      <t>サイシュウ</t>
    </rPh>
    <rPh sb="2" eb="4">
      <t>シドウ</t>
    </rPh>
    <rPh sb="4" eb="5">
      <t>ビ</t>
    </rPh>
    <phoneticPr fontId="18"/>
  </si>
  <si>
    <t>立入検査日</t>
    <rPh sb="0" eb="4">
      <t>タ</t>
    </rPh>
    <rPh sb="4" eb="5">
      <t>ビ</t>
    </rPh>
    <phoneticPr fontId="18"/>
  </si>
  <si>
    <t>改修計画提出期限</t>
    <rPh sb="0" eb="4">
      <t>カイシュウケイカク</t>
    </rPh>
    <rPh sb="4" eb="6">
      <t>テイ</t>
    </rPh>
    <rPh sb="6" eb="8">
      <t>キゲン</t>
    </rPh>
    <phoneticPr fontId="18"/>
  </si>
  <si>
    <t>改修計画計画完了期限</t>
    <rPh sb="0" eb="4">
      <t>カイ</t>
    </rPh>
    <rPh sb="4" eb="6">
      <t>ケイ</t>
    </rPh>
    <rPh sb="6" eb="8">
      <t>カンリョウ</t>
    </rPh>
    <rPh sb="8" eb="10">
      <t>キゲン</t>
    </rPh>
    <phoneticPr fontId="18"/>
  </si>
  <si>
    <t>改修報告提出日</t>
    <rPh sb="0" eb="2">
      <t>カイシュウ</t>
    </rPh>
    <rPh sb="2" eb="4">
      <t>ホウコク</t>
    </rPh>
    <rPh sb="4" eb="6">
      <t>テイ</t>
    </rPh>
    <rPh sb="6" eb="7">
      <t>ビ</t>
    </rPh>
    <phoneticPr fontId="18"/>
  </si>
  <si>
    <t>主担当</t>
    <rPh sb="0" eb="3">
      <t>シュタントウ</t>
    </rPh>
    <phoneticPr fontId="18"/>
  </si>
  <si>
    <t>副担当</t>
    <rPh sb="0" eb="3">
      <t>フクタントウ</t>
    </rPh>
    <phoneticPr fontId="18"/>
  </si>
  <si>
    <t>不備内容・経過・その他詳細</t>
    <rPh sb="0" eb="2">
      <t>フビ</t>
    </rPh>
    <rPh sb="2" eb="4">
      <t>ナイヨウ</t>
    </rPh>
    <rPh sb="5" eb="7">
      <t>ケイカ</t>
    </rPh>
    <rPh sb="10" eb="11">
      <t>タ</t>
    </rPh>
    <rPh sb="11" eb="13">
      <t>ショウサイ</t>
    </rPh>
    <phoneticPr fontId="18"/>
  </si>
  <si>
    <t>立入検査指導記録票</t>
    <phoneticPr fontId="18"/>
  </si>
  <si>
    <t>連絡1</t>
    <rPh sb="0" eb="2">
      <t>レンラク</t>
    </rPh>
    <phoneticPr fontId="18"/>
  </si>
  <si>
    <t>連絡2</t>
    <rPh sb="0" eb="2">
      <t>レンラク</t>
    </rPh>
    <phoneticPr fontId="18"/>
  </si>
  <si>
    <t>連絡3</t>
    <rPh sb="0" eb="2">
      <t>レン</t>
    </rPh>
    <phoneticPr fontId="18"/>
  </si>
  <si>
    <t>連絡4</t>
    <rPh sb="0" eb="2">
      <t>レンラク</t>
    </rPh>
    <phoneticPr fontId="18"/>
  </si>
  <si>
    <t>連絡5</t>
    <rPh sb="0" eb="2">
      <t>レンラク</t>
    </rPh>
    <phoneticPr fontId="18"/>
  </si>
  <si>
    <t>連絡6</t>
    <rPh sb="0" eb="2">
      <t>レン</t>
    </rPh>
    <phoneticPr fontId="18"/>
  </si>
  <si>
    <t>連絡7</t>
    <rPh sb="0" eb="2">
      <t>レンラク</t>
    </rPh>
    <phoneticPr fontId="18"/>
  </si>
  <si>
    <t>連絡8</t>
    <rPh sb="0" eb="2">
      <t>レンラク</t>
    </rPh>
    <phoneticPr fontId="18"/>
  </si>
  <si>
    <t>連絡9</t>
    <rPh sb="0" eb="2">
      <t>レン</t>
    </rPh>
    <phoneticPr fontId="18"/>
  </si>
  <si>
    <t>連絡10</t>
    <rPh sb="0" eb="2">
      <t>レンラク</t>
    </rPh>
    <phoneticPr fontId="18"/>
  </si>
  <si>
    <t>連絡11</t>
    <rPh sb="0" eb="2">
      <t>レンラク</t>
    </rPh>
    <phoneticPr fontId="18"/>
  </si>
  <si>
    <t>連絡12</t>
    <rPh sb="0" eb="2">
      <t>レン</t>
    </rPh>
    <phoneticPr fontId="18"/>
  </si>
  <si>
    <t>連絡13</t>
    <rPh sb="0" eb="2">
      <t>レンラク</t>
    </rPh>
    <phoneticPr fontId="18"/>
  </si>
  <si>
    <t>連絡14</t>
    <rPh sb="0" eb="2">
      <t>レンラク</t>
    </rPh>
    <phoneticPr fontId="18"/>
  </si>
  <si>
    <t>連絡15</t>
    <rPh sb="0" eb="2">
      <t>レン</t>
    </rPh>
    <phoneticPr fontId="18"/>
  </si>
  <si>
    <t>連絡16</t>
    <rPh sb="0" eb="2">
      <t>レンラク</t>
    </rPh>
    <phoneticPr fontId="18"/>
  </si>
  <si>
    <t>連絡17</t>
    <rPh sb="0" eb="2">
      <t>レンラク</t>
    </rPh>
    <phoneticPr fontId="18"/>
  </si>
  <si>
    <t>連絡18</t>
    <rPh sb="0" eb="2">
      <t>レン</t>
    </rPh>
    <phoneticPr fontId="18"/>
  </si>
  <si>
    <t>連絡19</t>
    <rPh sb="0" eb="2">
      <t>レンラク</t>
    </rPh>
    <phoneticPr fontId="18"/>
  </si>
  <si>
    <t>連絡20</t>
    <rPh sb="0" eb="2">
      <t>レンラク</t>
    </rPh>
    <phoneticPr fontId="18"/>
  </si>
  <si>
    <t>連絡21</t>
    <rPh sb="0" eb="2">
      <t>レン</t>
    </rPh>
    <phoneticPr fontId="18"/>
  </si>
  <si>
    <t>連絡22</t>
    <rPh sb="0" eb="2">
      <t>レンラク</t>
    </rPh>
    <phoneticPr fontId="18"/>
  </si>
  <si>
    <t>連絡23</t>
    <rPh sb="0" eb="2">
      <t>レンラク</t>
    </rPh>
    <phoneticPr fontId="18"/>
  </si>
  <si>
    <t>連絡24</t>
    <rPh sb="0" eb="2">
      <t>レン</t>
    </rPh>
    <phoneticPr fontId="18"/>
  </si>
  <si>
    <t>連絡25</t>
    <rPh sb="0" eb="2">
      <t>レンラク</t>
    </rPh>
    <phoneticPr fontId="18"/>
  </si>
  <si>
    <t>連絡26</t>
    <rPh sb="0" eb="2">
      <t>レンラク</t>
    </rPh>
    <phoneticPr fontId="18"/>
  </si>
  <si>
    <t>連絡27</t>
    <rPh sb="0" eb="2">
      <t>レン</t>
    </rPh>
    <phoneticPr fontId="18"/>
  </si>
  <si>
    <t>連絡28</t>
    <rPh sb="0" eb="2">
      <t>レンラク</t>
    </rPh>
    <phoneticPr fontId="18"/>
  </si>
  <si>
    <t>連絡29</t>
    <rPh sb="0" eb="2">
      <t>レンラク</t>
    </rPh>
    <phoneticPr fontId="18"/>
  </si>
  <si>
    <t>連絡30</t>
    <rPh sb="0" eb="2">
      <t>レン</t>
    </rPh>
    <phoneticPr fontId="18"/>
  </si>
  <si>
    <t>連絡31</t>
    <rPh sb="0" eb="2">
      <t>レンラク</t>
    </rPh>
    <phoneticPr fontId="18"/>
  </si>
  <si>
    <t>連絡32</t>
    <rPh sb="0" eb="2">
      <t>レンラク</t>
    </rPh>
    <phoneticPr fontId="18"/>
  </si>
  <si>
    <t>連絡33</t>
    <rPh sb="0" eb="2">
      <t>レン</t>
    </rPh>
    <phoneticPr fontId="18"/>
  </si>
  <si>
    <t>連絡34</t>
    <rPh sb="0" eb="2">
      <t>レンラク</t>
    </rPh>
    <phoneticPr fontId="18"/>
  </si>
  <si>
    <t>連絡35</t>
    <rPh sb="0" eb="2">
      <t>レンラク</t>
    </rPh>
    <phoneticPr fontId="18"/>
  </si>
  <si>
    <t>連絡36</t>
    <rPh sb="0" eb="2">
      <t>レン</t>
    </rPh>
    <phoneticPr fontId="18"/>
  </si>
  <si>
    <t>連絡37</t>
    <rPh sb="0" eb="2">
      <t>レンラク</t>
    </rPh>
    <phoneticPr fontId="18"/>
  </si>
  <si>
    <t>連絡38</t>
    <rPh sb="0" eb="2">
      <t>レンラク</t>
    </rPh>
    <phoneticPr fontId="18"/>
  </si>
  <si>
    <t>連絡39</t>
    <rPh sb="0" eb="2">
      <t>レン</t>
    </rPh>
    <phoneticPr fontId="18"/>
  </si>
  <si>
    <t>連絡40</t>
    <rPh sb="0" eb="2">
      <t>レンラク</t>
    </rPh>
    <phoneticPr fontId="18"/>
  </si>
  <si>
    <t>連絡41</t>
    <rPh sb="0" eb="2">
      <t>レンラク</t>
    </rPh>
    <phoneticPr fontId="18"/>
  </si>
  <si>
    <t>連絡42</t>
    <rPh sb="0" eb="2">
      <t>レン</t>
    </rPh>
    <phoneticPr fontId="18"/>
  </si>
  <si>
    <t>連絡43</t>
    <rPh sb="0" eb="2">
      <t>レンラク</t>
    </rPh>
    <phoneticPr fontId="18"/>
  </si>
  <si>
    <t>連絡44</t>
    <rPh sb="0" eb="2">
      <t>レンラク</t>
    </rPh>
    <phoneticPr fontId="18"/>
  </si>
  <si>
    <t>連絡45</t>
    <rPh sb="0" eb="2">
      <t>レン</t>
    </rPh>
    <phoneticPr fontId="18"/>
  </si>
  <si>
    <t>連絡46</t>
    <rPh sb="0" eb="2">
      <t>レンラク</t>
    </rPh>
    <phoneticPr fontId="18"/>
  </si>
  <si>
    <t>連絡47</t>
    <rPh sb="0" eb="2">
      <t>レンラク</t>
    </rPh>
    <phoneticPr fontId="18"/>
  </si>
  <si>
    <t>連絡48</t>
    <rPh sb="0" eb="2">
      <t>レン</t>
    </rPh>
    <phoneticPr fontId="18"/>
  </si>
  <si>
    <t>連絡49</t>
    <rPh sb="0" eb="2">
      <t>レンラク</t>
    </rPh>
    <phoneticPr fontId="18"/>
  </si>
  <si>
    <t>連絡50</t>
    <rPh sb="0" eb="2">
      <t>レンラク</t>
    </rPh>
    <phoneticPr fontId="18"/>
  </si>
  <si>
    <r>
      <t>印刷ID</t>
    </r>
    <r>
      <rPr>
        <sz val="10"/>
        <color theme="1"/>
        <rFont val="游ゴシック"/>
        <family val="3"/>
        <charset val="128"/>
        <scheme val="minor"/>
      </rPr>
      <t>(半角入力)</t>
    </r>
    <rPh sb="0" eb="2">
      <t>インサ</t>
    </rPh>
    <rPh sb="5" eb="7">
      <t>ハンカク</t>
    </rPh>
    <rPh sb="7" eb="9">
      <t>ニュウリョク</t>
    </rPh>
    <phoneticPr fontId="18"/>
  </si>
  <si>
    <t>シート保護パスワード</t>
    <rPh sb="3" eb="5">
      <t>ホゴ</t>
    </rPh>
    <phoneticPr fontId="18"/>
  </si>
  <si>
    <t>CSVファイルの内容を4行目以下にコピペして使用してください。</t>
    <rPh sb="8" eb="10">
      <t>ナイヨウ</t>
    </rPh>
    <rPh sb="12" eb="14">
      <t>ギョウメ</t>
    </rPh>
    <rPh sb="14" eb="16">
      <t>イカ</t>
    </rPh>
    <rPh sb="22" eb="24">
      <t>シヨウ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</si>
</sst>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;[Red]0"/>
    <numFmt numFmtId="178" formatCode="[$-411]ggge&quot;年&quot;m&quot;月&quot;d&quot;日&quot;;@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0" xfId="0" applyBorder="1" applyAlignment="1">
      <alignment horizontal="left" vertic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NumberFormat="1" applyBorder="1" applyAlignment="1">
      <alignment horizontal="left" vertical="center" wrapText="1"/>
    </xf>
    <xf numFmtId="178" fontId="0" fillId="0" borderId="10" xfId="0" applyNumberFormat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178" fontId="0" fillId="0" borderId="10" xfId="0" applyNumberFormat="1" applyBorder="1" applyAlignment="1">
      <alignment horizontal="center" vertical="center" wrapText="1"/>
    </xf>
    <xf numFmtId="176" fontId="20" fillId="0" borderId="13" xfId="0" applyNumberFormat="1" applyFont="1" applyBorder="1" applyAlignment="1" applyProtection="1">
      <alignment horizontal="left" vertical="center" wrapText="1"/>
      <protection locked="0"/>
    </xf>
    <xf numFmtId="0" fontId="22" fillId="0" borderId="0" xfId="0" applyFont="1">
      <alignment vertical="center"/>
    </xf>
    <xf numFmtId="0" fontId="23" fillId="33" borderId="17" xfId="0" applyFont="1" applyFill="1" applyBorder="1" applyAlignment="1">
      <alignment horizontal="center" vertical="center"/>
    </xf>
    <xf numFmtId="0" fontId="23" fillId="33" borderId="19" xfId="0" applyFont="1" applyFill="1" applyBorder="1" applyAlignment="1">
      <alignment horizontal="center" vertical="center"/>
    </xf>
    <xf numFmtId="0" fontId="23" fillId="33" borderId="18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"/>
  <sheetViews>
    <sheetView tabSelected="1" workbookViewId="0">
      <selection activeCell="B6" sqref="B6"/>
    </sheetView>
  </sheetViews>
  <sheetFormatPr defaultRowHeight="30" customHeight="1" x14ac:dyDescent="0.55000000000000004"/>
  <cols>
    <col min="2" max="2" width="21.08203125" customWidth="1"/>
    <col min="3" max="3" width="18.5" customWidth="1"/>
    <col min="6" max="6" width="28.75" customWidth="1"/>
    <col min="7" max="7" width="21.33203125" customWidth="1"/>
    <col min="11" max="11" width="12.9140625" customWidth="1"/>
    <col min="12" max="12" width="13.6640625" customWidth="1"/>
    <col min="13" max="13" width="13.83203125" customWidth="1"/>
    <col min="15" max="15" width="26.4140625" customWidth="1"/>
  </cols>
  <sheetData>
    <row r="1" spans="1:64" ht="30" customHeight="1" thickBot="1" x14ac:dyDescent="0.6">
      <c r="A1" s="14" t="s">
        <v>129</v>
      </c>
      <c r="B1" s="15"/>
      <c r="C1" s="15"/>
      <c r="D1" s="15"/>
      <c r="E1" s="15"/>
      <c r="F1" s="15"/>
      <c r="G1" s="16"/>
    </row>
    <row r="2" spans="1:64" ht="30" customHeight="1" x14ac:dyDescent="0.55000000000000004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  <c r="BE2">
        <v>57</v>
      </c>
      <c r="BF2">
        <v>58</v>
      </c>
      <c r="BG2">
        <v>59</v>
      </c>
      <c r="BH2">
        <v>60</v>
      </c>
      <c r="BI2">
        <v>61</v>
      </c>
      <c r="BJ2">
        <v>62</v>
      </c>
      <c r="BK2">
        <v>63</v>
      </c>
      <c r="BL2">
        <v>64</v>
      </c>
    </row>
    <row r="3" spans="1:64" ht="30" customHeight="1" x14ac:dyDescent="0.5500000000000000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</row>
    <row r="7" spans="1:64" ht="30" customHeight="1" x14ac:dyDescent="0.55000000000000004">
      <c r="C7" s="13"/>
    </row>
  </sheetData>
  <mergeCells count="1">
    <mergeCell ref="A1:G1"/>
  </mergeCells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B8" sqref="B8:F8"/>
    </sheetView>
  </sheetViews>
  <sheetFormatPr defaultRowHeight="18" x14ac:dyDescent="0.55000000000000004"/>
  <cols>
    <col min="1" max="1" width="20.08203125" style="3" customWidth="1"/>
    <col min="2" max="2" width="14.58203125" style="3" customWidth="1"/>
    <col min="3" max="4" width="8.6640625" style="3"/>
    <col min="5" max="5" width="11.25" style="3" customWidth="1"/>
    <col min="6" max="6" width="19" style="3" customWidth="1"/>
    <col min="7" max="7" width="8.6640625" style="3"/>
    <col min="8" max="8" width="31.9140625" style="3" customWidth="1"/>
    <col min="9" max="16384" width="8.6640625" style="3"/>
  </cols>
  <sheetData>
    <row r="1" spans="1:9" ht="9.5" customHeight="1" thickBot="1" x14ac:dyDescent="0.6"/>
    <row r="2" spans="1:9" ht="25.5" customHeight="1" thickBot="1" x14ac:dyDescent="0.6">
      <c r="A2" s="4" t="s">
        <v>127</v>
      </c>
      <c r="B2" s="12">
        <v>2</v>
      </c>
      <c r="H2" s="5" t="s">
        <v>128</v>
      </c>
      <c r="I2" s="5">
        <v>555</v>
      </c>
    </row>
    <row r="3" spans="1:9" ht="8" customHeight="1" x14ac:dyDescent="0.55000000000000004"/>
    <row r="4" spans="1:9" x14ac:dyDescent="0.55000000000000004">
      <c r="A4" s="2" t="s">
        <v>76</v>
      </c>
      <c r="B4" s="2"/>
      <c r="C4" s="2"/>
      <c r="D4" s="2"/>
      <c r="E4" s="2"/>
      <c r="F4" s="2"/>
    </row>
    <row r="5" spans="1:9" ht="36" x14ac:dyDescent="0.55000000000000004">
      <c r="A5" s="5" t="s">
        <v>64</v>
      </c>
      <c r="B5" s="6" t="e">
        <f>VLOOKUP($B$2,コピペシート!$A$4:$BL$99599,2,FALSE)</f>
        <v>#N/A</v>
      </c>
      <c r="C5" s="5" t="s">
        <v>65</v>
      </c>
      <c r="D5" s="5" t="e">
        <f>VLOOKUP($B$2,コピペシート!$A$3:$BL$99598,4,FALSE)</f>
        <v>#N/A</v>
      </c>
      <c r="E5" s="5" t="s">
        <v>66</v>
      </c>
      <c r="F5" s="5" t="e">
        <f>VLOOKUP($B$2,コピペシート!$A$3:$BL$99598,5,FALSE)</f>
        <v>#N/A</v>
      </c>
    </row>
    <row r="6" spans="1:9" ht="56" customHeight="1" x14ac:dyDescent="0.55000000000000004">
      <c r="A6" s="5" t="s">
        <v>67</v>
      </c>
      <c r="B6" s="1" t="e">
        <f>VLOOKUP($B$2,コピペシート!$A$3:$BL$99598,3,FALSE)</f>
        <v>#N/A</v>
      </c>
      <c r="C6" s="1"/>
      <c r="D6" s="1"/>
      <c r="E6" s="5" t="s">
        <v>68</v>
      </c>
      <c r="F6" s="7" t="e">
        <f>VLOOKUP($B$2,コピペシート!$A$3:$BL$99598,14,FALSE)</f>
        <v>#N/A</v>
      </c>
    </row>
    <row r="7" spans="1:9" x14ac:dyDescent="0.55000000000000004">
      <c r="A7" s="5" t="s">
        <v>69</v>
      </c>
      <c r="B7" s="5" t="s">
        <v>73</v>
      </c>
      <c r="C7" s="5" t="e">
        <f>VLOOKUP($B$2,コピペシート!$A$3:$BL$99598,8,FALSE)</f>
        <v>#N/A</v>
      </c>
      <c r="D7" s="5" t="s">
        <v>74</v>
      </c>
      <c r="E7" s="5" t="e">
        <f>VLOOKUP($B$2,コピペシート!$A$3:$BL$99598,9,FALSE)</f>
        <v>#N/A</v>
      </c>
      <c r="F7" s="5"/>
    </row>
    <row r="8" spans="1:9" x14ac:dyDescent="0.55000000000000004">
      <c r="A8" s="11" t="e">
        <f>VLOOKUP($B$2,コピペシート!$A$3:$BL$99598,7,FALSE)</f>
        <v>#N/A</v>
      </c>
      <c r="B8" s="8" t="s">
        <v>75</v>
      </c>
      <c r="C8" s="9"/>
      <c r="D8" s="9"/>
      <c r="E8" s="9"/>
      <c r="F8" s="10"/>
    </row>
    <row r="9" spans="1:9" x14ac:dyDescent="0.55000000000000004">
      <c r="A9" s="5" t="s">
        <v>70</v>
      </c>
      <c r="B9" s="1" t="e">
        <f>VLOOKUP($B$2,コピペシート!$A$3:$BL$99598,6,FALSE)</f>
        <v>#N/A</v>
      </c>
      <c r="C9" s="1"/>
      <c r="D9" s="1"/>
      <c r="E9" s="1"/>
      <c r="F9" s="1"/>
    </row>
    <row r="10" spans="1:9" x14ac:dyDescent="0.55000000000000004">
      <c r="A10" s="11" t="e">
        <f>VLOOKUP($B$2,コピペシート!$A$3:$BL$99598,10,FALSE)</f>
        <v>#N/A</v>
      </c>
      <c r="B10" s="1"/>
      <c r="C10" s="1"/>
      <c r="D10" s="1"/>
      <c r="E10" s="1"/>
      <c r="F10" s="1"/>
    </row>
    <row r="11" spans="1:9" x14ac:dyDescent="0.55000000000000004">
      <c r="A11" s="5" t="s">
        <v>71</v>
      </c>
      <c r="B11" s="1"/>
      <c r="C11" s="1"/>
      <c r="D11" s="1"/>
      <c r="E11" s="1"/>
      <c r="F11" s="1"/>
    </row>
    <row r="12" spans="1:9" x14ac:dyDescent="0.55000000000000004">
      <c r="A12" s="11" t="e">
        <f>VLOOKUP($B$2,コピペシート!$A$3:$BL$99598,11,FALSE)</f>
        <v>#N/A</v>
      </c>
      <c r="B12" s="1"/>
      <c r="C12" s="1"/>
      <c r="D12" s="1"/>
      <c r="E12" s="1"/>
      <c r="F12" s="1"/>
    </row>
    <row r="13" spans="1:9" x14ac:dyDescent="0.55000000000000004">
      <c r="A13" s="5" t="s">
        <v>72</v>
      </c>
      <c r="B13" s="1"/>
      <c r="C13" s="1"/>
      <c r="D13" s="1"/>
      <c r="E13" s="1"/>
      <c r="F13" s="1"/>
    </row>
    <row r="14" spans="1:9" x14ac:dyDescent="0.55000000000000004">
      <c r="A14" s="11" t="e">
        <f>VLOOKUP($B$2,コピペシート!$A$3:$BL$99598,12,FALSE)</f>
        <v>#N/A</v>
      </c>
      <c r="B14" s="1"/>
      <c r="C14" s="1"/>
      <c r="D14" s="1"/>
      <c r="E14" s="1"/>
      <c r="F14" s="1"/>
    </row>
    <row r="15" spans="1:9" ht="70" customHeight="1" x14ac:dyDescent="0.55000000000000004">
      <c r="A15" s="5" t="s">
        <v>77</v>
      </c>
      <c r="B15" s="1" t="e">
        <f>VLOOKUP($B$2,コピペシート!$A$3:$BL$99598,15,FALSE)</f>
        <v>#N/A</v>
      </c>
      <c r="C15" s="1"/>
      <c r="D15" s="1"/>
      <c r="E15" s="1"/>
      <c r="F15" s="1"/>
    </row>
    <row r="16" spans="1:9" ht="70" customHeight="1" x14ac:dyDescent="0.55000000000000004">
      <c r="A16" s="5" t="s">
        <v>78</v>
      </c>
      <c r="B16" s="1" t="e">
        <f>VLOOKUP($B$2,コピペシート!$A$3:$BL$99598,16,FALSE)</f>
        <v>#N/A</v>
      </c>
      <c r="C16" s="1"/>
      <c r="D16" s="1"/>
      <c r="E16" s="1"/>
      <c r="F16" s="1"/>
    </row>
    <row r="17" spans="1:6" ht="70" customHeight="1" x14ac:dyDescent="0.55000000000000004">
      <c r="A17" s="5" t="s">
        <v>79</v>
      </c>
      <c r="B17" s="1" t="e">
        <f>VLOOKUP($B$2,コピペシート!$A$3:$BL$99598,17,FALSE)</f>
        <v>#N/A</v>
      </c>
      <c r="C17" s="1"/>
      <c r="D17" s="1"/>
      <c r="E17" s="1"/>
      <c r="F17" s="1"/>
    </row>
    <row r="18" spans="1:6" ht="70" customHeight="1" x14ac:dyDescent="0.55000000000000004">
      <c r="A18" s="5" t="s">
        <v>80</v>
      </c>
      <c r="B18" s="1" t="e">
        <f>VLOOKUP($B$2,コピペシート!$A$3:$BL$99598,18,FALSE)</f>
        <v>#N/A</v>
      </c>
      <c r="C18" s="1"/>
      <c r="D18" s="1"/>
      <c r="E18" s="1"/>
      <c r="F18" s="1"/>
    </row>
    <row r="19" spans="1:6" ht="70" customHeight="1" x14ac:dyDescent="0.55000000000000004">
      <c r="A19" s="5" t="s">
        <v>81</v>
      </c>
      <c r="B19" s="1" t="e">
        <f>VLOOKUP($B$2,コピペシート!$A$3:$BL$99598,19,FALSE)</f>
        <v>#N/A</v>
      </c>
      <c r="C19" s="1"/>
      <c r="D19" s="1"/>
      <c r="E19" s="1"/>
      <c r="F19" s="1"/>
    </row>
    <row r="20" spans="1:6" ht="70" customHeight="1" x14ac:dyDescent="0.55000000000000004">
      <c r="A20" s="5" t="s">
        <v>82</v>
      </c>
      <c r="B20" s="1" t="e">
        <f>VLOOKUP($B$2,コピペシート!$A$3:$BL$99598,20,FALSE)</f>
        <v>#N/A</v>
      </c>
      <c r="C20" s="1"/>
      <c r="D20" s="1"/>
      <c r="E20" s="1"/>
      <c r="F20" s="1"/>
    </row>
    <row r="21" spans="1:6" ht="70" customHeight="1" x14ac:dyDescent="0.55000000000000004">
      <c r="A21" s="5" t="s">
        <v>83</v>
      </c>
      <c r="B21" s="1" t="e">
        <f>VLOOKUP($B$2,コピペシート!$A$3:$BL$99598,21,FALSE)</f>
        <v>#N/A</v>
      </c>
      <c r="C21" s="1"/>
      <c r="D21" s="1"/>
      <c r="E21" s="1"/>
      <c r="F21" s="1"/>
    </row>
    <row r="22" spans="1:6" ht="70" customHeight="1" x14ac:dyDescent="0.55000000000000004">
      <c r="A22" s="5" t="s">
        <v>84</v>
      </c>
      <c r="B22" s="1" t="e">
        <f>VLOOKUP($B$2,コピペシート!$A$3:$BL$99598,22,FALSE)</f>
        <v>#N/A</v>
      </c>
      <c r="C22" s="1"/>
      <c r="D22" s="1"/>
      <c r="E22" s="1"/>
      <c r="F22" s="1"/>
    </row>
    <row r="23" spans="1:6" ht="70" customHeight="1" x14ac:dyDescent="0.55000000000000004">
      <c r="A23" s="5" t="s">
        <v>85</v>
      </c>
      <c r="B23" s="1" t="e">
        <f>VLOOKUP($B$2,コピペシート!$A$3:$BL$99598,23,FALSE)</f>
        <v>#N/A</v>
      </c>
      <c r="C23" s="1"/>
      <c r="D23" s="1"/>
      <c r="E23" s="1"/>
      <c r="F23" s="1"/>
    </row>
    <row r="24" spans="1:6" ht="70" customHeight="1" x14ac:dyDescent="0.55000000000000004">
      <c r="A24" s="5" t="s">
        <v>86</v>
      </c>
      <c r="B24" s="1" t="e">
        <f>VLOOKUP($B$2,コピペシート!$A$3:$BL$99598,24,FALSE)</f>
        <v>#N/A</v>
      </c>
      <c r="C24" s="1"/>
      <c r="D24" s="1"/>
      <c r="E24" s="1"/>
      <c r="F24" s="1"/>
    </row>
    <row r="25" spans="1:6" ht="70" customHeight="1" x14ac:dyDescent="0.55000000000000004">
      <c r="A25" s="5" t="s">
        <v>87</v>
      </c>
      <c r="B25" s="1" t="e">
        <f>VLOOKUP($B$2,コピペシート!$A$3:$BL$99598,25,FALSE)</f>
        <v>#N/A</v>
      </c>
      <c r="C25" s="1"/>
      <c r="D25" s="1"/>
      <c r="E25" s="1"/>
      <c r="F25" s="1"/>
    </row>
    <row r="26" spans="1:6" ht="70" customHeight="1" x14ac:dyDescent="0.55000000000000004">
      <c r="A26" s="5" t="s">
        <v>88</v>
      </c>
      <c r="B26" s="1" t="e">
        <f>VLOOKUP($B$2,コピペシート!$A$3:$BL$99598,26,FALSE)</f>
        <v>#N/A</v>
      </c>
      <c r="C26" s="1"/>
      <c r="D26" s="1"/>
      <c r="E26" s="1"/>
      <c r="F26" s="1"/>
    </row>
    <row r="27" spans="1:6" ht="70" customHeight="1" x14ac:dyDescent="0.55000000000000004">
      <c r="A27" s="5" t="s">
        <v>89</v>
      </c>
      <c r="B27" s="1" t="e">
        <f>VLOOKUP($B$2,コピペシート!$A$3:$BL$99598,27,FALSE)</f>
        <v>#N/A</v>
      </c>
      <c r="C27" s="1"/>
      <c r="D27" s="1"/>
      <c r="E27" s="1"/>
      <c r="F27" s="1"/>
    </row>
    <row r="28" spans="1:6" ht="70" customHeight="1" x14ac:dyDescent="0.55000000000000004">
      <c r="A28" s="5" t="s">
        <v>90</v>
      </c>
      <c r="B28" s="1" t="e">
        <f>VLOOKUP($B$2,コピペシート!$A$3:$BL$99598,28,FALSE)</f>
        <v>#N/A</v>
      </c>
      <c r="C28" s="1"/>
      <c r="D28" s="1"/>
      <c r="E28" s="1"/>
      <c r="F28" s="1"/>
    </row>
    <row r="29" spans="1:6" ht="70" customHeight="1" x14ac:dyDescent="0.55000000000000004">
      <c r="A29" s="5" t="s">
        <v>91</v>
      </c>
      <c r="B29" s="1" t="e">
        <f>VLOOKUP($B$2,コピペシート!$A$3:$BL$99598,29,FALSE)</f>
        <v>#N/A</v>
      </c>
      <c r="C29" s="1"/>
      <c r="D29" s="1"/>
      <c r="E29" s="1"/>
      <c r="F29" s="1"/>
    </row>
    <row r="30" spans="1:6" ht="70" customHeight="1" x14ac:dyDescent="0.55000000000000004">
      <c r="A30" s="5" t="s">
        <v>92</v>
      </c>
      <c r="B30" s="1" t="e">
        <f>VLOOKUP($B$2,コピペシート!$A$3:$BL$99598,30,FALSE)</f>
        <v>#N/A</v>
      </c>
      <c r="C30" s="1"/>
      <c r="D30" s="1"/>
      <c r="E30" s="1"/>
      <c r="F30" s="1"/>
    </row>
    <row r="31" spans="1:6" ht="70" customHeight="1" x14ac:dyDescent="0.55000000000000004">
      <c r="A31" s="5" t="s">
        <v>93</v>
      </c>
      <c r="B31" s="1" t="e">
        <f>VLOOKUP($B$2,コピペシート!$A$3:$BL$99598,31,FALSE)</f>
        <v>#N/A</v>
      </c>
      <c r="C31" s="1"/>
      <c r="D31" s="1"/>
      <c r="E31" s="1"/>
      <c r="F31" s="1"/>
    </row>
    <row r="32" spans="1:6" ht="70" customHeight="1" x14ac:dyDescent="0.55000000000000004">
      <c r="A32" s="5" t="s">
        <v>94</v>
      </c>
      <c r="B32" s="1" t="e">
        <f>VLOOKUP($B$2,コピペシート!$A$3:$BL$99598,32,FALSE)</f>
        <v>#N/A</v>
      </c>
      <c r="C32" s="1"/>
      <c r="D32" s="1"/>
      <c r="E32" s="1"/>
      <c r="F32" s="1"/>
    </row>
    <row r="33" spans="1:6" ht="70" customHeight="1" x14ac:dyDescent="0.55000000000000004">
      <c r="A33" s="5" t="s">
        <v>95</v>
      </c>
      <c r="B33" s="1" t="e">
        <f>VLOOKUP($B$2,コピペシート!$A$3:$BL$99598,33,FALSE)</f>
        <v>#N/A</v>
      </c>
      <c r="C33" s="1"/>
      <c r="D33" s="1"/>
      <c r="E33" s="1"/>
      <c r="F33" s="1"/>
    </row>
    <row r="34" spans="1:6" ht="70" customHeight="1" x14ac:dyDescent="0.55000000000000004">
      <c r="A34" s="5" t="s">
        <v>96</v>
      </c>
      <c r="B34" s="1" t="e">
        <f>VLOOKUP($B$2,コピペシート!$A$3:$BL$99598,34,FALSE)</f>
        <v>#N/A</v>
      </c>
      <c r="C34" s="1"/>
      <c r="D34" s="1"/>
      <c r="E34" s="1"/>
      <c r="F34" s="1"/>
    </row>
    <row r="35" spans="1:6" ht="70" customHeight="1" x14ac:dyDescent="0.55000000000000004">
      <c r="A35" s="5" t="s">
        <v>97</v>
      </c>
      <c r="B35" s="1" t="e">
        <f>VLOOKUP($B$2,コピペシート!$A$3:$BL$99598,35,FALSE)</f>
        <v>#N/A</v>
      </c>
      <c r="C35" s="1"/>
      <c r="D35" s="1"/>
      <c r="E35" s="1"/>
      <c r="F35" s="1"/>
    </row>
    <row r="36" spans="1:6" ht="70" customHeight="1" x14ac:dyDescent="0.55000000000000004">
      <c r="A36" s="5" t="s">
        <v>98</v>
      </c>
      <c r="B36" s="1" t="e">
        <f>VLOOKUP($B$2,コピペシート!$A$3:$BL$99598,36,FALSE)</f>
        <v>#N/A</v>
      </c>
      <c r="C36" s="1"/>
      <c r="D36" s="1"/>
      <c r="E36" s="1"/>
      <c r="F36" s="1"/>
    </row>
    <row r="37" spans="1:6" ht="70" customHeight="1" x14ac:dyDescent="0.55000000000000004">
      <c r="A37" s="5" t="s">
        <v>99</v>
      </c>
      <c r="B37" s="1" t="e">
        <f>VLOOKUP($B$2,コピペシート!$A$3:$BL$99598,37,FALSE)</f>
        <v>#N/A</v>
      </c>
      <c r="C37" s="1"/>
      <c r="D37" s="1"/>
      <c r="E37" s="1"/>
      <c r="F37" s="1"/>
    </row>
    <row r="38" spans="1:6" ht="70" customHeight="1" x14ac:dyDescent="0.55000000000000004">
      <c r="A38" s="5" t="s">
        <v>100</v>
      </c>
      <c r="B38" s="1" t="e">
        <f>VLOOKUP($B$2,コピペシート!$A$3:$BL$99598,38,FALSE)</f>
        <v>#N/A</v>
      </c>
      <c r="C38" s="1"/>
      <c r="D38" s="1"/>
      <c r="E38" s="1"/>
      <c r="F38" s="1"/>
    </row>
    <row r="39" spans="1:6" ht="70" customHeight="1" x14ac:dyDescent="0.55000000000000004">
      <c r="A39" s="5" t="s">
        <v>101</v>
      </c>
      <c r="B39" s="1" t="e">
        <f>VLOOKUP($B$2,コピペシート!$A$3:$BL$99598,39,FALSE)</f>
        <v>#N/A</v>
      </c>
      <c r="C39" s="1"/>
      <c r="D39" s="1"/>
      <c r="E39" s="1"/>
      <c r="F39" s="1"/>
    </row>
    <row r="40" spans="1:6" ht="70" customHeight="1" x14ac:dyDescent="0.55000000000000004">
      <c r="A40" s="5" t="s">
        <v>102</v>
      </c>
      <c r="B40" s="1" t="e">
        <f>VLOOKUP($B$2,コピペシート!$A$3:$BL$99598,40,FALSE)</f>
        <v>#N/A</v>
      </c>
      <c r="C40" s="1"/>
      <c r="D40" s="1"/>
      <c r="E40" s="1"/>
      <c r="F40" s="1"/>
    </row>
    <row r="41" spans="1:6" ht="70" customHeight="1" x14ac:dyDescent="0.55000000000000004">
      <c r="A41" s="5" t="s">
        <v>103</v>
      </c>
      <c r="B41" s="1" t="e">
        <f>VLOOKUP($B$2,コピペシート!$A$3:$BL$99598,41,FALSE)</f>
        <v>#N/A</v>
      </c>
      <c r="C41" s="1"/>
      <c r="D41" s="1"/>
      <c r="E41" s="1"/>
      <c r="F41" s="1"/>
    </row>
    <row r="42" spans="1:6" ht="70" customHeight="1" x14ac:dyDescent="0.55000000000000004">
      <c r="A42" s="5" t="s">
        <v>104</v>
      </c>
      <c r="B42" s="1" t="e">
        <f>VLOOKUP($B$2,コピペシート!$A$3:$BL$99598,42,FALSE)</f>
        <v>#N/A</v>
      </c>
      <c r="C42" s="1"/>
      <c r="D42" s="1"/>
      <c r="E42" s="1"/>
      <c r="F42" s="1"/>
    </row>
    <row r="43" spans="1:6" ht="70" customHeight="1" x14ac:dyDescent="0.55000000000000004">
      <c r="A43" s="5" t="s">
        <v>105</v>
      </c>
      <c r="B43" s="1" t="e">
        <f>VLOOKUP($B$2,コピペシート!$A$3:$BL$99598,43,FALSE)</f>
        <v>#N/A</v>
      </c>
      <c r="C43" s="1"/>
      <c r="D43" s="1"/>
      <c r="E43" s="1"/>
      <c r="F43" s="1"/>
    </row>
    <row r="44" spans="1:6" ht="70" customHeight="1" x14ac:dyDescent="0.55000000000000004">
      <c r="A44" s="5" t="s">
        <v>106</v>
      </c>
      <c r="B44" s="1" t="e">
        <f>VLOOKUP($B$2,コピペシート!$A$3:$BL$99598,44,FALSE)</f>
        <v>#N/A</v>
      </c>
      <c r="C44" s="1"/>
      <c r="D44" s="1"/>
      <c r="E44" s="1"/>
      <c r="F44" s="1"/>
    </row>
    <row r="45" spans="1:6" ht="70" customHeight="1" x14ac:dyDescent="0.55000000000000004">
      <c r="A45" s="5" t="s">
        <v>107</v>
      </c>
      <c r="B45" s="1" t="e">
        <f>VLOOKUP($B$2,コピペシート!$A$3:$BL$99598,45,FALSE)</f>
        <v>#N/A</v>
      </c>
      <c r="C45" s="1"/>
      <c r="D45" s="1"/>
      <c r="E45" s="1"/>
      <c r="F45" s="1"/>
    </row>
    <row r="46" spans="1:6" ht="70" customHeight="1" x14ac:dyDescent="0.55000000000000004">
      <c r="A46" s="5" t="s">
        <v>108</v>
      </c>
      <c r="B46" s="1" t="e">
        <f>VLOOKUP($B$2,コピペシート!$A$3:$BL$99598,46,FALSE)</f>
        <v>#N/A</v>
      </c>
      <c r="C46" s="1"/>
      <c r="D46" s="1"/>
      <c r="E46" s="1"/>
      <c r="F46" s="1"/>
    </row>
    <row r="47" spans="1:6" ht="70" customHeight="1" x14ac:dyDescent="0.55000000000000004">
      <c r="A47" s="5" t="s">
        <v>109</v>
      </c>
      <c r="B47" s="1" t="e">
        <f>VLOOKUP($B$2,コピペシート!$A$3:$BL$99598,47,FALSE)</f>
        <v>#N/A</v>
      </c>
      <c r="C47" s="1"/>
      <c r="D47" s="1"/>
      <c r="E47" s="1"/>
      <c r="F47" s="1"/>
    </row>
    <row r="48" spans="1:6" ht="70" customHeight="1" x14ac:dyDescent="0.55000000000000004">
      <c r="A48" s="5" t="s">
        <v>110</v>
      </c>
      <c r="B48" s="1" t="e">
        <f>VLOOKUP($B$2,コピペシート!$A$3:$BL$99598,48,FALSE)</f>
        <v>#N/A</v>
      </c>
      <c r="C48" s="1"/>
      <c r="D48" s="1"/>
      <c r="E48" s="1"/>
      <c r="F48" s="1"/>
    </row>
    <row r="49" spans="1:6" ht="70" customHeight="1" x14ac:dyDescent="0.55000000000000004">
      <c r="A49" s="5" t="s">
        <v>111</v>
      </c>
      <c r="B49" s="1" t="e">
        <f>VLOOKUP($B$2,コピペシート!$A$3:$BL$99598,49,FALSE)</f>
        <v>#N/A</v>
      </c>
      <c r="C49" s="1"/>
      <c r="D49" s="1"/>
      <c r="E49" s="1"/>
      <c r="F49" s="1"/>
    </row>
    <row r="50" spans="1:6" ht="70" customHeight="1" x14ac:dyDescent="0.55000000000000004">
      <c r="A50" s="5" t="s">
        <v>112</v>
      </c>
      <c r="B50" s="1" t="e">
        <f>VLOOKUP($B$2,コピペシート!$A$3:$BL$99598,50,FALSE)</f>
        <v>#N/A</v>
      </c>
      <c r="C50" s="1"/>
      <c r="D50" s="1"/>
      <c r="E50" s="1"/>
      <c r="F50" s="1"/>
    </row>
    <row r="51" spans="1:6" ht="70" customHeight="1" x14ac:dyDescent="0.55000000000000004">
      <c r="A51" s="5" t="s">
        <v>113</v>
      </c>
      <c r="B51" s="1" t="e">
        <f>VLOOKUP($B$2,コピペシート!$A$3:$BL$99598,51,FALSE)</f>
        <v>#N/A</v>
      </c>
      <c r="C51" s="1"/>
      <c r="D51" s="1"/>
      <c r="E51" s="1"/>
      <c r="F51" s="1"/>
    </row>
    <row r="52" spans="1:6" ht="70" customHeight="1" x14ac:dyDescent="0.55000000000000004">
      <c r="A52" s="5" t="s">
        <v>114</v>
      </c>
      <c r="B52" s="1" t="e">
        <f>VLOOKUP($B$2,コピペシート!$A$3:$BL$99598,52,FALSE)</f>
        <v>#N/A</v>
      </c>
      <c r="C52" s="1"/>
      <c r="D52" s="1"/>
      <c r="E52" s="1"/>
      <c r="F52" s="1"/>
    </row>
    <row r="53" spans="1:6" ht="70" customHeight="1" x14ac:dyDescent="0.55000000000000004">
      <c r="A53" s="5" t="s">
        <v>115</v>
      </c>
      <c r="B53" s="1" t="e">
        <f>VLOOKUP($B$2,コピペシート!$A$3:$BL$99598,53,FALSE)</f>
        <v>#N/A</v>
      </c>
      <c r="C53" s="1"/>
      <c r="D53" s="1"/>
      <c r="E53" s="1"/>
      <c r="F53" s="1"/>
    </row>
    <row r="54" spans="1:6" ht="70" customHeight="1" x14ac:dyDescent="0.55000000000000004">
      <c r="A54" s="5" t="s">
        <v>116</v>
      </c>
      <c r="B54" s="1" t="e">
        <f>VLOOKUP($B$2,コピペシート!$A$3:$BL$99598,54,FALSE)</f>
        <v>#N/A</v>
      </c>
      <c r="C54" s="1"/>
      <c r="D54" s="1"/>
      <c r="E54" s="1"/>
      <c r="F54" s="1"/>
    </row>
    <row r="55" spans="1:6" ht="70" customHeight="1" x14ac:dyDescent="0.55000000000000004">
      <c r="A55" s="5" t="s">
        <v>117</v>
      </c>
      <c r="B55" s="1" t="e">
        <f>VLOOKUP($B$2,コピペシート!$A$3:$BL$99598,55,FALSE)</f>
        <v>#N/A</v>
      </c>
      <c r="C55" s="1"/>
      <c r="D55" s="1"/>
      <c r="E55" s="1"/>
      <c r="F55" s="1"/>
    </row>
    <row r="56" spans="1:6" ht="70" customHeight="1" x14ac:dyDescent="0.55000000000000004">
      <c r="A56" s="5" t="s">
        <v>118</v>
      </c>
      <c r="B56" s="1" t="e">
        <f>VLOOKUP($B$2,コピペシート!$A$3:$BL$99598,56,FALSE)</f>
        <v>#N/A</v>
      </c>
      <c r="C56" s="1"/>
      <c r="D56" s="1"/>
      <c r="E56" s="1"/>
      <c r="F56" s="1"/>
    </row>
    <row r="57" spans="1:6" ht="70" customHeight="1" x14ac:dyDescent="0.55000000000000004">
      <c r="A57" s="5" t="s">
        <v>119</v>
      </c>
      <c r="B57" s="1" t="e">
        <f>VLOOKUP($B$2,コピペシート!$A$3:$BL$99598,57,FALSE)</f>
        <v>#N/A</v>
      </c>
      <c r="C57" s="1"/>
      <c r="D57" s="1"/>
      <c r="E57" s="1"/>
      <c r="F57" s="1"/>
    </row>
    <row r="58" spans="1:6" ht="70" customHeight="1" x14ac:dyDescent="0.55000000000000004">
      <c r="A58" s="5" t="s">
        <v>120</v>
      </c>
      <c r="B58" s="1" t="e">
        <f>VLOOKUP($B$2,コピペシート!$A$3:$BL$99598,58,FALSE)</f>
        <v>#N/A</v>
      </c>
      <c r="C58" s="1"/>
      <c r="D58" s="1"/>
      <c r="E58" s="1"/>
      <c r="F58" s="1"/>
    </row>
    <row r="59" spans="1:6" ht="70" customHeight="1" x14ac:dyDescent="0.55000000000000004">
      <c r="A59" s="5" t="s">
        <v>121</v>
      </c>
      <c r="B59" s="1" t="e">
        <f>VLOOKUP($B$2,コピペシート!$A$3:$BL$99598,59,FALSE)</f>
        <v>#N/A</v>
      </c>
      <c r="C59" s="1"/>
      <c r="D59" s="1"/>
      <c r="E59" s="1"/>
      <c r="F59" s="1"/>
    </row>
    <row r="60" spans="1:6" ht="70" customHeight="1" x14ac:dyDescent="0.55000000000000004">
      <c r="A60" s="5" t="s">
        <v>122</v>
      </c>
      <c r="B60" s="1" t="e">
        <f>VLOOKUP($B$2,コピペシート!$A$3:$BL$99598,60,FALSE)</f>
        <v>#N/A</v>
      </c>
      <c r="C60" s="1"/>
      <c r="D60" s="1"/>
      <c r="E60" s="1"/>
      <c r="F60" s="1"/>
    </row>
    <row r="61" spans="1:6" ht="70" customHeight="1" x14ac:dyDescent="0.55000000000000004">
      <c r="A61" s="5" t="s">
        <v>123</v>
      </c>
      <c r="B61" s="1" t="e">
        <f>VLOOKUP($B$2,コピペシート!$A$3:$BL$99598,61,FALSE)</f>
        <v>#N/A</v>
      </c>
      <c r="C61" s="1"/>
      <c r="D61" s="1"/>
      <c r="E61" s="1"/>
      <c r="F61" s="1"/>
    </row>
    <row r="62" spans="1:6" ht="70" customHeight="1" x14ac:dyDescent="0.55000000000000004">
      <c r="A62" s="5" t="s">
        <v>124</v>
      </c>
      <c r="B62" s="1" t="e">
        <f>VLOOKUP($B$2,コピペシート!$A$3:$BL$99598,62,FALSE)</f>
        <v>#N/A</v>
      </c>
      <c r="C62" s="1"/>
      <c r="D62" s="1"/>
      <c r="E62" s="1"/>
      <c r="F62" s="1"/>
    </row>
    <row r="63" spans="1:6" ht="70" customHeight="1" x14ac:dyDescent="0.55000000000000004">
      <c r="A63" s="5" t="s">
        <v>125</v>
      </c>
      <c r="B63" s="1" t="e">
        <f>VLOOKUP($B$2,コピペシート!$A$3:$BL$99598,63,FALSE)</f>
        <v>#N/A</v>
      </c>
      <c r="C63" s="1"/>
      <c r="D63" s="1"/>
      <c r="E63" s="1"/>
      <c r="F63" s="1"/>
    </row>
    <row r="64" spans="1:6" ht="70" customHeight="1" x14ac:dyDescent="0.55000000000000004">
      <c r="A64" s="5" t="s">
        <v>126</v>
      </c>
      <c r="B64" s="1" t="e">
        <f>VLOOKUP($B$2,コピペシート!$A$3:$BL$99598,64,FALSE)</f>
        <v>#N/A</v>
      </c>
      <c r="C64" s="1"/>
      <c r="D64" s="1"/>
      <c r="E64" s="1"/>
      <c r="F64" s="1"/>
    </row>
  </sheetData>
  <sheetProtection password="CF5E" sheet="1" objects="1" scenarios="1"/>
  <mergeCells count="54">
    <mergeCell ref="B59:F59"/>
    <mergeCell ref="B60:F60"/>
    <mergeCell ref="B61:F61"/>
    <mergeCell ref="B62:F62"/>
    <mergeCell ref="B63:F63"/>
    <mergeCell ref="B64:F64"/>
    <mergeCell ref="B53:F53"/>
    <mergeCell ref="B54:F54"/>
    <mergeCell ref="B55:F55"/>
    <mergeCell ref="B56:F56"/>
    <mergeCell ref="B57:F57"/>
    <mergeCell ref="B58:F58"/>
    <mergeCell ref="B47:F47"/>
    <mergeCell ref="B48:F48"/>
    <mergeCell ref="B49:F49"/>
    <mergeCell ref="B50:F50"/>
    <mergeCell ref="B51:F51"/>
    <mergeCell ref="B52:F52"/>
    <mergeCell ref="B41:F41"/>
    <mergeCell ref="B42:F42"/>
    <mergeCell ref="B43:F43"/>
    <mergeCell ref="B44:F44"/>
    <mergeCell ref="B45:F45"/>
    <mergeCell ref="B46:F46"/>
    <mergeCell ref="B35:F35"/>
    <mergeCell ref="B36:F36"/>
    <mergeCell ref="B37:F37"/>
    <mergeCell ref="B38:F38"/>
    <mergeCell ref="B39:F39"/>
    <mergeCell ref="B40:F40"/>
    <mergeCell ref="B29:F29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17:F17"/>
    <mergeCell ref="B18:F18"/>
    <mergeCell ref="B19:F19"/>
    <mergeCell ref="B20:F20"/>
    <mergeCell ref="B21:F21"/>
    <mergeCell ref="B22:F22"/>
    <mergeCell ref="B6:D6"/>
    <mergeCell ref="B9:F14"/>
    <mergeCell ref="A4:F4"/>
    <mergeCell ref="B15:F15"/>
    <mergeCell ref="B16:F16"/>
    <mergeCell ref="B8:F8"/>
  </mergeCells>
  <phoneticPr fontId="1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コピペシート</vt:lpstr>
      <vt:lpstr>指導記録票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YAMANOUCHI H2901</dc:creator>
  <cp:lastModifiedBy>YAMANOUCHI H2801</cp:lastModifiedBy>
  <dcterms:created xsi:type="dcterms:W3CDTF">2018-11-01T04:43:42Z</dcterms:created>
  <dcterms:modified xsi:type="dcterms:W3CDTF">2018-11-01T05:53:02Z</dcterms:modified>
</cp:coreProperties>
</file>