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test\streamlit_test\"/>
    </mc:Choice>
  </mc:AlternateContent>
  <xr:revisionPtr revIDLastSave="0" documentId="13_ncr:1_{9BDC46E8-1101-472F-B39A-7CA6D8422DD1}" xr6:coauthVersionLast="47" xr6:coauthVersionMax="47" xr10:uidLastSave="{00000000-0000-0000-0000-000000000000}"/>
  <bookViews>
    <workbookView xWindow="8010" yWindow="1485" windowWidth="16170" windowHeight="12075" tabRatio="500" activeTab="1" xr2:uid="{00000000-000D-0000-FFFF-FFFF00000000}"/>
  </bookViews>
  <sheets>
    <sheet name="python" sheetId="1" r:id="rId1"/>
    <sheet name="usd玉2" sheetId="2" r:id="rId2"/>
    <sheet name="225" sheetId="3" r:id="rId3"/>
    <sheet name="1458" sheetId="4" r:id="rId4"/>
    <sheet name="usd玉" sheetId="5" r:id="rId5"/>
    <sheet name="225cfd" sheetId="6" r:id="rId6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2" i="2" l="1"/>
  <c r="C2" i="2"/>
  <c r="D2" i="2" s="1"/>
  <c r="B2" i="2"/>
  <c r="J62" i="5"/>
  <c r="A62" i="5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17" i="4"/>
  <c r="C17" i="4"/>
  <c r="D17" i="4" s="1"/>
  <c r="Q45" i="6"/>
  <c r="P45" i="6"/>
  <c r="R45" i="6" s="1"/>
  <c r="O45" i="6"/>
  <c r="N45" i="6"/>
  <c r="M45" i="6"/>
  <c r="L45" i="6"/>
  <c r="K45" i="6"/>
  <c r="P44" i="6"/>
  <c r="R44" i="6" s="1"/>
  <c r="S44" i="6" s="1"/>
  <c r="T44" i="6" s="1"/>
  <c r="O44" i="6"/>
  <c r="N44" i="6"/>
  <c r="M44" i="6"/>
  <c r="L44" i="6"/>
  <c r="K44" i="6"/>
  <c r="Q44" i="6" s="1"/>
  <c r="R43" i="6"/>
  <c r="P43" i="6"/>
  <c r="O43" i="6"/>
  <c r="N43" i="6"/>
  <c r="M43" i="6"/>
  <c r="L43" i="6"/>
  <c r="K43" i="6"/>
  <c r="Q43" i="6" s="1"/>
  <c r="S43" i="6" s="1"/>
  <c r="R42" i="6"/>
  <c r="Q42" i="6"/>
  <c r="S42" i="6" s="1"/>
  <c r="P42" i="6"/>
  <c r="O42" i="6"/>
  <c r="N42" i="6"/>
  <c r="M42" i="6"/>
  <c r="L42" i="6"/>
  <c r="K42" i="6"/>
  <c r="U41" i="6"/>
  <c r="Q41" i="6"/>
  <c r="P41" i="6"/>
  <c r="R41" i="6" s="1"/>
  <c r="O41" i="6"/>
  <c r="N41" i="6"/>
  <c r="M41" i="6"/>
  <c r="L41" i="6"/>
  <c r="K41" i="6"/>
  <c r="P40" i="6"/>
  <c r="O40" i="6"/>
  <c r="N40" i="6"/>
  <c r="M40" i="6"/>
  <c r="L40" i="6"/>
  <c r="K40" i="6"/>
  <c r="Q40" i="6" s="1"/>
  <c r="P39" i="6"/>
  <c r="O39" i="6"/>
  <c r="N39" i="6"/>
  <c r="M39" i="6"/>
  <c r="L39" i="6"/>
  <c r="K39" i="6"/>
  <c r="Q39" i="6" s="1"/>
  <c r="U38" i="6"/>
  <c r="R38" i="6"/>
  <c r="Q38" i="6"/>
  <c r="S38" i="6" s="1"/>
  <c r="P38" i="6"/>
  <c r="O38" i="6"/>
  <c r="N38" i="6"/>
  <c r="T38" i="6" s="1"/>
  <c r="M38" i="6"/>
  <c r="L38" i="6"/>
  <c r="K38" i="6"/>
  <c r="R37" i="6"/>
  <c r="Q37" i="6"/>
  <c r="S37" i="6" s="1"/>
  <c r="P37" i="6"/>
  <c r="O37" i="6"/>
  <c r="N37" i="6"/>
  <c r="M37" i="6"/>
  <c r="L37" i="6"/>
  <c r="K37" i="6"/>
  <c r="U36" i="6"/>
  <c r="V36" i="6" s="1"/>
  <c r="R36" i="6"/>
  <c r="Q36" i="6"/>
  <c r="P36" i="6"/>
  <c r="O36" i="6"/>
  <c r="N36" i="6"/>
  <c r="M36" i="6"/>
  <c r="L36" i="6"/>
  <c r="K36" i="6"/>
  <c r="Q35" i="6"/>
  <c r="P35" i="6"/>
  <c r="R35" i="6" s="1"/>
  <c r="O35" i="6"/>
  <c r="N35" i="6"/>
  <c r="M35" i="6"/>
  <c r="L35" i="6"/>
  <c r="K35" i="6"/>
  <c r="Q34" i="6"/>
  <c r="S34" i="6" s="1"/>
  <c r="T34" i="6" s="1"/>
  <c r="P34" i="6"/>
  <c r="R34" i="6" s="1"/>
  <c r="O34" i="6"/>
  <c r="N34" i="6"/>
  <c r="M34" i="6"/>
  <c r="L34" i="6"/>
  <c r="K34" i="6"/>
  <c r="U33" i="6"/>
  <c r="V33" i="6" s="1"/>
  <c r="T33" i="6"/>
  <c r="Q33" i="6"/>
  <c r="S33" i="6" s="1"/>
  <c r="P33" i="6"/>
  <c r="R33" i="6" s="1"/>
  <c r="O33" i="6"/>
  <c r="N33" i="6"/>
  <c r="M33" i="6"/>
  <c r="L33" i="6"/>
  <c r="K33" i="6"/>
  <c r="U32" i="6"/>
  <c r="V32" i="6" s="1"/>
  <c r="Q32" i="6"/>
  <c r="P32" i="6"/>
  <c r="R32" i="6" s="1"/>
  <c r="O32" i="6"/>
  <c r="N32" i="6"/>
  <c r="M32" i="6"/>
  <c r="L32" i="6"/>
  <c r="K32" i="6"/>
  <c r="P31" i="6"/>
  <c r="O31" i="6"/>
  <c r="N31" i="6"/>
  <c r="M31" i="6"/>
  <c r="L31" i="6"/>
  <c r="K31" i="6"/>
  <c r="Q31" i="6" s="1"/>
  <c r="P30" i="6"/>
  <c r="O30" i="6"/>
  <c r="N30" i="6"/>
  <c r="M30" i="6"/>
  <c r="L30" i="6"/>
  <c r="K30" i="6"/>
  <c r="Q30" i="6" s="1"/>
  <c r="R29" i="6"/>
  <c r="Q29" i="6"/>
  <c r="S29" i="6" s="1"/>
  <c r="P29" i="6"/>
  <c r="O29" i="6"/>
  <c r="N29" i="6"/>
  <c r="M29" i="6"/>
  <c r="L29" i="6"/>
  <c r="K29" i="6"/>
  <c r="Q28" i="6"/>
  <c r="S28" i="6" s="1"/>
  <c r="T28" i="6" s="1"/>
  <c r="P28" i="6"/>
  <c r="R28" i="6" s="1"/>
  <c r="O28" i="6"/>
  <c r="N28" i="6"/>
  <c r="M28" i="6"/>
  <c r="L28" i="6"/>
  <c r="K28" i="6"/>
  <c r="S27" i="6"/>
  <c r="T27" i="6" s="1"/>
  <c r="P27" i="6"/>
  <c r="R27" i="6" s="1"/>
  <c r="O27" i="6"/>
  <c r="N27" i="6"/>
  <c r="M27" i="6"/>
  <c r="L27" i="6"/>
  <c r="K27" i="6"/>
  <c r="Q27" i="6" s="1"/>
  <c r="R26" i="6"/>
  <c r="S26" i="6" s="1"/>
  <c r="P26" i="6"/>
  <c r="O26" i="6"/>
  <c r="N26" i="6"/>
  <c r="M26" i="6"/>
  <c r="L26" i="6"/>
  <c r="K26" i="6"/>
  <c r="Q26" i="6" s="1"/>
  <c r="U25" i="6"/>
  <c r="R25" i="6"/>
  <c r="Q25" i="6"/>
  <c r="P25" i="6"/>
  <c r="O25" i="6"/>
  <c r="N25" i="6"/>
  <c r="M25" i="6"/>
  <c r="L25" i="6"/>
  <c r="K25" i="6"/>
  <c r="U24" i="6"/>
  <c r="Q24" i="6"/>
  <c r="P24" i="6"/>
  <c r="R24" i="6" s="1"/>
  <c r="O24" i="6"/>
  <c r="N24" i="6"/>
  <c r="M24" i="6"/>
  <c r="L24" i="6"/>
  <c r="K24" i="6"/>
  <c r="P23" i="6"/>
  <c r="O23" i="6"/>
  <c r="N23" i="6"/>
  <c r="M23" i="6"/>
  <c r="L23" i="6"/>
  <c r="K23" i="6"/>
  <c r="Q23" i="6" s="1"/>
  <c r="P22" i="6"/>
  <c r="O22" i="6"/>
  <c r="N22" i="6"/>
  <c r="M22" i="6"/>
  <c r="L22" i="6"/>
  <c r="K22" i="6"/>
  <c r="Q22" i="6" s="1"/>
  <c r="R21" i="6"/>
  <c r="Q21" i="6"/>
  <c r="S21" i="6" s="1"/>
  <c r="P21" i="6"/>
  <c r="O21" i="6"/>
  <c r="N21" i="6"/>
  <c r="M21" i="6"/>
  <c r="L21" i="6"/>
  <c r="K21" i="6"/>
  <c r="Q20" i="6"/>
  <c r="S20" i="6" s="1"/>
  <c r="T20" i="6" s="1"/>
  <c r="P20" i="6"/>
  <c r="R20" i="6" s="1"/>
  <c r="O20" i="6"/>
  <c r="N20" i="6"/>
  <c r="M20" i="6"/>
  <c r="L20" i="6"/>
  <c r="K20" i="6"/>
  <c r="S19" i="6"/>
  <c r="T19" i="6" s="1"/>
  <c r="P19" i="6"/>
  <c r="R19" i="6" s="1"/>
  <c r="O19" i="6"/>
  <c r="N19" i="6"/>
  <c r="M19" i="6"/>
  <c r="L19" i="6"/>
  <c r="K19" i="6"/>
  <c r="Q19" i="6" s="1"/>
  <c r="R18" i="6"/>
  <c r="P18" i="6"/>
  <c r="O18" i="6"/>
  <c r="N18" i="6"/>
  <c r="M18" i="6"/>
  <c r="L18" i="6"/>
  <c r="K18" i="6"/>
  <c r="Q18" i="6" s="1"/>
  <c r="S18" i="6" s="1"/>
  <c r="U17" i="6"/>
  <c r="R17" i="6"/>
  <c r="Q17" i="6"/>
  <c r="P17" i="6"/>
  <c r="O17" i="6"/>
  <c r="N17" i="6"/>
  <c r="M17" i="6"/>
  <c r="L17" i="6"/>
  <c r="K17" i="6"/>
  <c r="U16" i="6"/>
  <c r="Q16" i="6"/>
  <c r="P16" i="6"/>
  <c r="R16" i="6" s="1"/>
  <c r="O16" i="6"/>
  <c r="N16" i="6"/>
  <c r="M16" i="6"/>
  <c r="L16" i="6"/>
  <c r="K16" i="6"/>
  <c r="P15" i="6"/>
  <c r="O15" i="6"/>
  <c r="N15" i="6"/>
  <c r="M15" i="6"/>
  <c r="L15" i="6"/>
  <c r="K15" i="6"/>
  <c r="Q15" i="6" s="1"/>
  <c r="P14" i="6"/>
  <c r="O14" i="6"/>
  <c r="R14" i="6" s="1"/>
  <c r="N14" i="6"/>
  <c r="M14" i="6"/>
  <c r="L14" i="6"/>
  <c r="K14" i="6"/>
  <c r="Q14" i="6" s="1"/>
  <c r="S14" i="6" s="1"/>
  <c r="R13" i="6"/>
  <c r="Q13" i="6"/>
  <c r="S13" i="6" s="1"/>
  <c r="P13" i="6"/>
  <c r="O13" i="6"/>
  <c r="N13" i="6"/>
  <c r="M13" i="6"/>
  <c r="L13" i="6"/>
  <c r="K13" i="6"/>
  <c r="Q12" i="6"/>
  <c r="S12" i="6" s="1"/>
  <c r="T12" i="6" s="1"/>
  <c r="P12" i="6"/>
  <c r="R12" i="6" s="1"/>
  <c r="O12" i="6"/>
  <c r="N12" i="6"/>
  <c r="M12" i="6"/>
  <c r="L12" i="6"/>
  <c r="K12" i="6"/>
  <c r="P11" i="6"/>
  <c r="O11" i="6"/>
  <c r="N11" i="6"/>
  <c r="M11" i="6"/>
  <c r="L11" i="6"/>
  <c r="K11" i="6"/>
  <c r="Q11" i="6" s="1"/>
  <c r="R10" i="6"/>
  <c r="P10" i="6"/>
  <c r="O10" i="6"/>
  <c r="N10" i="6"/>
  <c r="M10" i="6"/>
  <c r="L10" i="6"/>
  <c r="K10" i="6"/>
  <c r="Q10" i="6" s="1"/>
  <c r="S10" i="6" s="1"/>
  <c r="U9" i="6"/>
  <c r="R9" i="6"/>
  <c r="Q9" i="6"/>
  <c r="P9" i="6"/>
  <c r="O9" i="6"/>
  <c r="N9" i="6"/>
  <c r="M9" i="6"/>
  <c r="L9" i="6"/>
  <c r="K9" i="6"/>
  <c r="U8" i="6"/>
  <c r="Q8" i="6"/>
  <c r="S8" i="6" s="1"/>
  <c r="T8" i="6" s="1"/>
  <c r="P8" i="6"/>
  <c r="R8" i="6" s="1"/>
  <c r="O8" i="6"/>
  <c r="N8" i="6"/>
  <c r="M8" i="6"/>
  <c r="L8" i="6"/>
  <c r="K8" i="6"/>
  <c r="P7" i="6"/>
  <c r="O7" i="6"/>
  <c r="N7" i="6"/>
  <c r="M7" i="6"/>
  <c r="L7" i="6"/>
  <c r="K7" i="6"/>
  <c r="Q7" i="6" s="1"/>
  <c r="P6" i="6"/>
  <c r="O6" i="6"/>
  <c r="N6" i="6"/>
  <c r="M6" i="6"/>
  <c r="L6" i="6"/>
  <c r="K6" i="6"/>
  <c r="Q6" i="6" s="1"/>
  <c r="R5" i="6"/>
  <c r="Q5" i="6"/>
  <c r="P5" i="6"/>
  <c r="O5" i="6"/>
  <c r="N5" i="6"/>
  <c r="M5" i="6"/>
  <c r="L5" i="6"/>
  <c r="K5" i="6"/>
  <c r="Q4" i="6"/>
  <c r="S4" i="6" s="1"/>
  <c r="T4" i="6" s="1"/>
  <c r="P4" i="6"/>
  <c r="R4" i="6" s="1"/>
  <c r="O4" i="6"/>
  <c r="N4" i="6"/>
  <c r="M4" i="6"/>
  <c r="L4" i="6"/>
  <c r="K4" i="6"/>
  <c r="P3" i="6"/>
  <c r="O3" i="6"/>
  <c r="N3" i="6"/>
  <c r="M3" i="6"/>
  <c r="L3" i="6"/>
  <c r="K3" i="6"/>
  <c r="Q3" i="6" s="1"/>
  <c r="R2" i="6"/>
  <c r="P2" i="6"/>
  <c r="O2" i="6"/>
  <c r="N2" i="6"/>
  <c r="M2" i="6"/>
  <c r="L2" i="6"/>
  <c r="K2" i="6"/>
  <c r="D16" i="4"/>
  <c r="C16" i="4"/>
  <c r="C15" i="4"/>
  <c r="D15" i="4" s="1"/>
  <c r="D14" i="4"/>
  <c r="C14" i="4"/>
  <c r="C13" i="4"/>
  <c r="D13" i="4" s="1"/>
  <c r="D12" i="4"/>
  <c r="C12" i="4"/>
  <c r="C11" i="4"/>
  <c r="D11" i="4" s="1"/>
  <c r="D10" i="4"/>
  <c r="C10" i="4"/>
  <c r="C9" i="4"/>
  <c r="D9" i="4" s="1"/>
  <c r="D8" i="4"/>
  <c r="C8" i="4"/>
  <c r="C7" i="4"/>
  <c r="D7" i="4" s="1"/>
  <c r="D6" i="4"/>
  <c r="C6" i="4"/>
  <c r="C5" i="4"/>
  <c r="D5" i="4" s="1"/>
  <c r="D4" i="4"/>
  <c r="C4" i="4"/>
  <c r="C3" i="4"/>
  <c r="D3" i="4" s="1"/>
  <c r="B1" i="4"/>
  <c r="I28" i="3"/>
  <c r="G28" i="3"/>
  <c r="G23" i="3"/>
  <c r="I23" i="3" s="1"/>
  <c r="AKT21" i="3"/>
  <c r="AJY21" i="3"/>
  <c r="AKA21" i="3" s="1"/>
  <c r="AJW21" i="3"/>
  <c r="AGY21" i="3"/>
  <c r="AGD21" i="3"/>
  <c r="AGF21" i="3" s="1"/>
  <c r="AGB21" i="3"/>
  <c r="ADD21" i="3"/>
  <c r="ACI21" i="3"/>
  <c r="ACK21" i="3" s="1"/>
  <c r="ACG21" i="3"/>
  <c r="ZI21" i="3"/>
  <c r="YN21" i="3"/>
  <c r="YP21" i="3" s="1"/>
  <c r="YL21" i="3"/>
  <c r="VN21" i="3"/>
  <c r="US21" i="3"/>
  <c r="UU21" i="3" s="1"/>
  <c r="UQ21" i="3"/>
  <c r="RS21" i="3"/>
  <c r="QX21" i="3"/>
  <c r="QZ21" i="3" s="1"/>
  <c r="QV21" i="3"/>
  <c r="NX21" i="3"/>
  <c r="NC21" i="3"/>
  <c r="NE21" i="3" s="1"/>
  <c r="NA21" i="3"/>
  <c r="KC21" i="3"/>
  <c r="JH21" i="3"/>
  <c r="JJ21" i="3" s="1"/>
  <c r="JF21" i="3"/>
  <c r="GH21" i="3"/>
  <c r="FM21" i="3"/>
  <c r="FO21" i="3" s="1"/>
  <c r="FK21" i="3"/>
  <c r="CM21" i="3"/>
  <c r="AKT20" i="3"/>
  <c r="AJY20" i="3"/>
  <c r="AKA20" i="3" s="1"/>
  <c r="AJW20" i="3"/>
  <c r="AGY20" i="3"/>
  <c r="AGD20" i="3"/>
  <c r="AGF20" i="3" s="1"/>
  <c r="AGB20" i="3"/>
  <c r="ADD20" i="3"/>
  <c r="ACI20" i="3"/>
  <c r="ACK20" i="3" s="1"/>
  <c r="ACG20" i="3"/>
  <c r="ZI20" i="3"/>
  <c r="YN20" i="3"/>
  <c r="YP20" i="3" s="1"/>
  <c r="YL20" i="3"/>
  <c r="VN20" i="3"/>
  <c r="US20" i="3"/>
  <c r="UU20" i="3" s="1"/>
  <c r="UQ20" i="3"/>
  <c r="RS20" i="3"/>
  <c r="QX20" i="3"/>
  <c r="QZ20" i="3" s="1"/>
  <c r="QV20" i="3"/>
  <c r="NX20" i="3"/>
  <c r="NE20" i="3"/>
  <c r="NC20" i="3"/>
  <c r="NA20" i="3"/>
  <c r="KC20" i="3"/>
  <c r="JJ20" i="3"/>
  <c r="JH20" i="3"/>
  <c r="JF20" i="3"/>
  <c r="GH20" i="3"/>
  <c r="FO20" i="3"/>
  <c r="FM20" i="3"/>
  <c r="FK20" i="3"/>
  <c r="CM20" i="3"/>
  <c r="AKT19" i="3"/>
  <c r="AKA19" i="3"/>
  <c r="AJY19" i="3"/>
  <c r="AJW19" i="3"/>
  <c r="AGY19" i="3"/>
  <c r="AGF19" i="3"/>
  <c r="AGD19" i="3"/>
  <c r="AGB19" i="3"/>
  <c r="ADD19" i="3"/>
  <c r="ACK19" i="3"/>
  <c r="ACI19" i="3"/>
  <c r="ACG19" i="3"/>
  <c r="ZI19" i="3"/>
  <c r="YP19" i="3"/>
  <c r="YN19" i="3"/>
  <c r="YL19" i="3"/>
  <c r="VN19" i="3"/>
  <c r="UU19" i="3"/>
  <c r="US19" i="3"/>
  <c r="UQ19" i="3"/>
  <c r="RS19" i="3"/>
  <c r="QZ19" i="3"/>
  <c r="QX19" i="3"/>
  <c r="QV19" i="3"/>
  <c r="NX19" i="3"/>
  <c r="NE19" i="3"/>
  <c r="NC19" i="3"/>
  <c r="NA19" i="3"/>
  <c r="KC19" i="3"/>
  <c r="JJ19" i="3"/>
  <c r="JH19" i="3"/>
  <c r="JF19" i="3"/>
  <c r="GH19" i="3"/>
  <c r="FO19" i="3"/>
  <c r="FM19" i="3"/>
  <c r="FK19" i="3"/>
  <c r="CM19" i="3"/>
  <c r="AKT18" i="3"/>
  <c r="AKA18" i="3"/>
  <c r="AJY18" i="3"/>
  <c r="AJW18" i="3"/>
  <c r="AGY18" i="3"/>
  <c r="AGF18" i="3"/>
  <c r="AGD18" i="3"/>
  <c r="AGB18" i="3"/>
  <c r="ADD18" i="3"/>
  <c r="ACK18" i="3"/>
  <c r="ACI18" i="3"/>
  <c r="ACG18" i="3"/>
  <c r="ZI18" i="3"/>
  <c r="YP18" i="3"/>
  <c r="YN18" i="3"/>
  <c r="YL18" i="3"/>
  <c r="VN18" i="3"/>
  <c r="UU18" i="3"/>
  <c r="US18" i="3"/>
  <c r="UQ18" i="3"/>
  <c r="RS18" i="3"/>
  <c r="QZ18" i="3"/>
  <c r="QX18" i="3"/>
  <c r="QV18" i="3"/>
  <c r="NX18" i="3"/>
  <c r="NE18" i="3"/>
  <c r="NC18" i="3"/>
  <c r="NA18" i="3"/>
  <c r="KC18" i="3"/>
  <c r="JJ18" i="3"/>
  <c r="JH18" i="3"/>
  <c r="JF18" i="3"/>
  <c r="GH18" i="3"/>
  <c r="FO18" i="3"/>
  <c r="FM18" i="3"/>
  <c r="FK18" i="3"/>
  <c r="CM18" i="3"/>
  <c r="H16" i="3"/>
  <c r="G14" i="3"/>
  <c r="D13" i="3"/>
  <c r="G13" i="3" s="1"/>
  <c r="D11" i="3"/>
  <c r="G11" i="3" s="1"/>
  <c r="G10" i="3"/>
  <c r="D10" i="3"/>
  <c r="D14" i="3" s="1"/>
  <c r="D8" i="3"/>
  <c r="G8" i="3" s="1"/>
  <c r="D7" i="3"/>
  <c r="G7" i="3" s="1"/>
  <c r="D6" i="3"/>
  <c r="G6" i="3" s="1"/>
  <c r="G5" i="3"/>
  <c r="D5" i="3"/>
  <c r="D4" i="3"/>
  <c r="G4" i="3" s="1"/>
  <c r="G3" i="3"/>
  <c r="H9" i="2"/>
  <c r="I9" i="2" s="1"/>
  <c r="G9" i="2"/>
  <c r="F9" i="2"/>
  <c r="C9" i="1" s="1"/>
  <c r="C9" i="2"/>
  <c r="D9" i="2" s="1"/>
  <c r="B9" i="2"/>
  <c r="A9" i="2"/>
  <c r="A9" i="1" s="1"/>
  <c r="H8" i="2"/>
  <c r="I8" i="2" s="1"/>
  <c r="G8" i="2"/>
  <c r="F8" i="2"/>
  <c r="C8" i="1" s="1"/>
  <c r="C8" i="2"/>
  <c r="D8" i="2" s="1"/>
  <c r="B8" i="2"/>
  <c r="A8" i="2"/>
  <c r="A8" i="1" s="1"/>
  <c r="H7" i="2"/>
  <c r="I7" i="2" s="1"/>
  <c r="G7" i="2"/>
  <c r="F7" i="2"/>
  <c r="C7" i="1" s="1"/>
  <c r="C7" i="2"/>
  <c r="D7" i="2" s="1"/>
  <c r="B7" i="2"/>
  <c r="A7" i="2"/>
  <c r="A7" i="1" s="1"/>
  <c r="H6" i="2"/>
  <c r="I6" i="2" s="1"/>
  <c r="G6" i="2"/>
  <c r="F6" i="2"/>
  <c r="C6" i="1" s="1"/>
  <c r="C6" i="2"/>
  <c r="D6" i="2" s="1"/>
  <c r="B6" i="2"/>
  <c r="A6" i="2"/>
  <c r="A6" i="1" s="1"/>
  <c r="H5" i="2"/>
  <c r="I5" i="2" s="1"/>
  <c r="G5" i="2"/>
  <c r="F5" i="2"/>
  <c r="C5" i="1" s="1"/>
  <c r="C5" i="2"/>
  <c r="D5" i="2" s="1"/>
  <c r="B5" i="2"/>
  <c r="A5" i="2"/>
  <c r="A5" i="1" s="1"/>
  <c r="H4" i="2"/>
  <c r="I4" i="2" s="1"/>
  <c r="G4" i="2"/>
  <c r="F4" i="2"/>
  <c r="C4" i="1" s="1"/>
  <c r="C4" i="2"/>
  <c r="D4" i="2" s="1"/>
  <c r="B4" i="2"/>
  <c r="A4" i="2"/>
  <c r="A4" i="1" s="1"/>
  <c r="H3" i="2"/>
  <c r="I3" i="2" s="1"/>
  <c r="G3" i="2"/>
  <c r="F3" i="2"/>
  <c r="C3" i="1" s="1"/>
  <c r="C3" i="2"/>
  <c r="D3" i="2" s="1"/>
  <c r="B3" i="2"/>
  <c r="A3" i="2"/>
  <c r="A3" i="1" s="1"/>
  <c r="H2" i="2"/>
  <c r="I2" i="2" s="1"/>
  <c r="G2" i="2"/>
  <c r="F2" i="2"/>
  <c r="C2" i="1" s="1"/>
  <c r="A2" i="1"/>
  <c r="E5" i="2" l="1"/>
  <c r="B5" i="1" s="1"/>
  <c r="E7" i="2"/>
  <c r="B7" i="1" s="1"/>
  <c r="J2" i="2"/>
  <c r="D2" i="1" s="1"/>
  <c r="J6" i="2"/>
  <c r="J3" i="2"/>
  <c r="E4" i="2"/>
  <c r="B4" i="1" s="1"/>
  <c r="E8" i="2"/>
  <c r="B8" i="1" s="1"/>
  <c r="J4" i="2"/>
  <c r="D4" i="1" s="1"/>
  <c r="J8" i="2"/>
  <c r="E2" i="2"/>
  <c r="M2" i="2" s="1"/>
  <c r="E3" i="2"/>
  <c r="B3" i="1" s="1"/>
  <c r="J5" i="2"/>
  <c r="L5" i="2" s="1"/>
  <c r="E6" i="2"/>
  <c r="B6" i="1" s="1"/>
  <c r="J9" i="2"/>
  <c r="D9" i="1" s="1"/>
  <c r="E9" i="2"/>
  <c r="B9" i="1" s="1"/>
  <c r="L3" i="2"/>
  <c r="S7" i="6"/>
  <c r="T7" i="6" s="1"/>
  <c r="D3" i="1"/>
  <c r="S6" i="6"/>
  <c r="D8" i="1"/>
  <c r="G16" i="3"/>
  <c r="I16" i="3" s="1"/>
  <c r="I2" i="3" s="1"/>
  <c r="U22" i="6"/>
  <c r="U30" i="6"/>
  <c r="U31" i="6"/>
  <c r="J7" i="2"/>
  <c r="S5" i="6"/>
  <c r="T5" i="6" s="1"/>
  <c r="R7" i="6"/>
  <c r="T10" i="6"/>
  <c r="R15" i="6"/>
  <c r="S15" i="6" s="1"/>
  <c r="T15" i="6" s="1"/>
  <c r="T18" i="6"/>
  <c r="R23" i="6"/>
  <c r="S23" i="6" s="1"/>
  <c r="T23" i="6" s="1"/>
  <c r="T26" i="6"/>
  <c r="R31" i="6"/>
  <c r="S31" i="6" s="1"/>
  <c r="T31" i="6" s="1"/>
  <c r="S35" i="6"/>
  <c r="T35" i="6" s="1"/>
  <c r="T37" i="6"/>
  <c r="U39" i="6"/>
  <c r="U40" i="6"/>
  <c r="T42" i="6"/>
  <c r="S45" i="6"/>
  <c r="T45" i="6" s="1"/>
  <c r="U6" i="6"/>
  <c r="U7" i="6"/>
  <c r="Q2" i="6"/>
  <c r="S2" i="6" s="1"/>
  <c r="T2" i="6" s="1"/>
  <c r="K47" i="6"/>
  <c r="U3" i="6"/>
  <c r="U4" i="6"/>
  <c r="R6" i="6"/>
  <c r="U10" i="6"/>
  <c r="U11" i="6"/>
  <c r="U12" i="6"/>
  <c r="T13" i="6"/>
  <c r="S16" i="6"/>
  <c r="T16" i="6" s="1"/>
  <c r="U18" i="6"/>
  <c r="U19" i="6"/>
  <c r="U20" i="6"/>
  <c r="T21" i="6"/>
  <c r="R22" i="6"/>
  <c r="S22" i="6" s="1"/>
  <c r="T22" i="6" s="1"/>
  <c r="S24" i="6"/>
  <c r="T24" i="6" s="1"/>
  <c r="U26" i="6"/>
  <c r="U27" i="6"/>
  <c r="U28" i="6"/>
  <c r="T29" i="6"/>
  <c r="R30" i="6"/>
  <c r="S30" i="6" s="1"/>
  <c r="T30" i="6" s="1"/>
  <c r="S32" i="6"/>
  <c r="T32" i="6" s="1"/>
  <c r="U34" i="6"/>
  <c r="V34" i="6" s="1"/>
  <c r="V47" i="6" s="1"/>
  <c r="S36" i="6"/>
  <c r="U37" i="6"/>
  <c r="V37" i="6" s="1"/>
  <c r="R40" i="6"/>
  <c r="S40" i="6" s="1"/>
  <c r="T40" i="6" s="1"/>
  <c r="U42" i="6"/>
  <c r="T43" i="6"/>
  <c r="U14" i="6"/>
  <c r="U15" i="6"/>
  <c r="T17" i="6"/>
  <c r="U23" i="6"/>
  <c r="R3" i="6"/>
  <c r="S3" i="6" s="1"/>
  <c r="T3" i="6" s="1"/>
  <c r="U5" i="6"/>
  <c r="T6" i="6"/>
  <c r="S9" i="6"/>
  <c r="T9" i="6" s="1"/>
  <c r="R11" i="6"/>
  <c r="S11" i="6" s="1"/>
  <c r="T11" i="6" s="1"/>
  <c r="U13" i="6"/>
  <c r="T14" i="6"/>
  <c r="S17" i="6"/>
  <c r="U21" i="6"/>
  <c r="S25" i="6"/>
  <c r="T25" i="6" s="1"/>
  <c r="U29" i="6"/>
  <c r="U35" i="6"/>
  <c r="T36" i="6"/>
  <c r="R39" i="6"/>
  <c r="S39" i="6" s="1"/>
  <c r="T39" i="6" s="1"/>
  <c r="S41" i="6"/>
  <c r="T41" i="6" s="1"/>
  <c r="U43" i="6"/>
  <c r="U44" i="6"/>
  <c r="U45" i="6"/>
  <c r="D12" i="3"/>
  <c r="G12" i="3" s="1"/>
  <c r="L8" i="2" l="1"/>
  <c r="L6" i="2"/>
  <c r="L9" i="2"/>
  <c r="D6" i="1"/>
  <c r="J11" i="2"/>
  <c r="B2" i="1"/>
  <c r="E11" i="2"/>
  <c r="K11" i="2" s="1"/>
  <c r="L4" i="2"/>
  <c r="D5" i="1"/>
  <c r="U2" i="6"/>
  <c r="D7" i="1"/>
  <c r="L7" i="2"/>
  <c r="L11" i="2" l="1"/>
  <c r="L13" i="2" s="1"/>
</calcChain>
</file>

<file path=xl/sharedStrings.xml><?xml version="1.0" encoding="utf-8"?>
<sst xmlns="http://schemas.openxmlformats.org/spreadsheetml/2006/main" count="647" uniqueCount="352">
  <si>
    <t>購入日</t>
  </si>
  <si>
    <t>購入額</t>
  </si>
  <si>
    <t>売付日</t>
  </si>
  <si>
    <t>売付額</t>
  </si>
  <si>
    <t>date1</t>
  </si>
  <si>
    <t>tamaz</t>
  </si>
  <si>
    <t>temp1</t>
  </si>
  <si>
    <t>swap1</t>
  </si>
  <si>
    <t>etamaz</t>
  </si>
  <si>
    <t>date2</t>
  </si>
  <si>
    <t>utamaz</t>
  </si>
  <si>
    <t>temp2</t>
  </si>
  <si>
    <t>swap2</t>
  </si>
  <si>
    <t>eutamaz</t>
  </si>
  <si>
    <t>建単価</t>
  </si>
  <si>
    <t>現在値</t>
  </si>
  <si>
    <t>ロスカット レート</t>
  </si>
  <si>
    <t>金利・価格調整額累計</t>
  </si>
  <si>
    <t>評価損益</t>
  </si>
  <si>
    <t>拘束証拠金</t>
  </si>
  <si>
    <t>総計</t>
  </si>
  <si>
    <t>買</t>
  </si>
  <si>
    <r>
      <rPr>
        <sz val="11"/>
        <rFont val="ＭＳ Ｐゴシック"/>
        <family val="3"/>
        <charset val="1"/>
      </rPr>
      <t>CFD</t>
    </r>
    <r>
      <rPr>
        <sz val="11"/>
        <rFont val="IPA Pゴシック"/>
        <family val="2"/>
        <charset val="1"/>
      </rPr>
      <t>決済</t>
    </r>
  </si>
  <si>
    <r>
      <rPr>
        <sz val="11"/>
        <rFont val="IPA Pゴシック"/>
        <family val="2"/>
        <charset val="1"/>
      </rPr>
      <t>日本</t>
    </r>
    <r>
      <rPr>
        <sz val="11"/>
        <rFont val="ＭＳ Ｐゴシック"/>
        <family val="3"/>
        <charset val="1"/>
      </rPr>
      <t>225</t>
    </r>
  </si>
  <si>
    <t>売</t>
  </si>
  <si>
    <t>楽天</t>
  </si>
  <si>
    <t>ave</t>
  </si>
  <si>
    <t>建玉数 </t>
  </si>
  <si>
    <t>約定日時</t>
  </si>
  <si>
    <t>評価損益 </t>
  </si>
  <si>
    <t>損益率</t>
  </si>
  <si>
    <t>累計スワップ</t>
  </si>
  <si>
    <t>必要証拠金</t>
  </si>
  <si>
    <t>（注文中）</t>
  </si>
  <si>
    <r>
      <rPr>
        <sz val="9"/>
        <color rgb="FF4B5763"/>
        <rFont val="ＭＳ Ｐゴシック"/>
        <family val="3"/>
        <charset val="128"/>
      </rPr>
      <t>57,340 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</si>
  <si>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-76,700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</si>
  <si>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-4,659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</si>
  <si>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+104,450 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</si>
  <si>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+5,225 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</si>
  <si>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-69,550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</si>
  <si>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-3,983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</si>
  <si>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+45,300 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</si>
  <si>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+3,399 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</si>
  <si>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-57,150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</si>
  <si>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-3,399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</si>
  <si>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+18,750 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</si>
  <si>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+3,197 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</si>
  <si>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-43,650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</si>
  <si>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-3,298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</si>
  <si>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+1,550 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</si>
  <si>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+2,477 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</si>
  <si>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+100 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</si>
  <si>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-2,374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</si>
  <si>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+18,200 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</si>
  <si>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+1,873 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</si>
  <si>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-13,500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</si>
  <si>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-1,873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</si>
  <si>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+9,300 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</si>
  <si>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+1,770 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</si>
  <si>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-8,900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</si>
  <si>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-961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</si>
  <si>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-1,250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</si>
  <si>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+828 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</si>
  <si>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4B5763"/>
        <rFont val="ＭＳ Ｐゴシック"/>
        <family val="3"/>
        <charset val="128"/>
      </rPr>
      <t>+250 </t>
    </r>
    <r>
      <rPr>
        <sz val="9"/>
        <color rgb="FF4B5763"/>
        <rFont val="IPA Pゴシック"/>
        <family val="2"/>
        <charset val="1"/>
      </rPr>
      <t>円</t>
    </r>
  </si>
  <si>
    <r>
      <rPr>
        <sz val="9"/>
        <color rgb="FFFF3333"/>
        <rFont val="ＭＳ Ｐゴシック"/>
        <family val="3"/>
        <charset val="128"/>
      </rPr>
      <t>-140</t>
    </r>
    <r>
      <rPr>
        <sz val="9"/>
        <color rgb="FF4B5763"/>
        <rFont val="ＭＳ Ｐゴシック"/>
        <family val="3"/>
        <charset val="128"/>
      </rPr>
      <t> </t>
    </r>
    <r>
      <rPr>
        <sz val="9"/>
        <color rgb="FF4B5763"/>
        <rFont val="IPA Pゴシック"/>
        <family val="2"/>
        <charset val="1"/>
      </rPr>
      <t>円</t>
    </r>
  </si>
  <si>
    <t>数量</t>
  </si>
  <si>
    <t>取得日時</t>
  </si>
  <si>
    <t>買値</t>
  </si>
  <si>
    <t>ロスカット</t>
  </si>
  <si>
    <t>配当</t>
  </si>
  <si>
    <t>損益</t>
  </si>
  <si>
    <t>損益＋配当</t>
  </si>
  <si>
    <t>現値</t>
  </si>
  <si>
    <t>配当/株</t>
  </si>
  <si>
    <t>損益/株</t>
  </si>
  <si>
    <t>損益＋配当/株</t>
  </si>
  <si>
    <t>N-S*n</t>
  </si>
  <si>
    <t>e株価</t>
  </si>
  <si>
    <t>売目標</t>
  </si>
  <si>
    <t>1
(0)</t>
  </si>
  <si>
    <t>22/01/24 09:39
--</t>
  </si>
  <si>
    <t>27,220
25,957</t>
  </si>
  <si>
    <t>+5,130 円
--</t>
  </si>
  <si>
    <t>-7,500 円</t>
  </si>
  <si>
    <t>-2.75%</t>
  </si>
  <si>
    <t>75,760 円</t>
  </si>
  <si>
    <t>決済</t>
  </si>
  <si>
    <t>22/01/26 08:58
--</t>
  </si>
  <si>
    <t>27,120
25,957</t>
  </si>
  <si>
    <t>-6,500 円</t>
  </si>
  <si>
    <t>-2.39%</t>
  </si>
  <si>
    <t>74,660 円</t>
  </si>
  <si>
    <t>22/01/28 08:33
--</t>
  </si>
  <si>
    <t>26,619
25,957</t>
  </si>
  <si>
    <t>-1,490 円</t>
  </si>
  <si>
    <t>-0.55%</t>
  </si>
  <si>
    <t>69,149 円</t>
  </si>
  <si>
    <t>22/01/31 09:08
--</t>
  </si>
  <si>
    <t>26,554
25,957</t>
  </si>
  <si>
    <t>-840 円</t>
  </si>
  <si>
    <t>-0.31%</t>
  </si>
  <si>
    <t>68,794 円</t>
  </si>
  <si>
    <t>22/02/04 09:02
--</t>
  </si>
  <si>
    <t>27,184
25,957</t>
  </si>
  <si>
    <t>-7,140 円</t>
  </si>
  <si>
    <t>-2.62%</t>
  </si>
  <si>
    <t>75,724 円</t>
  </si>
  <si>
    <t>22/02/14 08:33
--</t>
  </si>
  <si>
    <t>27,050
25,957</t>
  </si>
  <si>
    <t>-5,800 円</t>
  </si>
  <si>
    <t>-2.14%</t>
  </si>
  <si>
    <t>73,870 円</t>
  </si>
  <si>
    <t>22/02/18 08:48
--</t>
  </si>
  <si>
    <t>26,914
25,957</t>
  </si>
  <si>
    <t>-4,440 円</t>
  </si>
  <si>
    <t>-1.64%</t>
  </si>
  <si>
    <t>72,374 円</t>
  </si>
  <si>
    <t>22/02/21 09:03
--</t>
  </si>
  <si>
    <t>26,584
25,957</t>
  </si>
  <si>
    <t>-1,140 円</t>
  </si>
  <si>
    <t>-0.42%</t>
  </si>
  <si>
    <t>68,984 円</t>
  </si>
  <si>
    <t>22/02/22 08:44
--</t>
  </si>
  <si>
    <t>26,359
25,957</t>
  </si>
  <si>
    <t>+ 1,110 円</t>
  </si>
  <si>
    <t>+0.42%</t>
  </si>
  <si>
    <t>66,509 円</t>
  </si>
  <si>
    <t>22/02/22 09:15
--</t>
  </si>
  <si>
    <t>26,355
25,957</t>
  </si>
  <si>
    <t>+ 1,150 円</t>
  </si>
  <si>
    <t>+0.43%</t>
  </si>
  <si>
    <t>66,465 円</t>
  </si>
  <si>
    <t>22/02/24 08:41
--</t>
  </si>
  <si>
    <t>26,310
25,957</t>
  </si>
  <si>
    <t>+ 1,600 円</t>
  </si>
  <si>
    <t>+0.60%</t>
  </si>
  <si>
    <t>65,970 円</t>
  </si>
  <si>
    <t>22/02/25 08:40
--</t>
  </si>
  <si>
    <t>26,143
25,957</t>
  </si>
  <si>
    <t>+ 3,270 円</t>
  </si>
  <si>
    <t>+1.25%</t>
  </si>
  <si>
    <t>64,133 円</t>
  </si>
  <si>
    <t>22/02/28 09:26
--</t>
  </si>
  <si>
    <t>26,336
25,957</t>
  </si>
  <si>
    <t>+ 1,340 円</t>
  </si>
  <si>
    <t>+0.50%</t>
  </si>
  <si>
    <t>66,606 円</t>
  </si>
  <si>
    <t>22/03/02 08:56
--</t>
  </si>
  <si>
    <t>26,434
25,957</t>
  </si>
  <si>
    <t>+ 360 円</t>
  </si>
  <si>
    <t>+0.13%</t>
  </si>
  <si>
    <t>67,684 円</t>
  </si>
  <si>
    <t>22/03/07 08:37
--</t>
  </si>
  <si>
    <t>25,600
25,957</t>
  </si>
  <si>
    <t>+ 8,700 円</t>
  </si>
  <si>
    <t>+3.39%</t>
  </si>
  <si>
    <t>58,400 円</t>
  </si>
  <si>
    <t>22/03/08 09:00
--</t>
  </si>
  <si>
    <t>24,937
25,957</t>
  </si>
  <si>
    <t>+ 15,330 円</t>
  </si>
  <si>
    <t>+6.14%</t>
  </si>
  <si>
    <t>51,107 円</t>
  </si>
  <si>
    <t>22/03/09 14:47
--</t>
  </si>
  <si>
    <t>24,780
25,957</t>
  </si>
  <si>
    <t>+ 16,900 円</t>
  </si>
  <si>
    <t>+6.82%</t>
  </si>
  <si>
    <t>49,380 円</t>
  </si>
  <si>
    <t>22/04/07 09:06
--</t>
  </si>
  <si>
    <t>26,916
25,957</t>
  </si>
  <si>
    <t>+2,810 円
--</t>
  </si>
  <si>
    <t>-6,780 円</t>
  </si>
  <si>
    <t>-2.51%</t>
  </si>
  <si>
    <t>52,296 円</t>
  </si>
  <si>
    <t>22/04/12 09:05
--</t>
  </si>
  <si>
    <t>26,624
25,957</t>
  </si>
  <si>
    <t>-3,860 円</t>
  </si>
  <si>
    <t>-1.44%</t>
  </si>
  <si>
    <t>49,354 円</t>
  </si>
  <si>
    <t>22/04/13 09:01
--</t>
  </si>
  <si>
    <t>26,429
25,957</t>
  </si>
  <si>
    <t>-1,910 円</t>
  </si>
  <si>
    <t>-0.72%</t>
  </si>
  <si>
    <t>47,209 円</t>
  </si>
  <si>
    <t>22/04/25 09:03
--</t>
  </si>
  <si>
    <t>26,549
25,973</t>
  </si>
  <si>
    <t>-2,950 円</t>
  </si>
  <si>
    <t>-1.11%</t>
  </si>
  <si>
    <t>48,479 円</t>
  </si>
  <si>
    <t>2
(0)</t>
  </si>
  <si>
    <t>22/04/27 08:49
--</t>
  </si>
  <si>
    <t>26,141
25,973</t>
  </si>
  <si>
    <t>+5,620 円
--</t>
  </si>
  <si>
    <t>+ 2,260 円</t>
  </si>
  <si>
    <t>87,982 円</t>
  </si>
  <si>
    <t>22/05/10 09:00
--</t>
  </si>
  <si>
    <t>26,133
25,973</t>
  </si>
  <si>
    <t>+ 2,420 円</t>
  </si>
  <si>
    <t>+0.46%</t>
  </si>
  <si>
    <t>88,186 円</t>
  </si>
  <si>
    <t>22/05/11 09:45
--</t>
  </si>
  <si>
    <t>26,050
25,973</t>
  </si>
  <si>
    <t>+ 2,040 円</t>
  </si>
  <si>
    <t>+0.78%</t>
  </si>
  <si>
    <t>43,180 円</t>
  </si>
  <si>
    <t>22/05/12 09:08
--</t>
  </si>
  <si>
    <t>25,890
25,973</t>
  </si>
  <si>
    <t>+ 3,640 円</t>
  </si>
  <si>
    <t>+1.40%</t>
  </si>
  <si>
    <t>41,420 円</t>
  </si>
  <si>
    <t>22/05/13 08:46
--</t>
  </si>
  <si>
    <t>25,943
25,973</t>
  </si>
  <si>
    <t>+ 3,110 円</t>
  </si>
  <si>
    <t>+1.19%</t>
  </si>
  <si>
    <t>42,003 円</t>
  </si>
  <si>
    <t>22/05/19 09:08
--</t>
  </si>
  <si>
    <t>26,230
25,973</t>
  </si>
  <si>
    <t>+ 240 円</t>
  </si>
  <si>
    <t>+0.09%</t>
  </si>
  <si>
    <t>45,680 円</t>
  </si>
  <si>
    <t>22/06/14 08:57
--</t>
  </si>
  <si>
    <t>26,370
25,973</t>
  </si>
  <si>
    <t>+2,240 円
--</t>
  </si>
  <si>
    <t>-1,730 円</t>
  </si>
  <si>
    <t>-0.65%</t>
  </si>
  <si>
    <t>46,080 円</t>
  </si>
  <si>
    <t>22/06/17 08:56
--</t>
  </si>
  <si>
    <t>25,769
25,973</t>
  </si>
  <si>
    <t>+4,480 円
--</t>
  </si>
  <si>
    <t>+ 8,560 円</t>
  </si>
  <si>
    <t>+1.66%</t>
  </si>
  <si>
    <t>78,938 円</t>
  </si>
  <si>
    <t>22/06/23 08:55
--</t>
  </si>
  <si>
    <t>26,040
25,973</t>
  </si>
  <si>
    <t>+ 1,570 円</t>
  </si>
  <si>
    <t>43,610 円</t>
  </si>
  <si>
    <t>1
(1)</t>
  </si>
  <si>
    <t>22/08/10 08:53
--</t>
  </si>
  <si>
    <t>27,860
25,973</t>
  </si>
  <si>
    <t>-16,630 円</t>
  </si>
  <si>
    <t>-5.96%</t>
  </si>
  <si>
    <t>52,530 円</t>
  </si>
  <si>
    <t>22/08/29 08:56
--</t>
  </si>
  <si>
    <t>27,896
25,973</t>
  </si>
  <si>
    <t>-16,990 円</t>
  </si>
  <si>
    <t>-6.09%</t>
  </si>
  <si>
    <t>52,526 円</t>
  </si>
  <si>
    <t>22/09/01 09:50
--</t>
  </si>
  <si>
    <t>27,668
25,973</t>
  </si>
  <si>
    <t>-14,710 円</t>
  </si>
  <si>
    <t>-5.31%</t>
  </si>
  <si>
    <t>50,018 円</t>
  </si>
  <si>
    <t>22/09/05 08:49
--</t>
  </si>
  <si>
    <t>27,516
25,973</t>
  </si>
  <si>
    <t>-26,380 円</t>
  </si>
  <si>
    <t>-4.79%</t>
  </si>
  <si>
    <t>97,572 円</t>
  </si>
  <si>
    <t>22/09/14 08:42
--</t>
  </si>
  <si>
    <t>27,635
25,973</t>
  </si>
  <si>
    <t>0 円
--</t>
  </si>
  <si>
    <t>-16,620 円</t>
  </si>
  <si>
    <t>-6.01%</t>
  </si>
  <si>
    <t>50,045 円</t>
  </si>
  <si>
    <t>22/09/16 08:56
--</t>
  </si>
  <si>
    <t>27,364
25,973</t>
  </si>
  <si>
    <t>-13,910 円</t>
  </si>
  <si>
    <t>-5.08%</t>
  </si>
  <si>
    <t>47,064 円</t>
  </si>
  <si>
    <t>22/09/21 08:49
--</t>
  </si>
  <si>
    <t>27,236
25,973</t>
  </si>
  <si>
    <t>-12,630 円</t>
  </si>
  <si>
    <t>-4.63%</t>
  </si>
  <si>
    <t>45,886 円</t>
  </si>
  <si>
    <t>22/09/22 08:57
--</t>
  </si>
  <si>
    <t>26,848
25,973</t>
  </si>
  <si>
    <t>-8,750 円</t>
  </si>
  <si>
    <t>-3.25%</t>
  </si>
  <si>
    <t>41,618 円</t>
  </si>
  <si>
    <t>22/09/26 08:49
--</t>
  </si>
  <si>
    <t>26,458
25,973</t>
  </si>
  <si>
    <t>-4,850 円</t>
  </si>
  <si>
    <t>-1.83%</t>
  </si>
  <si>
    <t>47,638 円</t>
  </si>
  <si>
    <t>26,460
25,973</t>
  </si>
  <si>
    <t>-4,870 円</t>
  </si>
  <si>
    <t>-1.84%</t>
  </si>
  <si>
    <t>47,660 円</t>
  </si>
  <si>
    <t>22/09/27 08:36
--</t>
  </si>
  <si>
    <t>26,344
25,973</t>
  </si>
  <si>
    <t>-3,710 円</t>
  </si>
  <si>
    <t>-1.40%</t>
  </si>
  <si>
    <t>46,384 円</t>
  </si>
  <si>
    <t>22/09/28 09:00
--</t>
  </si>
  <si>
    <t>26,270
25,973</t>
  </si>
  <si>
    <t>-5,940 円</t>
  </si>
  <si>
    <t>-1.13%</t>
  </si>
  <si>
    <t>91,140 円</t>
  </si>
  <si>
    <t>22/09/30 08:47
--</t>
  </si>
  <si>
    <t>26,258
25,973</t>
  </si>
  <si>
    <t>-2,850 円</t>
  </si>
  <si>
    <t>-1.08%</t>
  </si>
  <si>
    <t>45,438 円</t>
  </si>
  <si>
    <t>22/10/03 09:00
--</t>
  </si>
  <si>
    <t>25,743
25,973</t>
  </si>
  <si>
    <t>+ 4,600 円</t>
  </si>
  <si>
    <t>+0.89%</t>
  </si>
  <si>
    <t>51,486 円</t>
  </si>
  <si>
    <r>
      <t>-9,000</t>
    </r>
    <r>
      <rPr>
        <sz val="9"/>
        <color rgb="FF4B5763"/>
        <rFont val="ＭＳ Ｐゴシック"/>
        <family val="3"/>
        <charset val="128"/>
      </rPr>
      <t> 円</t>
    </r>
  </si>
  <si>
    <t>0 円</t>
  </si>
  <si>
    <t>1,146,800 円</t>
  </si>
  <si>
    <t>+375,950 円</t>
  </si>
  <si>
    <t>+21,178 円</t>
  </si>
  <si>
    <t>57,340 円</t>
  </si>
  <si>
    <t>+363,900 円</t>
  </si>
  <si>
    <t>+21,056 円</t>
  </si>
  <si>
    <t>+374,050 円</t>
  </si>
  <si>
    <t>+20,884 円</t>
  </si>
  <si>
    <t>+373,000 円</t>
  </si>
  <si>
    <t>+20,749 円</t>
  </si>
  <si>
    <t>+383,300 円</t>
  </si>
  <si>
    <t>+20,667 円</t>
  </si>
  <si>
    <t>+387,700 円</t>
  </si>
  <si>
    <t>+20,560 円</t>
  </si>
  <si>
    <t>+371,700 円</t>
  </si>
  <si>
    <t>+20,149 円</t>
  </si>
  <si>
    <t>+376,650 円</t>
  </si>
  <si>
    <t>+20,076 円</t>
  </si>
  <si>
    <t>+385,150 円</t>
  </si>
  <si>
    <t>+19,999 円</t>
  </si>
  <si>
    <t>+378,000 円</t>
  </si>
  <si>
    <t>+19,667 円</t>
  </si>
  <si>
    <t>+382,000 円</t>
  </si>
  <si>
    <t>+19,540 円</t>
  </si>
  <si>
    <t>+399,100 円</t>
  </si>
  <si>
    <t>+19,501 円</t>
  </si>
  <si>
    <t>+393,400 円</t>
  </si>
  <si>
    <t>+19,413 円</t>
  </si>
  <si>
    <t>+385,200 円</t>
  </si>
  <si>
    <t>+19,339 円</t>
  </si>
  <si>
    <t>+384,250 円</t>
  </si>
  <si>
    <t>+19,288 円</t>
  </si>
  <si>
    <t>+386,200 円</t>
  </si>
  <si>
    <t>+19,191 円</t>
  </si>
  <si>
    <t>+390,800 円</t>
  </si>
  <si>
    <t>+19,028 円</t>
  </si>
  <si>
    <t>+396,800 円</t>
  </si>
  <si>
    <t>+18,937 円</t>
  </si>
  <si>
    <t>+399,550 円</t>
  </si>
  <si>
    <t>+18,856 円</t>
  </si>
  <si>
    <t>+403,750 円</t>
  </si>
  <si>
    <t>+18,463 円</t>
  </si>
  <si>
    <t>+115,500 円</t>
  </si>
  <si>
    <t>+5,413 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</si>
</sst>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176" formatCode="yyyy/m/d\ h:mm;@"/>
    <numFmt numFmtId="177" formatCode="\¥#,##0.000;[Red]&quot;¥-&quot;#,##0.000"/>
    <numFmt numFmtId="178" formatCode="yyyy/mm/dd\ h:mm"/>
    <numFmt numFmtId="179" formatCode="#,##0.000;[Red]\-#,##0.000"/>
    <numFmt numFmtId="180" formatCode="[$-411]yyyy/m/d"/>
    <numFmt numFmtId="181" formatCode="[$-411]yyyy/m/d\ h:mm"/>
    <numFmt numFmtId="182" formatCode="#,##0.0;[Red]\-#,##0.0"/>
    <numFmt numFmtId="183" formatCode="yyyy/mm/dd"/>
    <numFmt numFmtId="184" formatCode="\¥#,##0.00;[Red]&quot;-¥&quot;#,##0.00"/>
  </numFmts>
  <fonts count="14">
    <font>
      <sz val="11"/>
      <name val="IPA Pゴシック"/>
      <family val="2"/>
      <charset val="1"/>
    </font>
    <font>
      <sz val="10"/>
      <name val="Arial"/>
      <family val="2"/>
    </font>
    <font>
      <sz val="10"/>
      <name val="IPA Pゴシック"/>
      <family val="2"/>
      <charset val="1"/>
    </font>
    <font>
      <sz val="10"/>
      <name val="ＭＳ ゴシック"/>
      <family val="3"/>
      <charset val="1"/>
    </font>
    <font>
      <sz val="11"/>
      <name val="ＭＳ Ｐゴシック"/>
      <family val="3"/>
      <charset val="1"/>
    </font>
    <font>
      <sz val="9"/>
      <color rgb="FF4B5763"/>
      <name val="ＭＳ Ｐゴシック"/>
      <family val="3"/>
      <charset val="128"/>
    </font>
    <font>
      <sz val="9"/>
      <color rgb="FF4B5763"/>
      <name val="IPA Pゴシック"/>
      <family val="2"/>
      <charset val="1"/>
    </font>
    <font>
      <sz val="9"/>
      <color rgb="FF0055FF"/>
      <name val="ＭＳ Ｐゴシック"/>
      <family val="3"/>
      <charset val="128"/>
    </font>
    <font>
      <sz val="9"/>
      <color rgb="FFFF3333"/>
      <name val="ＭＳ Ｐゴシック"/>
      <family val="3"/>
      <charset val="128"/>
    </font>
    <font>
      <sz val="9"/>
      <color rgb="FF0055FF"/>
      <name val="IPA Pゴシック"/>
      <family val="2"/>
      <charset val="1"/>
    </font>
    <font>
      <sz val="9"/>
      <color rgb="FFFF3333"/>
      <name val="IPA Pゴシック"/>
      <family val="2"/>
      <charset val="1"/>
    </font>
    <font>
      <sz val="11"/>
      <color rgb="FF0000FF"/>
      <name val="IPA Pゴシック"/>
      <family val="2"/>
      <charset val="1"/>
    </font>
    <font>
      <sz val="11"/>
      <name val="IPA Pゴシック"/>
      <family val="2"/>
      <charset val="1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2D8"/>
      </patternFill>
    </fill>
    <fill>
      <patternFill patternType="solid">
        <fgColor rgb="FF99CCFF"/>
        <bgColor rgb="FFB3C3D4"/>
      </patternFill>
    </fill>
    <fill>
      <patternFill patternType="solid">
        <fgColor rgb="FFFFB66C"/>
        <bgColor rgb="FFFF99CC"/>
      </patternFill>
    </fill>
    <fill>
      <patternFill patternType="solid">
        <fgColor rgb="FFFFF2D8"/>
        <bgColor rgb="FFFFF5CE"/>
      </patternFill>
    </fill>
    <fill>
      <patternFill patternType="solid">
        <fgColor rgb="FFDEE6EF"/>
        <bgColor rgb="FFFFF2D8"/>
      </patternFill>
    </fill>
    <fill>
      <patternFill patternType="solid">
        <fgColor rgb="FFFFF2D8"/>
        <bgColor indexed="64"/>
      </patternFill>
    </fill>
  </fills>
  <borders count="3">
    <border>
      <left/>
      <right/>
      <top/>
      <bottom/>
      <diagonal/>
    </border>
    <border>
      <left style="medium">
        <color rgb="FFB3C3D4"/>
      </left>
      <right style="medium">
        <color rgb="FFB3C3D4"/>
      </right>
      <top style="medium">
        <color rgb="FFB3C3D4"/>
      </top>
      <bottom/>
      <diagonal/>
    </border>
    <border>
      <left style="medium">
        <color rgb="FFB3C3D4"/>
      </left>
      <right style="medium">
        <color rgb="FFB3C3D4"/>
      </right>
      <top/>
      <bottom style="medium">
        <color rgb="FFB3C3D4"/>
      </bottom>
      <diagonal/>
    </border>
  </borders>
  <cellStyleXfs count="4">
    <xf numFmtId="0" fontId="0" fillId="0" borderId="0">
      <alignment vertical="center"/>
    </xf>
    <xf numFmtId="41" fontId="1" fillId="0" borderId="0" applyBorder="0" applyAlignment="0" applyProtection="0"/>
    <xf numFmtId="38" fontId="12" fillId="0" borderId="0" applyBorder="0" applyProtection="0">
      <alignment vertical="center"/>
    </xf>
    <xf numFmtId="38" fontId="4" fillId="0" borderId="0" applyBorder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9" fontId="0" fillId="0" borderId="0" xfId="2" applyNumberFormat="1" applyFont="1" applyBorder="1" applyAlignment="1" applyProtection="1">
      <alignment horizontal="right" vertical="center"/>
    </xf>
    <xf numFmtId="38" fontId="0" fillId="0" borderId="0" xfId="2" applyFont="1" applyBorder="1" applyAlignment="1" applyProtection="1">
      <alignment horizontal="right" vertical="center"/>
    </xf>
    <xf numFmtId="179" fontId="0" fillId="2" borderId="0" xfId="2" applyNumberFormat="1" applyFont="1" applyFill="1" applyBorder="1" applyAlignment="1" applyProtection="1">
      <alignment horizontal="right" vertical="center"/>
    </xf>
    <xf numFmtId="38" fontId="0" fillId="0" borderId="0" xfId="2" applyFont="1" applyBorder="1" applyAlignment="1" applyProtection="1">
      <alignment vertical="center"/>
    </xf>
    <xf numFmtId="178" fontId="0" fillId="0" borderId="0" xfId="0" applyNumberFormat="1" applyAlignment="1">
      <alignment horizontal="left" vertical="center"/>
    </xf>
    <xf numFmtId="179" fontId="0" fillId="0" borderId="0" xfId="0" applyNumberFormat="1">
      <alignment vertical="center"/>
    </xf>
    <xf numFmtId="38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horizontal="left" vertical="center" wrapText="1"/>
    </xf>
    <xf numFmtId="3" fontId="3" fillId="3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80" fontId="0" fillId="0" borderId="0" xfId="0" applyNumberFormat="1">
      <alignment vertical="center"/>
    </xf>
    <xf numFmtId="0" fontId="0" fillId="0" borderId="0" xfId="0" applyFont="1">
      <alignment vertical="center"/>
    </xf>
    <xf numFmtId="38" fontId="0" fillId="0" borderId="0" xfId="3" applyFont="1" applyBorder="1" applyAlignment="1" applyProtection="1">
      <alignment vertical="center"/>
    </xf>
    <xf numFmtId="181" fontId="4" fillId="0" borderId="0" xfId="0" applyNumberFormat="1" applyFont="1">
      <alignment vertical="center"/>
    </xf>
    <xf numFmtId="0" fontId="4" fillId="4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182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183" fontId="4" fillId="0" borderId="0" xfId="0" applyNumberFormat="1" applyFont="1">
      <alignment vertical="center"/>
    </xf>
    <xf numFmtId="38" fontId="4" fillId="0" borderId="0" xfId="2" applyFont="1" applyBorder="1" applyAlignment="1" applyProtection="1">
      <alignment vertical="center"/>
    </xf>
    <xf numFmtId="182" fontId="4" fillId="0" borderId="0" xfId="0" applyNumberFormat="1" applyFont="1">
      <alignment vertical="center"/>
    </xf>
    <xf numFmtId="178" fontId="0" fillId="0" borderId="0" xfId="0" applyNumberFormat="1" applyFont="1" applyAlignment="1">
      <alignment horizontal="left" vertical="center"/>
    </xf>
    <xf numFmtId="179" fontId="0" fillId="0" borderId="0" xfId="0" applyNumberFormat="1" applyFont="1">
      <alignment vertical="center"/>
    </xf>
    <xf numFmtId="38" fontId="0" fillId="0" borderId="0" xfId="0" applyNumberFormat="1" applyFont="1">
      <alignment vertical="center"/>
    </xf>
    <xf numFmtId="0" fontId="5" fillId="6" borderId="1" xfId="0" applyFont="1" applyFill="1" applyBorder="1" applyAlignment="1">
      <alignment horizontal="right" vertical="center" wrapText="1"/>
    </xf>
    <xf numFmtId="178" fontId="5" fillId="6" borderId="1" xfId="0" applyNumberFormat="1" applyFont="1" applyFill="1" applyBorder="1" applyAlignment="1">
      <alignment horizontal="center" vertical="center"/>
    </xf>
    <xf numFmtId="10" fontId="7" fillId="6" borderId="1" xfId="0" applyNumberFormat="1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0" fontId="8" fillId="6" borderId="1" xfId="0" applyNumberFormat="1" applyFont="1" applyFill="1" applyBorder="1" applyAlignment="1">
      <alignment horizontal="right" vertical="center" wrapText="1"/>
    </xf>
    <xf numFmtId="0" fontId="5" fillId="6" borderId="2" xfId="0" applyFont="1" applyFill="1" applyBorder="1" applyAlignment="1">
      <alignment horizontal="right" vertical="center" wrapText="1"/>
    </xf>
    <xf numFmtId="178" fontId="6" fillId="6" borderId="2" xfId="0" applyNumberFormat="1" applyFont="1" applyFill="1" applyBorder="1" applyAlignment="1">
      <alignment horizontal="center" vertical="center"/>
    </xf>
    <xf numFmtId="10" fontId="9" fillId="6" borderId="2" xfId="0" applyNumberFormat="1" applyFont="1" applyFill="1" applyBorder="1" applyAlignment="1">
      <alignment horizontal="right" vertical="center" wrapText="1"/>
    </xf>
    <xf numFmtId="0" fontId="10" fillId="6" borderId="2" xfId="0" applyFont="1" applyFill="1" applyBorder="1" applyAlignment="1">
      <alignment horizontal="right" vertical="center" wrapText="1"/>
    </xf>
    <xf numFmtId="10" fontId="10" fillId="6" borderId="2" xfId="0" applyNumberFormat="1" applyFont="1" applyFill="1" applyBorder="1" applyAlignment="1">
      <alignment horizontal="right" vertical="center" wrapText="1"/>
    </xf>
    <xf numFmtId="10" fontId="5" fillId="6" borderId="1" xfId="0" applyNumberFormat="1" applyFont="1" applyFill="1" applyBorder="1" applyAlignment="1">
      <alignment horizontal="right" vertical="center" wrapText="1"/>
    </xf>
    <xf numFmtId="10" fontId="6" fillId="6" borderId="2" xfId="0" applyNumberFormat="1" applyFont="1" applyFill="1" applyBorder="1" applyAlignment="1">
      <alignment horizontal="right" vertical="center" wrapText="1"/>
    </xf>
    <xf numFmtId="0" fontId="0" fillId="0" borderId="0" xfId="0" applyFont="1" applyAlignment="1" applyProtection="1">
      <alignment horizontal="center" vertical="center" wrapText="1"/>
      <protection locked="0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0" fontId="0" fillId="2" borderId="0" xfId="0" applyFont="1" applyFill="1" applyAlignment="1" applyProtection="1">
      <alignment horizontal="center" vertical="center" wrapText="1"/>
      <protection locked="0"/>
    </xf>
    <xf numFmtId="0" fontId="0" fillId="2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 applyProtection="1">
      <alignment vertical="center" wrapText="1"/>
      <protection locked="0"/>
    </xf>
    <xf numFmtId="49" fontId="0" fillId="0" borderId="0" xfId="0" applyNumberFormat="1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184" fontId="0" fillId="0" borderId="0" xfId="0" applyNumberFormat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>
      <alignment vertical="center"/>
    </xf>
    <xf numFmtId="184" fontId="0" fillId="0" borderId="0" xfId="0" applyNumberFormat="1">
      <alignment vertical="center"/>
    </xf>
    <xf numFmtId="184" fontId="0" fillId="2" borderId="0" xfId="0" applyNumberFormat="1" applyFill="1">
      <alignment vertical="center"/>
    </xf>
    <xf numFmtId="38" fontId="4" fillId="0" borderId="0" xfId="2" applyFont="1" applyFill="1" applyBorder="1" applyAlignment="1" applyProtection="1">
      <alignment vertical="center"/>
    </xf>
    <xf numFmtId="38" fontId="1" fillId="0" borderId="0" xfId="1" applyNumberFormat="1" applyAlignment="1">
      <alignment vertical="center"/>
    </xf>
    <xf numFmtId="0" fontId="5" fillId="8" borderId="1" xfId="0" applyFont="1" applyFill="1" applyBorder="1" applyAlignment="1">
      <alignment horizontal="right" vertical="center" wrapText="1"/>
    </xf>
    <xf numFmtId="0" fontId="5" fillId="8" borderId="2" xfId="0" applyFont="1" applyFill="1" applyBorder="1" applyAlignment="1">
      <alignment horizontal="right" vertical="center" wrapText="1"/>
    </xf>
    <xf numFmtId="22" fontId="5" fillId="8" borderId="1" xfId="0" applyNumberFormat="1" applyFont="1" applyFill="1" applyBorder="1" applyAlignment="1">
      <alignment horizontal="center" vertical="center"/>
    </xf>
    <xf numFmtId="22" fontId="5" fillId="8" borderId="2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right" vertical="center" wrapText="1"/>
    </xf>
    <xf numFmtId="0" fontId="5" fillId="8" borderId="2" xfId="0" applyFont="1" applyFill="1" applyBorder="1" applyAlignment="1">
      <alignment horizontal="right" vertical="center" wrapText="1"/>
    </xf>
    <xf numFmtId="10" fontId="7" fillId="8" borderId="1" xfId="0" applyNumberFormat="1" applyFont="1" applyFill="1" applyBorder="1" applyAlignment="1">
      <alignment horizontal="right" vertical="center" wrapText="1"/>
    </xf>
    <xf numFmtId="10" fontId="7" fillId="8" borderId="2" xfId="0" applyNumberFormat="1" applyFont="1" applyFill="1" applyBorder="1" applyAlignment="1">
      <alignment horizontal="right" vertical="center" wrapText="1"/>
    </xf>
    <xf numFmtId="0" fontId="8" fillId="8" borderId="1" xfId="0" applyFont="1" applyFill="1" applyBorder="1" applyAlignment="1">
      <alignment horizontal="right" vertical="center" wrapText="1"/>
    </xf>
    <xf numFmtId="0" fontId="8" fillId="8" borderId="2" xfId="0" applyFont="1" applyFill="1" applyBorder="1" applyAlignment="1">
      <alignment horizontal="right" vertical="center" wrapText="1"/>
    </xf>
    <xf numFmtId="10" fontId="8" fillId="8" borderId="1" xfId="0" applyNumberFormat="1" applyFont="1" applyFill="1" applyBorder="1" applyAlignment="1">
      <alignment horizontal="right" vertical="center" wrapText="1"/>
    </xf>
    <xf numFmtId="10" fontId="8" fillId="8" borderId="2" xfId="0" applyNumberFormat="1" applyFont="1" applyFill="1" applyBorder="1" applyAlignment="1">
      <alignment horizontal="right" vertical="center" wrapText="1"/>
    </xf>
  </cellXfs>
  <cellStyles count="4">
    <cellStyle name="Excel Built-in Comma [0]" xfId="2" xr:uid="{00000000-0005-0000-0000-000006000000}"/>
    <cellStyle name="Excel Built-in Comma [0] 1" xfId="3" xr:uid="{00000000-0005-0000-0000-000007000000}"/>
    <cellStyle name="桁区切り" xfId="1" builtinId="6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2D8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3D4"/>
      <rgbColor rgb="FF808080"/>
      <rgbColor rgb="FF9999FF"/>
      <rgbColor rgb="FF993366"/>
      <rgbColor rgb="FFFFF5CE"/>
      <rgbColor rgb="FFDEE6EF"/>
      <rgbColor rgb="FF660066"/>
      <rgbColor rgb="FFFF8080"/>
      <rgbColor rgb="FF0055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4B576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ispatchSettleOrder('00001060000',%20'2',%2037);" TargetMode="External"/><Relationship Id="rId13" Type="http://schemas.openxmlformats.org/officeDocument/2006/relationships/hyperlink" Target="javascript:dispatchSettleOrder('00001060000',%20'2',%2042);" TargetMode="External"/><Relationship Id="rId18" Type="http://schemas.openxmlformats.org/officeDocument/2006/relationships/hyperlink" Target="javascript:dispatchSettleOrder('00001060000',%20'2',%2047);" TargetMode="External"/><Relationship Id="rId26" Type="http://schemas.openxmlformats.org/officeDocument/2006/relationships/hyperlink" Target="javascript:dispatchSettleOrder('00001060000',%20'2',%2055);" TargetMode="External"/><Relationship Id="rId39" Type="http://schemas.openxmlformats.org/officeDocument/2006/relationships/hyperlink" Target="javascript:dispatchSettleOrder('00001060000',%20'2',%2068);" TargetMode="External"/><Relationship Id="rId3" Type="http://schemas.openxmlformats.org/officeDocument/2006/relationships/hyperlink" Target="javascript:dispatchSettleOrder('00001060000',%20'2',%2032);" TargetMode="External"/><Relationship Id="rId21" Type="http://schemas.openxmlformats.org/officeDocument/2006/relationships/hyperlink" Target="javascript:dispatchSettleOrder('00001060000',%20'2',%2050);" TargetMode="External"/><Relationship Id="rId34" Type="http://schemas.openxmlformats.org/officeDocument/2006/relationships/hyperlink" Target="javascript:dispatchSettleOrder('00001060000',%20'2',%2063);" TargetMode="External"/><Relationship Id="rId42" Type="http://schemas.openxmlformats.org/officeDocument/2006/relationships/hyperlink" Target="javascript:dispatchSettleOrder('00001060000',%20'2',%2071);" TargetMode="External"/><Relationship Id="rId7" Type="http://schemas.openxmlformats.org/officeDocument/2006/relationships/hyperlink" Target="javascript:dispatchSettleOrder('00001060000',%20'2',%2036);" TargetMode="External"/><Relationship Id="rId12" Type="http://schemas.openxmlformats.org/officeDocument/2006/relationships/hyperlink" Target="javascript:dispatchSettleOrder('00001060000',%20'2',%2041);" TargetMode="External"/><Relationship Id="rId17" Type="http://schemas.openxmlformats.org/officeDocument/2006/relationships/hyperlink" Target="javascript:dispatchSettleOrder('00001060000',%20'2',%2046);" TargetMode="External"/><Relationship Id="rId25" Type="http://schemas.openxmlformats.org/officeDocument/2006/relationships/hyperlink" Target="javascript:dispatchSettleOrder('00001060000',%20'2',%2054);" TargetMode="External"/><Relationship Id="rId33" Type="http://schemas.openxmlformats.org/officeDocument/2006/relationships/hyperlink" Target="javascript:dispatchSettleOrder('00001060000',%20'2',%2062);" TargetMode="External"/><Relationship Id="rId38" Type="http://schemas.openxmlformats.org/officeDocument/2006/relationships/hyperlink" Target="javascript:dispatchSettleOrder('00001060000',%20'2',%2067);" TargetMode="External"/><Relationship Id="rId2" Type="http://schemas.openxmlformats.org/officeDocument/2006/relationships/hyperlink" Target="javascript:dispatchSettleOrder('00001060000',%20'2',%2031);" TargetMode="External"/><Relationship Id="rId16" Type="http://schemas.openxmlformats.org/officeDocument/2006/relationships/hyperlink" Target="javascript:dispatchSettleOrder('00001060000',%20'2',%2045);" TargetMode="External"/><Relationship Id="rId20" Type="http://schemas.openxmlformats.org/officeDocument/2006/relationships/hyperlink" Target="javascript:dispatchSettleOrder('00001060000',%20'2',%2049);" TargetMode="External"/><Relationship Id="rId29" Type="http://schemas.openxmlformats.org/officeDocument/2006/relationships/hyperlink" Target="javascript:dispatchSettleOrder('00001060000',%20'2',%2058);" TargetMode="External"/><Relationship Id="rId41" Type="http://schemas.openxmlformats.org/officeDocument/2006/relationships/hyperlink" Target="javascript:dispatchSettleOrder('00001060000',%20'2',%2070);" TargetMode="External"/><Relationship Id="rId1" Type="http://schemas.openxmlformats.org/officeDocument/2006/relationships/hyperlink" Target="javascript:dispatchSettleOrder('00001060000',%20'2',%2030);" TargetMode="External"/><Relationship Id="rId6" Type="http://schemas.openxmlformats.org/officeDocument/2006/relationships/hyperlink" Target="javascript:dispatchSettleOrder('00001060000',%20'2',%2035);" TargetMode="External"/><Relationship Id="rId11" Type="http://schemas.openxmlformats.org/officeDocument/2006/relationships/hyperlink" Target="javascript:dispatchSettleOrder('00001060000',%20'2',%2040);" TargetMode="External"/><Relationship Id="rId24" Type="http://schemas.openxmlformats.org/officeDocument/2006/relationships/hyperlink" Target="javascript:dispatchSettleOrder('00001060000',%20'2',%2053);" TargetMode="External"/><Relationship Id="rId32" Type="http://schemas.openxmlformats.org/officeDocument/2006/relationships/hyperlink" Target="javascript:dispatchSettleOrder('00001060000',%20'2',%2061);" TargetMode="External"/><Relationship Id="rId37" Type="http://schemas.openxmlformats.org/officeDocument/2006/relationships/hyperlink" Target="javascript:dispatchSettleOrder('00001060000',%20'2',%2066);" TargetMode="External"/><Relationship Id="rId40" Type="http://schemas.openxmlformats.org/officeDocument/2006/relationships/hyperlink" Target="javascript:dispatchSettleOrder('00001060000',%20'2',%2069);" TargetMode="External"/><Relationship Id="rId5" Type="http://schemas.openxmlformats.org/officeDocument/2006/relationships/hyperlink" Target="javascript:dispatchSettleOrder('00001060000',%20'2',%2034);" TargetMode="External"/><Relationship Id="rId15" Type="http://schemas.openxmlformats.org/officeDocument/2006/relationships/hyperlink" Target="javascript:dispatchSettleOrder('00001060000',%20'2',%2044);" TargetMode="External"/><Relationship Id="rId23" Type="http://schemas.openxmlformats.org/officeDocument/2006/relationships/hyperlink" Target="javascript:dispatchSettleOrder('00001060000',%20'2',%2052);" TargetMode="External"/><Relationship Id="rId28" Type="http://schemas.openxmlformats.org/officeDocument/2006/relationships/hyperlink" Target="javascript:dispatchSettleOrder('00001060000',%20'2',%2057);" TargetMode="External"/><Relationship Id="rId36" Type="http://schemas.openxmlformats.org/officeDocument/2006/relationships/hyperlink" Target="javascript:dispatchSettleOrder('00001060000',%20'2',%2065);" TargetMode="External"/><Relationship Id="rId10" Type="http://schemas.openxmlformats.org/officeDocument/2006/relationships/hyperlink" Target="javascript:dispatchSettleOrder('00001060000',%20'2',%2039);" TargetMode="External"/><Relationship Id="rId19" Type="http://schemas.openxmlformats.org/officeDocument/2006/relationships/hyperlink" Target="javascript:dispatchSettleOrder('00001060000',%20'2',%2048);" TargetMode="External"/><Relationship Id="rId31" Type="http://schemas.openxmlformats.org/officeDocument/2006/relationships/hyperlink" Target="javascript:dispatchSettleOrder('00001060000',%20'2',%2060);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javascript:dispatchSettleOrder('00001060000',%20'2',%2033);" TargetMode="External"/><Relationship Id="rId9" Type="http://schemas.openxmlformats.org/officeDocument/2006/relationships/hyperlink" Target="javascript:dispatchSettleOrder('00001060000',%20'2',%2038);" TargetMode="External"/><Relationship Id="rId14" Type="http://schemas.openxmlformats.org/officeDocument/2006/relationships/hyperlink" Target="javascript:dispatchSettleOrder('00001060000',%20'2',%2043);" TargetMode="External"/><Relationship Id="rId22" Type="http://schemas.openxmlformats.org/officeDocument/2006/relationships/hyperlink" Target="javascript:dispatchSettleOrder('00001060000',%20'2',%2051);" TargetMode="External"/><Relationship Id="rId27" Type="http://schemas.openxmlformats.org/officeDocument/2006/relationships/hyperlink" Target="javascript:dispatchSettleOrder('00001060000',%20'2',%2056);" TargetMode="External"/><Relationship Id="rId30" Type="http://schemas.openxmlformats.org/officeDocument/2006/relationships/hyperlink" Target="javascript:dispatchSettleOrder('00001060000',%20'2',%2059);" TargetMode="External"/><Relationship Id="rId35" Type="http://schemas.openxmlformats.org/officeDocument/2006/relationships/hyperlink" Target="javascript:dispatchSettleOrder('00001060000',%20'2',%2064);" TargetMode="External"/><Relationship Id="rId43" Type="http://schemas.openxmlformats.org/officeDocument/2006/relationships/hyperlink" Target="javascript:dispatchSettleOrder('00001060000',%20'2',%2072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A2" sqref="A2"/>
    </sheetView>
  </sheetViews>
  <sheetFormatPr defaultColWidth="8.5" defaultRowHeight="13.5"/>
  <cols>
    <col min="1" max="1" width="13.875" customWidth="1"/>
    <col min="3" max="3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f>usd玉2!$A2</f>
        <v>44786.197222222225</v>
      </c>
      <c r="B2" s="3">
        <f>usd玉2!$E2</f>
        <v>132.94370000000001</v>
      </c>
      <c r="C2" s="2">
        <f>usd玉2!$F2</f>
        <v>44795.375</v>
      </c>
      <c r="D2" s="3">
        <f>usd玉2!$J2</f>
        <v>136.60909999999998</v>
      </c>
    </row>
    <row r="3" spans="1:4">
      <c r="A3" s="2">
        <f>usd玉2!$A3</f>
        <v>44790.233333333301</v>
      </c>
      <c r="B3" s="3">
        <f>usd玉2!$E3</f>
        <v>133.74249999999998</v>
      </c>
      <c r="C3" s="2">
        <f>usd玉2!$F3</f>
        <v>44802.298611111102</v>
      </c>
      <c r="D3" s="3">
        <f>usd玉2!$J3</f>
        <v>137.39169999999999</v>
      </c>
    </row>
    <row r="4" spans="1:4">
      <c r="A4" s="2">
        <f>usd玉2!$A4</f>
        <v>44807.190972222197</v>
      </c>
      <c r="B4" s="3">
        <f>usd玉2!$E4</f>
        <v>139.84010000000001</v>
      </c>
      <c r="C4" s="2">
        <f>usd玉2!$F4</f>
        <v>44805.288194444402</v>
      </c>
      <c r="D4" s="3">
        <f>usd玉2!$J4</f>
        <v>138.6901</v>
      </c>
    </row>
    <row r="5" spans="1:4">
      <c r="A5" s="2">
        <f>usd玉2!$A5</f>
        <v>44811.230555555601</v>
      </c>
      <c r="B5" s="4">
        <f>usd玉2!$E5</f>
        <v>142.5153</v>
      </c>
      <c r="C5" s="5">
        <f>usd玉2!$F5</f>
        <v>44809.322916666701</v>
      </c>
      <c r="D5" s="4">
        <f>usd玉2!$J5</f>
        <v>140.05019999999999</v>
      </c>
    </row>
    <row r="6" spans="1:4">
      <c r="A6" s="2">
        <f>usd玉2!$A6</f>
        <v>44818.245833333298</v>
      </c>
      <c r="B6" s="3">
        <f>usd玉2!$E6</f>
        <v>144.3073</v>
      </c>
      <c r="C6" s="2">
        <f>usd玉2!$F6</f>
        <v>44818.291666666701</v>
      </c>
      <c r="D6" s="3">
        <f>usd玉2!$J6</f>
        <v>144.51759999999999</v>
      </c>
    </row>
    <row r="7" spans="1:4">
      <c r="A7" s="2">
        <f>usd玉2!$A7</f>
        <v>44821.194444444503</v>
      </c>
      <c r="B7" s="3">
        <f>usd玉2!$E7</f>
        <v>142.70269999999999</v>
      </c>
      <c r="C7" s="2">
        <f>usd玉2!$F7</f>
        <v>44823.684027777803</v>
      </c>
      <c r="D7" s="3">
        <f>usd玉2!$J7</f>
        <v>143.20770000000002</v>
      </c>
    </row>
    <row r="8" spans="1:4">
      <c r="A8" s="2">
        <f>usd玉2!$A8</f>
        <v>44825.238888888904</v>
      </c>
      <c r="B8" s="3">
        <f>usd玉2!$E8</f>
        <v>143.60300000000001</v>
      </c>
      <c r="C8" s="2">
        <f>usd玉2!$F8</f>
        <v>44830.411805555603</v>
      </c>
      <c r="D8" s="3">
        <f>usd玉2!$J8</f>
        <v>143.75889999999998</v>
      </c>
    </row>
    <row r="9" spans="1:4">
      <c r="A9" s="2">
        <f>usd玉2!$A9</f>
        <v>44832.234027777798</v>
      </c>
      <c r="B9" s="3">
        <f>usd玉2!$E9</f>
        <v>144.75220000000002</v>
      </c>
      <c r="C9" s="2">
        <f>usd玉2!$F9</f>
        <v>44835.201388888898</v>
      </c>
      <c r="D9" s="3">
        <f>usd玉2!$J9</f>
        <v>144.756</v>
      </c>
    </row>
  </sheetData>
  <phoneticPr fontId="1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zoomScaleNormal="100" workbookViewId="0">
      <selection activeCell="A2" sqref="A2"/>
    </sheetView>
  </sheetViews>
  <sheetFormatPr defaultColWidth="8.5" defaultRowHeight="13.5"/>
  <cols>
    <col min="1" max="1" width="16.125" bestFit="1" customWidth="1"/>
    <col min="2" max="2" width="8" customWidth="1"/>
    <col min="3" max="3" width="9.625" customWidth="1"/>
    <col min="4" max="4" width="6.875" customWidth="1"/>
    <col min="5" max="5" width="10.125" customWidth="1"/>
    <col min="6" max="6" width="17.25" bestFit="1" customWidth="1"/>
    <col min="7" max="7" width="8" customWidth="1"/>
    <col min="8" max="8" width="9.125" customWidth="1"/>
    <col min="9" max="9" width="6.875" customWidth="1"/>
    <col min="10" max="11" width="8.625" customWidth="1"/>
    <col min="12" max="12" width="7.62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/>
    </row>
    <row r="2" spans="1:13">
      <c r="A2" s="11">
        <f>usd玉!$B$45</f>
        <v>44786.197222222225</v>
      </c>
      <c r="B2" s="7">
        <f>usd玉!$C$45</f>
        <v>133.48500000000001</v>
      </c>
      <c r="C2" s="7" t="str">
        <f>usd玉!$F$45</f>
        <v>+5,413 円</v>
      </c>
      <c r="D2" s="8">
        <f t="shared" ref="D2:D9" si="0">VALUE(MID(C2,1,SEARCH("円",C2)-2))</f>
        <v>5413</v>
      </c>
      <c r="E2" s="9">
        <f t="shared" ref="E2:E9" si="1">B2-D2/10000</f>
        <v>132.94370000000001</v>
      </c>
      <c r="F2" s="6">
        <f>usd玉!$K$45</f>
        <v>44795.375</v>
      </c>
      <c r="G2" s="7">
        <f>usd玉!$L$45</f>
        <v>137.07499999999999</v>
      </c>
      <c r="H2" s="7" t="str">
        <f>usd玉!$O$45</f>
        <v>-4,659 円</v>
      </c>
      <c r="I2" s="8">
        <f t="shared" ref="I2:I9" si="2">VALUE(MID(H2,1,SEARCH("円",H2)-2))</f>
        <v>-4659</v>
      </c>
      <c r="J2" s="7">
        <f t="shared" ref="J2:J9" si="3">G2+I2/10000</f>
        <v>136.60909999999998</v>
      </c>
      <c r="K2" s="7"/>
      <c r="M2" s="10">
        <f>(J3-E2)*10000</f>
        <v>44479.999999999789</v>
      </c>
    </row>
    <row r="3" spans="1:13">
      <c r="A3" s="6">
        <f>usd玉!$B$47</f>
        <v>44790.233333333301</v>
      </c>
      <c r="B3" s="7">
        <f>usd玉!$C$47</f>
        <v>134.26499999999999</v>
      </c>
      <c r="C3" s="7" t="str">
        <f>usd玉!$F$47</f>
        <v>+5,225 円</v>
      </c>
      <c r="D3" s="8">
        <f t="shared" si="0"/>
        <v>5225</v>
      </c>
      <c r="E3" s="7">
        <f t="shared" si="1"/>
        <v>133.74249999999998</v>
      </c>
      <c r="F3" s="6">
        <f>usd玉!$K$47</f>
        <v>44802.298611111102</v>
      </c>
      <c r="G3" s="7">
        <f>usd玉!$L$47</f>
        <v>137.79</v>
      </c>
      <c r="H3" s="7" t="str">
        <f>usd玉!$O$47</f>
        <v>-3,983 円</v>
      </c>
      <c r="I3" s="8">
        <f t="shared" si="2"/>
        <v>-3983</v>
      </c>
      <c r="J3" s="9">
        <f t="shared" si="3"/>
        <v>137.39169999999999</v>
      </c>
      <c r="K3" s="9"/>
      <c r="L3" s="10">
        <f>(J2-E3)*10000</f>
        <v>28666.000000000055</v>
      </c>
    </row>
    <row r="4" spans="1:13">
      <c r="A4" s="6">
        <f>usd玉!$B$49</f>
        <v>44807.190972222197</v>
      </c>
      <c r="B4" s="7">
        <f>usd玉!$C$49</f>
        <v>140.18</v>
      </c>
      <c r="C4" s="7" t="str">
        <f>usd玉!$F$49</f>
        <v>+3,399 円</v>
      </c>
      <c r="D4" s="8">
        <f t="shared" si="0"/>
        <v>3399</v>
      </c>
      <c r="E4" s="7">
        <f t="shared" si="1"/>
        <v>139.84010000000001</v>
      </c>
      <c r="F4" s="11">
        <f>usd玉!$K$49</f>
        <v>44805.288194444402</v>
      </c>
      <c r="G4" s="7">
        <f>usd玉!$L$49</f>
        <v>139.03</v>
      </c>
      <c r="H4" s="7" t="str">
        <f>usd玉!$O$49</f>
        <v>-3,399 円</v>
      </c>
      <c r="I4" s="8">
        <f t="shared" si="2"/>
        <v>-3399</v>
      </c>
      <c r="J4" s="7">
        <f t="shared" si="3"/>
        <v>138.6901</v>
      </c>
      <c r="K4" s="7"/>
      <c r="L4" s="10">
        <f t="shared" ref="L4:L9" si="4">(J4-E4)*10000</f>
        <v>-11500.000000000056</v>
      </c>
    </row>
    <row r="5" spans="1:13">
      <c r="A5" s="6">
        <f>usd玉!$B$51</f>
        <v>44811.230555555601</v>
      </c>
      <c r="B5" s="7">
        <f>usd玉!$C$51</f>
        <v>142.83500000000001</v>
      </c>
      <c r="C5" s="7" t="str">
        <f>usd玉!$F$51</f>
        <v>+3,197 円</v>
      </c>
      <c r="D5" s="8">
        <f t="shared" si="0"/>
        <v>3197</v>
      </c>
      <c r="E5" s="7">
        <f t="shared" si="1"/>
        <v>142.5153</v>
      </c>
      <c r="F5" s="11">
        <f>usd玉!$K$51</f>
        <v>44809.322916666701</v>
      </c>
      <c r="G5" s="7">
        <f>usd玉!$L$51</f>
        <v>140.38</v>
      </c>
      <c r="H5" s="7" t="str">
        <f>usd玉!$O$51</f>
        <v>-3,298 円</v>
      </c>
      <c r="I5" s="8">
        <f t="shared" si="2"/>
        <v>-3298</v>
      </c>
      <c r="J5" s="7">
        <f t="shared" si="3"/>
        <v>140.05019999999999</v>
      </c>
      <c r="K5" s="7"/>
      <c r="L5" s="10">
        <f t="shared" si="4"/>
        <v>-24651.000000000065</v>
      </c>
    </row>
    <row r="6" spans="1:13">
      <c r="A6" s="6">
        <f>usd玉!$B$53</f>
        <v>44818.245833333298</v>
      </c>
      <c r="B6" s="7">
        <f>usd玉!$C$53</f>
        <v>144.55500000000001</v>
      </c>
      <c r="C6" s="7" t="str">
        <f>usd玉!$F$53</f>
        <v>+2,477 円</v>
      </c>
      <c r="D6" s="8">
        <f t="shared" si="0"/>
        <v>2477</v>
      </c>
      <c r="E6" s="7">
        <f t="shared" si="1"/>
        <v>144.3073</v>
      </c>
      <c r="F6" s="11">
        <f>usd玉!$K$53</f>
        <v>44818.291666666701</v>
      </c>
      <c r="G6" s="7">
        <f>usd玉!$L$53</f>
        <v>144.755</v>
      </c>
      <c r="H6" s="7" t="str">
        <f>usd玉!$O$53</f>
        <v>-2,374 円</v>
      </c>
      <c r="I6" s="8">
        <f t="shared" si="2"/>
        <v>-2374</v>
      </c>
      <c r="J6" s="7">
        <f t="shared" si="3"/>
        <v>144.51759999999999</v>
      </c>
      <c r="K6" s="7"/>
      <c r="L6" s="10">
        <f t="shared" si="4"/>
        <v>2102.999999999895</v>
      </c>
    </row>
    <row r="7" spans="1:13">
      <c r="A7" s="6">
        <f>usd玉!$B$55</f>
        <v>44821.194444444503</v>
      </c>
      <c r="B7" s="7">
        <f>usd玉!$C$55</f>
        <v>142.88999999999999</v>
      </c>
      <c r="C7" s="7" t="str">
        <f>usd玉!$F$55</f>
        <v>+1,873 円</v>
      </c>
      <c r="D7" s="8">
        <f t="shared" si="0"/>
        <v>1873</v>
      </c>
      <c r="E7" s="7">
        <f t="shared" si="1"/>
        <v>142.70269999999999</v>
      </c>
      <c r="F7" s="11">
        <f>usd玉!$K$55</f>
        <v>44823.684027777803</v>
      </c>
      <c r="G7" s="7">
        <f>usd玉!$L$55</f>
        <v>143.39500000000001</v>
      </c>
      <c r="H7" s="7" t="str">
        <f>usd玉!$O$55</f>
        <v>-1,873 円</v>
      </c>
      <c r="I7" s="8">
        <f t="shared" si="2"/>
        <v>-1873</v>
      </c>
      <c r="J7" s="7">
        <f t="shared" si="3"/>
        <v>143.20770000000002</v>
      </c>
      <c r="K7" s="7"/>
      <c r="L7" s="10">
        <f t="shared" si="4"/>
        <v>5050.0000000002383</v>
      </c>
    </row>
    <row r="8" spans="1:13">
      <c r="A8" s="6">
        <f>usd玉!$B$57</f>
        <v>44825.238888888904</v>
      </c>
      <c r="B8" s="7">
        <f>usd玉!$C$57</f>
        <v>143.78</v>
      </c>
      <c r="C8" s="7" t="str">
        <f>usd玉!$F$57</f>
        <v>+1,770 円</v>
      </c>
      <c r="D8" s="8">
        <f t="shared" si="0"/>
        <v>1770</v>
      </c>
      <c r="E8" s="7">
        <f t="shared" si="1"/>
        <v>143.60300000000001</v>
      </c>
      <c r="F8" s="11">
        <f>usd玉!$K$57</f>
        <v>44830.411805555603</v>
      </c>
      <c r="G8" s="7">
        <f>usd玉!$L$57</f>
        <v>143.85499999999999</v>
      </c>
      <c r="H8" s="7" t="str">
        <f>usd玉!$O$57</f>
        <v>-961 円</v>
      </c>
      <c r="I8" s="8">
        <f t="shared" si="2"/>
        <v>-961</v>
      </c>
      <c r="J8" s="7">
        <f t="shared" si="3"/>
        <v>143.75889999999998</v>
      </c>
      <c r="K8" s="7"/>
      <c r="L8" s="10">
        <f t="shared" si="4"/>
        <v>1558.9999999997417</v>
      </c>
    </row>
    <row r="9" spans="1:13">
      <c r="A9" s="6">
        <f>usd玉!$B$59</f>
        <v>44832.234027777798</v>
      </c>
      <c r="B9" s="7">
        <f>usd玉!$C$59</f>
        <v>144.83500000000001</v>
      </c>
      <c r="C9" s="7" t="str">
        <f>usd玉!$F$59</f>
        <v>+828 円</v>
      </c>
      <c r="D9" s="8">
        <f t="shared" si="0"/>
        <v>828</v>
      </c>
      <c r="E9" s="7">
        <f t="shared" si="1"/>
        <v>144.75220000000002</v>
      </c>
      <c r="F9" s="6">
        <f>usd玉!$K$59</f>
        <v>44835.201388888898</v>
      </c>
      <c r="G9" s="7">
        <f>usd玉!$L$59</f>
        <v>144.77000000000001</v>
      </c>
      <c r="H9" s="7" t="str">
        <f>usd玉!$O$59</f>
        <v>-140 円</v>
      </c>
      <c r="I9" s="8">
        <f t="shared" si="2"/>
        <v>-140</v>
      </c>
      <c r="J9" s="7">
        <f t="shared" si="3"/>
        <v>144.756</v>
      </c>
      <c r="K9" s="7"/>
      <c r="L9" s="10">
        <f t="shared" si="4"/>
        <v>37.999999999840384</v>
      </c>
    </row>
    <row r="11" spans="1:13">
      <c r="E11" s="12">
        <f>-(SUM(E2:E10)-E2)</f>
        <v>-991.46310000000017</v>
      </c>
      <c r="J11" s="12">
        <f>SUM(J2:J10)-J3</f>
        <v>991.58960000000013</v>
      </c>
      <c r="K11" s="10">
        <f>(E11+J11)*10000</f>
        <v>1264.9999999996453</v>
      </c>
      <c r="L11" s="10">
        <f>SUM(L2:L10)</f>
        <v>1264.9999999996494</v>
      </c>
    </row>
    <row r="12" spans="1:13">
      <c r="L12" s="10">
        <v>-4140</v>
      </c>
    </row>
    <row r="13" spans="1:13">
      <c r="L13" s="13">
        <f>SUM(L11:L12)</f>
        <v>-2875.0000000003506</v>
      </c>
    </row>
  </sheetData>
  <phoneticPr fontId="1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Z28"/>
  <sheetViews>
    <sheetView zoomScale="120" zoomScaleNormal="120" workbookViewId="0">
      <selection activeCell="D10" sqref="D10"/>
    </sheetView>
  </sheetViews>
  <sheetFormatPr defaultColWidth="9.25" defaultRowHeight="13.5"/>
  <cols>
    <col min="1" max="1" width="2" customWidth="1"/>
    <col min="2" max="2" width="15.125" customWidth="1"/>
    <col min="3" max="3" width="9" customWidth="1"/>
    <col min="4" max="4" width="5.625" customWidth="1"/>
    <col min="5" max="5" width="13.875" customWidth="1"/>
    <col min="6" max="6" width="16.125" customWidth="1"/>
    <col min="7" max="7" width="8.25" customWidth="1"/>
  </cols>
  <sheetData>
    <row r="1" spans="1:11" ht="12.75" customHeight="1">
      <c r="A1" s="14"/>
      <c r="B1" s="15"/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4" t="s">
        <v>20</v>
      </c>
    </row>
    <row r="2" spans="1:11" ht="12.75" customHeight="1">
      <c r="A2" s="14"/>
      <c r="B2" s="15"/>
      <c r="C2" s="14"/>
      <c r="D2" s="14"/>
      <c r="E2" s="14"/>
      <c r="F2" s="14"/>
      <c r="G2" s="14"/>
      <c r="H2" s="14"/>
      <c r="I2" s="16">
        <f>SUM(I3:I100)</f>
        <v>47420</v>
      </c>
    </row>
    <row r="3" spans="1:11" ht="12.75" customHeight="1">
      <c r="A3" s="17">
        <v>1</v>
      </c>
      <c r="B3" s="18">
        <v>44221.375</v>
      </c>
      <c r="C3" s="16">
        <v>28694</v>
      </c>
      <c r="D3" s="19">
        <v>29643</v>
      </c>
      <c r="E3" s="16">
        <v>27083</v>
      </c>
      <c r="F3" s="16">
        <v>1800</v>
      </c>
      <c r="G3" s="16">
        <f t="shared" ref="G3:G8" si="0">(D3-C3)*A3*10+F3</f>
        <v>11290</v>
      </c>
      <c r="H3" s="16">
        <v>28694</v>
      </c>
      <c r="I3" s="16"/>
    </row>
    <row r="4" spans="1:11" ht="12.75" customHeight="1">
      <c r="A4" s="17">
        <v>1</v>
      </c>
      <c r="B4" s="18">
        <v>44228.375694444498</v>
      </c>
      <c r="C4" s="16">
        <v>27706</v>
      </c>
      <c r="D4" s="16">
        <f>D$3</f>
        <v>29643</v>
      </c>
      <c r="E4" s="16">
        <v>26108</v>
      </c>
      <c r="F4" s="16">
        <v>1800</v>
      </c>
      <c r="G4" s="16">
        <f t="shared" si="0"/>
        <v>21170</v>
      </c>
      <c r="H4" s="16">
        <v>27706</v>
      </c>
      <c r="I4" s="16"/>
    </row>
    <row r="5" spans="1:11" ht="12.75" customHeight="1">
      <c r="A5" s="17">
        <v>1</v>
      </c>
      <c r="B5" s="18">
        <v>44256.817361111098</v>
      </c>
      <c r="C5" s="16">
        <v>29569</v>
      </c>
      <c r="D5" s="16">
        <f>D$3</f>
        <v>29643</v>
      </c>
      <c r="E5" s="16">
        <v>27909</v>
      </c>
      <c r="F5" s="16">
        <v>1800</v>
      </c>
      <c r="G5" s="16">
        <f t="shared" si="0"/>
        <v>2540</v>
      </c>
      <c r="H5" s="16">
        <v>29569</v>
      </c>
      <c r="I5" s="16"/>
    </row>
    <row r="6" spans="1:11" ht="12.75" customHeight="1">
      <c r="A6" s="17">
        <v>1</v>
      </c>
      <c r="B6" s="18">
        <v>44257.829166666699</v>
      </c>
      <c r="C6" s="16">
        <v>29523</v>
      </c>
      <c r="D6" s="16">
        <f>D$3</f>
        <v>29643</v>
      </c>
      <c r="E6" s="16">
        <v>27863</v>
      </c>
      <c r="F6" s="16">
        <v>1800</v>
      </c>
      <c r="G6" s="16">
        <f t="shared" si="0"/>
        <v>3000</v>
      </c>
      <c r="H6" s="16">
        <v>29523</v>
      </c>
      <c r="I6" s="16"/>
    </row>
    <row r="7" spans="1:11" ht="12.75" customHeight="1">
      <c r="A7" s="17">
        <v>1</v>
      </c>
      <c r="B7" s="18">
        <v>44259.573611111096</v>
      </c>
      <c r="C7" s="16">
        <v>28848</v>
      </c>
      <c r="D7" s="16">
        <f>D$3</f>
        <v>29643</v>
      </c>
      <c r="E7" s="16">
        <v>27188</v>
      </c>
      <c r="F7" s="16">
        <v>1800</v>
      </c>
      <c r="G7" s="16">
        <f t="shared" si="0"/>
        <v>9750</v>
      </c>
      <c r="H7" s="16">
        <v>28848</v>
      </c>
      <c r="I7" s="16"/>
    </row>
    <row r="8" spans="1:11" ht="12.75" customHeight="1">
      <c r="A8" s="17">
        <v>1</v>
      </c>
      <c r="B8" s="18">
        <v>44260.502083333296</v>
      </c>
      <c r="C8" s="16">
        <v>28519</v>
      </c>
      <c r="D8" s="16">
        <f>D$3</f>
        <v>29643</v>
      </c>
      <c r="E8" s="16">
        <v>26859</v>
      </c>
      <c r="F8" s="16">
        <v>1800</v>
      </c>
      <c r="G8" s="16">
        <f t="shared" si="0"/>
        <v>13040</v>
      </c>
      <c r="H8" s="16">
        <v>28519</v>
      </c>
      <c r="I8" s="16"/>
    </row>
    <row r="9" spans="1:11" ht="12.75" customHeight="1">
      <c r="A9" s="17"/>
      <c r="B9" s="20"/>
      <c r="C9" s="17"/>
      <c r="D9" s="17"/>
      <c r="E9" s="21"/>
      <c r="F9" s="17"/>
      <c r="G9" s="17"/>
      <c r="H9" s="17"/>
      <c r="I9" s="16"/>
      <c r="J9" s="22"/>
      <c r="K9" s="22"/>
    </row>
    <row r="10" spans="1:11" ht="12.75" customHeight="1">
      <c r="A10" s="17">
        <v>1</v>
      </c>
      <c r="B10" s="18">
        <v>44244.5847222222</v>
      </c>
      <c r="C10" s="16">
        <v>30300</v>
      </c>
      <c r="D10" s="19">
        <f>D$3-5</f>
        <v>29638</v>
      </c>
      <c r="E10" s="16">
        <v>31593</v>
      </c>
      <c r="F10" s="16">
        <v>1800</v>
      </c>
      <c r="G10" s="16">
        <f>-(D10-C10)*A10*10-F10</f>
        <v>4820</v>
      </c>
      <c r="H10" s="16">
        <v>30300</v>
      </c>
      <c r="I10" s="16"/>
      <c r="J10" s="22"/>
      <c r="K10" s="22"/>
    </row>
    <row r="11" spans="1:11" ht="12.75" customHeight="1">
      <c r="A11" s="17">
        <v>1</v>
      </c>
      <c r="B11" s="18">
        <v>44245.451388888898</v>
      </c>
      <c r="C11" s="16">
        <v>30275</v>
      </c>
      <c r="D11" s="16">
        <f>D$10</f>
        <v>29638</v>
      </c>
      <c r="E11" s="16">
        <v>31568</v>
      </c>
      <c r="F11" s="16">
        <v>1800</v>
      </c>
      <c r="G11" s="16">
        <f>-(D11-C11)*A11*10-F11</f>
        <v>4570</v>
      </c>
      <c r="H11" s="16">
        <v>30275</v>
      </c>
      <c r="I11" s="16"/>
      <c r="J11" s="22"/>
      <c r="K11" s="22"/>
    </row>
    <row r="12" spans="1:11" ht="12.75" customHeight="1">
      <c r="A12" s="17">
        <v>1</v>
      </c>
      <c r="B12" s="18">
        <v>44257.950694444502</v>
      </c>
      <c r="C12" s="16">
        <v>29547</v>
      </c>
      <c r="D12" s="16">
        <f>D$10</f>
        <v>29638</v>
      </c>
      <c r="E12" s="16">
        <v>30847</v>
      </c>
      <c r="F12" s="16">
        <v>1800</v>
      </c>
      <c r="G12" s="16">
        <f>-(D12-C12)*A12*10-F12</f>
        <v>-2710</v>
      </c>
      <c r="H12" s="16">
        <v>29547</v>
      </c>
      <c r="I12" s="16"/>
      <c r="J12" s="22"/>
      <c r="K12" s="22"/>
    </row>
    <row r="13" spans="1:11" ht="12.75" customHeight="1">
      <c r="A13" s="17">
        <v>1</v>
      </c>
      <c r="B13" s="18">
        <v>44260.158333333296</v>
      </c>
      <c r="C13" s="16">
        <v>28870</v>
      </c>
      <c r="D13" s="16">
        <f>D$10</f>
        <v>29638</v>
      </c>
      <c r="E13" s="16">
        <v>30170</v>
      </c>
      <c r="F13" s="16">
        <v>1800</v>
      </c>
      <c r="G13" s="16">
        <f>-(D13-C13)*A13*10-F13</f>
        <v>-9480</v>
      </c>
      <c r="H13" s="16">
        <v>28870</v>
      </c>
      <c r="I13" s="16"/>
      <c r="J13" s="22"/>
      <c r="K13" s="22"/>
    </row>
    <row r="14" spans="1:11" ht="12.75" customHeight="1">
      <c r="A14" s="17">
        <v>2</v>
      </c>
      <c r="B14" s="18">
        <v>44267.572222222203</v>
      </c>
      <c r="C14" s="16">
        <v>29500</v>
      </c>
      <c r="D14" s="16">
        <f>D$10</f>
        <v>29638</v>
      </c>
      <c r="E14" s="16">
        <v>30946</v>
      </c>
      <c r="F14" s="16">
        <v>0</v>
      </c>
      <c r="G14" s="16">
        <f>-(D14-C14)*A14*10-F14</f>
        <v>-2760</v>
      </c>
      <c r="H14" s="16">
        <v>59000</v>
      </c>
      <c r="I14" s="16"/>
      <c r="J14" s="22"/>
      <c r="K14" s="22"/>
    </row>
    <row r="15" spans="1:11" ht="12.75" customHeight="1">
      <c r="I15" s="16"/>
    </row>
    <row r="16" spans="1:11" ht="12.75" customHeight="1">
      <c r="G16" s="16">
        <f>SUM(G3:G14)</f>
        <v>55230</v>
      </c>
      <c r="H16" s="16">
        <f>SUM(H3:H14)</f>
        <v>350851</v>
      </c>
      <c r="I16" s="16">
        <f>G16</f>
        <v>55230</v>
      </c>
    </row>
    <row r="17" spans="1:1014" ht="12.75" customHeight="1">
      <c r="I17" s="16"/>
    </row>
    <row r="18" spans="1:1014" s="24" customFormat="1" ht="12.75" customHeight="1">
      <c r="A18" s="17">
        <v>1</v>
      </c>
      <c r="B18" s="18">
        <v>44244.584895833301</v>
      </c>
      <c r="C18" s="23"/>
      <c r="D18" s="24" t="s">
        <v>21</v>
      </c>
      <c r="G18" s="16">
        <v>-15420</v>
      </c>
      <c r="I18" s="16"/>
      <c r="BR18" s="25"/>
      <c r="BT18" s="13"/>
      <c r="CM18" s="13">
        <f>$T18+$U18-$AA18+$AB18</f>
        <v>0</v>
      </c>
      <c r="CV18" s="26">
        <v>44244.584895833301</v>
      </c>
      <c r="CW18" s="27" t="s">
        <v>22</v>
      </c>
      <c r="CX18" s="23">
        <v>44244</v>
      </c>
      <c r="CY18" s="24">
        <v>1201</v>
      </c>
      <c r="CZ18" s="24" t="s">
        <v>23</v>
      </c>
      <c r="DG18" s="24" t="s">
        <v>21</v>
      </c>
      <c r="DL18" s="24">
        <v>1</v>
      </c>
      <c r="DM18" s="24">
        <v>30303</v>
      </c>
      <c r="DN18" s="24">
        <v>1</v>
      </c>
      <c r="DO18" s="24">
        <v>0</v>
      </c>
      <c r="DP18" s="24">
        <v>0</v>
      </c>
      <c r="DQ18" s="24">
        <v>28761</v>
      </c>
      <c r="DR18" s="24">
        <v>0</v>
      </c>
      <c r="DS18" s="24">
        <v>0</v>
      </c>
      <c r="EE18" s="24">
        <v>0</v>
      </c>
      <c r="EF18" s="24">
        <v>0</v>
      </c>
      <c r="EM18" s="24">
        <v>-15420</v>
      </c>
      <c r="EN18" s="24">
        <v>-15420</v>
      </c>
      <c r="EO18" s="24">
        <v>-15420</v>
      </c>
      <c r="EP18" s="24">
        <v>-15420</v>
      </c>
      <c r="FK18" s="24">
        <f>DL18</f>
        <v>1</v>
      </c>
      <c r="FM18" s="25">
        <f>EO18</f>
        <v>-15420</v>
      </c>
      <c r="FO18" s="13">
        <f>FM18-FN18-FL18</f>
        <v>-15420</v>
      </c>
      <c r="GH18" s="13">
        <f>$T18+$U18-$AA18+$AB18</f>
        <v>0</v>
      </c>
      <c r="GQ18" s="26">
        <v>44244.584895833301</v>
      </c>
      <c r="GR18" s="27" t="s">
        <v>22</v>
      </c>
      <c r="GS18" s="23">
        <v>44244</v>
      </c>
      <c r="GT18" s="24">
        <v>1201</v>
      </c>
      <c r="GU18" s="24" t="s">
        <v>23</v>
      </c>
      <c r="HB18" s="24" t="s">
        <v>21</v>
      </c>
      <c r="HG18" s="24">
        <v>1</v>
      </c>
      <c r="HH18" s="24">
        <v>30303</v>
      </c>
      <c r="HI18" s="24">
        <v>1</v>
      </c>
      <c r="HJ18" s="24">
        <v>0</v>
      </c>
      <c r="HK18" s="24">
        <v>0</v>
      </c>
      <c r="HL18" s="24">
        <v>28761</v>
      </c>
      <c r="HM18" s="24">
        <v>0</v>
      </c>
      <c r="HN18" s="24">
        <v>0</v>
      </c>
      <c r="HZ18" s="24">
        <v>0</v>
      </c>
      <c r="IA18" s="24">
        <v>0</v>
      </c>
      <c r="IH18" s="24">
        <v>-15420</v>
      </c>
      <c r="II18" s="24">
        <v>-15420</v>
      </c>
      <c r="IJ18" s="24">
        <v>-15420</v>
      </c>
      <c r="IK18" s="24">
        <v>-15420</v>
      </c>
      <c r="JF18" s="24">
        <f>HG18</f>
        <v>1</v>
      </c>
      <c r="JH18" s="25">
        <f>IJ18</f>
        <v>-15420</v>
      </c>
      <c r="JJ18" s="13">
        <f>JH18-JI18-JG18</f>
        <v>-15420</v>
      </c>
      <c r="KC18" s="13">
        <f>$T18+$U18-$AA18+$AB18</f>
        <v>0</v>
      </c>
      <c r="KL18" s="26">
        <v>44244.584895833301</v>
      </c>
      <c r="KM18" s="27" t="s">
        <v>22</v>
      </c>
      <c r="KN18" s="23">
        <v>44244</v>
      </c>
      <c r="KO18" s="24">
        <v>1201</v>
      </c>
      <c r="KP18" s="24" t="s">
        <v>23</v>
      </c>
      <c r="KW18" s="24" t="s">
        <v>21</v>
      </c>
      <c r="LB18" s="24">
        <v>1</v>
      </c>
      <c r="LC18" s="24">
        <v>30303</v>
      </c>
      <c r="LD18" s="24">
        <v>1</v>
      </c>
      <c r="LE18" s="24">
        <v>0</v>
      </c>
      <c r="LF18" s="24">
        <v>0</v>
      </c>
      <c r="LG18" s="24">
        <v>28761</v>
      </c>
      <c r="LH18" s="24">
        <v>0</v>
      </c>
      <c r="LI18" s="24">
        <v>0</v>
      </c>
      <c r="LU18" s="24">
        <v>0</v>
      </c>
      <c r="LV18" s="24">
        <v>0</v>
      </c>
      <c r="MC18" s="24">
        <v>-15420</v>
      </c>
      <c r="MD18" s="24">
        <v>-15420</v>
      </c>
      <c r="ME18" s="24">
        <v>-15420</v>
      </c>
      <c r="MF18" s="24">
        <v>-15420</v>
      </c>
      <c r="NA18" s="24">
        <f>LB18</f>
        <v>1</v>
      </c>
      <c r="NC18" s="25">
        <f>ME18</f>
        <v>-15420</v>
      </c>
      <c r="NE18" s="13">
        <f>NC18-ND18-NB18</f>
        <v>-15420</v>
      </c>
      <c r="NX18" s="13">
        <f>$T18+$U18-$AA18+$AB18</f>
        <v>0</v>
      </c>
      <c r="OG18" s="26">
        <v>44244.584895833301</v>
      </c>
      <c r="OH18" s="27" t="s">
        <v>22</v>
      </c>
      <c r="OI18" s="23">
        <v>44244</v>
      </c>
      <c r="OJ18" s="24">
        <v>1201</v>
      </c>
      <c r="OK18" s="24" t="s">
        <v>23</v>
      </c>
      <c r="OR18" s="24" t="s">
        <v>21</v>
      </c>
      <c r="OW18" s="24">
        <v>1</v>
      </c>
      <c r="OX18" s="24">
        <v>30303</v>
      </c>
      <c r="OY18" s="24">
        <v>1</v>
      </c>
      <c r="OZ18" s="24">
        <v>0</v>
      </c>
      <c r="PA18" s="24">
        <v>0</v>
      </c>
      <c r="PB18" s="24">
        <v>28761</v>
      </c>
      <c r="PC18" s="24">
        <v>0</v>
      </c>
      <c r="PD18" s="24">
        <v>0</v>
      </c>
      <c r="PP18" s="24">
        <v>0</v>
      </c>
      <c r="PQ18" s="24">
        <v>0</v>
      </c>
      <c r="PX18" s="24">
        <v>-15420</v>
      </c>
      <c r="PY18" s="24">
        <v>-15420</v>
      </c>
      <c r="PZ18" s="24">
        <v>-15420</v>
      </c>
      <c r="QA18" s="24">
        <v>-15420</v>
      </c>
      <c r="QV18" s="24">
        <f>OW18</f>
        <v>1</v>
      </c>
      <c r="QX18" s="25">
        <f>PZ18</f>
        <v>-15420</v>
      </c>
      <c r="QZ18" s="13">
        <f>QX18-QY18-QW18</f>
        <v>-15420</v>
      </c>
      <c r="RS18" s="13">
        <f>$T18+$U18-$AA18+$AB18</f>
        <v>0</v>
      </c>
      <c r="SB18" s="26">
        <v>44244.584895833301</v>
      </c>
      <c r="SC18" s="27" t="s">
        <v>22</v>
      </c>
      <c r="SD18" s="23">
        <v>44244</v>
      </c>
      <c r="SE18" s="24">
        <v>1201</v>
      </c>
      <c r="SF18" s="24" t="s">
        <v>23</v>
      </c>
      <c r="SM18" s="24" t="s">
        <v>21</v>
      </c>
      <c r="SR18" s="24">
        <v>1</v>
      </c>
      <c r="SS18" s="24">
        <v>30303</v>
      </c>
      <c r="ST18" s="24">
        <v>1</v>
      </c>
      <c r="SU18" s="24">
        <v>0</v>
      </c>
      <c r="SV18" s="24">
        <v>0</v>
      </c>
      <c r="SW18" s="24">
        <v>28761</v>
      </c>
      <c r="SX18" s="24">
        <v>0</v>
      </c>
      <c r="SY18" s="24">
        <v>0</v>
      </c>
      <c r="TK18" s="24">
        <v>0</v>
      </c>
      <c r="TL18" s="24">
        <v>0</v>
      </c>
      <c r="TS18" s="24">
        <v>-15420</v>
      </c>
      <c r="TT18" s="24">
        <v>-15420</v>
      </c>
      <c r="TU18" s="24">
        <v>-15420</v>
      </c>
      <c r="TV18" s="24">
        <v>-15420</v>
      </c>
      <c r="UQ18" s="24">
        <f>SR18</f>
        <v>1</v>
      </c>
      <c r="US18" s="25">
        <f>TU18</f>
        <v>-15420</v>
      </c>
      <c r="UU18" s="13">
        <f>US18-UT18-UR18</f>
        <v>-15420</v>
      </c>
      <c r="VN18" s="13">
        <f>$T18+$U18-$AA18+$AB18</f>
        <v>0</v>
      </c>
      <c r="VW18" s="26">
        <v>44244.584895833301</v>
      </c>
      <c r="VX18" s="27" t="s">
        <v>22</v>
      </c>
      <c r="VY18" s="23">
        <v>44244</v>
      </c>
      <c r="VZ18" s="24">
        <v>1201</v>
      </c>
      <c r="WA18" s="24" t="s">
        <v>23</v>
      </c>
      <c r="WH18" s="24" t="s">
        <v>21</v>
      </c>
      <c r="WM18" s="24">
        <v>1</v>
      </c>
      <c r="WN18" s="24">
        <v>30303</v>
      </c>
      <c r="WO18" s="24">
        <v>1</v>
      </c>
      <c r="WP18" s="24">
        <v>0</v>
      </c>
      <c r="WQ18" s="24">
        <v>0</v>
      </c>
      <c r="WR18" s="24">
        <v>28761</v>
      </c>
      <c r="WS18" s="24">
        <v>0</v>
      </c>
      <c r="WT18" s="24">
        <v>0</v>
      </c>
      <c r="XF18" s="24">
        <v>0</v>
      </c>
      <c r="XG18" s="24">
        <v>0</v>
      </c>
      <c r="XN18" s="24">
        <v>-15420</v>
      </c>
      <c r="XO18" s="24">
        <v>-15420</v>
      </c>
      <c r="XP18" s="24">
        <v>-15420</v>
      </c>
      <c r="XQ18" s="24">
        <v>-15420</v>
      </c>
      <c r="YL18" s="24">
        <f>WM18</f>
        <v>1</v>
      </c>
      <c r="YN18" s="25">
        <f>XP18</f>
        <v>-15420</v>
      </c>
      <c r="YP18" s="13">
        <f>YN18-YO18-YM18</f>
        <v>-15420</v>
      </c>
      <c r="ZI18" s="13">
        <f>$T18+$U18-$AA18+$AB18</f>
        <v>0</v>
      </c>
      <c r="ZR18" s="26">
        <v>44244.584895833301</v>
      </c>
      <c r="ZS18" s="27" t="s">
        <v>22</v>
      </c>
      <c r="ZT18" s="23">
        <v>44244</v>
      </c>
      <c r="ZU18" s="24">
        <v>1201</v>
      </c>
      <c r="ZV18" s="24" t="s">
        <v>23</v>
      </c>
      <c r="AAC18" s="24" t="s">
        <v>21</v>
      </c>
      <c r="AAH18" s="24">
        <v>1</v>
      </c>
      <c r="AAI18" s="24">
        <v>30303</v>
      </c>
      <c r="AAJ18" s="24">
        <v>1</v>
      </c>
      <c r="AAK18" s="24">
        <v>0</v>
      </c>
      <c r="AAL18" s="24">
        <v>0</v>
      </c>
      <c r="AAM18" s="24">
        <v>28761</v>
      </c>
      <c r="AAN18" s="24">
        <v>0</v>
      </c>
      <c r="AAO18" s="24">
        <v>0</v>
      </c>
      <c r="ABA18" s="24">
        <v>0</v>
      </c>
      <c r="ABB18" s="24">
        <v>0</v>
      </c>
      <c r="ABI18" s="24">
        <v>-15420</v>
      </c>
      <c r="ABJ18" s="24">
        <v>-15420</v>
      </c>
      <c r="ABK18" s="24">
        <v>-15420</v>
      </c>
      <c r="ABL18" s="24">
        <v>-15420</v>
      </c>
      <c r="ACG18" s="24">
        <f>AAH18</f>
        <v>1</v>
      </c>
      <c r="ACI18" s="25">
        <f>ABK18</f>
        <v>-15420</v>
      </c>
      <c r="ACK18" s="13">
        <f>ACI18-ACJ18-ACH18</f>
        <v>-15420</v>
      </c>
      <c r="ADD18" s="13">
        <f>$T18+$U18-$AA18+$AB18</f>
        <v>0</v>
      </c>
      <c r="ADM18" s="26">
        <v>44244.584895833301</v>
      </c>
      <c r="ADN18" s="27" t="s">
        <v>22</v>
      </c>
      <c r="ADO18" s="23">
        <v>44244</v>
      </c>
      <c r="ADP18" s="24">
        <v>1201</v>
      </c>
      <c r="ADQ18" s="24" t="s">
        <v>23</v>
      </c>
      <c r="ADX18" s="24" t="s">
        <v>21</v>
      </c>
      <c r="AEC18" s="24">
        <v>1</v>
      </c>
      <c r="AED18" s="24">
        <v>30303</v>
      </c>
      <c r="AEE18" s="24">
        <v>1</v>
      </c>
      <c r="AEF18" s="24">
        <v>0</v>
      </c>
      <c r="AEG18" s="24">
        <v>0</v>
      </c>
      <c r="AEH18" s="24">
        <v>28761</v>
      </c>
      <c r="AEI18" s="24">
        <v>0</v>
      </c>
      <c r="AEJ18" s="24">
        <v>0</v>
      </c>
      <c r="AEV18" s="24">
        <v>0</v>
      </c>
      <c r="AEW18" s="24">
        <v>0</v>
      </c>
      <c r="AFD18" s="24">
        <v>-15420</v>
      </c>
      <c r="AFE18" s="24">
        <v>-15420</v>
      </c>
      <c r="AFF18" s="24">
        <v>-15420</v>
      </c>
      <c r="AFG18" s="24">
        <v>-15420</v>
      </c>
      <c r="AGB18" s="24">
        <f>AEC18</f>
        <v>1</v>
      </c>
      <c r="AGD18" s="25">
        <f>AFF18</f>
        <v>-15420</v>
      </c>
      <c r="AGF18" s="13">
        <f>AGD18-AGE18-AGC18</f>
        <v>-15420</v>
      </c>
      <c r="AGY18" s="13">
        <f>$T18+$U18-$AA18+$AB18</f>
        <v>0</v>
      </c>
      <c r="AHH18" s="26">
        <v>44244.584895833301</v>
      </c>
      <c r="AHI18" s="27" t="s">
        <v>22</v>
      </c>
      <c r="AHJ18" s="23">
        <v>44244</v>
      </c>
      <c r="AHK18" s="24">
        <v>1201</v>
      </c>
      <c r="AHL18" s="24" t="s">
        <v>23</v>
      </c>
      <c r="AHS18" s="24" t="s">
        <v>21</v>
      </c>
      <c r="AHX18" s="24">
        <v>1</v>
      </c>
      <c r="AHY18" s="24">
        <v>30303</v>
      </c>
      <c r="AHZ18" s="24">
        <v>1</v>
      </c>
      <c r="AIA18" s="24">
        <v>0</v>
      </c>
      <c r="AIB18" s="24">
        <v>0</v>
      </c>
      <c r="AIC18" s="24">
        <v>28761</v>
      </c>
      <c r="AID18" s="24">
        <v>0</v>
      </c>
      <c r="AIE18" s="24">
        <v>0</v>
      </c>
      <c r="AIQ18" s="24">
        <v>0</v>
      </c>
      <c r="AIR18" s="24">
        <v>0</v>
      </c>
      <c r="AIY18" s="24">
        <v>-15420</v>
      </c>
      <c r="AIZ18" s="24">
        <v>-15420</v>
      </c>
      <c r="AJA18" s="24">
        <v>-15420</v>
      </c>
      <c r="AJB18" s="24">
        <v>-15420</v>
      </c>
      <c r="AJW18" s="24">
        <f>AHX18</f>
        <v>1</v>
      </c>
      <c r="AJY18" s="25">
        <f>AJA18</f>
        <v>-15420</v>
      </c>
      <c r="AKA18" s="13">
        <f>AJY18-AJZ18-AJX18</f>
        <v>-15420</v>
      </c>
      <c r="AKT18" s="13">
        <f>$T18+$U18-$AA18+$AB18</f>
        <v>0</v>
      </c>
      <c r="ALC18" s="26">
        <v>44244.584895833301</v>
      </c>
      <c r="ALD18" s="27" t="s">
        <v>22</v>
      </c>
      <c r="ALE18" s="23">
        <v>44244</v>
      </c>
      <c r="ALF18" s="24">
        <v>1201</v>
      </c>
      <c r="ALG18" s="24" t="s">
        <v>23</v>
      </c>
      <c r="ALN18" s="24" t="s">
        <v>21</v>
      </c>
      <c r="ALS18" s="24">
        <v>1</v>
      </c>
      <c r="ALT18" s="24">
        <v>30303</v>
      </c>
      <c r="ALU18" s="24">
        <v>1</v>
      </c>
      <c r="ALV18" s="24">
        <v>0</v>
      </c>
      <c r="ALW18" s="24">
        <v>0</v>
      </c>
      <c r="ALX18" s="24">
        <v>28761</v>
      </c>
      <c r="ALY18" s="24">
        <v>0</v>
      </c>
      <c r="ALZ18" s="24">
        <v>0</v>
      </c>
    </row>
    <row r="19" spans="1:1014" s="24" customFormat="1" ht="12.75" customHeight="1">
      <c r="A19" s="17">
        <v>1</v>
      </c>
      <c r="B19" s="18">
        <v>44245.449629629598</v>
      </c>
      <c r="C19" s="23"/>
      <c r="D19" s="24" t="s">
        <v>21</v>
      </c>
      <c r="G19" s="16">
        <v>-26160</v>
      </c>
      <c r="I19" s="16"/>
      <c r="BR19" s="25"/>
      <c r="BT19" s="13"/>
      <c r="CM19" s="13">
        <f>$T19+$U19-$AA19+$AB19</f>
        <v>0</v>
      </c>
      <c r="CV19" s="26">
        <v>44245.449629629598</v>
      </c>
      <c r="CW19" s="27" t="s">
        <v>22</v>
      </c>
      <c r="CX19" s="23">
        <v>44245</v>
      </c>
      <c r="CY19" s="24">
        <v>1203</v>
      </c>
      <c r="CZ19" s="24" t="s">
        <v>23</v>
      </c>
      <c r="DG19" s="24" t="s">
        <v>21</v>
      </c>
      <c r="DL19" s="24">
        <v>1</v>
      </c>
      <c r="DM19" s="24">
        <v>30271</v>
      </c>
      <c r="DN19" s="24">
        <v>1</v>
      </c>
      <c r="DO19" s="24">
        <v>0</v>
      </c>
      <c r="DP19" s="24">
        <v>0</v>
      </c>
      <c r="DQ19" s="24">
        <v>27655</v>
      </c>
      <c r="DR19" s="24">
        <v>0</v>
      </c>
      <c r="DS19" s="24">
        <v>0</v>
      </c>
      <c r="EE19" s="24">
        <v>0</v>
      </c>
      <c r="EF19" s="24">
        <v>0</v>
      </c>
      <c r="EM19" s="24">
        <v>-26160</v>
      </c>
      <c r="EN19" s="24">
        <v>-26160</v>
      </c>
      <c r="EO19" s="24">
        <v>-26160</v>
      </c>
      <c r="EP19" s="24">
        <v>-26160</v>
      </c>
      <c r="FK19" s="24">
        <f>DL19</f>
        <v>1</v>
      </c>
      <c r="FM19" s="25">
        <f>EO19</f>
        <v>-26160</v>
      </c>
      <c r="FO19" s="13">
        <f>FM19-FN19-FL19</f>
        <v>-26160</v>
      </c>
      <c r="GH19" s="13">
        <f>$T19+$U19-$AA19+$AB19</f>
        <v>0</v>
      </c>
      <c r="GQ19" s="26">
        <v>44245.449629629598</v>
      </c>
      <c r="GR19" s="27" t="s">
        <v>22</v>
      </c>
      <c r="GS19" s="23">
        <v>44245</v>
      </c>
      <c r="GT19" s="24">
        <v>1203</v>
      </c>
      <c r="GU19" s="24" t="s">
        <v>23</v>
      </c>
      <c r="HB19" s="24" t="s">
        <v>21</v>
      </c>
      <c r="HG19" s="24">
        <v>1</v>
      </c>
      <c r="HH19" s="24">
        <v>30271</v>
      </c>
      <c r="HI19" s="24">
        <v>1</v>
      </c>
      <c r="HJ19" s="24">
        <v>0</v>
      </c>
      <c r="HK19" s="24">
        <v>0</v>
      </c>
      <c r="HL19" s="24">
        <v>27655</v>
      </c>
      <c r="HM19" s="24">
        <v>0</v>
      </c>
      <c r="HN19" s="24">
        <v>0</v>
      </c>
      <c r="HZ19" s="24">
        <v>0</v>
      </c>
      <c r="IA19" s="24">
        <v>0</v>
      </c>
      <c r="IH19" s="24">
        <v>-26160</v>
      </c>
      <c r="II19" s="24">
        <v>-26160</v>
      </c>
      <c r="IJ19" s="24">
        <v>-26160</v>
      </c>
      <c r="IK19" s="24">
        <v>-26160</v>
      </c>
      <c r="JF19" s="24">
        <f>HG19</f>
        <v>1</v>
      </c>
      <c r="JH19" s="25">
        <f>IJ19</f>
        <v>-26160</v>
      </c>
      <c r="JJ19" s="13">
        <f>JH19-JI19-JG19</f>
        <v>-26160</v>
      </c>
      <c r="KC19" s="13">
        <f>$T19+$U19-$AA19+$AB19</f>
        <v>0</v>
      </c>
      <c r="KL19" s="26">
        <v>44245.449629629598</v>
      </c>
      <c r="KM19" s="27" t="s">
        <v>22</v>
      </c>
      <c r="KN19" s="23">
        <v>44245</v>
      </c>
      <c r="KO19" s="24">
        <v>1203</v>
      </c>
      <c r="KP19" s="24" t="s">
        <v>23</v>
      </c>
      <c r="KW19" s="24" t="s">
        <v>21</v>
      </c>
      <c r="LB19" s="24">
        <v>1</v>
      </c>
      <c r="LC19" s="24">
        <v>30271</v>
      </c>
      <c r="LD19" s="24">
        <v>1</v>
      </c>
      <c r="LE19" s="24">
        <v>0</v>
      </c>
      <c r="LF19" s="24">
        <v>0</v>
      </c>
      <c r="LG19" s="24">
        <v>27655</v>
      </c>
      <c r="LH19" s="24">
        <v>0</v>
      </c>
      <c r="LI19" s="24">
        <v>0</v>
      </c>
      <c r="LU19" s="24">
        <v>0</v>
      </c>
      <c r="LV19" s="24">
        <v>0</v>
      </c>
      <c r="MC19" s="24">
        <v>-26160</v>
      </c>
      <c r="MD19" s="24">
        <v>-26160</v>
      </c>
      <c r="ME19" s="24">
        <v>-26160</v>
      </c>
      <c r="MF19" s="24">
        <v>-26160</v>
      </c>
      <c r="NA19" s="24">
        <f>LB19</f>
        <v>1</v>
      </c>
      <c r="NC19" s="25">
        <f>ME19</f>
        <v>-26160</v>
      </c>
      <c r="NE19" s="13">
        <f>NC19-ND19-NB19</f>
        <v>-26160</v>
      </c>
      <c r="NX19" s="13">
        <f>$T19+$U19-$AA19+$AB19</f>
        <v>0</v>
      </c>
      <c r="OG19" s="26">
        <v>44245.449629629598</v>
      </c>
      <c r="OH19" s="27" t="s">
        <v>22</v>
      </c>
      <c r="OI19" s="23">
        <v>44245</v>
      </c>
      <c r="OJ19" s="24">
        <v>1203</v>
      </c>
      <c r="OK19" s="24" t="s">
        <v>23</v>
      </c>
      <c r="OR19" s="24" t="s">
        <v>21</v>
      </c>
      <c r="OW19" s="24">
        <v>1</v>
      </c>
      <c r="OX19" s="24">
        <v>30271</v>
      </c>
      <c r="OY19" s="24">
        <v>1</v>
      </c>
      <c r="OZ19" s="24">
        <v>0</v>
      </c>
      <c r="PA19" s="24">
        <v>0</v>
      </c>
      <c r="PB19" s="24">
        <v>27655</v>
      </c>
      <c r="PC19" s="24">
        <v>0</v>
      </c>
      <c r="PD19" s="24">
        <v>0</v>
      </c>
      <c r="PP19" s="24">
        <v>0</v>
      </c>
      <c r="PQ19" s="24">
        <v>0</v>
      </c>
      <c r="PX19" s="24">
        <v>-26160</v>
      </c>
      <c r="PY19" s="24">
        <v>-26160</v>
      </c>
      <c r="PZ19" s="24">
        <v>-26160</v>
      </c>
      <c r="QA19" s="24">
        <v>-26160</v>
      </c>
      <c r="QV19" s="24">
        <f>OW19</f>
        <v>1</v>
      </c>
      <c r="QX19" s="25">
        <f>PZ19</f>
        <v>-26160</v>
      </c>
      <c r="QZ19" s="13">
        <f>QX19-QY19-QW19</f>
        <v>-26160</v>
      </c>
      <c r="RS19" s="13">
        <f>$T19+$U19-$AA19+$AB19</f>
        <v>0</v>
      </c>
      <c r="SB19" s="26">
        <v>44245.449629629598</v>
      </c>
      <c r="SC19" s="27" t="s">
        <v>22</v>
      </c>
      <c r="SD19" s="23">
        <v>44245</v>
      </c>
      <c r="SE19" s="24">
        <v>1203</v>
      </c>
      <c r="SF19" s="24" t="s">
        <v>23</v>
      </c>
      <c r="SM19" s="24" t="s">
        <v>21</v>
      </c>
      <c r="SR19" s="24">
        <v>1</v>
      </c>
      <c r="SS19" s="24">
        <v>30271</v>
      </c>
      <c r="ST19" s="24">
        <v>1</v>
      </c>
      <c r="SU19" s="24">
        <v>0</v>
      </c>
      <c r="SV19" s="24">
        <v>0</v>
      </c>
      <c r="SW19" s="24">
        <v>27655</v>
      </c>
      <c r="SX19" s="24">
        <v>0</v>
      </c>
      <c r="SY19" s="24">
        <v>0</v>
      </c>
      <c r="TK19" s="24">
        <v>0</v>
      </c>
      <c r="TL19" s="24">
        <v>0</v>
      </c>
      <c r="TS19" s="24">
        <v>-26160</v>
      </c>
      <c r="TT19" s="24">
        <v>-26160</v>
      </c>
      <c r="TU19" s="24">
        <v>-26160</v>
      </c>
      <c r="TV19" s="24">
        <v>-26160</v>
      </c>
      <c r="UQ19" s="24">
        <f>SR19</f>
        <v>1</v>
      </c>
      <c r="US19" s="25">
        <f>TU19</f>
        <v>-26160</v>
      </c>
      <c r="UU19" s="13">
        <f>US19-UT19-UR19</f>
        <v>-26160</v>
      </c>
      <c r="VN19" s="13">
        <f>$T19+$U19-$AA19+$AB19</f>
        <v>0</v>
      </c>
      <c r="VW19" s="26">
        <v>44245.449629629598</v>
      </c>
      <c r="VX19" s="27" t="s">
        <v>22</v>
      </c>
      <c r="VY19" s="23">
        <v>44245</v>
      </c>
      <c r="VZ19" s="24">
        <v>1203</v>
      </c>
      <c r="WA19" s="24" t="s">
        <v>23</v>
      </c>
      <c r="WH19" s="24" t="s">
        <v>21</v>
      </c>
      <c r="WM19" s="24">
        <v>1</v>
      </c>
      <c r="WN19" s="24">
        <v>30271</v>
      </c>
      <c r="WO19" s="24">
        <v>1</v>
      </c>
      <c r="WP19" s="24">
        <v>0</v>
      </c>
      <c r="WQ19" s="24">
        <v>0</v>
      </c>
      <c r="WR19" s="24">
        <v>27655</v>
      </c>
      <c r="WS19" s="24">
        <v>0</v>
      </c>
      <c r="WT19" s="24">
        <v>0</v>
      </c>
      <c r="XF19" s="24">
        <v>0</v>
      </c>
      <c r="XG19" s="24">
        <v>0</v>
      </c>
      <c r="XN19" s="24">
        <v>-26160</v>
      </c>
      <c r="XO19" s="24">
        <v>-26160</v>
      </c>
      <c r="XP19" s="24">
        <v>-26160</v>
      </c>
      <c r="XQ19" s="24">
        <v>-26160</v>
      </c>
      <c r="YL19" s="24">
        <f>WM19</f>
        <v>1</v>
      </c>
      <c r="YN19" s="25">
        <f>XP19</f>
        <v>-26160</v>
      </c>
      <c r="YP19" s="13">
        <f>YN19-YO19-YM19</f>
        <v>-26160</v>
      </c>
      <c r="ZI19" s="13">
        <f>$T19+$U19-$AA19+$AB19</f>
        <v>0</v>
      </c>
      <c r="ZR19" s="26">
        <v>44245.449629629598</v>
      </c>
      <c r="ZS19" s="27" t="s">
        <v>22</v>
      </c>
      <c r="ZT19" s="23">
        <v>44245</v>
      </c>
      <c r="ZU19" s="24">
        <v>1203</v>
      </c>
      <c r="ZV19" s="24" t="s">
        <v>23</v>
      </c>
      <c r="AAC19" s="24" t="s">
        <v>21</v>
      </c>
      <c r="AAH19" s="24">
        <v>1</v>
      </c>
      <c r="AAI19" s="24">
        <v>30271</v>
      </c>
      <c r="AAJ19" s="24">
        <v>1</v>
      </c>
      <c r="AAK19" s="24">
        <v>0</v>
      </c>
      <c r="AAL19" s="24">
        <v>0</v>
      </c>
      <c r="AAM19" s="24">
        <v>27655</v>
      </c>
      <c r="AAN19" s="24">
        <v>0</v>
      </c>
      <c r="AAO19" s="24">
        <v>0</v>
      </c>
      <c r="ABA19" s="24">
        <v>0</v>
      </c>
      <c r="ABB19" s="24">
        <v>0</v>
      </c>
      <c r="ABI19" s="24">
        <v>-26160</v>
      </c>
      <c r="ABJ19" s="24">
        <v>-26160</v>
      </c>
      <c r="ABK19" s="24">
        <v>-26160</v>
      </c>
      <c r="ABL19" s="24">
        <v>-26160</v>
      </c>
      <c r="ACG19" s="24">
        <f>AAH19</f>
        <v>1</v>
      </c>
      <c r="ACI19" s="25">
        <f>ABK19</f>
        <v>-26160</v>
      </c>
      <c r="ACK19" s="13">
        <f>ACI19-ACJ19-ACH19</f>
        <v>-26160</v>
      </c>
      <c r="ADD19" s="13">
        <f>$T19+$U19-$AA19+$AB19</f>
        <v>0</v>
      </c>
      <c r="ADM19" s="26">
        <v>44245.449629629598</v>
      </c>
      <c r="ADN19" s="27" t="s">
        <v>22</v>
      </c>
      <c r="ADO19" s="23">
        <v>44245</v>
      </c>
      <c r="ADP19" s="24">
        <v>1203</v>
      </c>
      <c r="ADQ19" s="24" t="s">
        <v>23</v>
      </c>
      <c r="ADX19" s="24" t="s">
        <v>21</v>
      </c>
      <c r="AEC19" s="24">
        <v>1</v>
      </c>
      <c r="AED19" s="24">
        <v>30271</v>
      </c>
      <c r="AEE19" s="24">
        <v>1</v>
      </c>
      <c r="AEF19" s="24">
        <v>0</v>
      </c>
      <c r="AEG19" s="24">
        <v>0</v>
      </c>
      <c r="AEH19" s="24">
        <v>27655</v>
      </c>
      <c r="AEI19" s="24">
        <v>0</v>
      </c>
      <c r="AEJ19" s="24">
        <v>0</v>
      </c>
      <c r="AEV19" s="24">
        <v>0</v>
      </c>
      <c r="AEW19" s="24">
        <v>0</v>
      </c>
      <c r="AFD19" s="24">
        <v>-26160</v>
      </c>
      <c r="AFE19" s="24">
        <v>-26160</v>
      </c>
      <c r="AFF19" s="24">
        <v>-26160</v>
      </c>
      <c r="AFG19" s="24">
        <v>-26160</v>
      </c>
      <c r="AGB19" s="24">
        <f>AEC19</f>
        <v>1</v>
      </c>
      <c r="AGD19" s="25">
        <f>AFF19</f>
        <v>-26160</v>
      </c>
      <c r="AGF19" s="13">
        <f>AGD19-AGE19-AGC19</f>
        <v>-26160</v>
      </c>
      <c r="AGY19" s="13">
        <f>$T19+$U19-$AA19+$AB19</f>
        <v>0</v>
      </c>
      <c r="AHH19" s="26">
        <v>44245.449629629598</v>
      </c>
      <c r="AHI19" s="27" t="s">
        <v>22</v>
      </c>
      <c r="AHJ19" s="23">
        <v>44245</v>
      </c>
      <c r="AHK19" s="24">
        <v>1203</v>
      </c>
      <c r="AHL19" s="24" t="s">
        <v>23</v>
      </c>
      <c r="AHS19" s="24" t="s">
        <v>21</v>
      </c>
      <c r="AHX19" s="24">
        <v>1</v>
      </c>
      <c r="AHY19" s="24">
        <v>30271</v>
      </c>
      <c r="AHZ19" s="24">
        <v>1</v>
      </c>
      <c r="AIA19" s="24">
        <v>0</v>
      </c>
      <c r="AIB19" s="24">
        <v>0</v>
      </c>
      <c r="AIC19" s="24">
        <v>27655</v>
      </c>
      <c r="AID19" s="24">
        <v>0</v>
      </c>
      <c r="AIE19" s="24">
        <v>0</v>
      </c>
      <c r="AIQ19" s="24">
        <v>0</v>
      </c>
      <c r="AIR19" s="24">
        <v>0</v>
      </c>
      <c r="AIY19" s="24">
        <v>-26160</v>
      </c>
      <c r="AIZ19" s="24">
        <v>-26160</v>
      </c>
      <c r="AJA19" s="24">
        <v>-26160</v>
      </c>
      <c r="AJB19" s="24">
        <v>-26160</v>
      </c>
      <c r="AJW19" s="24">
        <f>AHX19</f>
        <v>1</v>
      </c>
      <c r="AJY19" s="25">
        <f>AJA19</f>
        <v>-26160</v>
      </c>
      <c r="AKA19" s="13">
        <f>AJY19-AJZ19-AJX19</f>
        <v>-26160</v>
      </c>
      <c r="AKT19" s="13">
        <f>$T19+$U19-$AA19+$AB19</f>
        <v>0</v>
      </c>
      <c r="ALC19" s="26">
        <v>44245.449629629598</v>
      </c>
      <c r="ALD19" s="27" t="s">
        <v>22</v>
      </c>
      <c r="ALE19" s="23">
        <v>44245</v>
      </c>
      <c r="ALF19" s="24">
        <v>1203</v>
      </c>
      <c r="ALG19" s="24" t="s">
        <v>23</v>
      </c>
      <c r="ALN19" s="24" t="s">
        <v>21</v>
      </c>
      <c r="ALS19" s="24">
        <v>1</v>
      </c>
      <c r="ALT19" s="24">
        <v>30271</v>
      </c>
      <c r="ALU19" s="24">
        <v>1</v>
      </c>
      <c r="ALV19" s="24">
        <v>0</v>
      </c>
      <c r="ALW19" s="24">
        <v>0</v>
      </c>
      <c r="ALX19" s="24">
        <v>27655</v>
      </c>
      <c r="ALY19" s="24">
        <v>0</v>
      </c>
      <c r="ALZ19" s="24">
        <v>0</v>
      </c>
    </row>
    <row r="20" spans="1:1014" s="24" customFormat="1" ht="12.75" customHeight="1">
      <c r="A20" s="17">
        <v>1</v>
      </c>
      <c r="B20" s="18">
        <v>44249.471261574101</v>
      </c>
      <c r="C20" s="23"/>
      <c r="D20" s="24" t="s">
        <v>21</v>
      </c>
      <c r="G20" s="16">
        <v>-2770</v>
      </c>
      <c r="I20" s="16"/>
      <c r="BR20" s="25"/>
      <c r="BT20" s="13"/>
      <c r="CM20" s="13">
        <f>$T20+$U20-$AA20+$AB20</f>
        <v>0</v>
      </c>
      <c r="CV20" s="26">
        <v>44249.471261574101</v>
      </c>
      <c r="CW20" s="27" t="s">
        <v>22</v>
      </c>
      <c r="CX20" s="23">
        <v>44249</v>
      </c>
      <c r="CY20" s="24">
        <v>1221</v>
      </c>
      <c r="CZ20" s="24" t="s">
        <v>23</v>
      </c>
      <c r="DG20" s="24" t="s">
        <v>21</v>
      </c>
      <c r="DL20" s="24">
        <v>1</v>
      </c>
      <c r="DM20" s="24">
        <v>30362</v>
      </c>
      <c r="DN20" s="24">
        <v>1</v>
      </c>
      <c r="DO20" s="24">
        <v>0</v>
      </c>
      <c r="DP20" s="24">
        <v>0</v>
      </c>
      <c r="DQ20" s="24">
        <v>30085</v>
      </c>
      <c r="DR20" s="24">
        <v>0</v>
      </c>
      <c r="DS20" s="24">
        <v>0</v>
      </c>
      <c r="EE20" s="24">
        <v>0</v>
      </c>
      <c r="EF20" s="24">
        <v>0</v>
      </c>
      <c r="EM20" s="24">
        <v>-2770</v>
      </c>
      <c r="EN20" s="24">
        <v>-2770</v>
      </c>
      <c r="EO20" s="24">
        <v>-2770</v>
      </c>
      <c r="EP20" s="24">
        <v>-2770</v>
      </c>
      <c r="FK20" s="24">
        <f>DL20</f>
        <v>1</v>
      </c>
      <c r="FM20" s="25">
        <f>EO20</f>
        <v>-2770</v>
      </c>
      <c r="FO20" s="13">
        <f>FM20-FN20-FL20</f>
        <v>-2770</v>
      </c>
      <c r="GH20" s="13">
        <f>$T20+$U20-$AA20+$AB20</f>
        <v>0</v>
      </c>
      <c r="GQ20" s="26">
        <v>44249.471261574101</v>
      </c>
      <c r="GR20" s="27" t="s">
        <v>22</v>
      </c>
      <c r="GS20" s="23">
        <v>44249</v>
      </c>
      <c r="GT20" s="24">
        <v>1221</v>
      </c>
      <c r="GU20" s="24" t="s">
        <v>23</v>
      </c>
      <c r="HB20" s="24" t="s">
        <v>21</v>
      </c>
      <c r="HG20" s="24">
        <v>1</v>
      </c>
      <c r="HH20" s="24">
        <v>30362</v>
      </c>
      <c r="HI20" s="24">
        <v>1</v>
      </c>
      <c r="HJ20" s="24">
        <v>0</v>
      </c>
      <c r="HK20" s="24">
        <v>0</v>
      </c>
      <c r="HL20" s="24">
        <v>30085</v>
      </c>
      <c r="HM20" s="24">
        <v>0</v>
      </c>
      <c r="HN20" s="24">
        <v>0</v>
      </c>
      <c r="HZ20" s="24">
        <v>0</v>
      </c>
      <c r="IA20" s="24">
        <v>0</v>
      </c>
      <c r="IH20" s="24">
        <v>-2770</v>
      </c>
      <c r="II20" s="24">
        <v>-2770</v>
      </c>
      <c r="IJ20" s="24">
        <v>-2770</v>
      </c>
      <c r="IK20" s="24">
        <v>-2770</v>
      </c>
      <c r="JF20" s="24">
        <f>HG20</f>
        <v>1</v>
      </c>
      <c r="JH20" s="25">
        <f>IJ20</f>
        <v>-2770</v>
      </c>
      <c r="JJ20" s="13">
        <f>JH20-JI20-JG20</f>
        <v>-2770</v>
      </c>
      <c r="KC20" s="13">
        <f>$T20+$U20-$AA20+$AB20</f>
        <v>0</v>
      </c>
      <c r="KL20" s="26">
        <v>44249.471261574101</v>
      </c>
      <c r="KM20" s="27" t="s">
        <v>22</v>
      </c>
      <c r="KN20" s="23">
        <v>44249</v>
      </c>
      <c r="KO20" s="24">
        <v>1221</v>
      </c>
      <c r="KP20" s="24" t="s">
        <v>23</v>
      </c>
      <c r="KW20" s="24" t="s">
        <v>21</v>
      </c>
      <c r="LB20" s="24">
        <v>1</v>
      </c>
      <c r="LC20" s="24">
        <v>30362</v>
      </c>
      <c r="LD20" s="24">
        <v>1</v>
      </c>
      <c r="LE20" s="24">
        <v>0</v>
      </c>
      <c r="LF20" s="24">
        <v>0</v>
      </c>
      <c r="LG20" s="24">
        <v>30085</v>
      </c>
      <c r="LH20" s="24">
        <v>0</v>
      </c>
      <c r="LI20" s="24">
        <v>0</v>
      </c>
      <c r="LU20" s="24">
        <v>0</v>
      </c>
      <c r="LV20" s="24">
        <v>0</v>
      </c>
      <c r="MC20" s="24">
        <v>-2770</v>
      </c>
      <c r="MD20" s="24">
        <v>-2770</v>
      </c>
      <c r="ME20" s="24">
        <v>-2770</v>
      </c>
      <c r="MF20" s="24">
        <v>-2770</v>
      </c>
      <c r="NA20" s="24">
        <f>LB20</f>
        <v>1</v>
      </c>
      <c r="NC20" s="25">
        <f>ME20</f>
        <v>-2770</v>
      </c>
      <c r="NE20" s="13">
        <f>NC20-ND20-NB20</f>
        <v>-2770</v>
      </c>
      <c r="NX20" s="13">
        <f>$T20+$U20-$AA20+$AB20</f>
        <v>0</v>
      </c>
      <c r="OG20" s="26">
        <v>44249.471261574101</v>
      </c>
      <c r="OH20" s="27" t="s">
        <v>22</v>
      </c>
      <c r="OI20" s="23">
        <v>44249</v>
      </c>
      <c r="OJ20" s="24">
        <v>1221</v>
      </c>
      <c r="OK20" s="24" t="s">
        <v>23</v>
      </c>
      <c r="OR20" s="24" t="s">
        <v>21</v>
      </c>
      <c r="OW20" s="24">
        <v>1</v>
      </c>
      <c r="OX20" s="24">
        <v>30362</v>
      </c>
      <c r="OY20" s="24">
        <v>1</v>
      </c>
      <c r="OZ20" s="24">
        <v>0</v>
      </c>
      <c r="PA20" s="24">
        <v>0</v>
      </c>
      <c r="PB20" s="24">
        <v>30085</v>
      </c>
      <c r="PC20" s="24">
        <v>0</v>
      </c>
      <c r="PD20" s="24">
        <v>0</v>
      </c>
      <c r="PP20" s="24">
        <v>0</v>
      </c>
      <c r="PQ20" s="24">
        <v>0</v>
      </c>
      <c r="PX20" s="24">
        <v>-2770</v>
      </c>
      <c r="PY20" s="24">
        <v>-2770</v>
      </c>
      <c r="PZ20" s="24">
        <v>-2770</v>
      </c>
      <c r="QA20" s="24">
        <v>-2770</v>
      </c>
      <c r="QV20" s="24">
        <f>OW20</f>
        <v>1</v>
      </c>
      <c r="QX20" s="25">
        <f>PZ20</f>
        <v>-2770</v>
      </c>
      <c r="QZ20" s="13">
        <f>QX20-QY20-QW20</f>
        <v>-2770</v>
      </c>
      <c r="RS20" s="13">
        <f>$T20+$U20-$AA20+$AB20</f>
        <v>0</v>
      </c>
      <c r="SB20" s="26">
        <v>44249.471261574101</v>
      </c>
      <c r="SC20" s="27" t="s">
        <v>22</v>
      </c>
      <c r="SD20" s="23">
        <v>44249</v>
      </c>
      <c r="SE20" s="24">
        <v>1221</v>
      </c>
      <c r="SF20" s="24" t="s">
        <v>23</v>
      </c>
      <c r="SM20" s="24" t="s">
        <v>21</v>
      </c>
      <c r="SR20" s="24">
        <v>1</v>
      </c>
      <c r="SS20" s="24">
        <v>30362</v>
      </c>
      <c r="ST20" s="24">
        <v>1</v>
      </c>
      <c r="SU20" s="24">
        <v>0</v>
      </c>
      <c r="SV20" s="24">
        <v>0</v>
      </c>
      <c r="SW20" s="24">
        <v>30085</v>
      </c>
      <c r="SX20" s="24">
        <v>0</v>
      </c>
      <c r="SY20" s="24">
        <v>0</v>
      </c>
      <c r="TK20" s="24">
        <v>0</v>
      </c>
      <c r="TL20" s="24">
        <v>0</v>
      </c>
      <c r="TS20" s="24">
        <v>-2770</v>
      </c>
      <c r="TT20" s="24">
        <v>-2770</v>
      </c>
      <c r="TU20" s="24">
        <v>-2770</v>
      </c>
      <c r="TV20" s="24">
        <v>-2770</v>
      </c>
      <c r="UQ20" s="24">
        <f>SR20</f>
        <v>1</v>
      </c>
      <c r="US20" s="25">
        <f>TU20</f>
        <v>-2770</v>
      </c>
      <c r="UU20" s="13">
        <f>US20-UT20-UR20</f>
        <v>-2770</v>
      </c>
      <c r="VN20" s="13">
        <f>$T20+$U20-$AA20+$AB20</f>
        <v>0</v>
      </c>
      <c r="VW20" s="26">
        <v>44249.471261574101</v>
      </c>
      <c r="VX20" s="27" t="s">
        <v>22</v>
      </c>
      <c r="VY20" s="23">
        <v>44249</v>
      </c>
      <c r="VZ20" s="24">
        <v>1221</v>
      </c>
      <c r="WA20" s="24" t="s">
        <v>23</v>
      </c>
      <c r="WH20" s="24" t="s">
        <v>21</v>
      </c>
      <c r="WM20" s="24">
        <v>1</v>
      </c>
      <c r="WN20" s="24">
        <v>30362</v>
      </c>
      <c r="WO20" s="24">
        <v>1</v>
      </c>
      <c r="WP20" s="24">
        <v>0</v>
      </c>
      <c r="WQ20" s="24">
        <v>0</v>
      </c>
      <c r="WR20" s="24">
        <v>30085</v>
      </c>
      <c r="WS20" s="24">
        <v>0</v>
      </c>
      <c r="WT20" s="24">
        <v>0</v>
      </c>
      <c r="XF20" s="24">
        <v>0</v>
      </c>
      <c r="XG20" s="24">
        <v>0</v>
      </c>
      <c r="XN20" s="24">
        <v>-2770</v>
      </c>
      <c r="XO20" s="24">
        <v>-2770</v>
      </c>
      <c r="XP20" s="24">
        <v>-2770</v>
      </c>
      <c r="XQ20" s="24">
        <v>-2770</v>
      </c>
      <c r="YL20" s="24">
        <f>WM20</f>
        <v>1</v>
      </c>
      <c r="YN20" s="25">
        <f>XP20</f>
        <v>-2770</v>
      </c>
      <c r="YP20" s="13">
        <f>YN20-YO20-YM20</f>
        <v>-2770</v>
      </c>
      <c r="ZI20" s="13">
        <f>$T20+$U20-$AA20+$AB20</f>
        <v>0</v>
      </c>
      <c r="ZR20" s="26">
        <v>44249.471261574101</v>
      </c>
      <c r="ZS20" s="27" t="s">
        <v>22</v>
      </c>
      <c r="ZT20" s="23">
        <v>44249</v>
      </c>
      <c r="ZU20" s="24">
        <v>1221</v>
      </c>
      <c r="ZV20" s="24" t="s">
        <v>23</v>
      </c>
      <c r="AAC20" s="24" t="s">
        <v>21</v>
      </c>
      <c r="AAH20" s="24">
        <v>1</v>
      </c>
      <c r="AAI20" s="24">
        <v>30362</v>
      </c>
      <c r="AAJ20" s="24">
        <v>1</v>
      </c>
      <c r="AAK20" s="24">
        <v>0</v>
      </c>
      <c r="AAL20" s="24">
        <v>0</v>
      </c>
      <c r="AAM20" s="24">
        <v>30085</v>
      </c>
      <c r="AAN20" s="24">
        <v>0</v>
      </c>
      <c r="AAO20" s="24">
        <v>0</v>
      </c>
      <c r="ABA20" s="24">
        <v>0</v>
      </c>
      <c r="ABB20" s="24">
        <v>0</v>
      </c>
      <c r="ABI20" s="24">
        <v>-2770</v>
      </c>
      <c r="ABJ20" s="24">
        <v>-2770</v>
      </c>
      <c r="ABK20" s="24">
        <v>-2770</v>
      </c>
      <c r="ABL20" s="24">
        <v>-2770</v>
      </c>
      <c r="ACG20" s="24">
        <f>AAH20</f>
        <v>1</v>
      </c>
      <c r="ACI20" s="25">
        <f>ABK20</f>
        <v>-2770</v>
      </c>
      <c r="ACK20" s="13">
        <f>ACI20-ACJ20-ACH20</f>
        <v>-2770</v>
      </c>
      <c r="ADD20" s="13">
        <f>$T20+$U20-$AA20+$AB20</f>
        <v>0</v>
      </c>
      <c r="ADM20" s="26">
        <v>44249.471261574101</v>
      </c>
      <c r="ADN20" s="27" t="s">
        <v>22</v>
      </c>
      <c r="ADO20" s="23">
        <v>44249</v>
      </c>
      <c r="ADP20" s="24">
        <v>1221</v>
      </c>
      <c r="ADQ20" s="24" t="s">
        <v>23</v>
      </c>
      <c r="ADX20" s="24" t="s">
        <v>21</v>
      </c>
      <c r="AEC20" s="24">
        <v>1</v>
      </c>
      <c r="AED20" s="24">
        <v>30362</v>
      </c>
      <c r="AEE20" s="24">
        <v>1</v>
      </c>
      <c r="AEF20" s="24">
        <v>0</v>
      </c>
      <c r="AEG20" s="24">
        <v>0</v>
      </c>
      <c r="AEH20" s="24">
        <v>30085</v>
      </c>
      <c r="AEI20" s="24">
        <v>0</v>
      </c>
      <c r="AEJ20" s="24">
        <v>0</v>
      </c>
      <c r="AEV20" s="24">
        <v>0</v>
      </c>
      <c r="AEW20" s="24">
        <v>0</v>
      </c>
      <c r="AFD20" s="24">
        <v>-2770</v>
      </c>
      <c r="AFE20" s="24">
        <v>-2770</v>
      </c>
      <c r="AFF20" s="24">
        <v>-2770</v>
      </c>
      <c r="AFG20" s="24">
        <v>-2770</v>
      </c>
      <c r="AGB20" s="24">
        <f>AEC20</f>
        <v>1</v>
      </c>
      <c r="AGD20" s="25">
        <f>AFF20</f>
        <v>-2770</v>
      </c>
      <c r="AGF20" s="13">
        <f>AGD20-AGE20-AGC20</f>
        <v>-2770</v>
      </c>
      <c r="AGY20" s="13">
        <f>$T20+$U20-$AA20+$AB20</f>
        <v>0</v>
      </c>
      <c r="AHH20" s="26">
        <v>44249.471261574101</v>
      </c>
      <c r="AHI20" s="27" t="s">
        <v>22</v>
      </c>
      <c r="AHJ20" s="23">
        <v>44249</v>
      </c>
      <c r="AHK20" s="24">
        <v>1221</v>
      </c>
      <c r="AHL20" s="24" t="s">
        <v>23</v>
      </c>
      <c r="AHS20" s="24" t="s">
        <v>21</v>
      </c>
      <c r="AHX20" s="24">
        <v>1</v>
      </c>
      <c r="AHY20" s="24">
        <v>30362</v>
      </c>
      <c r="AHZ20" s="24">
        <v>1</v>
      </c>
      <c r="AIA20" s="24">
        <v>0</v>
      </c>
      <c r="AIB20" s="24">
        <v>0</v>
      </c>
      <c r="AIC20" s="24">
        <v>30085</v>
      </c>
      <c r="AID20" s="24">
        <v>0</v>
      </c>
      <c r="AIE20" s="24">
        <v>0</v>
      </c>
      <c r="AIQ20" s="24">
        <v>0</v>
      </c>
      <c r="AIR20" s="24">
        <v>0</v>
      </c>
      <c r="AIY20" s="24">
        <v>-2770</v>
      </c>
      <c r="AIZ20" s="24">
        <v>-2770</v>
      </c>
      <c r="AJA20" s="24">
        <v>-2770</v>
      </c>
      <c r="AJB20" s="24">
        <v>-2770</v>
      </c>
      <c r="AJW20" s="24">
        <f>AHX20</f>
        <v>1</v>
      </c>
      <c r="AJY20" s="25">
        <f>AJA20</f>
        <v>-2770</v>
      </c>
      <c r="AKA20" s="13">
        <f>AJY20-AJZ20-AJX20</f>
        <v>-2770</v>
      </c>
      <c r="AKT20" s="13">
        <f>$T20+$U20-$AA20+$AB20</f>
        <v>0</v>
      </c>
      <c r="ALC20" s="26">
        <v>44249.471261574101</v>
      </c>
      <c r="ALD20" s="27" t="s">
        <v>22</v>
      </c>
      <c r="ALE20" s="23">
        <v>44249</v>
      </c>
      <c r="ALF20" s="24">
        <v>1221</v>
      </c>
      <c r="ALG20" s="24" t="s">
        <v>23</v>
      </c>
      <c r="ALN20" s="24" t="s">
        <v>21</v>
      </c>
      <c r="ALS20" s="24">
        <v>1</v>
      </c>
      <c r="ALT20" s="24">
        <v>30362</v>
      </c>
      <c r="ALU20" s="24">
        <v>1</v>
      </c>
      <c r="ALV20" s="24">
        <v>0</v>
      </c>
      <c r="ALW20" s="24">
        <v>0</v>
      </c>
      <c r="ALX20" s="24">
        <v>30085</v>
      </c>
      <c r="ALY20" s="24">
        <v>0</v>
      </c>
      <c r="ALZ20" s="24">
        <v>0</v>
      </c>
    </row>
    <row r="21" spans="1:1014" s="24" customFormat="1" ht="12.75" customHeight="1">
      <c r="A21" s="17">
        <v>1</v>
      </c>
      <c r="B21" s="18">
        <v>44257.451331018499</v>
      </c>
      <c r="C21" s="23"/>
      <c r="D21" s="24" t="s">
        <v>24</v>
      </c>
      <c r="G21" s="16">
        <v>-4360</v>
      </c>
      <c r="I21" s="16"/>
      <c r="BR21" s="25"/>
      <c r="BT21" s="13"/>
      <c r="CM21" s="13">
        <f>$T21+$U21-$AA21+$AB21</f>
        <v>0</v>
      </c>
      <c r="CV21" s="26">
        <v>44257.451331018499</v>
      </c>
      <c r="CW21" s="27" t="s">
        <v>22</v>
      </c>
      <c r="CX21" s="23">
        <v>44257</v>
      </c>
      <c r="CY21" s="24">
        <v>1242</v>
      </c>
      <c r="CZ21" s="24" t="s">
        <v>23</v>
      </c>
      <c r="DG21" s="24" t="s">
        <v>24</v>
      </c>
      <c r="DL21" s="24">
        <v>1</v>
      </c>
      <c r="DM21" s="24">
        <v>29647</v>
      </c>
      <c r="DN21" s="24">
        <v>1</v>
      </c>
      <c r="DO21" s="24">
        <v>0</v>
      </c>
      <c r="DP21" s="24">
        <v>0</v>
      </c>
      <c r="DQ21" s="24">
        <v>30083</v>
      </c>
      <c r="DR21" s="24">
        <v>0</v>
      </c>
      <c r="DS21" s="24">
        <v>0</v>
      </c>
      <c r="EE21" s="24">
        <v>0</v>
      </c>
      <c r="EF21" s="24">
        <v>0</v>
      </c>
      <c r="EM21" s="24">
        <v>-4360</v>
      </c>
      <c r="EN21" s="24">
        <v>-4360</v>
      </c>
      <c r="EO21" s="24">
        <v>-4360</v>
      </c>
      <c r="EP21" s="24">
        <v>-4360</v>
      </c>
      <c r="FK21" s="24">
        <f>DL21</f>
        <v>1</v>
      </c>
      <c r="FM21" s="25">
        <f>EO21</f>
        <v>-4360</v>
      </c>
      <c r="FO21" s="13">
        <f>FM21-FN21-FL21</f>
        <v>-4360</v>
      </c>
      <c r="GH21" s="13">
        <f>$T21+$U21-$AA21+$AB21</f>
        <v>0</v>
      </c>
      <c r="GQ21" s="26">
        <v>44257.451331018499</v>
      </c>
      <c r="GR21" s="27" t="s">
        <v>22</v>
      </c>
      <c r="GS21" s="23">
        <v>44257</v>
      </c>
      <c r="GT21" s="24">
        <v>1242</v>
      </c>
      <c r="GU21" s="24" t="s">
        <v>23</v>
      </c>
      <c r="HB21" s="24" t="s">
        <v>24</v>
      </c>
      <c r="HG21" s="24">
        <v>1</v>
      </c>
      <c r="HH21" s="24">
        <v>29647</v>
      </c>
      <c r="HI21" s="24">
        <v>1</v>
      </c>
      <c r="HJ21" s="24">
        <v>0</v>
      </c>
      <c r="HK21" s="24">
        <v>0</v>
      </c>
      <c r="HL21" s="24">
        <v>30083</v>
      </c>
      <c r="HM21" s="24">
        <v>0</v>
      </c>
      <c r="HN21" s="24">
        <v>0</v>
      </c>
      <c r="HZ21" s="24">
        <v>0</v>
      </c>
      <c r="IA21" s="24">
        <v>0</v>
      </c>
      <c r="IH21" s="24">
        <v>-4360</v>
      </c>
      <c r="II21" s="24">
        <v>-4360</v>
      </c>
      <c r="IJ21" s="24">
        <v>-4360</v>
      </c>
      <c r="IK21" s="24">
        <v>-4360</v>
      </c>
      <c r="JF21" s="24">
        <f>HG21</f>
        <v>1</v>
      </c>
      <c r="JH21" s="25">
        <f>IJ21</f>
        <v>-4360</v>
      </c>
      <c r="JJ21" s="13">
        <f>JH21-JI21-JG21</f>
        <v>-4360</v>
      </c>
      <c r="KC21" s="13">
        <f>$T21+$U21-$AA21+$AB21</f>
        <v>0</v>
      </c>
      <c r="KL21" s="26">
        <v>44257.451331018499</v>
      </c>
      <c r="KM21" s="27" t="s">
        <v>22</v>
      </c>
      <c r="KN21" s="23">
        <v>44257</v>
      </c>
      <c r="KO21" s="24">
        <v>1242</v>
      </c>
      <c r="KP21" s="24" t="s">
        <v>23</v>
      </c>
      <c r="KW21" s="24" t="s">
        <v>24</v>
      </c>
      <c r="LB21" s="24">
        <v>1</v>
      </c>
      <c r="LC21" s="24">
        <v>29647</v>
      </c>
      <c r="LD21" s="24">
        <v>1</v>
      </c>
      <c r="LE21" s="24">
        <v>0</v>
      </c>
      <c r="LF21" s="24">
        <v>0</v>
      </c>
      <c r="LG21" s="24">
        <v>30083</v>
      </c>
      <c r="LH21" s="24">
        <v>0</v>
      </c>
      <c r="LI21" s="24">
        <v>0</v>
      </c>
      <c r="LU21" s="24">
        <v>0</v>
      </c>
      <c r="LV21" s="24">
        <v>0</v>
      </c>
      <c r="MC21" s="24">
        <v>-4360</v>
      </c>
      <c r="MD21" s="24">
        <v>-4360</v>
      </c>
      <c r="ME21" s="24">
        <v>-4360</v>
      </c>
      <c r="MF21" s="24">
        <v>-4360</v>
      </c>
      <c r="NA21" s="24">
        <f>LB21</f>
        <v>1</v>
      </c>
      <c r="NC21" s="25">
        <f>ME21</f>
        <v>-4360</v>
      </c>
      <c r="NE21" s="13">
        <f>NC21-ND21-NB21</f>
        <v>-4360</v>
      </c>
      <c r="NX21" s="13">
        <f>$T21+$U21-$AA21+$AB21</f>
        <v>0</v>
      </c>
      <c r="OG21" s="26">
        <v>44257.451331018499</v>
      </c>
      <c r="OH21" s="27" t="s">
        <v>22</v>
      </c>
      <c r="OI21" s="23">
        <v>44257</v>
      </c>
      <c r="OJ21" s="24">
        <v>1242</v>
      </c>
      <c r="OK21" s="24" t="s">
        <v>23</v>
      </c>
      <c r="OR21" s="24" t="s">
        <v>24</v>
      </c>
      <c r="OW21" s="24">
        <v>1</v>
      </c>
      <c r="OX21" s="24">
        <v>29647</v>
      </c>
      <c r="OY21" s="24">
        <v>1</v>
      </c>
      <c r="OZ21" s="24">
        <v>0</v>
      </c>
      <c r="PA21" s="24">
        <v>0</v>
      </c>
      <c r="PB21" s="24">
        <v>30083</v>
      </c>
      <c r="PC21" s="24">
        <v>0</v>
      </c>
      <c r="PD21" s="24">
        <v>0</v>
      </c>
      <c r="PP21" s="24">
        <v>0</v>
      </c>
      <c r="PQ21" s="24">
        <v>0</v>
      </c>
      <c r="PX21" s="24">
        <v>-4360</v>
      </c>
      <c r="PY21" s="24">
        <v>-4360</v>
      </c>
      <c r="PZ21" s="24">
        <v>-4360</v>
      </c>
      <c r="QA21" s="24">
        <v>-4360</v>
      </c>
      <c r="QV21" s="24">
        <f>OW21</f>
        <v>1</v>
      </c>
      <c r="QX21" s="25">
        <f>PZ21</f>
        <v>-4360</v>
      </c>
      <c r="QZ21" s="13">
        <f>QX21-QY21-QW21</f>
        <v>-4360</v>
      </c>
      <c r="RS21" s="13">
        <f>$T21+$U21-$AA21+$AB21</f>
        <v>0</v>
      </c>
      <c r="SB21" s="26">
        <v>44257.451331018499</v>
      </c>
      <c r="SC21" s="27" t="s">
        <v>22</v>
      </c>
      <c r="SD21" s="23">
        <v>44257</v>
      </c>
      <c r="SE21" s="24">
        <v>1242</v>
      </c>
      <c r="SF21" s="24" t="s">
        <v>23</v>
      </c>
      <c r="SM21" s="24" t="s">
        <v>24</v>
      </c>
      <c r="SR21" s="24">
        <v>1</v>
      </c>
      <c r="SS21" s="24">
        <v>29647</v>
      </c>
      <c r="ST21" s="24">
        <v>1</v>
      </c>
      <c r="SU21" s="24">
        <v>0</v>
      </c>
      <c r="SV21" s="24">
        <v>0</v>
      </c>
      <c r="SW21" s="24">
        <v>30083</v>
      </c>
      <c r="SX21" s="24">
        <v>0</v>
      </c>
      <c r="SY21" s="24">
        <v>0</v>
      </c>
      <c r="TK21" s="24">
        <v>0</v>
      </c>
      <c r="TL21" s="24">
        <v>0</v>
      </c>
      <c r="TS21" s="24">
        <v>-4360</v>
      </c>
      <c r="TT21" s="24">
        <v>-4360</v>
      </c>
      <c r="TU21" s="24">
        <v>-4360</v>
      </c>
      <c r="TV21" s="24">
        <v>-4360</v>
      </c>
      <c r="UQ21" s="24">
        <f>SR21</f>
        <v>1</v>
      </c>
      <c r="US21" s="25">
        <f>TU21</f>
        <v>-4360</v>
      </c>
      <c r="UU21" s="13">
        <f>US21-UT21-UR21</f>
        <v>-4360</v>
      </c>
      <c r="VN21" s="13">
        <f>$T21+$U21-$AA21+$AB21</f>
        <v>0</v>
      </c>
      <c r="VW21" s="26">
        <v>44257.451331018499</v>
      </c>
      <c r="VX21" s="27" t="s">
        <v>22</v>
      </c>
      <c r="VY21" s="23">
        <v>44257</v>
      </c>
      <c r="VZ21" s="24">
        <v>1242</v>
      </c>
      <c r="WA21" s="24" t="s">
        <v>23</v>
      </c>
      <c r="WH21" s="24" t="s">
        <v>24</v>
      </c>
      <c r="WM21" s="24">
        <v>1</v>
      </c>
      <c r="WN21" s="24">
        <v>29647</v>
      </c>
      <c r="WO21" s="24">
        <v>1</v>
      </c>
      <c r="WP21" s="24">
        <v>0</v>
      </c>
      <c r="WQ21" s="24">
        <v>0</v>
      </c>
      <c r="WR21" s="24">
        <v>30083</v>
      </c>
      <c r="WS21" s="24">
        <v>0</v>
      </c>
      <c r="WT21" s="24">
        <v>0</v>
      </c>
      <c r="XF21" s="24">
        <v>0</v>
      </c>
      <c r="XG21" s="24">
        <v>0</v>
      </c>
      <c r="XN21" s="24">
        <v>-4360</v>
      </c>
      <c r="XO21" s="24">
        <v>-4360</v>
      </c>
      <c r="XP21" s="24">
        <v>-4360</v>
      </c>
      <c r="XQ21" s="24">
        <v>-4360</v>
      </c>
      <c r="YL21" s="24">
        <f>WM21</f>
        <v>1</v>
      </c>
      <c r="YN21" s="25">
        <f>XP21</f>
        <v>-4360</v>
      </c>
      <c r="YP21" s="13">
        <f>YN21-YO21-YM21</f>
        <v>-4360</v>
      </c>
      <c r="ZI21" s="13">
        <f>$T21+$U21-$AA21+$AB21</f>
        <v>0</v>
      </c>
      <c r="ZR21" s="26">
        <v>44257.451331018499</v>
      </c>
      <c r="ZS21" s="27" t="s">
        <v>22</v>
      </c>
      <c r="ZT21" s="23">
        <v>44257</v>
      </c>
      <c r="ZU21" s="24">
        <v>1242</v>
      </c>
      <c r="ZV21" s="24" t="s">
        <v>23</v>
      </c>
      <c r="AAC21" s="24" t="s">
        <v>24</v>
      </c>
      <c r="AAH21" s="24">
        <v>1</v>
      </c>
      <c r="AAI21" s="24">
        <v>29647</v>
      </c>
      <c r="AAJ21" s="24">
        <v>1</v>
      </c>
      <c r="AAK21" s="24">
        <v>0</v>
      </c>
      <c r="AAL21" s="24">
        <v>0</v>
      </c>
      <c r="AAM21" s="24">
        <v>30083</v>
      </c>
      <c r="AAN21" s="24">
        <v>0</v>
      </c>
      <c r="AAO21" s="24">
        <v>0</v>
      </c>
      <c r="ABA21" s="24">
        <v>0</v>
      </c>
      <c r="ABB21" s="24">
        <v>0</v>
      </c>
      <c r="ABI21" s="24">
        <v>-4360</v>
      </c>
      <c r="ABJ21" s="24">
        <v>-4360</v>
      </c>
      <c r="ABK21" s="24">
        <v>-4360</v>
      </c>
      <c r="ABL21" s="24">
        <v>-4360</v>
      </c>
      <c r="ACG21" s="24">
        <f>AAH21</f>
        <v>1</v>
      </c>
      <c r="ACI21" s="25">
        <f>ABK21</f>
        <v>-4360</v>
      </c>
      <c r="ACK21" s="13">
        <f>ACI21-ACJ21-ACH21</f>
        <v>-4360</v>
      </c>
      <c r="ADD21" s="13">
        <f>$T21+$U21-$AA21+$AB21</f>
        <v>0</v>
      </c>
      <c r="ADM21" s="26">
        <v>44257.451331018499</v>
      </c>
      <c r="ADN21" s="27" t="s">
        <v>22</v>
      </c>
      <c r="ADO21" s="23">
        <v>44257</v>
      </c>
      <c r="ADP21" s="24">
        <v>1242</v>
      </c>
      <c r="ADQ21" s="24" t="s">
        <v>23</v>
      </c>
      <c r="ADX21" s="24" t="s">
        <v>24</v>
      </c>
      <c r="AEC21" s="24">
        <v>1</v>
      </c>
      <c r="AED21" s="24">
        <v>29647</v>
      </c>
      <c r="AEE21" s="24">
        <v>1</v>
      </c>
      <c r="AEF21" s="24">
        <v>0</v>
      </c>
      <c r="AEG21" s="24">
        <v>0</v>
      </c>
      <c r="AEH21" s="24">
        <v>30083</v>
      </c>
      <c r="AEI21" s="24">
        <v>0</v>
      </c>
      <c r="AEJ21" s="24">
        <v>0</v>
      </c>
      <c r="AEV21" s="24">
        <v>0</v>
      </c>
      <c r="AEW21" s="24">
        <v>0</v>
      </c>
      <c r="AFD21" s="24">
        <v>-4360</v>
      </c>
      <c r="AFE21" s="24">
        <v>-4360</v>
      </c>
      <c r="AFF21" s="24">
        <v>-4360</v>
      </c>
      <c r="AFG21" s="24">
        <v>-4360</v>
      </c>
      <c r="AGB21" s="24">
        <f>AEC21</f>
        <v>1</v>
      </c>
      <c r="AGD21" s="25">
        <f>AFF21</f>
        <v>-4360</v>
      </c>
      <c r="AGF21" s="13">
        <f>AGD21-AGE21-AGC21</f>
        <v>-4360</v>
      </c>
      <c r="AGY21" s="13">
        <f>$T21+$U21-$AA21+$AB21</f>
        <v>0</v>
      </c>
      <c r="AHH21" s="26">
        <v>44257.451331018499</v>
      </c>
      <c r="AHI21" s="27" t="s">
        <v>22</v>
      </c>
      <c r="AHJ21" s="23">
        <v>44257</v>
      </c>
      <c r="AHK21" s="24">
        <v>1242</v>
      </c>
      <c r="AHL21" s="24" t="s">
        <v>23</v>
      </c>
      <c r="AHS21" s="24" t="s">
        <v>24</v>
      </c>
      <c r="AHX21" s="24">
        <v>1</v>
      </c>
      <c r="AHY21" s="24">
        <v>29647</v>
      </c>
      <c r="AHZ21" s="24">
        <v>1</v>
      </c>
      <c r="AIA21" s="24">
        <v>0</v>
      </c>
      <c r="AIB21" s="24">
        <v>0</v>
      </c>
      <c r="AIC21" s="24">
        <v>30083</v>
      </c>
      <c r="AID21" s="24">
        <v>0</v>
      </c>
      <c r="AIE21" s="24">
        <v>0</v>
      </c>
      <c r="AIQ21" s="24">
        <v>0</v>
      </c>
      <c r="AIR21" s="24">
        <v>0</v>
      </c>
      <c r="AIY21" s="24">
        <v>-4360</v>
      </c>
      <c r="AIZ21" s="24">
        <v>-4360</v>
      </c>
      <c r="AJA21" s="24">
        <v>-4360</v>
      </c>
      <c r="AJB21" s="24">
        <v>-4360</v>
      </c>
      <c r="AJW21" s="24">
        <f>AHX21</f>
        <v>1</v>
      </c>
      <c r="AJY21" s="25">
        <f>AJA21</f>
        <v>-4360</v>
      </c>
      <c r="AKA21" s="13">
        <f>AJY21-AJZ21-AJX21</f>
        <v>-4360</v>
      </c>
      <c r="AKT21" s="13">
        <f>$T21+$U21-$AA21+$AB21</f>
        <v>0</v>
      </c>
      <c r="ALC21" s="26">
        <v>44257.451331018499</v>
      </c>
      <c r="ALD21" s="27" t="s">
        <v>22</v>
      </c>
      <c r="ALE21" s="23">
        <v>44257</v>
      </c>
      <c r="ALF21" s="24">
        <v>1242</v>
      </c>
      <c r="ALG21" s="24" t="s">
        <v>23</v>
      </c>
      <c r="ALN21" s="24" t="s">
        <v>24</v>
      </c>
      <c r="ALS21" s="24">
        <v>1</v>
      </c>
      <c r="ALT21" s="24">
        <v>29647</v>
      </c>
      <c r="ALU21" s="24">
        <v>1</v>
      </c>
      <c r="ALV21" s="24">
        <v>0</v>
      </c>
      <c r="ALW21" s="24">
        <v>0</v>
      </c>
      <c r="ALX21" s="24">
        <v>30083</v>
      </c>
      <c r="ALY21" s="24">
        <v>0</v>
      </c>
      <c r="ALZ21" s="24">
        <v>0</v>
      </c>
    </row>
    <row r="22" spans="1:1014" ht="12.75" customHeight="1">
      <c r="I22" s="16"/>
    </row>
    <row r="23" spans="1:1014" ht="12.75" customHeight="1">
      <c r="G23" s="16">
        <f>SUM(G18:G21)</f>
        <v>-48710</v>
      </c>
      <c r="I23" s="16">
        <f>G23</f>
        <v>-48710</v>
      </c>
    </row>
    <row r="24" spans="1:1014" ht="12.75" customHeight="1">
      <c r="I24" s="16"/>
    </row>
    <row r="25" spans="1:1014" ht="12.75" customHeight="1">
      <c r="A25" s="17">
        <v>1</v>
      </c>
      <c r="B25" s="18">
        <v>44249.430555555598</v>
      </c>
      <c r="D25" s="24" t="s">
        <v>24</v>
      </c>
      <c r="G25" s="16">
        <v>41000</v>
      </c>
      <c r="I25" s="16"/>
    </row>
    <row r="26" spans="1:1014" ht="12.75" customHeight="1">
      <c r="A26" s="17">
        <v>1</v>
      </c>
      <c r="B26" s="18">
        <v>44260.577037037001</v>
      </c>
      <c r="D26" s="24" t="s">
        <v>24</v>
      </c>
      <c r="G26" s="16">
        <v>-100</v>
      </c>
      <c r="I26" s="16"/>
    </row>
    <row r="27" spans="1:1014" ht="12.75" customHeight="1">
      <c r="I27" s="16"/>
    </row>
    <row r="28" spans="1:1014" ht="12.75" customHeight="1">
      <c r="G28" s="16">
        <f>SUM(G25:G26)</f>
        <v>40900</v>
      </c>
      <c r="I28" s="16">
        <f>G28</f>
        <v>40900</v>
      </c>
    </row>
  </sheetData>
  <phoneticPr fontId="13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zoomScale="120" zoomScaleNormal="120" workbookViewId="0">
      <selection activeCell="A18" sqref="A18"/>
    </sheetView>
  </sheetViews>
  <sheetFormatPr defaultColWidth="9.25" defaultRowHeight="13.5"/>
  <cols>
    <col min="1" max="1" width="10.5" customWidth="1"/>
    <col min="2" max="2" width="9.875" customWidth="1"/>
    <col min="3" max="4" width="9.375" customWidth="1"/>
    <col min="6" max="6" width="15" customWidth="1"/>
    <col min="7" max="9" width="8.375" customWidth="1"/>
    <col min="11" max="11" width="16.125" customWidth="1"/>
  </cols>
  <sheetData>
    <row r="1" spans="1:12">
      <c r="A1" s="28">
        <v>1458</v>
      </c>
      <c r="B1" s="10">
        <f>SUM(B3:B50)</f>
        <v>258125</v>
      </c>
      <c r="C1" s="29"/>
      <c r="F1" s="30"/>
      <c r="G1" s="31"/>
      <c r="H1" s="31"/>
      <c r="I1" s="31"/>
      <c r="J1" s="31"/>
      <c r="K1" s="31"/>
      <c r="L1" s="31"/>
    </row>
    <row r="2" spans="1:12">
      <c r="A2" t="s">
        <v>25</v>
      </c>
      <c r="C2" s="32" t="s">
        <v>26</v>
      </c>
      <c r="D2" s="33">
        <v>1.02</v>
      </c>
      <c r="F2" s="30"/>
      <c r="G2" s="31"/>
      <c r="H2" s="34"/>
      <c r="I2" s="30"/>
      <c r="J2" s="31"/>
      <c r="K2" s="31"/>
      <c r="L2" s="34"/>
    </row>
    <row r="3" spans="1:12">
      <c r="A3" s="35">
        <v>44790</v>
      </c>
      <c r="B3" s="36">
        <v>18695</v>
      </c>
      <c r="C3" s="37">
        <f>AVERAGE(B$3:B3)</f>
        <v>18695</v>
      </c>
      <c r="D3" s="37">
        <f t="shared" ref="D3:D17" si="0">INT((C3*D$2+4.99)/5)*5</f>
        <v>19070</v>
      </c>
      <c r="E3" s="69">
        <f>(B3-C3)*COUNT(B$3:B3)</f>
        <v>0</v>
      </c>
      <c r="F3" s="38"/>
      <c r="G3" s="39"/>
      <c r="H3" s="39"/>
      <c r="I3" s="39"/>
      <c r="J3" s="40"/>
      <c r="K3" s="38"/>
      <c r="L3" s="39"/>
    </row>
    <row r="4" spans="1:12">
      <c r="A4" s="35">
        <v>44791</v>
      </c>
      <c r="B4" s="36">
        <v>18345</v>
      </c>
      <c r="C4" s="37">
        <f>AVERAGE(B$3:B4)</f>
        <v>18520</v>
      </c>
      <c r="D4" s="37">
        <f t="shared" si="0"/>
        <v>18895</v>
      </c>
      <c r="E4" s="69">
        <f>(B4-C4)*COUNT(B$3:B4)</f>
        <v>-350</v>
      </c>
      <c r="F4" s="38"/>
      <c r="G4" s="39"/>
      <c r="H4" s="39"/>
      <c r="I4" s="39"/>
      <c r="J4" s="40"/>
      <c r="K4" s="38"/>
      <c r="L4" s="39"/>
    </row>
    <row r="5" spans="1:12">
      <c r="A5" s="35">
        <v>44792</v>
      </c>
      <c r="B5" s="36">
        <v>18330</v>
      </c>
      <c r="C5" s="37">
        <f>AVERAGE(B$3:B5)</f>
        <v>18456.666666666668</v>
      </c>
      <c r="D5" s="37">
        <f t="shared" si="0"/>
        <v>18830</v>
      </c>
      <c r="E5" s="69">
        <f>(B5-C5)*COUNT(B$3:B5)</f>
        <v>-380.00000000000364</v>
      </c>
    </row>
    <row r="6" spans="1:12">
      <c r="A6" s="35">
        <v>44796</v>
      </c>
      <c r="B6" s="36">
        <v>17725</v>
      </c>
      <c r="C6" s="37">
        <f>AVERAGE(B$3:B6)</f>
        <v>18273.75</v>
      </c>
      <c r="D6" s="37">
        <f t="shared" si="0"/>
        <v>18640</v>
      </c>
      <c r="E6" s="69">
        <f>(B6-C6)*COUNT(B$3:B6)</f>
        <v>-2195</v>
      </c>
    </row>
    <row r="7" spans="1:12">
      <c r="A7" s="35">
        <v>44798</v>
      </c>
      <c r="B7" s="36">
        <v>17790</v>
      </c>
      <c r="C7" s="37">
        <f>AVERAGE(B$3:B7)</f>
        <v>18177</v>
      </c>
      <c r="D7" s="37">
        <f t="shared" si="0"/>
        <v>18545</v>
      </c>
      <c r="E7" s="69">
        <f>(B7-C7)*COUNT(B$3:B7)</f>
        <v>-1935</v>
      </c>
    </row>
    <row r="8" spans="1:12">
      <c r="A8" s="35">
        <v>44799</v>
      </c>
      <c r="B8" s="36">
        <v>17940</v>
      </c>
      <c r="C8" s="37">
        <f>AVERAGE(B$3:B8)</f>
        <v>18137.5</v>
      </c>
      <c r="D8" s="37">
        <f t="shared" si="0"/>
        <v>18505</v>
      </c>
      <c r="E8" s="69">
        <f>(B8-C8)*COUNT(B$3:B8)</f>
        <v>-1185</v>
      </c>
    </row>
    <row r="9" spans="1:12">
      <c r="A9" s="35">
        <v>44805</v>
      </c>
      <c r="B9" s="36">
        <v>16760</v>
      </c>
      <c r="C9" s="37">
        <f>AVERAGE(B$3:B9)</f>
        <v>17940.714285714286</v>
      </c>
      <c r="D9" s="37">
        <f t="shared" si="0"/>
        <v>18300</v>
      </c>
      <c r="E9" s="69">
        <f>(B9-C9)*COUNT(B$3:B9)</f>
        <v>-8265.0000000000036</v>
      </c>
    </row>
    <row r="10" spans="1:12">
      <c r="A10" s="35">
        <v>44809</v>
      </c>
      <c r="B10" s="36">
        <v>16695</v>
      </c>
      <c r="C10" s="37">
        <f>AVERAGE(B$3:B10)</f>
        <v>17785</v>
      </c>
      <c r="D10" s="37">
        <f t="shared" si="0"/>
        <v>18145</v>
      </c>
      <c r="E10" s="69">
        <f>(B10-C10)*COUNT(B$3:B10)</f>
        <v>-8720</v>
      </c>
    </row>
    <row r="11" spans="1:12">
      <c r="A11" s="35">
        <v>44812</v>
      </c>
      <c r="B11" s="36">
        <v>17235</v>
      </c>
      <c r="C11" s="37">
        <f>AVERAGE(B$3:B11)</f>
        <v>17723.888888888891</v>
      </c>
      <c r="D11" s="37">
        <f t="shared" si="0"/>
        <v>18080</v>
      </c>
      <c r="E11" s="69">
        <f>(B11-C11)*COUNT(B$3:B11)</f>
        <v>-4400.0000000000146</v>
      </c>
    </row>
    <row r="12" spans="1:12">
      <c r="A12" s="35">
        <v>44816</v>
      </c>
      <c r="B12" s="36">
        <v>17835</v>
      </c>
      <c r="C12" s="37">
        <f>AVERAGE(B$3:B12)</f>
        <v>17735</v>
      </c>
      <c r="D12" s="37">
        <f t="shared" si="0"/>
        <v>18090</v>
      </c>
      <c r="E12" s="69">
        <f>(B12-C12)*COUNT(B$3:B12)</f>
        <v>1000</v>
      </c>
    </row>
    <row r="13" spans="1:12">
      <c r="A13" s="35">
        <v>44817</v>
      </c>
      <c r="B13" s="36">
        <v>17930</v>
      </c>
      <c r="C13" s="37">
        <f>AVERAGE(B$3:B13)</f>
        <v>17752.727272727272</v>
      </c>
      <c r="D13" s="37">
        <f t="shared" si="0"/>
        <v>18110</v>
      </c>
      <c r="E13" s="69">
        <f>(B13-C13)*COUNT(B$3:B13)</f>
        <v>1950.0000000000073</v>
      </c>
    </row>
    <row r="14" spans="1:12">
      <c r="A14" s="35">
        <v>44820</v>
      </c>
      <c r="B14" s="36">
        <v>16625</v>
      </c>
      <c r="C14" s="37">
        <f>AVERAGE(B$3:B14)</f>
        <v>17658.75</v>
      </c>
      <c r="D14" s="37">
        <f t="shared" si="0"/>
        <v>18015</v>
      </c>
      <c r="E14" s="69">
        <f>(B14-C14)*COUNT(B$3:B14)</f>
        <v>-12405</v>
      </c>
    </row>
    <row r="15" spans="1:12">
      <c r="A15" s="35">
        <v>44826</v>
      </c>
      <c r="B15" s="36">
        <v>16130</v>
      </c>
      <c r="C15" s="37">
        <f>AVERAGE(B$3:B15)</f>
        <v>17541.153846153848</v>
      </c>
      <c r="D15" s="37">
        <f t="shared" si="0"/>
        <v>17895</v>
      </c>
      <c r="E15" s="69">
        <f>(B15-C15)*COUNT(B$3:B15)</f>
        <v>-18345.000000000018</v>
      </c>
    </row>
    <row r="16" spans="1:12">
      <c r="A16" s="35">
        <v>44834</v>
      </c>
      <c r="B16" s="36">
        <v>14875</v>
      </c>
      <c r="C16" s="37">
        <f>AVERAGE(B$3:B16)</f>
        <v>17350.714285714286</v>
      </c>
      <c r="D16" s="37">
        <f t="shared" si="0"/>
        <v>17700</v>
      </c>
      <c r="E16" s="69">
        <f>(B16-C16)*COUNT(B$3:B16)</f>
        <v>-34660.000000000007</v>
      </c>
    </row>
    <row r="17" spans="1:5">
      <c r="A17" s="35">
        <v>44837</v>
      </c>
      <c r="B17" s="68">
        <v>15215</v>
      </c>
      <c r="C17" s="37">
        <f>AVERAGE(B$3:B17)</f>
        <v>17208.333333333332</v>
      </c>
      <c r="D17" s="37">
        <f t="shared" si="0"/>
        <v>17555</v>
      </c>
      <c r="E17" s="69">
        <f>(B17-C17)*COUNT(B$3:B17)</f>
        <v>-29899.999999999982</v>
      </c>
    </row>
  </sheetData>
  <phoneticPr fontId="13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62"/>
  <sheetViews>
    <sheetView topLeftCell="A22" zoomScaleNormal="100" workbookViewId="0">
      <selection activeCell="C49" sqref="C49"/>
    </sheetView>
  </sheetViews>
  <sheetFormatPr defaultColWidth="8.5" defaultRowHeight="13.5"/>
  <cols>
    <col min="1" max="1" width="11.625" customWidth="1"/>
    <col min="2" max="2" width="12.875" customWidth="1"/>
    <col min="3" max="3" width="7.5" customWidth="1"/>
    <col min="4" max="4" width="9.5" customWidth="1"/>
    <col min="5" max="5" width="7.125" customWidth="1"/>
    <col min="6" max="6" width="11.75" customWidth="1"/>
    <col min="7" max="7" width="11" customWidth="1"/>
    <col min="9" max="9" width="11.625" customWidth="1"/>
    <col min="10" max="10" width="10.875" customWidth="1"/>
    <col min="11" max="11" width="13" bestFit="1" customWidth="1"/>
    <col min="12" max="16" width="10.875" customWidth="1"/>
  </cols>
  <sheetData>
    <row r="2" spans="1:16">
      <c r="A2" s="1" t="s">
        <v>27</v>
      </c>
      <c r="B2" s="1" t="s">
        <v>28</v>
      </c>
      <c r="C2" s="1" t="s">
        <v>14</v>
      </c>
      <c r="D2" s="1" t="s">
        <v>29</v>
      </c>
      <c r="E2" s="1" t="s">
        <v>30</v>
      </c>
      <c r="F2" s="1" t="s">
        <v>31</v>
      </c>
      <c r="G2" s="1" t="s">
        <v>32</v>
      </c>
      <c r="H2" s="1"/>
      <c r="J2" s="1" t="s">
        <v>27</v>
      </c>
      <c r="K2" s="1" t="s">
        <v>28</v>
      </c>
      <c r="L2" s="1" t="s">
        <v>14</v>
      </c>
      <c r="M2" s="1" t="s">
        <v>29</v>
      </c>
      <c r="N2" s="1" t="s">
        <v>30</v>
      </c>
      <c r="O2" s="1" t="s">
        <v>31</v>
      </c>
      <c r="P2" s="1" t="s">
        <v>32</v>
      </c>
    </row>
    <row r="3" spans="1:16">
      <c r="A3" s="1" t="s">
        <v>33</v>
      </c>
      <c r="B3" s="1"/>
      <c r="C3" s="1" t="s">
        <v>15</v>
      </c>
      <c r="D3" s="1"/>
      <c r="E3" s="1"/>
      <c r="F3" s="1"/>
      <c r="G3" s="1"/>
      <c r="H3" s="1"/>
      <c r="J3" s="1" t="s">
        <v>33</v>
      </c>
      <c r="K3" s="1"/>
      <c r="L3" s="1" t="s">
        <v>15</v>
      </c>
      <c r="M3" s="1"/>
      <c r="N3" s="1"/>
      <c r="O3" s="1"/>
      <c r="P3" s="1"/>
    </row>
    <row r="4" spans="1:16" ht="14.25" thickBot="1"/>
    <row r="5" spans="1:16">
      <c r="A5" s="70">
        <v>1</v>
      </c>
      <c r="B5" s="72">
        <v>43922.355555555558</v>
      </c>
      <c r="C5" s="70">
        <v>107.44</v>
      </c>
      <c r="D5" s="74" t="s">
        <v>309</v>
      </c>
      <c r="E5" s="76">
        <v>0.34989999999999999</v>
      </c>
      <c r="F5" s="74" t="s">
        <v>310</v>
      </c>
      <c r="G5" s="74" t="s">
        <v>311</v>
      </c>
      <c r="H5" s="31"/>
      <c r="I5" s="31"/>
      <c r="J5" s="70">
        <v>20</v>
      </c>
      <c r="K5" s="72">
        <v>44837.707638888889</v>
      </c>
      <c r="L5" s="70">
        <v>145</v>
      </c>
      <c r="M5" s="78" t="s">
        <v>306</v>
      </c>
      <c r="N5" s="80">
        <v>-2.9999999999999997E-4</v>
      </c>
      <c r="O5" s="74" t="s">
        <v>307</v>
      </c>
      <c r="P5" s="74" t="s">
        <v>308</v>
      </c>
    </row>
    <row r="6" spans="1:16" ht="14.25" thickBot="1">
      <c r="A6" s="71">
        <v>0</v>
      </c>
      <c r="B6" s="73"/>
      <c r="C6" s="71">
        <v>145.035</v>
      </c>
      <c r="D6" s="75"/>
      <c r="E6" s="77"/>
      <c r="F6" s="75"/>
      <c r="G6" s="75"/>
      <c r="H6" s="31"/>
      <c r="I6" s="31"/>
      <c r="J6" s="71">
        <v>0</v>
      </c>
      <c r="K6" s="73"/>
      <c r="L6" s="71">
        <v>145.04499999999999</v>
      </c>
      <c r="M6" s="79"/>
      <c r="N6" s="81"/>
      <c r="O6" s="75"/>
      <c r="P6" s="75"/>
    </row>
    <row r="7" spans="1:16">
      <c r="A7" s="70">
        <v>1</v>
      </c>
      <c r="B7" s="72">
        <v>43929.376388888886</v>
      </c>
      <c r="C7" s="70">
        <v>108.645</v>
      </c>
      <c r="D7" s="74" t="s">
        <v>312</v>
      </c>
      <c r="E7" s="76">
        <v>0.33489999999999998</v>
      </c>
      <c r="F7" s="74" t="s">
        <v>313</v>
      </c>
      <c r="G7" s="74" t="s">
        <v>311</v>
      </c>
      <c r="H7" s="31"/>
      <c r="I7" s="31"/>
    </row>
    <row r="8" spans="1:16" ht="14.25" thickBot="1">
      <c r="A8" s="71">
        <v>0</v>
      </c>
      <c r="B8" s="73"/>
      <c r="C8" s="71">
        <v>145.035</v>
      </c>
      <c r="D8" s="75"/>
      <c r="E8" s="77"/>
      <c r="F8" s="75"/>
      <c r="G8" s="75"/>
      <c r="H8" s="31"/>
      <c r="I8" s="31"/>
    </row>
    <row r="9" spans="1:16">
      <c r="A9" s="70">
        <v>1</v>
      </c>
      <c r="B9" s="72">
        <v>43935.372916666667</v>
      </c>
      <c r="C9" s="70">
        <v>107.63</v>
      </c>
      <c r="D9" s="74" t="s">
        <v>314</v>
      </c>
      <c r="E9" s="76">
        <v>0.34749999999999998</v>
      </c>
      <c r="F9" s="74" t="s">
        <v>315</v>
      </c>
      <c r="G9" s="74" t="s">
        <v>311</v>
      </c>
      <c r="H9" s="31"/>
      <c r="I9" s="31"/>
    </row>
    <row r="10" spans="1:16" ht="14.25" thickBot="1">
      <c r="A10" s="71">
        <v>0</v>
      </c>
      <c r="B10" s="73"/>
      <c r="C10" s="71">
        <v>145.035</v>
      </c>
      <c r="D10" s="75"/>
      <c r="E10" s="77"/>
      <c r="F10" s="75"/>
      <c r="G10" s="75"/>
      <c r="H10" s="31"/>
      <c r="I10" s="31"/>
    </row>
    <row r="11" spans="1:16">
      <c r="A11" s="70">
        <v>1</v>
      </c>
      <c r="B11" s="72">
        <v>43943.392361111109</v>
      </c>
      <c r="C11" s="70">
        <v>107.735</v>
      </c>
      <c r="D11" s="74" t="s">
        <v>316</v>
      </c>
      <c r="E11" s="76">
        <v>0.34620000000000001</v>
      </c>
      <c r="F11" s="74" t="s">
        <v>317</v>
      </c>
      <c r="G11" s="74" t="s">
        <v>311</v>
      </c>
      <c r="H11" s="31"/>
      <c r="I11" s="31"/>
    </row>
    <row r="12" spans="1:16" ht="14.25" thickBot="1">
      <c r="A12" s="71">
        <v>0</v>
      </c>
      <c r="B12" s="73"/>
      <c r="C12" s="71">
        <v>145.035</v>
      </c>
      <c r="D12" s="75"/>
      <c r="E12" s="77"/>
      <c r="F12" s="75"/>
      <c r="G12" s="75"/>
      <c r="H12" s="31"/>
      <c r="I12" s="31"/>
    </row>
    <row r="13" spans="1:16">
      <c r="A13" s="70">
        <v>1</v>
      </c>
      <c r="B13" s="72">
        <v>43950.395138888889</v>
      </c>
      <c r="C13" s="70">
        <v>106.705</v>
      </c>
      <c r="D13" s="74" t="s">
        <v>318</v>
      </c>
      <c r="E13" s="76">
        <v>0.35920000000000002</v>
      </c>
      <c r="F13" s="74" t="s">
        <v>319</v>
      </c>
      <c r="G13" s="74" t="s">
        <v>311</v>
      </c>
      <c r="H13" s="31"/>
      <c r="I13" s="31"/>
    </row>
    <row r="14" spans="1:16" ht="14.25" thickBot="1">
      <c r="A14" s="71">
        <v>0</v>
      </c>
      <c r="B14" s="73"/>
      <c r="C14" s="71">
        <v>145.035</v>
      </c>
      <c r="D14" s="75"/>
      <c r="E14" s="77"/>
      <c r="F14" s="75"/>
      <c r="G14" s="75"/>
      <c r="H14" s="31"/>
      <c r="I14" s="31"/>
    </row>
    <row r="15" spans="1:16">
      <c r="A15" s="70">
        <v>1</v>
      </c>
      <c r="B15" s="72">
        <v>43957.418749999997</v>
      </c>
      <c r="C15" s="70">
        <v>106.265</v>
      </c>
      <c r="D15" s="74" t="s">
        <v>320</v>
      </c>
      <c r="E15" s="76">
        <v>0.36480000000000001</v>
      </c>
      <c r="F15" s="74" t="s">
        <v>321</v>
      </c>
      <c r="G15" s="74" t="s">
        <v>311</v>
      </c>
      <c r="H15" s="31"/>
      <c r="I15" s="31"/>
    </row>
    <row r="16" spans="1:16" ht="14.25" thickBot="1">
      <c r="A16" s="71">
        <v>0</v>
      </c>
      <c r="B16" s="73"/>
      <c r="C16" s="71">
        <v>145.035</v>
      </c>
      <c r="D16" s="75"/>
      <c r="E16" s="77"/>
      <c r="F16" s="75"/>
      <c r="G16" s="75"/>
      <c r="H16" s="31"/>
      <c r="I16" s="31"/>
    </row>
    <row r="17" spans="1:9">
      <c r="A17" s="70">
        <v>1</v>
      </c>
      <c r="B17" s="72">
        <v>43992.397916666669</v>
      </c>
      <c r="C17" s="70">
        <v>107.86499999999999</v>
      </c>
      <c r="D17" s="74" t="s">
        <v>322</v>
      </c>
      <c r="E17" s="76">
        <v>0.34449999999999997</v>
      </c>
      <c r="F17" s="74" t="s">
        <v>323</v>
      </c>
      <c r="G17" s="74" t="s">
        <v>311</v>
      </c>
      <c r="H17" s="31"/>
      <c r="I17" s="31"/>
    </row>
    <row r="18" spans="1:9" ht="14.25" thickBot="1">
      <c r="A18" s="71">
        <v>0</v>
      </c>
      <c r="B18" s="73"/>
      <c r="C18" s="71">
        <v>145.035</v>
      </c>
      <c r="D18" s="75"/>
      <c r="E18" s="77"/>
      <c r="F18" s="75"/>
      <c r="G18" s="75"/>
      <c r="H18" s="31"/>
      <c r="I18" s="31"/>
    </row>
    <row r="19" spans="1:9">
      <c r="A19" s="70">
        <v>1</v>
      </c>
      <c r="B19" s="72">
        <v>43999.414583333331</v>
      </c>
      <c r="C19" s="70">
        <v>107.37</v>
      </c>
      <c r="D19" s="74" t="s">
        <v>324</v>
      </c>
      <c r="E19" s="76">
        <v>0.35070000000000001</v>
      </c>
      <c r="F19" s="74" t="s">
        <v>325</v>
      </c>
      <c r="G19" s="74" t="s">
        <v>311</v>
      </c>
      <c r="H19" s="31"/>
      <c r="I19" s="31"/>
    </row>
    <row r="20" spans="1:9" ht="14.25" thickBot="1">
      <c r="A20" s="71">
        <v>0</v>
      </c>
      <c r="B20" s="73"/>
      <c r="C20" s="71">
        <v>145.035</v>
      </c>
      <c r="D20" s="75"/>
      <c r="E20" s="77"/>
      <c r="F20" s="75"/>
      <c r="G20" s="75"/>
      <c r="H20" s="31"/>
      <c r="I20" s="31"/>
    </row>
    <row r="21" spans="1:9">
      <c r="A21" s="70">
        <v>1</v>
      </c>
      <c r="B21" s="72">
        <v>44006.386805555558</v>
      </c>
      <c r="C21" s="70">
        <v>106.52</v>
      </c>
      <c r="D21" s="74" t="s">
        <v>326</v>
      </c>
      <c r="E21" s="76">
        <v>0.36149999999999999</v>
      </c>
      <c r="F21" s="74" t="s">
        <v>327</v>
      </c>
      <c r="G21" s="74" t="s">
        <v>311</v>
      </c>
      <c r="H21" s="31"/>
      <c r="I21" s="31"/>
    </row>
    <row r="22" spans="1:9" ht="14.25" thickBot="1">
      <c r="A22" s="71">
        <v>0</v>
      </c>
      <c r="B22" s="73"/>
      <c r="C22" s="71">
        <v>145.035</v>
      </c>
      <c r="D22" s="75"/>
      <c r="E22" s="77"/>
      <c r="F22" s="75"/>
      <c r="G22" s="75"/>
      <c r="H22" s="31"/>
      <c r="I22" s="31"/>
    </row>
    <row r="23" spans="1:9">
      <c r="A23" s="70">
        <v>1</v>
      </c>
      <c r="B23" s="72">
        <v>44027.388194444444</v>
      </c>
      <c r="C23" s="70">
        <v>107.235</v>
      </c>
      <c r="D23" s="74" t="s">
        <v>328</v>
      </c>
      <c r="E23" s="76">
        <v>0.35239999999999999</v>
      </c>
      <c r="F23" s="74" t="s">
        <v>329</v>
      </c>
      <c r="G23" s="74" t="s">
        <v>311</v>
      </c>
      <c r="H23" s="31"/>
      <c r="I23" s="31"/>
    </row>
    <row r="24" spans="1:9" ht="14.25" thickBot="1">
      <c r="A24" s="71">
        <v>0</v>
      </c>
      <c r="B24" s="73"/>
      <c r="C24" s="71">
        <v>145.035</v>
      </c>
      <c r="D24" s="75"/>
      <c r="E24" s="77"/>
      <c r="F24" s="75"/>
      <c r="G24" s="75"/>
      <c r="H24" s="31"/>
      <c r="I24" s="31"/>
    </row>
    <row r="25" spans="1:9">
      <c r="A25" s="70">
        <v>1</v>
      </c>
      <c r="B25" s="72">
        <v>44034.364583333336</v>
      </c>
      <c r="C25" s="70">
        <v>106.83499999999999</v>
      </c>
      <c r="D25" s="74" t="s">
        <v>330</v>
      </c>
      <c r="E25" s="76">
        <v>0.35749999999999998</v>
      </c>
      <c r="F25" s="74" t="s">
        <v>331</v>
      </c>
      <c r="G25" s="74" t="s">
        <v>311</v>
      </c>
      <c r="H25" s="31"/>
      <c r="I25" s="31"/>
    </row>
    <row r="26" spans="1:9" ht="14.25" thickBot="1">
      <c r="A26" s="71">
        <v>0</v>
      </c>
      <c r="B26" s="73"/>
      <c r="C26" s="71">
        <v>145.035</v>
      </c>
      <c r="D26" s="75"/>
      <c r="E26" s="77"/>
      <c r="F26" s="75"/>
      <c r="G26" s="75"/>
      <c r="H26" s="31"/>
      <c r="I26" s="31"/>
    </row>
    <row r="27" spans="1:9">
      <c r="A27" s="70">
        <v>1</v>
      </c>
      <c r="B27" s="72">
        <v>44041.375694444447</v>
      </c>
      <c r="C27" s="70">
        <v>105.125</v>
      </c>
      <c r="D27" s="74" t="s">
        <v>332</v>
      </c>
      <c r="E27" s="76">
        <v>0.37959999999999999</v>
      </c>
      <c r="F27" s="74" t="s">
        <v>333</v>
      </c>
      <c r="G27" s="74" t="s">
        <v>311</v>
      </c>
      <c r="H27" s="31"/>
      <c r="I27" s="31"/>
    </row>
    <row r="28" spans="1:9" ht="14.25" thickBot="1">
      <c r="A28" s="71">
        <v>0</v>
      </c>
      <c r="B28" s="73"/>
      <c r="C28" s="71">
        <v>145.035</v>
      </c>
      <c r="D28" s="75"/>
      <c r="E28" s="77"/>
      <c r="F28" s="75"/>
      <c r="G28" s="75"/>
      <c r="H28" s="31"/>
      <c r="I28" s="31"/>
    </row>
    <row r="29" spans="1:9">
      <c r="A29" s="70">
        <v>1</v>
      </c>
      <c r="B29" s="72">
        <v>44048.392361111109</v>
      </c>
      <c r="C29" s="70">
        <v>105.69499999999999</v>
      </c>
      <c r="D29" s="74" t="s">
        <v>334</v>
      </c>
      <c r="E29" s="76">
        <v>0.37219999999999998</v>
      </c>
      <c r="F29" s="74" t="s">
        <v>335</v>
      </c>
      <c r="G29" s="74" t="s">
        <v>311</v>
      </c>
      <c r="H29" s="31"/>
      <c r="I29" s="31"/>
    </row>
    <row r="30" spans="1:9" ht="14.25" thickBot="1">
      <c r="A30" s="71">
        <v>0</v>
      </c>
      <c r="B30" s="73"/>
      <c r="C30" s="71">
        <v>145.035</v>
      </c>
      <c r="D30" s="75"/>
      <c r="E30" s="77"/>
      <c r="F30" s="75"/>
      <c r="G30" s="75"/>
      <c r="H30" s="31"/>
      <c r="I30" s="31"/>
    </row>
    <row r="31" spans="1:9">
      <c r="A31" s="70">
        <v>1</v>
      </c>
      <c r="B31" s="72">
        <v>44055.37777777778</v>
      </c>
      <c r="C31" s="70">
        <v>106.515</v>
      </c>
      <c r="D31" s="74" t="s">
        <v>336</v>
      </c>
      <c r="E31" s="76">
        <v>0.36159999999999998</v>
      </c>
      <c r="F31" s="74" t="s">
        <v>337</v>
      </c>
      <c r="G31" s="74" t="s">
        <v>311</v>
      </c>
      <c r="H31" s="31"/>
      <c r="I31" s="31"/>
    </row>
    <row r="32" spans="1:9" ht="14.25" thickBot="1">
      <c r="A32" s="71">
        <v>0</v>
      </c>
      <c r="B32" s="73"/>
      <c r="C32" s="71">
        <v>145.035</v>
      </c>
      <c r="D32" s="75"/>
      <c r="E32" s="77"/>
      <c r="F32" s="75"/>
      <c r="G32" s="75"/>
      <c r="H32" s="31"/>
      <c r="I32" s="31"/>
    </row>
    <row r="33" spans="1:16">
      <c r="A33" s="70">
        <v>1</v>
      </c>
      <c r="B33" s="72">
        <v>44060.390277777777</v>
      </c>
      <c r="C33" s="70">
        <v>106.61</v>
      </c>
      <c r="D33" s="74" t="s">
        <v>338</v>
      </c>
      <c r="E33" s="76">
        <v>0.3604</v>
      </c>
      <c r="F33" s="74" t="s">
        <v>339</v>
      </c>
      <c r="G33" s="74" t="s">
        <v>311</v>
      </c>
      <c r="H33" s="31"/>
      <c r="I33" s="31"/>
    </row>
    <row r="34" spans="1:16" ht="14.25" thickBot="1">
      <c r="A34" s="71">
        <v>0</v>
      </c>
      <c r="B34" s="73"/>
      <c r="C34" s="71">
        <v>145.035</v>
      </c>
      <c r="D34" s="75"/>
      <c r="E34" s="77"/>
      <c r="F34" s="75"/>
      <c r="G34" s="75"/>
      <c r="H34" s="31"/>
      <c r="I34" s="31"/>
    </row>
    <row r="35" spans="1:16">
      <c r="A35" s="70">
        <v>1</v>
      </c>
      <c r="B35" s="72">
        <v>44069.373611111114</v>
      </c>
      <c r="C35" s="70">
        <v>106.41500000000001</v>
      </c>
      <c r="D35" s="74" t="s">
        <v>340</v>
      </c>
      <c r="E35" s="76">
        <v>0.3629</v>
      </c>
      <c r="F35" s="74" t="s">
        <v>341</v>
      </c>
      <c r="G35" s="74" t="s">
        <v>311</v>
      </c>
      <c r="H35" s="31"/>
      <c r="I35" s="31"/>
    </row>
    <row r="36" spans="1:16" ht="14.25" thickBot="1">
      <c r="A36" s="71">
        <v>0</v>
      </c>
      <c r="B36" s="73"/>
      <c r="C36" s="71">
        <v>145.035</v>
      </c>
      <c r="D36" s="75"/>
      <c r="E36" s="77"/>
      <c r="F36" s="75"/>
      <c r="G36" s="75"/>
      <c r="H36" s="31"/>
      <c r="I36" s="31"/>
    </row>
    <row r="37" spans="1:16">
      <c r="A37" s="70">
        <v>1</v>
      </c>
      <c r="B37" s="72">
        <v>44083.436805555553</v>
      </c>
      <c r="C37" s="70">
        <v>105.955</v>
      </c>
      <c r="D37" s="74" t="s">
        <v>342</v>
      </c>
      <c r="E37" s="76">
        <v>0.36880000000000002</v>
      </c>
      <c r="F37" s="74" t="s">
        <v>343</v>
      </c>
      <c r="G37" s="74" t="s">
        <v>311</v>
      </c>
      <c r="H37" s="31"/>
      <c r="I37" s="31"/>
    </row>
    <row r="38" spans="1:16" ht="14.25" thickBot="1">
      <c r="A38" s="71">
        <v>0</v>
      </c>
      <c r="B38" s="73"/>
      <c r="C38" s="71">
        <v>145.035</v>
      </c>
      <c r="D38" s="75"/>
      <c r="E38" s="77"/>
      <c r="F38" s="75"/>
      <c r="G38" s="75"/>
      <c r="H38" s="31"/>
      <c r="I38" s="31"/>
    </row>
    <row r="39" spans="1:16">
      <c r="A39" s="70">
        <v>1</v>
      </c>
      <c r="B39" s="72">
        <v>44090.425694444442</v>
      </c>
      <c r="C39" s="70">
        <v>105.355</v>
      </c>
      <c r="D39" s="74" t="s">
        <v>344</v>
      </c>
      <c r="E39" s="76">
        <v>0.37659999999999999</v>
      </c>
      <c r="F39" s="74" t="s">
        <v>345</v>
      </c>
      <c r="G39" s="74" t="s">
        <v>311</v>
      </c>
      <c r="H39" s="31"/>
      <c r="I39" s="31"/>
    </row>
    <row r="40" spans="1:16" ht="14.25" thickBot="1">
      <c r="A40" s="71">
        <v>0</v>
      </c>
      <c r="B40" s="73"/>
      <c r="C40" s="71">
        <v>145.035</v>
      </c>
      <c r="D40" s="75"/>
      <c r="E40" s="77"/>
      <c r="F40" s="75"/>
      <c r="G40" s="75"/>
      <c r="H40" s="31"/>
      <c r="I40" s="31"/>
    </row>
    <row r="41" spans="1:16">
      <c r="A41" s="70">
        <v>1</v>
      </c>
      <c r="B41" s="72">
        <v>44097.576388888891</v>
      </c>
      <c r="C41" s="70">
        <v>105.08</v>
      </c>
      <c r="D41" s="74" t="s">
        <v>346</v>
      </c>
      <c r="E41" s="76">
        <v>0.38019999999999998</v>
      </c>
      <c r="F41" s="74" t="s">
        <v>347</v>
      </c>
      <c r="G41" s="74" t="s">
        <v>311</v>
      </c>
      <c r="H41" s="31"/>
      <c r="I41" s="31"/>
    </row>
    <row r="42" spans="1:16" ht="14.25" thickBot="1">
      <c r="A42" s="71">
        <v>0</v>
      </c>
      <c r="B42" s="73"/>
      <c r="C42" s="71">
        <v>145.035</v>
      </c>
      <c r="D42" s="75"/>
      <c r="E42" s="77"/>
      <c r="F42" s="75"/>
      <c r="G42" s="75"/>
      <c r="H42" s="31"/>
      <c r="I42" s="31"/>
    </row>
    <row r="43" spans="1:16">
      <c r="A43" s="70">
        <v>1</v>
      </c>
      <c r="B43" s="72">
        <v>44126.418749999997</v>
      </c>
      <c r="C43" s="70">
        <v>104.66</v>
      </c>
      <c r="D43" s="74" t="s">
        <v>348</v>
      </c>
      <c r="E43" s="76">
        <v>0.38569999999999999</v>
      </c>
      <c r="F43" s="74" t="s">
        <v>349</v>
      </c>
      <c r="G43" s="74" t="s">
        <v>311</v>
      </c>
      <c r="H43" s="31"/>
      <c r="I43" s="31"/>
    </row>
    <row r="44" spans="1:16" ht="14.25" thickBot="1">
      <c r="A44" s="71">
        <v>0</v>
      </c>
      <c r="B44" s="73"/>
      <c r="C44" s="71">
        <v>145.035</v>
      </c>
      <c r="D44" s="75"/>
      <c r="E44" s="77"/>
      <c r="F44" s="75"/>
      <c r="G44" s="75"/>
      <c r="H44" s="31"/>
      <c r="I44" s="31"/>
    </row>
    <row r="45" spans="1:16">
      <c r="A45" s="70">
        <v>1</v>
      </c>
      <c r="B45" s="72">
        <v>44786.197222222225</v>
      </c>
      <c r="C45" s="70">
        <v>133.48500000000001</v>
      </c>
      <c r="D45" s="74" t="s">
        <v>350</v>
      </c>
      <c r="E45" s="76">
        <v>8.6499999999999994E-2</v>
      </c>
      <c r="F45" s="74" t="s">
        <v>351</v>
      </c>
      <c r="G45" s="74" t="s">
        <v>311</v>
      </c>
      <c r="H45" s="31"/>
      <c r="I45" s="31"/>
      <c r="J45" s="41">
        <v>1</v>
      </c>
      <c r="K45" s="42">
        <v>44795.375</v>
      </c>
      <c r="L45" s="41">
        <v>137.07499999999999</v>
      </c>
      <c r="M45" s="44" t="s">
        <v>35</v>
      </c>
      <c r="N45" s="45">
        <v>-5.5899999999999998E-2</v>
      </c>
      <c r="O45" s="44" t="s">
        <v>36</v>
      </c>
      <c r="P45" s="41" t="s">
        <v>34</v>
      </c>
    </row>
    <row r="46" spans="1:16" ht="14.25" thickBot="1">
      <c r="A46" s="71">
        <v>0</v>
      </c>
      <c r="B46" s="73"/>
      <c r="C46" s="71">
        <v>145.035</v>
      </c>
      <c r="D46" s="75"/>
      <c r="E46" s="77"/>
      <c r="F46" s="75"/>
      <c r="G46" s="75"/>
      <c r="H46" s="31"/>
      <c r="I46" s="31"/>
      <c r="J46" s="46">
        <v>0</v>
      </c>
      <c r="K46" s="47"/>
      <c r="L46" s="46">
        <v>144.745</v>
      </c>
      <c r="M46" s="49"/>
      <c r="N46" s="50"/>
      <c r="O46" s="49"/>
      <c r="P46" s="46"/>
    </row>
    <row r="47" spans="1:16">
      <c r="A47" s="41">
        <v>1</v>
      </c>
      <c r="B47" s="42">
        <v>44790.233333333301</v>
      </c>
      <c r="C47" s="41">
        <v>134.26499999999999</v>
      </c>
      <c r="D47" s="41" t="s">
        <v>37</v>
      </c>
      <c r="E47" s="43">
        <v>7.7700000000000005E-2</v>
      </c>
      <c r="F47" s="41" t="s">
        <v>38</v>
      </c>
      <c r="G47" s="41" t="s">
        <v>34</v>
      </c>
      <c r="J47" s="41">
        <v>1</v>
      </c>
      <c r="K47" s="42">
        <v>44802.298611111102</v>
      </c>
      <c r="L47" s="41">
        <v>137.79</v>
      </c>
      <c r="M47" s="44" t="s">
        <v>39</v>
      </c>
      <c r="N47" s="45">
        <v>-5.04E-2</v>
      </c>
      <c r="O47" s="44" t="s">
        <v>40</v>
      </c>
      <c r="P47" s="41" t="s">
        <v>34</v>
      </c>
    </row>
    <row r="48" spans="1:16" ht="14.25" thickBot="1">
      <c r="A48" s="46">
        <v>0</v>
      </c>
      <c r="B48" s="47"/>
      <c r="C48" s="46">
        <v>144.71</v>
      </c>
      <c r="D48" s="46"/>
      <c r="E48" s="48"/>
      <c r="F48" s="46"/>
      <c r="G48" s="46"/>
      <c r="J48" s="46">
        <v>0</v>
      </c>
      <c r="K48" s="47"/>
      <c r="L48" s="46">
        <v>144.745</v>
      </c>
      <c r="M48" s="49"/>
      <c r="N48" s="50"/>
      <c r="O48" s="49"/>
      <c r="P48" s="46"/>
    </row>
    <row r="49" spans="1:16">
      <c r="A49" s="41">
        <v>1</v>
      </c>
      <c r="B49" s="42">
        <v>44807.190972222197</v>
      </c>
      <c r="C49" s="41">
        <v>140.18</v>
      </c>
      <c r="D49" s="41" t="s">
        <v>41</v>
      </c>
      <c r="E49" s="43">
        <v>3.2300000000000002E-2</v>
      </c>
      <c r="F49" s="41" t="s">
        <v>42</v>
      </c>
      <c r="G49" s="41" t="s">
        <v>34</v>
      </c>
      <c r="J49" s="41">
        <v>1</v>
      </c>
      <c r="K49" s="42">
        <v>44805.288194444402</v>
      </c>
      <c r="L49" s="41">
        <v>139.03</v>
      </c>
      <c r="M49" s="44" t="s">
        <v>43</v>
      </c>
      <c r="N49" s="45">
        <v>-4.1099999999999998E-2</v>
      </c>
      <c r="O49" s="44" t="s">
        <v>44</v>
      </c>
      <c r="P49" s="41" t="s">
        <v>34</v>
      </c>
    </row>
    <row r="50" spans="1:16" ht="14.25" thickBot="1">
      <c r="A50" s="46">
        <v>0</v>
      </c>
      <c r="B50" s="47"/>
      <c r="C50" s="46">
        <v>144.71</v>
      </c>
      <c r="D50" s="46"/>
      <c r="E50" s="48"/>
      <c r="F50" s="46"/>
      <c r="G50" s="46"/>
      <c r="J50" s="46">
        <v>0</v>
      </c>
      <c r="K50" s="47"/>
      <c r="L50" s="46">
        <v>144.745</v>
      </c>
      <c r="M50" s="49"/>
      <c r="N50" s="50"/>
      <c r="O50" s="49"/>
      <c r="P50" s="46"/>
    </row>
    <row r="51" spans="1:16">
      <c r="A51" s="41">
        <v>1</v>
      </c>
      <c r="B51" s="42">
        <v>44811.230555555601</v>
      </c>
      <c r="C51" s="41">
        <v>142.83500000000001</v>
      </c>
      <c r="D51" s="41" t="s">
        <v>45</v>
      </c>
      <c r="E51" s="43">
        <v>1.3100000000000001E-2</v>
      </c>
      <c r="F51" s="41" t="s">
        <v>46</v>
      </c>
      <c r="G51" s="41" t="s">
        <v>34</v>
      </c>
      <c r="J51" s="41">
        <v>1</v>
      </c>
      <c r="K51" s="42">
        <v>44809.322916666701</v>
      </c>
      <c r="L51" s="41">
        <v>140.38</v>
      </c>
      <c r="M51" s="44" t="s">
        <v>47</v>
      </c>
      <c r="N51" s="45">
        <v>-3.1E-2</v>
      </c>
      <c r="O51" s="44" t="s">
        <v>48</v>
      </c>
      <c r="P51" s="41" t="s">
        <v>34</v>
      </c>
    </row>
    <row r="52" spans="1:16" ht="14.25" thickBot="1">
      <c r="A52" s="46">
        <v>0</v>
      </c>
      <c r="B52" s="47"/>
      <c r="C52" s="46">
        <v>144.71</v>
      </c>
      <c r="D52" s="46"/>
      <c r="E52" s="48"/>
      <c r="F52" s="46"/>
      <c r="G52" s="46"/>
      <c r="J52" s="46">
        <v>0</v>
      </c>
      <c r="K52" s="47"/>
      <c r="L52" s="46">
        <v>144.745</v>
      </c>
      <c r="M52" s="49"/>
      <c r="N52" s="50"/>
      <c r="O52" s="49"/>
      <c r="P52" s="46"/>
    </row>
    <row r="53" spans="1:16">
      <c r="A53" s="41">
        <v>1</v>
      </c>
      <c r="B53" s="42">
        <v>44818.245833333298</v>
      </c>
      <c r="C53" s="41">
        <v>144.55500000000001</v>
      </c>
      <c r="D53" s="41" t="s">
        <v>49</v>
      </c>
      <c r="E53" s="43">
        <v>1E-3</v>
      </c>
      <c r="F53" s="41" t="s">
        <v>50</v>
      </c>
      <c r="G53" s="41" t="s">
        <v>34</v>
      </c>
      <c r="J53" s="41">
        <v>1</v>
      </c>
      <c r="K53" s="42">
        <v>44818.291666666701</v>
      </c>
      <c r="L53" s="41">
        <v>144.755</v>
      </c>
      <c r="M53" s="41" t="s">
        <v>51</v>
      </c>
      <c r="N53" s="51">
        <v>0</v>
      </c>
      <c r="O53" s="44" t="s">
        <v>52</v>
      </c>
      <c r="P53" s="41" t="s">
        <v>34</v>
      </c>
    </row>
    <row r="54" spans="1:16" ht="14.25" thickBot="1">
      <c r="A54" s="46">
        <v>0</v>
      </c>
      <c r="B54" s="47"/>
      <c r="C54" s="46">
        <v>144.71</v>
      </c>
      <c r="D54" s="46"/>
      <c r="E54" s="48"/>
      <c r="F54" s="46"/>
      <c r="G54" s="46"/>
      <c r="J54" s="46">
        <v>0</v>
      </c>
      <c r="K54" s="47"/>
      <c r="L54" s="46">
        <v>144.745</v>
      </c>
      <c r="M54" s="46"/>
      <c r="N54" s="52"/>
      <c r="O54" s="49"/>
      <c r="P54" s="46"/>
    </row>
    <row r="55" spans="1:16">
      <c r="A55" s="41">
        <v>1</v>
      </c>
      <c r="B55" s="42">
        <v>44821.194444444503</v>
      </c>
      <c r="C55" s="41">
        <v>142.88999999999999</v>
      </c>
      <c r="D55" s="41" t="s">
        <v>53</v>
      </c>
      <c r="E55" s="43">
        <v>1.2699999999999999E-2</v>
      </c>
      <c r="F55" s="41" t="s">
        <v>54</v>
      </c>
      <c r="G55" s="41" t="s">
        <v>34</v>
      </c>
      <c r="J55" s="41">
        <v>1</v>
      </c>
      <c r="K55" s="42">
        <v>44823.684027777803</v>
      </c>
      <c r="L55" s="41">
        <v>143.39500000000001</v>
      </c>
      <c r="M55" s="44" t="s">
        <v>55</v>
      </c>
      <c r="N55" s="45">
        <v>-9.4000000000000004E-3</v>
      </c>
      <c r="O55" s="44" t="s">
        <v>56</v>
      </c>
      <c r="P55" s="41" t="s">
        <v>34</v>
      </c>
    </row>
    <row r="56" spans="1:16" ht="14.25" thickBot="1">
      <c r="A56" s="46">
        <v>0</v>
      </c>
      <c r="B56" s="47"/>
      <c r="C56" s="46">
        <v>144.71</v>
      </c>
      <c r="D56" s="46"/>
      <c r="E56" s="48"/>
      <c r="F56" s="46"/>
      <c r="G56" s="46"/>
      <c r="J56" s="46">
        <v>0</v>
      </c>
      <c r="K56" s="47"/>
      <c r="L56" s="46">
        <v>144.745</v>
      </c>
      <c r="M56" s="49"/>
      <c r="N56" s="50"/>
      <c r="O56" s="49"/>
      <c r="P56" s="46"/>
    </row>
    <row r="57" spans="1:16">
      <c r="A57" s="41">
        <v>1</v>
      </c>
      <c r="B57" s="42">
        <v>44825.238888888904</v>
      </c>
      <c r="C57" s="41">
        <v>143.78</v>
      </c>
      <c r="D57" s="41" t="s">
        <v>57</v>
      </c>
      <c r="E57" s="43">
        <v>6.4000000000000003E-3</v>
      </c>
      <c r="F57" s="41" t="s">
        <v>58</v>
      </c>
      <c r="G57" s="41" t="s">
        <v>34</v>
      </c>
      <c r="J57" s="41">
        <v>1</v>
      </c>
      <c r="K57" s="42">
        <v>44830.411805555603</v>
      </c>
      <c r="L57" s="41">
        <v>143.85499999999999</v>
      </c>
      <c r="M57" s="44" t="s">
        <v>59</v>
      </c>
      <c r="N57" s="45">
        <v>-6.1000000000000004E-3</v>
      </c>
      <c r="O57" s="44" t="s">
        <v>60</v>
      </c>
      <c r="P57" s="41" t="s">
        <v>34</v>
      </c>
    </row>
    <row r="58" spans="1:16" ht="14.25" thickBot="1">
      <c r="A58" s="46">
        <v>0</v>
      </c>
      <c r="B58" s="47"/>
      <c r="C58" s="46">
        <v>144.71</v>
      </c>
      <c r="D58" s="46"/>
      <c r="E58" s="48"/>
      <c r="F58" s="46"/>
      <c r="G58" s="46"/>
      <c r="J58" s="46">
        <v>0</v>
      </c>
      <c r="K58" s="47"/>
      <c r="L58" s="46">
        <v>144.745</v>
      </c>
      <c r="M58" s="49"/>
      <c r="N58" s="50"/>
      <c r="O58" s="49"/>
      <c r="P58" s="46"/>
    </row>
    <row r="59" spans="1:16">
      <c r="A59" s="41">
        <v>1</v>
      </c>
      <c r="B59" s="42">
        <v>44832.234027777798</v>
      </c>
      <c r="C59" s="41">
        <v>144.83500000000001</v>
      </c>
      <c r="D59" s="44" t="s">
        <v>61</v>
      </c>
      <c r="E59" s="45">
        <v>-8.0000000000000004E-4</v>
      </c>
      <c r="F59" s="41" t="s">
        <v>62</v>
      </c>
      <c r="G59" s="41" t="s">
        <v>34</v>
      </c>
      <c r="J59" s="41">
        <v>1</v>
      </c>
      <c r="K59" s="42">
        <v>44835.201388888898</v>
      </c>
      <c r="L59" s="41">
        <v>144.77000000000001</v>
      </c>
      <c r="M59" s="41" t="s">
        <v>63</v>
      </c>
      <c r="N59" s="43">
        <v>1E-4</v>
      </c>
      <c r="O59" s="44" t="s">
        <v>64</v>
      </c>
      <c r="P59" s="41" t="s">
        <v>34</v>
      </c>
    </row>
    <row r="60" spans="1:16" ht="14.25" thickBot="1">
      <c r="A60" s="46">
        <v>0</v>
      </c>
      <c r="B60" s="47"/>
      <c r="C60" s="46">
        <v>144.71</v>
      </c>
      <c r="D60" s="49"/>
      <c r="E60" s="50"/>
      <c r="F60" s="46"/>
      <c r="G60" s="46"/>
      <c r="J60" s="46">
        <v>0</v>
      </c>
      <c r="K60" s="47"/>
      <c r="L60" s="46">
        <v>144.745</v>
      </c>
      <c r="M60" s="46"/>
      <c r="N60" s="48"/>
      <c r="O60" s="49"/>
      <c r="P60" s="46"/>
    </row>
    <row r="62" spans="1:16">
      <c r="A62">
        <f>SUM(A5:A60)</f>
        <v>28</v>
      </c>
      <c r="J62" s="31">
        <f>SUM(J5:J60)</f>
        <v>28</v>
      </c>
    </row>
  </sheetData>
  <mergeCells count="110">
    <mergeCell ref="P5:P6"/>
    <mergeCell ref="B5:B6"/>
    <mergeCell ref="D5:D6"/>
    <mergeCell ref="E5:E6"/>
    <mergeCell ref="F5:F6"/>
    <mergeCell ref="G5:G6"/>
    <mergeCell ref="K5:K6"/>
    <mergeCell ref="M5:M6"/>
    <mergeCell ref="N5:N6"/>
    <mergeCell ref="O5:O6"/>
    <mergeCell ref="B9:B10"/>
    <mergeCell ref="D9:D10"/>
    <mergeCell ref="E9:E10"/>
    <mergeCell ref="F9:F10"/>
    <mergeCell ref="G9:G10"/>
    <mergeCell ref="B7:B8"/>
    <mergeCell ref="D7:D8"/>
    <mergeCell ref="E7:E8"/>
    <mergeCell ref="F7:F8"/>
    <mergeCell ref="G7:G8"/>
    <mergeCell ref="B13:B14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B17:B18"/>
    <mergeCell ref="D17:D18"/>
    <mergeCell ref="E17:E18"/>
    <mergeCell ref="F17:F18"/>
    <mergeCell ref="G17:G18"/>
    <mergeCell ref="B15:B16"/>
    <mergeCell ref="D15:D16"/>
    <mergeCell ref="E15:E16"/>
    <mergeCell ref="F15:F16"/>
    <mergeCell ref="G15:G16"/>
    <mergeCell ref="B21:B22"/>
    <mergeCell ref="D21:D22"/>
    <mergeCell ref="E21:E22"/>
    <mergeCell ref="F21:F22"/>
    <mergeCell ref="G21:G22"/>
    <mergeCell ref="B19:B20"/>
    <mergeCell ref="D19:D20"/>
    <mergeCell ref="E19:E20"/>
    <mergeCell ref="F19:F20"/>
    <mergeCell ref="G19:G20"/>
    <mergeCell ref="B25:B26"/>
    <mergeCell ref="D25:D26"/>
    <mergeCell ref="E25:E26"/>
    <mergeCell ref="F25:F26"/>
    <mergeCell ref="G25:G26"/>
    <mergeCell ref="B23:B24"/>
    <mergeCell ref="D23:D24"/>
    <mergeCell ref="E23:E24"/>
    <mergeCell ref="F23:F24"/>
    <mergeCell ref="G23:G24"/>
    <mergeCell ref="B29:B30"/>
    <mergeCell ref="D29:D30"/>
    <mergeCell ref="E29:E30"/>
    <mergeCell ref="F29:F30"/>
    <mergeCell ref="G29:G30"/>
    <mergeCell ref="B27:B28"/>
    <mergeCell ref="D27:D28"/>
    <mergeCell ref="E27:E28"/>
    <mergeCell ref="F27:F28"/>
    <mergeCell ref="G27:G28"/>
    <mergeCell ref="B33:B34"/>
    <mergeCell ref="D33:D34"/>
    <mergeCell ref="E33:E34"/>
    <mergeCell ref="F33:F34"/>
    <mergeCell ref="G33:G34"/>
    <mergeCell ref="B31:B32"/>
    <mergeCell ref="D31:D32"/>
    <mergeCell ref="E31:E32"/>
    <mergeCell ref="F31:F32"/>
    <mergeCell ref="G31:G32"/>
    <mergeCell ref="B37:B38"/>
    <mergeCell ref="D37:D38"/>
    <mergeCell ref="E37:E38"/>
    <mergeCell ref="F37:F38"/>
    <mergeCell ref="G37:G38"/>
    <mergeCell ref="B35:B36"/>
    <mergeCell ref="D35:D36"/>
    <mergeCell ref="E35:E36"/>
    <mergeCell ref="F35:F36"/>
    <mergeCell ref="G35:G36"/>
    <mergeCell ref="B41:B42"/>
    <mergeCell ref="D41:D42"/>
    <mergeCell ref="E41:E42"/>
    <mergeCell ref="F41:F42"/>
    <mergeCell ref="G41:G42"/>
    <mergeCell ref="B39:B40"/>
    <mergeCell ref="D39:D40"/>
    <mergeCell ref="E39:E40"/>
    <mergeCell ref="F39:F40"/>
    <mergeCell ref="G39:G40"/>
    <mergeCell ref="B45:B46"/>
    <mergeCell ref="D45:D46"/>
    <mergeCell ref="E45:E46"/>
    <mergeCell ref="F45:F46"/>
    <mergeCell ref="G45:G46"/>
    <mergeCell ref="B43:B44"/>
    <mergeCell ref="D43:D44"/>
    <mergeCell ref="E43:E44"/>
    <mergeCell ref="F43:F44"/>
    <mergeCell ref="G43:G44"/>
  </mergeCells>
  <phoneticPr fontId="1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47"/>
  <sheetViews>
    <sheetView topLeftCell="E1" zoomScaleNormal="100" workbookViewId="0">
      <pane ySplit="1" topLeftCell="A26" activePane="bottomLeft" state="frozen"/>
      <selection activeCell="E1" sqref="E1"/>
      <selection pane="bottomLeft" activeCell="S45" sqref="S45"/>
    </sheetView>
  </sheetViews>
  <sheetFormatPr defaultColWidth="9.25" defaultRowHeight="13.5"/>
  <cols>
    <col min="3" max="3" width="17.125" customWidth="1"/>
    <col min="6" max="6" width="11.375" customWidth="1"/>
    <col min="7" max="7" width="9.75" customWidth="1"/>
    <col min="13" max="13" width="14.125" customWidth="1"/>
    <col min="14" max="14" width="11" customWidth="1"/>
    <col min="15" max="16" width="10.5" customWidth="1"/>
    <col min="17" max="17" width="9.5" customWidth="1"/>
    <col min="18" max="18" width="11" customWidth="1"/>
    <col min="19" max="19" width="11.875" customWidth="1"/>
    <col min="20" max="20" width="6" customWidth="1"/>
    <col min="21" max="22" width="10.5" customWidth="1"/>
  </cols>
  <sheetData>
    <row r="1" spans="2:22" ht="27">
      <c r="B1" s="53" t="s">
        <v>65</v>
      </c>
      <c r="C1" s="53" t="s">
        <v>66</v>
      </c>
      <c r="D1" s="53" t="s">
        <v>67</v>
      </c>
      <c r="E1" s="53" t="s">
        <v>68</v>
      </c>
      <c r="F1" s="53" t="s">
        <v>69</v>
      </c>
      <c r="G1" s="53" t="s">
        <v>70</v>
      </c>
      <c r="H1" s="54"/>
      <c r="I1" s="53" t="s">
        <v>19</v>
      </c>
      <c r="J1" s="53"/>
      <c r="K1" s="55" t="s">
        <v>65</v>
      </c>
      <c r="L1" s="56"/>
      <c r="M1" s="55" t="s">
        <v>66</v>
      </c>
      <c r="N1" s="56" t="s">
        <v>71</v>
      </c>
      <c r="O1" s="55" t="s">
        <v>67</v>
      </c>
      <c r="P1" s="55" t="s">
        <v>72</v>
      </c>
      <c r="Q1" s="55" t="s">
        <v>73</v>
      </c>
      <c r="R1" s="1" t="s">
        <v>74</v>
      </c>
      <c r="S1" s="34" t="s">
        <v>75</v>
      </c>
      <c r="T1" s="57" t="s">
        <v>76</v>
      </c>
      <c r="U1" s="1" t="s">
        <v>77</v>
      </c>
      <c r="V1" s="1" t="s">
        <v>78</v>
      </c>
    </row>
    <row r="2" spans="2:22" ht="27">
      <c r="B2" s="58" t="s">
        <v>79</v>
      </c>
      <c r="C2" s="58" t="s">
        <v>80</v>
      </c>
      <c r="D2" s="58" t="s">
        <v>81</v>
      </c>
      <c r="E2" s="58">
        <v>20487</v>
      </c>
      <c r="F2" s="58" t="s">
        <v>82</v>
      </c>
      <c r="G2" s="58" t="s">
        <v>83</v>
      </c>
      <c r="H2" s="59" t="s">
        <v>84</v>
      </c>
      <c r="I2" s="58" t="s">
        <v>85</v>
      </c>
      <c r="J2" s="60" t="s">
        <v>86</v>
      </c>
      <c r="K2">
        <f t="shared" ref="K2:K45" si="0">VALUE(LEFT(B2,1))</f>
        <v>1</v>
      </c>
      <c r="L2" t="str">
        <f t="shared" ref="L2:L45" si="1">RIGHT(B2,3)</f>
        <v>(0)</v>
      </c>
      <c r="M2" t="str">
        <f t="shared" ref="M2:M45" si="2">LEFT(C2,14)</f>
        <v>22/01/24 09:39</v>
      </c>
      <c r="N2" s="61">
        <f t="shared" ref="N2:N45" si="3">VALUE(LEFT(G2,SEARCH("円",G2)-2))</f>
        <v>-7500</v>
      </c>
      <c r="O2" s="61">
        <f t="shared" ref="O2:O45" si="4">VALUE(LEFT(D2,6))</f>
        <v>27220</v>
      </c>
      <c r="P2" s="61">
        <f t="shared" ref="P2:P45" si="5">VALUE(RIGHT(D2,6))</f>
        <v>25957</v>
      </c>
      <c r="Q2" s="61">
        <f t="shared" ref="Q2:Q45" si="6">LEFT(F2,SEARCH("円",F2)-2)/K2</f>
        <v>5130</v>
      </c>
      <c r="R2" s="61">
        <f t="shared" ref="R2:R45" si="7">(P2-O2)*10</f>
        <v>-12630</v>
      </c>
      <c r="S2" s="61">
        <f t="shared" ref="S2:S45" si="8">(Q2+R2)</f>
        <v>-7500</v>
      </c>
      <c r="T2" s="61">
        <f t="shared" ref="T2:T45" si="9">N2-S2*K2</f>
        <v>0</v>
      </c>
      <c r="U2" s="61">
        <f t="shared" ref="U2:U45" si="10">O2-Q2/10</f>
        <v>26707</v>
      </c>
      <c r="V2" s="61"/>
    </row>
    <row r="3" spans="2:22" ht="27">
      <c r="B3" s="62" t="s">
        <v>79</v>
      </c>
      <c r="C3" s="62" t="s">
        <v>87</v>
      </c>
      <c r="D3" s="62" t="s">
        <v>88</v>
      </c>
      <c r="E3" s="62">
        <v>20487</v>
      </c>
      <c r="F3" s="62" t="s">
        <v>82</v>
      </c>
      <c r="G3" s="62" t="s">
        <v>89</v>
      </c>
      <c r="H3" s="63" t="s">
        <v>90</v>
      </c>
      <c r="I3" s="62" t="s">
        <v>91</v>
      </c>
      <c r="J3" s="64" t="s">
        <v>86</v>
      </c>
      <c r="K3">
        <f t="shared" si="0"/>
        <v>1</v>
      </c>
      <c r="L3" t="str">
        <f t="shared" si="1"/>
        <v>(0)</v>
      </c>
      <c r="M3" t="str">
        <f t="shared" si="2"/>
        <v>22/01/26 08:58</v>
      </c>
      <c r="N3" s="61">
        <f t="shared" si="3"/>
        <v>-6500</v>
      </c>
      <c r="O3" s="61">
        <f t="shared" si="4"/>
        <v>27120</v>
      </c>
      <c r="P3" s="61">
        <f t="shared" si="5"/>
        <v>25957</v>
      </c>
      <c r="Q3" s="61">
        <f t="shared" si="6"/>
        <v>5130</v>
      </c>
      <c r="R3" s="61">
        <f t="shared" si="7"/>
        <v>-11630</v>
      </c>
      <c r="S3" s="61">
        <f t="shared" si="8"/>
        <v>-6500</v>
      </c>
      <c r="T3" s="61">
        <f t="shared" si="9"/>
        <v>0</v>
      </c>
      <c r="U3" s="61">
        <f t="shared" si="10"/>
        <v>26607</v>
      </c>
      <c r="V3" s="61"/>
    </row>
    <row r="4" spans="2:22" ht="27">
      <c r="B4" s="62" t="s">
        <v>79</v>
      </c>
      <c r="C4" s="62" t="s">
        <v>92</v>
      </c>
      <c r="D4" s="62" t="s">
        <v>93</v>
      </c>
      <c r="E4" s="62">
        <v>20487</v>
      </c>
      <c r="F4" s="62" t="s">
        <v>82</v>
      </c>
      <c r="G4" s="62" t="s">
        <v>94</v>
      </c>
      <c r="H4" s="63" t="s">
        <v>95</v>
      </c>
      <c r="I4" s="62" t="s">
        <v>96</v>
      </c>
      <c r="J4" s="64" t="s">
        <v>86</v>
      </c>
      <c r="K4">
        <f t="shared" si="0"/>
        <v>1</v>
      </c>
      <c r="L4" t="str">
        <f t="shared" si="1"/>
        <v>(0)</v>
      </c>
      <c r="M4" t="str">
        <f t="shared" si="2"/>
        <v>22/01/28 08:33</v>
      </c>
      <c r="N4" s="61">
        <f t="shared" si="3"/>
        <v>-1490</v>
      </c>
      <c r="O4" s="61">
        <f t="shared" si="4"/>
        <v>26619</v>
      </c>
      <c r="P4" s="61">
        <f t="shared" si="5"/>
        <v>25957</v>
      </c>
      <c r="Q4" s="61">
        <f t="shared" si="6"/>
        <v>5130</v>
      </c>
      <c r="R4" s="61">
        <f t="shared" si="7"/>
        <v>-6620</v>
      </c>
      <c r="S4" s="61">
        <f t="shared" si="8"/>
        <v>-1490</v>
      </c>
      <c r="T4" s="61">
        <f t="shared" si="9"/>
        <v>0</v>
      </c>
      <c r="U4" s="61">
        <f t="shared" si="10"/>
        <v>26106</v>
      </c>
      <c r="V4" s="61"/>
    </row>
    <row r="5" spans="2:22" ht="27">
      <c r="B5" s="62" t="s">
        <v>79</v>
      </c>
      <c r="C5" s="62" t="s">
        <v>97</v>
      </c>
      <c r="D5" s="62" t="s">
        <v>98</v>
      </c>
      <c r="E5" s="62">
        <v>20487</v>
      </c>
      <c r="F5" s="62" t="s">
        <v>82</v>
      </c>
      <c r="G5" s="62" t="s">
        <v>99</v>
      </c>
      <c r="H5" s="63" t="s">
        <v>100</v>
      </c>
      <c r="I5" s="62" t="s">
        <v>101</v>
      </c>
      <c r="J5" s="64" t="s">
        <v>86</v>
      </c>
      <c r="K5">
        <f t="shared" si="0"/>
        <v>1</v>
      </c>
      <c r="L5" t="str">
        <f t="shared" si="1"/>
        <v>(0)</v>
      </c>
      <c r="M5" t="str">
        <f t="shared" si="2"/>
        <v>22/01/31 09:08</v>
      </c>
      <c r="N5" s="61">
        <f t="shared" si="3"/>
        <v>-840</v>
      </c>
      <c r="O5" s="61">
        <f t="shared" si="4"/>
        <v>26554</v>
      </c>
      <c r="P5" s="61">
        <f t="shared" si="5"/>
        <v>25957</v>
      </c>
      <c r="Q5" s="61">
        <f t="shared" si="6"/>
        <v>5130</v>
      </c>
      <c r="R5" s="61">
        <f t="shared" si="7"/>
        <v>-5970</v>
      </c>
      <c r="S5" s="61">
        <f t="shared" si="8"/>
        <v>-840</v>
      </c>
      <c r="T5" s="61">
        <f t="shared" si="9"/>
        <v>0</v>
      </c>
      <c r="U5" s="61">
        <f t="shared" si="10"/>
        <v>26041</v>
      </c>
      <c r="V5" s="61"/>
    </row>
    <row r="6" spans="2:22" ht="27">
      <c r="B6" s="62" t="s">
        <v>79</v>
      </c>
      <c r="C6" s="62" t="s">
        <v>102</v>
      </c>
      <c r="D6" s="62" t="s">
        <v>103</v>
      </c>
      <c r="E6" s="62">
        <v>20487</v>
      </c>
      <c r="F6" s="62" t="s">
        <v>82</v>
      </c>
      <c r="G6" s="62" t="s">
        <v>104</v>
      </c>
      <c r="H6" s="63" t="s">
        <v>105</v>
      </c>
      <c r="I6" s="62" t="s">
        <v>106</v>
      </c>
      <c r="J6" s="64" t="s">
        <v>86</v>
      </c>
      <c r="K6">
        <f t="shared" si="0"/>
        <v>1</v>
      </c>
      <c r="L6" t="str">
        <f t="shared" si="1"/>
        <v>(0)</v>
      </c>
      <c r="M6" t="str">
        <f t="shared" si="2"/>
        <v>22/02/04 09:02</v>
      </c>
      <c r="N6" s="61">
        <f t="shared" si="3"/>
        <v>-7140</v>
      </c>
      <c r="O6" s="61">
        <f t="shared" si="4"/>
        <v>27184</v>
      </c>
      <c r="P6" s="61">
        <f t="shared" si="5"/>
        <v>25957</v>
      </c>
      <c r="Q6" s="61">
        <f t="shared" si="6"/>
        <v>5130</v>
      </c>
      <c r="R6" s="61">
        <f t="shared" si="7"/>
        <v>-12270</v>
      </c>
      <c r="S6" s="61">
        <f t="shared" si="8"/>
        <v>-7140</v>
      </c>
      <c r="T6" s="61">
        <f t="shared" si="9"/>
        <v>0</v>
      </c>
      <c r="U6" s="61">
        <f t="shared" si="10"/>
        <v>26671</v>
      </c>
      <c r="V6" s="61"/>
    </row>
    <row r="7" spans="2:22" ht="27">
      <c r="B7" s="62" t="s">
        <v>79</v>
      </c>
      <c r="C7" s="62" t="s">
        <v>107</v>
      </c>
      <c r="D7" s="62" t="s">
        <v>108</v>
      </c>
      <c r="E7" s="62">
        <v>20487</v>
      </c>
      <c r="F7" s="62" t="s">
        <v>82</v>
      </c>
      <c r="G7" s="62" t="s">
        <v>109</v>
      </c>
      <c r="H7" s="63" t="s">
        <v>110</v>
      </c>
      <c r="I7" s="62" t="s">
        <v>111</v>
      </c>
      <c r="J7" s="64" t="s">
        <v>86</v>
      </c>
      <c r="K7">
        <f t="shared" si="0"/>
        <v>1</v>
      </c>
      <c r="L7" t="str">
        <f t="shared" si="1"/>
        <v>(0)</v>
      </c>
      <c r="M7" t="str">
        <f t="shared" si="2"/>
        <v>22/02/14 08:33</v>
      </c>
      <c r="N7" s="61">
        <f t="shared" si="3"/>
        <v>-5800</v>
      </c>
      <c r="O7" s="61">
        <f t="shared" si="4"/>
        <v>27050</v>
      </c>
      <c r="P7" s="61">
        <f t="shared" si="5"/>
        <v>25957</v>
      </c>
      <c r="Q7" s="61">
        <f t="shared" si="6"/>
        <v>5130</v>
      </c>
      <c r="R7" s="61">
        <f t="shared" si="7"/>
        <v>-10930</v>
      </c>
      <c r="S7" s="61">
        <f t="shared" si="8"/>
        <v>-5800</v>
      </c>
      <c r="T7" s="61">
        <f t="shared" si="9"/>
        <v>0</v>
      </c>
      <c r="U7" s="61">
        <f t="shared" si="10"/>
        <v>26537</v>
      </c>
      <c r="V7" s="61"/>
    </row>
    <row r="8" spans="2:22" ht="27">
      <c r="B8" s="62" t="s">
        <v>79</v>
      </c>
      <c r="C8" s="62" t="s">
        <v>112</v>
      </c>
      <c r="D8" s="62" t="s">
        <v>113</v>
      </c>
      <c r="E8" s="62">
        <v>20487</v>
      </c>
      <c r="F8" s="62" t="s">
        <v>82</v>
      </c>
      <c r="G8" s="62" t="s">
        <v>114</v>
      </c>
      <c r="H8" s="63" t="s">
        <v>115</v>
      </c>
      <c r="I8" s="62" t="s">
        <v>116</v>
      </c>
      <c r="J8" s="64" t="s">
        <v>86</v>
      </c>
      <c r="K8">
        <f t="shared" si="0"/>
        <v>1</v>
      </c>
      <c r="L8" t="str">
        <f t="shared" si="1"/>
        <v>(0)</v>
      </c>
      <c r="M8" t="str">
        <f t="shared" si="2"/>
        <v>22/02/18 08:48</v>
      </c>
      <c r="N8" s="61">
        <f t="shared" si="3"/>
        <v>-4440</v>
      </c>
      <c r="O8" s="61">
        <f t="shared" si="4"/>
        <v>26914</v>
      </c>
      <c r="P8" s="61">
        <f t="shared" si="5"/>
        <v>25957</v>
      </c>
      <c r="Q8" s="61">
        <f t="shared" si="6"/>
        <v>5130</v>
      </c>
      <c r="R8" s="61">
        <f t="shared" si="7"/>
        <v>-9570</v>
      </c>
      <c r="S8" s="61">
        <f t="shared" si="8"/>
        <v>-4440</v>
      </c>
      <c r="T8" s="61">
        <f t="shared" si="9"/>
        <v>0</v>
      </c>
      <c r="U8" s="61">
        <f t="shared" si="10"/>
        <v>26401</v>
      </c>
      <c r="V8" s="61"/>
    </row>
    <row r="9" spans="2:22" ht="27">
      <c r="B9" s="62" t="s">
        <v>79</v>
      </c>
      <c r="C9" s="62" t="s">
        <v>117</v>
      </c>
      <c r="D9" s="62" t="s">
        <v>118</v>
      </c>
      <c r="E9" s="62">
        <v>20487</v>
      </c>
      <c r="F9" s="62" t="s">
        <v>82</v>
      </c>
      <c r="G9" s="62" t="s">
        <v>119</v>
      </c>
      <c r="H9" s="63" t="s">
        <v>120</v>
      </c>
      <c r="I9" s="62" t="s">
        <v>121</v>
      </c>
      <c r="J9" s="64" t="s">
        <v>86</v>
      </c>
      <c r="K9">
        <f t="shared" si="0"/>
        <v>1</v>
      </c>
      <c r="L9" t="str">
        <f t="shared" si="1"/>
        <v>(0)</v>
      </c>
      <c r="M9" t="str">
        <f t="shared" si="2"/>
        <v>22/02/21 09:03</v>
      </c>
      <c r="N9" s="61">
        <f t="shared" si="3"/>
        <v>-1140</v>
      </c>
      <c r="O9" s="61">
        <f t="shared" si="4"/>
        <v>26584</v>
      </c>
      <c r="P9" s="61">
        <f t="shared" si="5"/>
        <v>25957</v>
      </c>
      <c r="Q9" s="61">
        <f t="shared" si="6"/>
        <v>5130</v>
      </c>
      <c r="R9" s="61">
        <f t="shared" si="7"/>
        <v>-6270</v>
      </c>
      <c r="S9" s="61">
        <f t="shared" si="8"/>
        <v>-1140</v>
      </c>
      <c r="T9" s="61">
        <f t="shared" si="9"/>
        <v>0</v>
      </c>
      <c r="U9" s="61">
        <f t="shared" si="10"/>
        <v>26071</v>
      </c>
      <c r="V9" s="61"/>
    </row>
    <row r="10" spans="2:22" ht="27">
      <c r="B10" s="62" t="s">
        <v>79</v>
      </c>
      <c r="C10" s="62" t="s">
        <v>122</v>
      </c>
      <c r="D10" s="62" t="s">
        <v>123</v>
      </c>
      <c r="E10" s="62">
        <v>20487</v>
      </c>
      <c r="F10" s="62" t="s">
        <v>82</v>
      </c>
      <c r="G10" s="62" t="s">
        <v>124</v>
      </c>
      <c r="H10" s="63" t="s">
        <v>125</v>
      </c>
      <c r="I10" s="62" t="s">
        <v>126</v>
      </c>
      <c r="J10" s="64" t="s">
        <v>86</v>
      </c>
      <c r="K10">
        <f t="shared" si="0"/>
        <v>1</v>
      </c>
      <c r="L10" t="str">
        <f t="shared" si="1"/>
        <v>(0)</v>
      </c>
      <c r="M10" t="str">
        <f t="shared" si="2"/>
        <v>22/02/22 08:44</v>
      </c>
      <c r="N10" s="61">
        <f t="shared" si="3"/>
        <v>1110</v>
      </c>
      <c r="O10" s="61">
        <f t="shared" si="4"/>
        <v>26359</v>
      </c>
      <c r="P10" s="61">
        <f t="shared" si="5"/>
        <v>25957</v>
      </c>
      <c r="Q10" s="61">
        <f t="shared" si="6"/>
        <v>5130</v>
      </c>
      <c r="R10" s="61">
        <f t="shared" si="7"/>
        <v>-4020</v>
      </c>
      <c r="S10" s="61">
        <f t="shared" si="8"/>
        <v>1110</v>
      </c>
      <c r="T10" s="61">
        <f t="shared" si="9"/>
        <v>0</v>
      </c>
      <c r="U10" s="61">
        <f t="shared" si="10"/>
        <v>25846</v>
      </c>
      <c r="V10" s="61"/>
    </row>
    <row r="11" spans="2:22" ht="27">
      <c r="B11" s="62" t="s">
        <v>79</v>
      </c>
      <c r="C11" s="62" t="s">
        <v>127</v>
      </c>
      <c r="D11" s="62" t="s">
        <v>128</v>
      </c>
      <c r="E11" s="62">
        <v>20487</v>
      </c>
      <c r="F11" s="62" t="s">
        <v>82</v>
      </c>
      <c r="G11" s="62" t="s">
        <v>129</v>
      </c>
      <c r="H11" s="63" t="s">
        <v>130</v>
      </c>
      <c r="I11" s="62" t="s">
        <v>131</v>
      </c>
      <c r="J11" s="64" t="s">
        <v>86</v>
      </c>
      <c r="K11">
        <f t="shared" si="0"/>
        <v>1</v>
      </c>
      <c r="L11" t="str">
        <f t="shared" si="1"/>
        <v>(0)</v>
      </c>
      <c r="M11" t="str">
        <f t="shared" si="2"/>
        <v>22/02/22 09:15</v>
      </c>
      <c r="N11" s="61">
        <f t="shared" si="3"/>
        <v>1150</v>
      </c>
      <c r="O11" s="61">
        <f t="shared" si="4"/>
        <v>26355</v>
      </c>
      <c r="P11" s="61">
        <f t="shared" si="5"/>
        <v>25957</v>
      </c>
      <c r="Q11" s="61">
        <f t="shared" si="6"/>
        <v>5130</v>
      </c>
      <c r="R11" s="61">
        <f t="shared" si="7"/>
        <v>-3980</v>
      </c>
      <c r="S11" s="61">
        <f t="shared" si="8"/>
        <v>1150</v>
      </c>
      <c r="T11" s="61">
        <f t="shared" si="9"/>
        <v>0</v>
      </c>
      <c r="U11" s="61">
        <f t="shared" si="10"/>
        <v>25842</v>
      </c>
      <c r="V11" s="61"/>
    </row>
    <row r="12" spans="2:22" ht="27">
      <c r="B12" s="62" t="s">
        <v>79</v>
      </c>
      <c r="C12" s="62" t="s">
        <v>132</v>
      </c>
      <c r="D12" s="62" t="s">
        <v>133</v>
      </c>
      <c r="E12" s="62">
        <v>20487</v>
      </c>
      <c r="F12" s="62" t="s">
        <v>82</v>
      </c>
      <c r="G12" s="62" t="s">
        <v>134</v>
      </c>
      <c r="H12" s="63" t="s">
        <v>135</v>
      </c>
      <c r="I12" s="62" t="s">
        <v>136</v>
      </c>
      <c r="J12" s="64" t="s">
        <v>86</v>
      </c>
      <c r="K12">
        <f t="shared" si="0"/>
        <v>1</v>
      </c>
      <c r="L12" t="str">
        <f t="shared" si="1"/>
        <v>(0)</v>
      </c>
      <c r="M12" t="str">
        <f t="shared" si="2"/>
        <v>22/02/24 08:41</v>
      </c>
      <c r="N12" s="61">
        <f t="shared" si="3"/>
        <v>1600</v>
      </c>
      <c r="O12" s="61">
        <f t="shared" si="4"/>
        <v>26310</v>
      </c>
      <c r="P12" s="61">
        <f t="shared" si="5"/>
        <v>25957</v>
      </c>
      <c r="Q12" s="61">
        <f t="shared" si="6"/>
        <v>5130</v>
      </c>
      <c r="R12" s="61">
        <f t="shared" si="7"/>
        <v>-3530</v>
      </c>
      <c r="S12" s="61">
        <f t="shared" si="8"/>
        <v>1600</v>
      </c>
      <c r="T12" s="61">
        <f t="shared" si="9"/>
        <v>0</v>
      </c>
      <c r="U12" s="61">
        <f t="shared" si="10"/>
        <v>25797</v>
      </c>
      <c r="V12" s="61"/>
    </row>
    <row r="13" spans="2:22" ht="27">
      <c r="B13" s="62" t="s">
        <v>79</v>
      </c>
      <c r="C13" s="62" t="s">
        <v>137</v>
      </c>
      <c r="D13" s="62" t="s">
        <v>138</v>
      </c>
      <c r="E13" s="62">
        <v>20487</v>
      </c>
      <c r="F13" s="62" t="s">
        <v>82</v>
      </c>
      <c r="G13" s="62" t="s">
        <v>139</v>
      </c>
      <c r="H13" s="63" t="s">
        <v>140</v>
      </c>
      <c r="I13" s="62" t="s">
        <v>141</v>
      </c>
      <c r="J13" s="64" t="s">
        <v>86</v>
      </c>
      <c r="K13">
        <f t="shared" si="0"/>
        <v>1</v>
      </c>
      <c r="L13" t="str">
        <f t="shared" si="1"/>
        <v>(0)</v>
      </c>
      <c r="M13" t="str">
        <f t="shared" si="2"/>
        <v>22/02/25 08:40</v>
      </c>
      <c r="N13" s="61">
        <f t="shared" si="3"/>
        <v>3270</v>
      </c>
      <c r="O13" s="61">
        <f t="shared" si="4"/>
        <v>26143</v>
      </c>
      <c r="P13" s="61">
        <f t="shared" si="5"/>
        <v>25957</v>
      </c>
      <c r="Q13" s="61">
        <f t="shared" si="6"/>
        <v>5130</v>
      </c>
      <c r="R13" s="61">
        <f t="shared" si="7"/>
        <v>-1860</v>
      </c>
      <c r="S13" s="61">
        <f t="shared" si="8"/>
        <v>3270</v>
      </c>
      <c r="T13" s="61">
        <f t="shared" si="9"/>
        <v>0</v>
      </c>
      <c r="U13" s="61">
        <f t="shared" si="10"/>
        <v>25630</v>
      </c>
      <c r="V13" s="61"/>
    </row>
    <row r="14" spans="2:22" ht="27">
      <c r="B14" s="62" t="s">
        <v>79</v>
      </c>
      <c r="C14" s="62" t="s">
        <v>142</v>
      </c>
      <c r="D14" s="62" t="s">
        <v>143</v>
      </c>
      <c r="E14" s="62">
        <v>20487</v>
      </c>
      <c r="F14" s="62" t="s">
        <v>82</v>
      </c>
      <c r="G14" s="62" t="s">
        <v>144</v>
      </c>
      <c r="H14" s="63" t="s">
        <v>145</v>
      </c>
      <c r="I14" s="62" t="s">
        <v>146</v>
      </c>
      <c r="J14" s="64" t="s">
        <v>86</v>
      </c>
      <c r="K14">
        <f t="shared" si="0"/>
        <v>1</v>
      </c>
      <c r="L14" t="str">
        <f t="shared" si="1"/>
        <v>(0)</v>
      </c>
      <c r="M14" t="str">
        <f t="shared" si="2"/>
        <v>22/02/28 09:26</v>
      </c>
      <c r="N14" s="61">
        <f t="shared" si="3"/>
        <v>1340</v>
      </c>
      <c r="O14" s="61">
        <f t="shared" si="4"/>
        <v>26336</v>
      </c>
      <c r="P14" s="61">
        <f t="shared" si="5"/>
        <v>25957</v>
      </c>
      <c r="Q14" s="61">
        <f t="shared" si="6"/>
        <v>5130</v>
      </c>
      <c r="R14" s="61">
        <f t="shared" si="7"/>
        <v>-3790</v>
      </c>
      <c r="S14" s="61">
        <f t="shared" si="8"/>
        <v>1340</v>
      </c>
      <c r="T14" s="61">
        <f t="shared" si="9"/>
        <v>0</v>
      </c>
      <c r="U14" s="61">
        <f t="shared" si="10"/>
        <v>25823</v>
      </c>
      <c r="V14" s="61"/>
    </row>
    <row r="15" spans="2:22" ht="27">
      <c r="B15" s="62" t="s">
        <v>79</v>
      </c>
      <c r="C15" s="62" t="s">
        <v>147</v>
      </c>
      <c r="D15" s="62" t="s">
        <v>148</v>
      </c>
      <c r="E15" s="62">
        <v>20487</v>
      </c>
      <c r="F15" s="62" t="s">
        <v>82</v>
      </c>
      <c r="G15" s="62" t="s">
        <v>149</v>
      </c>
      <c r="H15" s="63" t="s">
        <v>150</v>
      </c>
      <c r="I15" s="62" t="s">
        <v>151</v>
      </c>
      <c r="J15" s="64" t="s">
        <v>86</v>
      </c>
      <c r="K15">
        <f t="shared" si="0"/>
        <v>1</v>
      </c>
      <c r="L15" t="str">
        <f t="shared" si="1"/>
        <v>(0)</v>
      </c>
      <c r="M15" t="str">
        <f t="shared" si="2"/>
        <v>22/03/02 08:56</v>
      </c>
      <c r="N15" s="61">
        <f t="shared" si="3"/>
        <v>360</v>
      </c>
      <c r="O15" s="61">
        <f t="shared" si="4"/>
        <v>26434</v>
      </c>
      <c r="P15" s="61">
        <f t="shared" si="5"/>
        <v>25957</v>
      </c>
      <c r="Q15" s="61">
        <f t="shared" si="6"/>
        <v>5130</v>
      </c>
      <c r="R15" s="61">
        <f t="shared" si="7"/>
        <v>-4770</v>
      </c>
      <c r="S15" s="61">
        <f t="shared" si="8"/>
        <v>360</v>
      </c>
      <c r="T15" s="61">
        <f t="shared" si="9"/>
        <v>0</v>
      </c>
      <c r="U15" s="61">
        <f t="shared" si="10"/>
        <v>25921</v>
      </c>
      <c r="V15" s="61"/>
    </row>
    <row r="16" spans="2:22" ht="27">
      <c r="B16" s="62" t="s">
        <v>79</v>
      </c>
      <c r="C16" s="62" t="s">
        <v>152</v>
      </c>
      <c r="D16" s="62" t="s">
        <v>153</v>
      </c>
      <c r="E16" s="62">
        <v>20487</v>
      </c>
      <c r="F16" s="62" t="s">
        <v>82</v>
      </c>
      <c r="G16" s="62" t="s">
        <v>154</v>
      </c>
      <c r="H16" s="63" t="s">
        <v>155</v>
      </c>
      <c r="I16" s="62" t="s">
        <v>156</v>
      </c>
      <c r="J16" s="64" t="s">
        <v>86</v>
      </c>
      <c r="K16">
        <f t="shared" si="0"/>
        <v>1</v>
      </c>
      <c r="L16" t="str">
        <f t="shared" si="1"/>
        <v>(0)</v>
      </c>
      <c r="M16" t="str">
        <f t="shared" si="2"/>
        <v>22/03/07 08:37</v>
      </c>
      <c r="N16" s="61">
        <f t="shared" si="3"/>
        <v>8700</v>
      </c>
      <c r="O16" s="61">
        <f t="shared" si="4"/>
        <v>25600</v>
      </c>
      <c r="P16" s="61">
        <f t="shared" si="5"/>
        <v>25957</v>
      </c>
      <c r="Q16" s="61">
        <f t="shared" si="6"/>
        <v>5130</v>
      </c>
      <c r="R16" s="61">
        <f t="shared" si="7"/>
        <v>3570</v>
      </c>
      <c r="S16" s="61">
        <f t="shared" si="8"/>
        <v>8700</v>
      </c>
      <c r="T16" s="61">
        <f t="shared" si="9"/>
        <v>0</v>
      </c>
      <c r="U16" s="61">
        <f t="shared" si="10"/>
        <v>25087</v>
      </c>
      <c r="V16" s="61"/>
    </row>
    <row r="17" spans="2:22" ht="27">
      <c r="B17" s="62" t="s">
        <v>79</v>
      </c>
      <c r="C17" s="62" t="s">
        <v>157</v>
      </c>
      <c r="D17" s="62" t="s">
        <v>158</v>
      </c>
      <c r="E17" s="62">
        <v>20487</v>
      </c>
      <c r="F17" s="62" t="s">
        <v>82</v>
      </c>
      <c r="G17" s="62" t="s">
        <v>159</v>
      </c>
      <c r="H17" s="63" t="s">
        <v>160</v>
      </c>
      <c r="I17" s="62" t="s">
        <v>161</v>
      </c>
      <c r="J17" s="64" t="s">
        <v>86</v>
      </c>
      <c r="K17">
        <f t="shared" si="0"/>
        <v>1</v>
      </c>
      <c r="L17" t="str">
        <f t="shared" si="1"/>
        <v>(0)</v>
      </c>
      <c r="M17" t="str">
        <f t="shared" si="2"/>
        <v>22/03/08 09:00</v>
      </c>
      <c r="N17" s="61">
        <f t="shared" si="3"/>
        <v>15330</v>
      </c>
      <c r="O17" s="61">
        <f t="shared" si="4"/>
        <v>24937</v>
      </c>
      <c r="P17" s="61">
        <f t="shared" si="5"/>
        <v>25957</v>
      </c>
      <c r="Q17" s="61">
        <f t="shared" si="6"/>
        <v>5130</v>
      </c>
      <c r="R17" s="61">
        <f t="shared" si="7"/>
        <v>10200</v>
      </c>
      <c r="S17" s="61">
        <f t="shared" si="8"/>
        <v>15330</v>
      </c>
      <c r="T17" s="61">
        <f t="shared" si="9"/>
        <v>0</v>
      </c>
      <c r="U17" s="61">
        <f t="shared" si="10"/>
        <v>24424</v>
      </c>
      <c r="V17" s="61"/>
    </row>
    <row r="18" spans="2:22" ht="27">
      <c r="B18" s="62" t="s">
        <v>79</v>
      </c>
      <c r="C18" s="62" t="s">
        <v>162</v>
      </c>
      <c r="D18" s="62" t="s">
        <v>163</v>
      </c>
      <c r="E18" s="62">
        <v>20487</v>
      </c>
      <c r="F18" s="62" t="s">
        <v>82</v>
      </c>
      <c r="G18" s="62" t="s">
        <v>164</v>
      </c>
      <c r="H18" s="63" t="s">
        <v>165</v>
      </c>
      <c r="I18" s="62" t="s">
        <v>166</v>
      </c>
      <c r="J18" s="64" t="s">
        <v>86</v>
      </c>
      <c r="K18">
        <f t="shared" si="0"/>
        <v>1</v>
      </c>
      <c r="L18" t="str">
        <f t="shared" si="1"/>
        <v>(0)</v>
      </c>
      <c r="M18" t="str">
        <f t="shared" si="2"/>
        <v>22/03/09 14:47</v>
      </c>
      <c r="N18" s="61">
        <f t="shared" si="3"/>
        <v>16900</v>
      </c>
      <c r="O18" s="61">
        <f t="shared" si="4"/>
        <v>24780</v>
      </c>
      <c r="P18" s="61">
        <f t="shared" si="5"/>
        <v>25957</v>
      </c>
      <c r="Q18" s="61">
        <f t="shared" si="6"/>
        <v>5130</v>
      </c>
      <c r="R18" s="61">
        <f t="shared" si="7"/>
        <v>11770</v>
      </c>
      <c r="S18" s="61">
        <f t="shared" si="8"/>
        <v>16900</v>
      </c>
      <c r="T18" s="61">
        <f t="shared" si="9"/>
        <v>0</v>
      </c>
      <c r="U18" s="61">
        <f t="shared" si="10"/>
        <v>24267</v>
      </c>
      <c r="V18" s="61"/>
    </row>
    <row r="19" spans="2:22" ht="27">
      <c r="B19" s="62" t="s">
        <v>79</v>
      </c>
      <c r="C19" s="62" t="s">
        <v>167</v>
      </c>
      <c r="D19" s="62" t="s">
        <v>168</v>
      </c>
      <c r="E19" s="62">
        <v>22719</v>
      </c>
      <c r="F19" s="62" t="s">
        <v>169</v>
      </c>
      <c r="G19" s="62" t="s">
        <v>170</v>
      </c>
      <c r="H19" s="63" t="s">
        <v>171</v>
      </c>
      <c r="I19" s="62" t="s">
        <v>172</v>
      </c>
      <c r="J19" s="64" t="s">
        <v>86</v>
      </c>
      <c r="K19">
        <f t="shared" si="0"/>
        <v>1</v>
      </c>
      <c r="L19" t="str">
        <f t="shared" si="1"/>
        <v>(0)</v>
      </c>
      <c r="M19" t="str">
        <f t="shared" si="2"/>
        <v>22/04/07 09:06</v>
      </c>
      <c r="N19" s="61">
        <f t="shared" si="3"/>
        <v>-6780</v>
      </c>
      <c r="O19" s="61">
        <f t="shared" si="4"/>
        <v>26916</v>
      </c>
      <c r="P19" s="61">
        <f t="shared" si="5"/>
        <v>25957</v>
      </c>
      <c r="Q19" s="61">
        <f t="shared" si="6"/>
        <v>2810</v>
      </c>
      <c r="R19" s="61">
        <f t="shared" si="7"/>
        <v>-9590</v>
      </c>
      <c r="S19" s="61">
        <f t="shared" si="8"/>
        <v>-6780</v>
      </c>
      <c r="T19" s="61">
        <f t="shared" si="9"/>
        <v>0</v>
      </c>
      <c r="U19" s="61">
        <f t="shared" si="10"/>
        <v>26635</v>
      </c>
      <c r="V19" s="61"/>
    </row>
    <row r="20" spans="2:22" ht="27">
      <c r="B20" s="62" t="s">
        <v>79</v>
      </c>
      <c r="C20" s="62" t="s">
        <v>173</v>
      </c>
      <c r="D20" s="62" t="s">
        <v>174</v>
      </c>
      <c r="E20" s="62">
        <v>22719</v>
      </c>
      <c r="F20" s="62" t="s">
        <v>169</v>
      </c>
      <c r="G20" s="62" t="s">
        <v>175</v>
      </c>
      <c r="H20" s="63" t="s">
        <v>176</v>
      </c>
      <c r="I20" s="62" t="s">
        <v>177</v>
      </c>
      <c r="J20" s="64" t="s">
        <v>86</v>
      </c>
      <c r="K20">
        <f t="shared" si="0"/>
        <v>1</v>
      </c>
      <c r="L20" t="str">
        <f t="shared" si="1"/>
        <v>(0)</v>
      </c>
      <c r="M20" t="str">
        <f t="shared" si="2"/>
        <v>22/04/12 09:05</v>
      </c>
      <c r="N20" s="61">
        <f t="shared" si="3"/>
        <v>-3860</v>
      </c>
      <c r="O20" s="61">
        <f t="shared" si="4"/>
        <v>26624</v>
      </c>
      <c r="P20" s="61">
        <f t="shared" si="5"/>
        <v>25957</v>
      </c>
      <c r="Q20" s="61">
        <f t="shared" si="6"/>
        <v>2810</v>
      </c>
      <c r="R20" s="61">
        <f t="shared" si="7"/>
        <v>-6670</v>
      </c>
      <c r="S20" s="61">
        <f t="shared" si="8"/>
        <v>-3860</v>
      </c>
      <c r="T20" s="61">
        <f t="shared" si="9"/>
        <v>0</v>
      </c>
      <c r="U20" s="61">
        <f t="shared" si="10"/>
        <v>26343</v>
      </c>
      <c r="V20" s="61"/>
    </row>
    <row r="21" spans="2:22" ht="27">
      <c r="B21" s="62" t="s">
        <v>79</v>
      </c>
      <c r="C21" s="62" t="s">
        <v>178</v>
      </c>
      <c r="D21" s="62" t="s">
        <v>179</v>
      </c>
      <c r="E21" s="62">
        <v>22719</v>
      </c>
      <c r="F21" s="62" t="s">
        <v>169</v>
      </c>
      <c r="G21" s="62" t="s">
        <v>180</v>
      </c>
      <c r="H21" s="63" t="s">
        <v>181</v>
      </c>
      <c r="I21" s="62" t="s">
        <v>182</v>
      </c>
      <c r="J21" s="64" t="s">
        <v>86</v>
      </c>
      <c r="K21">
        <f t="shared" si="0"/>
        <v>1</v>
      </c>
      <c r="L21" t="str">
        <f t="shared" si="1"/>
        <v>(0)</v>
      </c>
      <c r="M21" t="str">
        <f t="shared" si="2"/>
        <v>22/04/13 09:01</v>
      </c>
      <c r="N21" s="61">
        <f t="shared" si="3"/>
        <v>-1910</v>
      </c>
      <c r="O21" s="61">
        <f t="shared" si="4"/>
        <v>26429</v>
      </c>
      <c r="P21" s="61">
        <f t="shared" si="5"/>
        <v>25957</v>
      </c>
      <c r="Q21" s="61">
        <f t="shared" si="6"/>
        <v>2810</v>
      </c>
      <c r="R21" s="61">
        <f t="shared" si="7"/>
        <v>-4720</v>
      </c>
      <c r="S21" s="61">
        <f t="shared" si="8"/>
        <v>-1910</v>
      </c>
      <c r="T21" s="61">
        <f t="shared" si="9"/>
        <v>0</v>
      </c>
      <c r="U21" s="61">
        <f t="shared" si="10"/>
        <v>26148</v>
      </c>
      <c r="V21" s="61"/>
    </row>
    <row r="22" spans="2:22" ht="27">
      <c r="B22" s="62" t="s">
        <v>79</v>
      </c>
      <c r="C22" s="62" t="s">
        <v>183</v>
      </c>
      <c r="D22" s="62" t="s">
        <v>184</v>
      </c>
      <c r="E22" s="62">
        <v>22719</v>
      </c>
      <c r="F22" s="62" t="s">
        <v>169</v>
      </c>
      <c r="G22" s="62" t="s">
        <v>185</v>
      </c>
      <c r="H22" s="63" t="s">
        <v>186</v>
      </c>
      <c r="I22" s="62" t="s">
        <v>187</v>
      </c>
      <c r="J22" s="64" t="s">
        <v>86</v>
      </c>
      <c r="K22">
        <f t="shared" si="0"/>
        <v>1</v>
      </c>
      <c r="L22" t="str">
        <f t="shared" si="1"/>
        <v>(0)</v>
      </c>
      <c r="M22" t="str">
        <f t="shared" si="2"/>
        <v>22/04/25 09:03</v>
      </c>
      <c r="N22" s="61">
        <f t="shared" si="3"/>
        <v>-2950</v>
      </c>
      <c r="O22" s="61">
        <f t="shared" si="4"/>
        <v>26549</v>
      </c>
      <c r="P22" s="61">
        <f t="shared" si="5"/>
        <v>25973</v>
      </c>
      <c r="Q22" s="61">
        <f t="shared" si="6"/>
        <v>2810</v>
      </c>
      <c r="R22" s="61">
        <f t="shared" si="7"/>
        <v>-5760</v>
      </c>
      <c r="S22" s="61">
        <f t="shared" si="8"/>
        <v>-2950</v>
      </c>
      <c r="T22" s="61">
        <f t="shared" si="9"/>
        <v>0</v>
      </c>
      <c r="U22" s="61">
        <f t="shared" si="10"/>
        <v>26268</v>
      </c>
      <c r="V22" s="61"/>
    </row>
    <row r="23" spans="2:22" ht="27">
      <c r="B23" s="62" t="s">
        <v>188</v>
      </c>
      <c r="C23" s="62" t="s">
        <v>189</v>
      </c>
      <c r="D23" s="62" t="s">
        <v>190</v>
      </c>
      <c r="E23" s="62">
        <v>22719</v>
      </c>
      <c r="F23" s="62" t="s">
        <v>191</v>
      </c>
      <c r="G23" s="62" t="s">
        <v>192</v>
      </c>
      <c r="H23" s="63" t="s">
        <v>130</v>
      </c>
      <c r="I23" s="62" t="s">
        <v>193</v>
      </c>
      <c r="J23" s="64" t="s">
        <v>86</v>
      </c>
      <c r="K23">
        <f t="shared" si="0"/>
        <v>2</v>
      </c>
      <c r="L23" t="str">
        <f t="shared" si="1"/>
        <v>(0)</v>
      </c>
      <c r="M23" t="str">
        <f t="shared" si="2"/>
        <v>22/04/27 08:49</v>
      </c>
      <c r="N23" s="61">
        <f t="shared" si="3"/>
        <v>2260</v>
      </c>
      <c r="O23" s="61">
        <f t="shared" si="4"/>
        <v>26141</v>
      </c>
      <c r="P23" s="61">
        <f t="shared" si="5"/>
        <v>25973</v>
      </c>
      <c r="Q23" s="61">
        <f t="shared" si="6"/>
        <v>2810</v>
      </c>
      <c r="R23" s="61">
        <f t="shared" si="7"/>
        <v>-1680</v>
      </c>
      <c r="S23" s="61">
        <f t="shared" si="8"/>
        <v>1130</v>
      </c>
      <c r="T23" s="61">
        <f t="shared" si="9"/>
        <v>0</v>
      </c>
      <c r="U23" s="61">
        <f t="shared" si="10"/>
        <v>25860</v>
      </c>
      <c r="V23" s="61"/>
    </row>
    <row r="24" spans="2:22" ht="27">
      <c r="B24" s="62" t="s">
        <v>188</v>
      </c>
      <c r="C24" s="62" t="s">
        <v>194</v>
      </c>
      <c r="D24" s="62" t="s">
        <v>195</v>
      </c>
      <c r="E24" s="62">
        <v>22719</v>
      </c>
      <c r="F24" s="62" t="s">
        <v>191</v>
      </c>
      <c r="G24" s="62" t="s">
        <v>196</v>
      </c>
      <c r="H24" s="63" t="s">
        <v>197</v>
      </c>
      <c r="I24" s="62" t="s">
        <v>198</v>
      </c>
      <c r="J24" s="64" t="s">
        <v>86</v>
      </c>
      <c r="K24">
        <f t="shared" si="0"/>
        <v>2</v>
      </c>
      <c r="L24" t="str">
        <f t="shared" si="1"/>
        <v>(0)</v>
      </c>
      <c r="M24" t="str">
        <f t="shared" si="2"/>
        <v>22/05/10 09:00</v>
      </c>
      <c r="N24" s="61">
        <f t="shared" si="3"/>
        <v>2420</v>
      </c>
      <c r="O24" s="61">
        <f t="shared" si="4"/>
        <v>26133</v>
      </c>
      <c r="P24" s="61">
        <f t="shared" si="5"/>
        <v>25973</v>
      </c>
      <c r="Q24" s="61">
        <f t="shared" si="6"/>
        <v>2810</v>
      </c>
      <c r="R24" s="61">
        <f t="shared" si="7"/>
        <v>-1600</v>
      </c>
      <c r="S24" s="61">
        <f t="shared" si="8"/>
        <v>1210</v>
      </c>
      <c r="T24" s="61">
        <f t="shared" si="9"/>
        <v>0</v>
      </c>
      <c r="U24" s="61">
        <f t="shared" si="10"/>
        <v>25852</v>
      </c>
      <c r="V24" s="61"/>
    </row>
    <row r="25" spans="2:22" ht="27">
      <c r="B25" s="62" t="s">
        <v>79</v>
      </c>
      <c r="C25" s="62" t="s">
        <v>199</v>
      </c>
      <c r="D25" s="62" t="s">
        <v>200</v>
      </c>
      <c r="E25" s="62">
        <v>22719</v>
      </c>
      <c r="F25" s="62" t="s">
        <v>169</v>
      </c>
      <c r="G25" s="62" t="s">
        <v>201</v>
      </c>
      <c r="H25" s="63" t="s">
        <v>202</v>
      </c>
      <c r="I25" s="62" t="s">
        <v>203</v>
      </c>
      <c r="J25" s="64" t="s">
        <v>86</v>
      </c>
      <c r="K25">
        <f t="shared" si="0"/>
        <v>1</v>
      </c>
      <c r="L25" t="str">
        <f t="shared" si="1"/>
        <v>(0)</v>
      </c>
      <c r="M25" t="str">
        <f t="shared" si="2"/>
        <v>22/05/11 09:45</v>
      </c>
      <c r="N25" s="61">
        <f t="shared" si="3"/>
        <v>2040</v>
      </c>
      <c r="O25" s="61">
        <f t="shared" si="4"/>
        <v>26050</v>
      </c>
      <c r="P25" s="61">
        <f t="shared" si="5"/>
        <v>25973</v>
      </c>
      <c r="Q25" s="61">
        <f t="shared" si="6"/>
        <v>2810</v>
      </c>
      <c r="R25" s="61">
        <f t="shared" si="7"/>
        <v>-770</v>
      </c>
      <c r="S25" s="61">
        <f t="shared" si="8"/>
        <v>2040</v>
      </c>
      <c r="T25" s="61">
        <f t="shared" si="9"/>
        <v>0</v>
      </c>
      <c r="U25" s="61">
        <f t="shared" si="10"/>
        <v>25769</v>
      </c>
      <c r="V25" s="61"/>
    </row>
    <row r="26" spans="2:22" ht="27">
      <c r="B26" s="62" t="s">
        <v>79</v>
      </c>
      <c r="C26" s="62" t="s">
        <v>204</v>
      </c>
      <c r="D26" s="62" t="s">
        <v>205</v>
      </c>
      <c r="E26" s="62">
        <v>22719</v>
      </c>
      <c r="F26" s="62" t="s">
        <v>169</v>
      </c>
      <c r="G26" s="62" t="s">
        <v>206</v>
      </c>
      <c r="H26" s="63" t="s">
        <v>207</v>
      </c>
      <c r="I26" s="62" t="s">
        <v>208</v>
      </c>
      <c r="J26" s="64" t="s">
        <v>86</v>
      </c>
      <c r="K26">
        <f t="shared" si="0"/>
        <v>1</v>
      </c>
      <c r="L26" t="str">
        <f t="shared" si="1"/>
        <v>(0)</v>
      </c>
      <c r="M26" t="str">
        <f t="shared" si="2"/>
        <v>22/05/12 09:08</v>
      </c>
      <c r="N26" s="61">
        <f t="shared" si="3"/>
        <v>3640</v>
      </c>
      <c r="O26" s="61">
        <f t="shared" si="4"/>
        <v>25890</v>
      </c>
      <c r="P26" s="61">
        <f t="shared" si="5"/>
        <v>25973</v>
      </c>
      <c r="Q26" s="61">
        <f t="shared" si="6"/>
        <v>2810</v>
      </c>
      <c r="R26" s="61">
        <f t="shared" si="7"/>
        <v>830</v>
      </c>
      <c r="S26" s="61">
        <f t="shared" si="8"/>
        <v>3640</v>
      </c>
      <c r="T26" s="61">
        <f t="shared" si="9"/>
        <v>0</v>
      </c>
      <c r="U26" s="61">
        <f t="shared" si="10"/>
        <v>25609</v>
      </c>
      <c r="V26" s="61"/>
    </row>
    <row r="27" spans="2:22" ht="27">
      <c r="B27" s="62" t="s">
        <v>79</v>
      </c>
      <c r="C27" s="62" t="s">
        <v>209</v>
      </c>
      <c r="D27" s="62" t="s">
        <v>210</v>
      </c>
      <c r="E27" s="62">
        <v>22719</v>
      </c>
      <c r="F27" s="62" t="s">
        <v>169</v>
      </c>
      <c r="G27" s="62" t="s">
        <v>211</v>
      </c>
      <c r="H27" s="63" t="s">
        <v>212</v>
      </c>
      <c r="I27" s="62" t="s">
        <v>213</v>
      </c>
      <c r="J27" s="64" t="s">
        <v>86</v>
      </c>
      <c r="K27">
        <f t="shared" si="0"/>
        <v>1</v>
      </c>
      <c r="L27" t="str">
        <f t="shared" si="1"/>
        <v>(0)</v>
      </c>
      <c r="M27" t="str">
        <f t="shared" si="2"/>
        <v>22/05/13 08:46</v>
      </c>
      <c r="N27" s="61">
        <f t="shared" si="3"/>
        <v>3110</v>
      </c>
      <c r="O27" s="61">
        <f t="shared" si="4"/>
        <v>25943</v>
      </c>
      <c r="P27" s="61">
        <f t="shared" si="5"/>
        <v>25973</v>
      </c>
      <c r="Q27" s="61">
        <f t="shared" si="6"/>
        <v>2810</v>
      </c>
      <c r="R27" s="61">
        <f t="shared" si="7"/>
        <v>300</v>
      </c>
      <c r="S27" s="61">
        <f t="shared" si="8"/>
        <v>3110</v>
      </c>
      <c r="T27" s="61">
        <f t="shared" si="9"/>
        <v>0</v>
      </c>
      <c r="U27" s="61">
        <f t="shared" si="10"/>
        <v>25662</v>
      </c>
      <c r="V27" s="61"/>
    </row>
    <row r="28" spans="2:22" ht="27">
      <c r="B28" s="62" t="s">
        <v>79</v>
      </c>
      <c r="C28" s="62" t="s">
        <v>214</v>
      </c>
      <c r="D28" s="62" t="s">
        <v>215</v>
      </c>
      <c r="E28" s="62">
        <v>22719</v>
      </c>
      <c r="F28" s="62" t="s">
        <v>169</v>
      </c>
      <c r="G28" s="62" t="s">
        <v>216</v>
      </c>
      <c r="H28" s="63" t="s">
        <v>217</v>
      </c>
      <c r="I28" s="62" t="s">
        <v>218</v>
      </c>
      <c r="J28" s="64" t="s">
        <v>86</v>
      </c>
      <c r="K28">
        <f t="shared" si="0"/>
        <v>1</v>
      </c>
      <c r="L28" t="str">
        <f t="shared" si="1"/>
        <v>(0)</v>
      </c>
      <c r="M28" t="str">
        <f t="shared" si="2"/>
        <v>22/05/19 09:08</v>
      </c>
      <c r="N28" s="61">
        <f t="shared" si="3"/>
        <v>240</v>
      </c>
      <c r="O28" s="61">
        <f t="shared" si="4"/>
        <v>26230</v>
      </c>
      <c r="P28" s="61">
        <f t="shared" si="5"/>
        <v>25973</v>
      </c>
      <c r="Q28" s="61">
        <f t="shared" si="6"/>
        <v>2810</v>
      </c>
      <c r="R28" s="61">
        <f t="shared" si="7"/>
        <v>-2570</v>
      </c>
      <c r="S28" s="61">
        <f t="shared" si="8"/>
        <v>240</v>
      </c>
      <c r="T28" s="61">
        <f t="shared" si="9"/>
        <v>0</v>
      </c>
      <c r="U28" s="61">
        <f t="shared" si="10"/>
        <v>25949</v>
      </c>
      <c r="V28" s="61"/>
    </row>
    <row r="29" spans="2:22" ht="27">
      <c r="B29" s="62" t="s">
        <v>79</v>
      </c>
      <c r="C29" s="62" t="s">
        <v>219</v>
      </c>
      <c r="D29" s="62" t="s">
        <v>220</v>
      </c>
      <c r="E29" s="62">
        <v>22776</v>
      </c>
      <c r="F29" s="62" t="s">
        <v>221</v>
      </c>
      <c r="G29" s="62" t="s">
        <v>222</v>
      </c>
      <c r="H29" s="63" t="s">
        <v>223</v>
      </c>
      <c r="I29" s="62" t="s">
        <v>224</v>
      </c>
      <c r="J29" s="64" t="s">
        <v>86</v>
      </c>
      <c r="K29">
        <f t="shared" si="0"/>
        <v>1</v>
      </c>
      <c r="L29" t="str">
        <f t="shared" si="1"/>
        <v>(0)</v>
      </c>
      <c r="M29" t="str">
        <f t="shared" si="2"/>
        <v>22/06/14 08:57</v>
      </c>
      <c r="N29" s="61">
        <f t="shared" si="3"/>
        <v>-1730</v>
      </c>
      <c r="O29" s="61">
        <f t="shared" si="4"/>
        <v>26370</v>
      </c>
      <c r="P29" s="61">
        <f t="shared" si="5"/>
        <v>25973</v>
      </c>
      <c r="Q29" s="61">
        <f t="shared" si="6"/>
        <v>2240</v>
      </c>
      <c r="R29" s="61">
        <f t="shared" si="7"/>
        <v>-3970</v>
      </c>
      <c r="S29" s="61">
        <f t="shared" si="8"/>
        <v>-1730</v>
      </c>
      <c r="T29" s="61">
        <f t="shared" si="9"/>
        <v>0</v>
      </c>
      <c r="U29" s="61">
        <f t="shared" si="10"/>
        <v>26146</v>
      </c>
      <c r="V29" s="61"/>
    </row>
    <row r="30" spans="2:22" ht="27">
      <c r="B30" s="62" t="s">
        <v>188</v>
      </c>
      <c r="C30" s="62" t="s">
        <v>225</v>
      </c>
      <c r="D30" s="62" t="s">
        <v>226</v>
      </c>
      <c r="E30" s="62">
        <v>22776</v>
      </c>
      <c r="F30" s="62" t="s">
        <v>227</v>
      </c>
      <c r="G30" s="62" t="s">
        <v>228</v>
      </c>
      <c r="H30" s="63" t="s">
        <v>229</v>
      </c>
      <c r="I30" s="62" t="s">
        <v>230</v>
      </c>
      <c r="J30" s="64" t="s">
        <v>86</v>
      </c>
      <c r="K30">
        <f t="shared" si="0"/>
        <v>2</v>
      </c>
      <c r="L30" t="str">
        <f t="shared" si="1"/>
        <v>(0)</v>
      </c>
      <c r="M30" t="str">
        <f t="shared" si="2"/>
        <v>22/06/17 08:56</v>
      </c>
      <c r="N30" s="61">
        <f t="shared" si="3"/>
        <v>8560</v>
      </c>
      <c r="O30" s="61">
        <f t="shared" si="4"/>
        <v>25769</v>
      </c>
      <c r="P30" s="61">
        <f t="shared" si="5"/>
        <v>25973</v>
      </c>
      <c r="Q30" s="61">
        <f t="shared" si="6"/>
        <v>2240</v>
      </c>
      <c r="R30" s="61">
        <f t="shared" si="7"/>
        <v>2040</v>
      </c>
      <c r="S30" s="61">
        <f t="shared" si="8"/>
        <v>4280</v>
      </c>
      <c r="T30" s="61">
        <f t="shared" si="9"/>
        <v>0</v>
      </c>
      <c r="U30" s="61">
        <f t="shared" si="10"/>
        <v>25545</v>
      </c>
      <c r="V30" s="61"/>
    </row>
    <row r="31" spans="2:22" ht="27">
      <c r="B31" s="62" t="s">
        <v>79</v>
      </c>
      <c r="C31" s="62" t="s">
        <v>231</v>
      </c>
      <c r="D31" s="62" t="s">
        <v>232</v>
      </c>
      <c r="E31" s="62">
        <v>22776</v>
      </c>
      <c r="F31" s="62" t="s">
        <v>221</v>
      </c>
      <c r="G31" s="62" t="s">
        <v>233</v>
      </c>
      <c r="H31" s="63" t="s">
        <v>135</v>
      </c>
      <c r="I31" s="62" t="s">
        <v>234</v>
      </c>
      <c r="J31" s="64" t="s">
        <v>86</v>
      </c>
      <c r="K31">
        <f t="shared" si="0"/>
        <v>1</v>
      </c>
      <c r="L31" t="str">
        <f t="shared" si="1"/>
        <v>(0)</v>
      </c>
      <c r="M31" t="str">
        <f t="shared" si="2"/>
        <v>22/06/23 08:55</v>
      </c>
      <c r="N31" s="61">
        <f t="shared" si="3"/>
        <v>1570</v>
      </c>
      <c r="O31" s="61">
        <f t="shared" si="4"/>
        <v>26040</v>
      </c>
      <c r="P31" s="61">
        <f t="shared" si="5"/>
        <v>25973</v>
      </c>
      <c r="Q31" s="61">
        <f t="shared" si="6"/>
        <v>2240</v>
      </c>
      <c r="R31" s="61">
        <f t="shared" si="7"/>
        <v>-670</v>
      </c>
      <c r="S31" s="61">
        <f t="shared" si="8"/>
        <v>1570</v>
      </c>
      <c r="T31" s="61">
        <f t="shared" si="9"/>
        <v>0</v>
      </c>
      <c r="U31" s="61">
        <f t="shared" si="10"/>
        <v>25816</v>
      </c>
      <c r="V31" s="61"/>
    </row>
    <row r="32" spans="2:22" ht="27">
      <c r="B32" s="62" t="s">
        <v>235</v>
      </c>
      <c r="C32" s="62" t="s">
        <v>236</v>
      </c>
      <c r="D32" s="62" t="s">
        <v>237</v>
      </c>
      <c r="E32" s="62">
        <v>23776</v>
      </c>
      <c r="F32" s="62" t="s">
        <v>221</v>
      </c>
      <c r="G32" s="62" t="s">
        <v>238</v>
      </c>
      <c r="H32" s="63" t="s">
        <v>239</v>
      </c>
      <c r="I32" s="62" t="s">
        <v>240</v>
      </c>
      <c r="J32" s="64" t="s">
        <v>86</v>
      </c>
      <c r="K32">
        <f t="shared" si="0"/>
        <v>1</v>
      </c>
      <c r="L32" s="65" t="str">
        <f t="shared" si="1"/>
        <v>(1)</v>
      </c>
      <c r="M32" t="str">
        <f t="shared" si="2"/>
        <v>22/08/10 08:53</v>
      </c>
      <c r="N32" s="61">
        <f t="shared" si="3"/>
        <v>-16630</v>
      </c>
      <c r="O32" s="61">
        <f t="shared" si="4"/>
        <v>27860</v>
      </c>
      <c r="P32" s="61">
        <f t="shared" si="5"/>
        <v>25973</v>
      </c>
      <c r="Q32" s="61">
        <f t="shared" si="6"/>
        <v>2240</v>
      </c>
      <c r="R32" s="66">
        <f t="shared" si="7"/>
        <v>-18870</v>
      </c>
      <c r="S32" s="67">
        <f t="shared" si="8"/>
        <v>-16630</v>
      </c>
      <c r="T32" s="61">
        <f t="shared" si="9"/>
        <v>0</v>
      </c>
      <c r="U32" s="61">
        <f t="shared" si="10"/>
        <v>27636</v>
      </c>
      <c r="V32" s="61">
        <f>U32</f>
        <v>27636</v>
      </c>
    </row>
    <row r="33" spans="2:22" ht="27">
      <c r="B33" s="62" t="s">
        <v>235</v>
      </c>
      <c r="C33" s="62" t="s">
        <v>241</v>
      </c>
      <c r="D33" s="62" t="s">
        <v>242</v>
      </c>
      <c r="E33" s="62">
        <v>23776</v>
      </c>
      <c r="F33" s="62" t="s">
        <v>221</v>
      </c>
      <c r="G33" s="62" t="s">
        <v>243</v>
      </c>
      <c r="H33" s="63" t="s">
        <v>244</v>
      </c>
      <c r="I33" s="62" t="s">
        <v>245</v>
      </c>
      <c r="J33" s="64" t="s">
        <v>86</v>
      </c>
      <c r="K33">
        <f t="shared" si="0"/>
        <v>1</v>
      </c>
      <c r="L33" s="65" t="str">
        <f t="shared" si="1"/>
        <v>(1)</v>
      </c>
      <c r="M33" t="str">
        <f t="shared" si="2"/>
        <v>22/08/29 08:56</v>
      </c>
      <c r="N33" s="61">
        <f t="shared" si="3"/>
        <v>-16990</v>
      </c>
      <c r="O33" s="61">
        <f t="shared" si="4"/>
        <v>27896</v>
      </c>
      <c r="P33" s="61">
        <f t="shared" si="5"/>
        <v>25973</v>
      </c>
      <c r="Q33" s="61">
        <f t="shared" si="6"/>
        <v>2240</v>
      </c>
      <c r="R33" s="66">
        <f t="shared" si="7"/>
        <v>-19230</v>
      </c>
      <c r="S33" s="67">
        <f t="shared" si="8"/>
        <v>-16990</v>
      </c>
      <c r="T33" s="61">
        <f t="shared" si="9"/>
        <v>0</v>
      </c>
      <c r="U33" s="61">
        <f t="shared" si="10"/>
        <v>27672</v>
      </c>
      <c r="V33" s="61">
        <f>U33</f>
        <v>27672</v>
      </c>
    </row>
    <row r="34" spans="2:22" ht="27">
      <c r="B34" s="62" t="s">
        <v>235</v>
      </c>
      <c r="C34" s="62" t="s">
        <v>246</v>
      </c>
      <c r="D34" s="62" t="s">
        <v>247</v>
      </c>
      <c r="E34" s="62">
        <v>23776</v>
      </c>
      <c r="F34" s="62" t="s">
        <v>221</v>
      </c>
      <c r="G34" s="62" t="s">
        <v>248</v>
      </c>
      <c r="H34" s="63" t="s">
        <v>249</v>
      </c>
      <c r="I34" s="62" t="s">
        <v>250</v>
      </c>
      <c r="J34" s="64" t="s">
        <v>86</v>
      </c>
      <c r="K34">
        <f t="shared" si="0"/>
        <v>1</v>
      </c>
      <c r="L34" s="65" t="str">
        <f t="shared" si="1"/>
        <v>(1)</v>
      </c>
      <c r="M34" t="str">
        <f t="shared" si="2"/>
        <v>22/09/01 09:50</v>
      </c>
      <c r="N34" s="61">
        <f t="shared" si="3"/>
        <v>-14710</v>
      </c>
      <c r="O34" s="61">
        <f t="shared" si="4"/>
        <v>27668</v>
      </c>
      <c r="P34" s="61">
        <f t="shared" si="5"/>
        <v>25973</v>
      </c>
      <c r="Q34" s="61">
        <f t="shared" si="6"/>
        <v>2240</v>
      </c>
      <c r="R34" s="66">
        <f t="shared" si="7"/>
        <v>-16950</v>
      </c>
      <c r="S34" s="67">
        <f t="shared" si="8"/>
        <v>-14710</v>
      </c>
      <c r="T34" s="61">
        <f t="shared" si="9"/>
        <v>0</v>
      </c>
      <c r="U34" s="61">
        <f t="shared" si="10"/>
        <v>27444</v>
      </c>
      <c r="V34" s="61">
        <f>U34</f>
        <v>27444</v>
      </c>
    </row>
    <row r="35" spans="2:22" ht="27">
      <c r="B35" s="62" t="s">
        <v>188</v>
      </c>
      <c r="C35" s="62" t="s">
        <v>251</v>
      </c>
      <c r="D35" s="62" t="s">
        <v>252</v>
      </c>
      <c r="E35" s="62">
        <v>23776</v>
      </c>
      <c r="F35" s="62" t="s">
        <v>227</v>
      </c>
      <c r="G35" s="62" t="s">
        <v>253</v>
      </c>
      <c r="H35" s="63" t="s">
        <v>254</v>
      </c>
      <c r="I35" s="62" t="s">
        <v>255</v>
      </c>
      <c r="J35" s="64" t="s">
        <v>86</v>
      </c>
      <c r="K35">
        <f t="shared" si="0"/>
        <v>2</v>
      </c>
      <c r="L35" t="str">
        <f t="shared" si="1"/>
        <v>(0)</v>
      </c>
      <c r="M35" t="str">
        <f t="shared" si="2"/>
        <v>22/09/05 08:49</v>
      </c>
      <c r="N35" s="61">
        <f t="shared" si="3"/>
        <v>-26380</v>
      </c>
      <c r="O35" s="61">
        <f t="shared" si="4"/>
        <v>27516</v>
      </c>
      <c r="P35" s="61">
        <f t="shared" si="5"/>
        <v>25973</v>
      </c>
      <c r="Q35" s="61">
        <f t="shared" si="6"/>
        <v>2240</v>
      </c>
      <c r="R35" s="66">
        <f t="shared" si="7"/>
        <v>-15430</v>
      </c>
      <c r="S35" s="61">
        <f t="shared" si="8"/>
        <v>-13190</v>
      </c>
      <c r="T35" s="61">
        <f t="shared" si="9"/>
        <v>0</v>
      </c>
      <c r="U35" s="61">
        <f t="shared" si="10"/>
        <v>27292</v>
      </c>
      <c r="V35" s="61"/>
    </row>
    <row r="36" spans="2:22" ht="27">
      <c r="B36" s="62" t="s">
        <v>235</v>
      </c>
      <c r="C36" s="62" t="s">
        <v>256</v>
      </c>
      <c r="D36" s="62" t="s">
        <v>257</v>
      </c>
      <c r="E36" s="62">
        <v>24000</v>
      </c>
      <c r="F36" s="62" t="s">
        <v>258</v>
      </c>
      <c r="G36" s="62" t="s">
        <v>259</v>
      </c>
      <c r="H36" s="63" t="s">
        <v>260</v>
      </c>
      <c r="I36" s="62" t="s">
        <v>261</v>
      </c>
      <c r="J36" s="64" t="s">
        <v>86</v>
      </c>
      <c r="K36">
        <f t="shared" si="0"/>
        <v>1</v>
      </c>
      <c r="L36" s="65" t="str">
        <f t="shared" si="1"/>
        <v>(1)</v>
      </c>
      <c r="M36" t="str">
        <f t="shared" si="2"/>
        <v>22/09/14 08:42</v>
      </c>
      <c r="N36" s="61">
        <f t="shared" si="3"/>
        <v>-16620</v>
      </c>
      <c r="O36" s="61">
        <f t="shared" si="4"/>
        <v>27635</v>
      </c>
      <c r="P36" s="61">
        <f t="shared" si="5"/>
        <v>25973</v>
      </c>
      <c r="Q36" s="61">
        <f t="shared" si="6"/>
        <v>0</v>
      </c>
      <c r="R36" s="66">
        <f t="shared" si="7"/>
        <v>-16620</v>
      </c>
      <c r="S36" s="67">
        <f t="shared" si="8"/>
        <v>-16620</v>
      </c>
      <c r="T36" s="61">
        <f t="shared" si="9"/>
        <v>0</v>
      </c>
      <c r="U36" s="61">
        <f t="shared" si="10"/>
        <v>27635</v>
      </c>
      <c r="V36" s="61">
        <f>U36</f>
        <v>27635</v>
      </c>
    </row>
    <row r="37" spans="2:22" ht="27">
      <c r="B37" s="62" t="s">
        <v>79</v>
      </c>
      <c r="C37" s="62" t="s">
        <v>262</v>
      </c>
      <c r="D37" s="62" t="s">
        <v>263</v>
      </c>
      <c r="E37" s="62">
        <v>24000</v>
      </c>
      <c r="F37" s="62" t="s">
        <v>258</v>
      </c>
      <c r="G37" s="62" t="s">
        <v>264</v>
      </c>
      <c r="H37" s="63" t="s">
        <v>265</v>
      </c>
      <c r="I37" s="62" t="s">
        <v>266</v>
      </c>
      <c r="J37" s="64" t="s">
        <v>86</v>
      </c>
      <c r="K37">
        <f t="shared" si="0"/>
        <v>1</v>
      </c>
      <c r="L37" s="65" t="str">
        <f t="shared" si="1"/>
        <v>(0)</v>
      </c>
      <c r="M37" t="str">
        <f t="shared" si="2"/>
        <v>22/09/16 08:56</v>
      </c>
      <c r="N37" s="61">
        <f t="shared" si="3"/>
        <v>-13910</v>
      </c>
      <c r="O37" s="61">
        <f t="shared" si="4"/>
        <v>27364</v>
      </c>
      <c r="P37" s="61">
        <f t="shared" si="5"/>
        <v>25973</v>
      </c>
      <c r="Q37" s="61">
        <f t="shared" si="6"/>
        <v>0</v>
      </c>
      <c r="R37" s="61">
        <f t="shared" si="7"/>
        <v>-13910</v>
      </c>
      <c r="S37" s="67">
        <f t="shared" si="8"/>
        <v>-13910</v>
      </c>
      <c r="T37" s="61">
        <f t="shared" si="9"/>
        <v>0</v>
      </c>
      <c r="U37" s="61">
        <f t="shared" si="10"/>
        <v>27364</v>
      </c>
      <c r="V37" s="61">
        <f>U37</f>
        <v>27364</v>
      </c>
    </row>
    <row r="38" spans="2:22" ht="27">
      <c r="B38" s="62" t="s">
        <v>79</v>
      </c>
      <c r="C38" s="62" t="s">
        <v>267</v>
      </c>
      <c r="D38" s="62" t="s">
        <v>268</v>
      </c>
      <c r="E38" s="62">
        <v>24000</v>
      </c>
      <c r="F38" s="62" t="s">
        <v>258</v>
      </c>
      <c r="G38" s="62" t="s">
        <v>269</v>
      </c>
      <c r="H38" s="63" t="s">
        <v>270</v>
      </c>
      <c r="I38" s="62" t="s">
        <v>271</v>
      </c>
      <c r="J38" s="64" t="s">
        <v>86</v>
      </c>
      <c r="K38">
        <f t="shared" si="0"/>
        <v>1</v>
      </c>
      <c r="L38" t="str">
        <f t="shared" si="1"/>
        <v>(0)</v>
      </c>
      <c r="M38" t="str">
        <f t="shared" si="2"/>
        <v>22/09/21 08:49</v>
      </c>
      <c r="N38" s="61">
        <f t="shared" si="3"/>
        <v>-12630</v>
      </c>
      <c r="O38" s="61">
        <f t="shared" si="4"/>
        <v>27236</v>
      </c>
      <c r="P38" s="61">
        <f t="shared" si="5"/>
        <v>25973</v>
      </c>
      <c r="Q38" s="61">
        <f t="shared" si="6"/>
        <v>0</v>
      </c>
      <c r="R38" s="61">
        <f t="shared" si="7"/>
        <v>-12630</v>
      </c>
      <c r="S38" s="61">
        <f t="shared" si="8"/>
        <v>-12630</v>
      </c>
      <c r="T38" s="61">
        <f t="shared" si="9"/>
        <v>0</v>
      </c>
      <c r="U38" s="61">
        <f t="shared" si="10"/>
        <v>27236</v>
      </c>
      <c r="V38" s="61"/>
    </row>
    <row r="39" spans="2:22" ht="27">
      <c r="B39" s="62" t="s">
        <v>79</v>
      </c>
      <c r="C39" s="62" t="s">
        <v>272</v>
      </c>
      <c r="D39" s="62" t="s">
        <v>273</v>
      </c>
      <c r="E39" s="62">
        <v>24000</v>
      </c>
      <c r="F39" s="62" t="s">
        <v>258</v>
      </c>
      <c r="G39" s="62" t="s">
        <v>274</v>
      </c>
      <c r="H39" s="63" t="s">
        <v>275</v>
      </c>
      <c r="I39" s="62" t="s">
        <v>276</v>
      </c>
      <c r="J39" s="64" t="s">
        <v>86</v>
      </c>
      <c r="K39">
        <f t="shared" si="0"/>
        <v>1</v>
      </c>
      <c r="L39" t="str">
        <f t="shared" si="1"/>
        <v>(0)</v>
      </c>
      <c r="M39" t="str">
        <f t="shared" si="2"/>
        <v>22/09/22 08:57</v>
      </c>
      <c r="N39" s="61">
        <f t="shared" si="3"/>
        <v>-8750</v>
      </c>
      <c r="O39" s="61">
        <f t="shared" si="4"/>
        <v>26848</v>
      </c>
      <c r="P39" s="61">
        <f t="shared" si="5"/>
        <v>25973</v>
      </c>
      <c r="Q39" s="61">
        <f t="shared" si="6"/>
        <v>0</v>
      </c>
      <c r="R39" s="61">
        <f t="shared" si="7"/>
        <v>-8750</v>
      </c>
      <c r="S39" s="61">
        <f t="shared" si="8"/>
        <v>-8750</v>
      </c>
      <c r="T39" s="61">
        <f t="shared" si="9"/>
        <v>0</v>
      </c>
      <c r="U39" s="61">
        <f t="shared" si="10"/>
        <v>26848</v>
      </c>
      <c r="V39" s="61"/>
    </row>
    <row r="40" spans="2:22" ht="27">
      <c r="B40" s="62" t="s">
        <v>79</v>
      </c>
      <c r="C40" s="62" t="s">
        <v>277</v>
      </c>
      <c r="D40" s="62" t="s">
        <v>278</v>
      </c>
      <c r="E40" s="62">
        <v>23000</v>
      </c>
      <c r="F40" s="62" t="s">
        <v>258</v>
      </c>
      <c r="G40" s="62" t="s">
        <v>279</v>
      </c>
      <c r="H40" s="63" t="s">
        <v>280</v>
      </c>
      <c r="I40" s="62" t="s">
        <v>281</v>
      </c>
      <c r="J40" s="64" t="s">
        <v>86</v>
      </c>
      <c r="K40">
        <f t="shared" si="0"/>
        <v>1</v>
      </c>
      <c r="L40" t="str">
        <f t="shared" si="1"/>
        <v>(0)</v>
      </c>
      <c r="M40" t="str">
        <f t="shared" si="2"/>
        <v>22/09/26 08:49</v>
      </c>
      <c r="N40" s="61">
        <f t="shared" si="3"/>
        <v>-4850</v>
      </c>
      <c r="O40" s="61">
        <f t="shared" si="4"/>
        <v>26458</v>
      </c>
      <c r="P40" s="61">
        <f t="shared" si="5"/>
        <v>25973</v>
      </c>
      <c r="Q40" s="61">
        <f t="shared" si="6"/>
        <v>0</v>
      </c>
      <c r="R40" s="61">
        <f t="shared" si="7"/>
        <v>-4850</v>
      </c>
      <c r="S40" s="61">
        <f t="shared" si="8"/>
        <v>-4850</v>
      </c>
      <c r="T40" s="61">
        <f t="shared" si="9"/>
        <v>0</v>
      </c>
      <c r="U40" s="61">
        <f t="shared" si="10"/>
        <v>26458</v>
      </c>
      <c r="V40" s="61"/>
    </row>
    <row r="41" spans="2:22" ht="27">
      <c r="B41" s="62" t="s">
        <v>79</v>
      </c>
      <c r="C41" s="62" t="s">
        <v>277</v>
      </c>
      <c r="D41" s="62" t="s">
        <v>282</v>
      </c>
      <c r="E41" s="62">
        <v>23000</v>
      </c>
      <c r="F41" s="62" t="s">
        <v>258</v>
      </c>
      <c r="G41" s="62" t="s">
        <v>283</v>
      </c>
      <c r="H41" s="63" t="s">
        <v>284</v>
      </c>
      <c r="I41" s="62" t="s">
        <v>285</v>
      </c>
      <c r="J41" s="64" t="s">
        <v>86</v>
      </c>
      <c r="K41">
        <f t="shared" si="0"/>
        <v>1</v>
      </c>
      <c r="L41" t="str">
        <f t="shared" si="1"/>
        <v>(0)</v>
      </c>
      <c r="M41" t="str">
        <f t="shared" si="2"/>
        <v>22/09/26 08:49</v>
      </c>
      <c r="N41" s="61">
        <f t="shared" si="3"/>
        <v>-4870</v>
      </c>
      <c r="O41" s="61">
        <f t="shared" si="4"/>
        <v>26460</v>
      </c>
      <c r="P41" s="61">
        <f t="shared" si="5"/>
        <v>25973</v>
      </c>
      <c r="Q41" s="61">
        <f t="shared" si="6"/>
        <v>0</v>
      </c>
      <c r="R41" s="61">
        <f t="shared" si="7"/>
        <v>-4870</v>
      </c>
      <c r="S41" s="61">
        <f t="shared" si="8"/>
        <v>-4870</v>
      </c>
      <c r="T41" s="61">
        <f t="shared" si="9"/>
        <v>0</v>
      </c>
      <c r="U41" s="61">
        <f t="shared" si="10"/>
        <v>26460</v>
      </c>
      <c r="V41" s="61"/>
    </row>
    <row r="42" spans="2:22" ht="27">
      <c r="B42" s="62" t="s">
        <v>79</v>
      </c>
      <c r="C42" s="62" t="s">
        <v>286</v>
      </c>
      <c r="D42" s="62" t="s">
        <v>287</v>
      </c>
      <c r="E42" s="62">
        <v>23000</v>
      </c>
      <c r="F42" s="62" t="s">
        <v>258</v>
      </c>
      <c r="G42" s="62" t="s">
        <v>288</v>
      </c>
      <c r="H42" s="63" t="s">
        <v>289</v>
      </c>
      <c r="I42" s="62" t="s">
        <v>290</v>
      </c>
      <c r="J42" s="64" t="s">
        <v>86</v>
      </c>
      <c r="K42">
        <f t="shared" si="0"/>
        <v>1</v>
      </c>
      <c r="L42" t="str">
        <f t="shared" si="1"/>
        <v>(0)</v>
      </c>
      <c r="M42" t="str">
        <f t="shared" si="2"/>
        <v>22/09/27 08:36</v>
      </c>
      <c r="N42" s="61">
        <f t="shared" si="3"/>
        <v>-3710</v>
      </c>
      <c r="O42" s="61">
        <f t="shared" si="4"/>
        <v>26344</v>
      </c>
      <c r="P42" s="61">
        <f t="shared" si="5"/>
        <v>25973</v>
      </c>
      <c r="Q42" s="61">
        <f t="shared" si="6"/>
        <v>0</v>
      </c>
      <c r="R42" s="61">
        <f t="shared" si="7"/>
        <v>-3710</v>
      </c>
      <c r="S42" s="61">
        <f t="shared" si="8"/>
        <v>-3710</v>
      </c>
      <c r="T42" s="61">
        <f t="shared" si="9"/>
        <v>0</v>
      </c>
      <c r="U42" s="61">
        <f t="shared" si="10"/>
        <v>26344</v>
      </c>
      <c r="V42" s="61"/>
    </row>
    <row r="43" spans="2:22" ht="27">
      <c r="B43" s="62" t="s">
        <v>188</v>
      </c>
      <c r="C43" s="62" t="s">
        <v>291</v>
      </c>
      <c r="D43" s="62" t="s">
        <v>292</v>
      </c>
      <c r="E43" s="62">
        <v>23000</v>
      </c>
      <c r="F43" s="62" t="s">
        <v>258</v>
      </c>
      <c r="G43" s="62" t="s">
        <v>293</v>
      </c>
      <c r="H43" s="63" t="s">
        <v>294</v>
      </c>
      <c r="I43" s="62" t="s">
        <v>295</v>
      </c>
      <c r="J43" s="64" t="s">
        <v>86</v>
      </c>
      <c r="K43">
        <f t="shared" si="0"/>
        <v>2</v>
      </c>
      <c r="L43" t="str">
        <f t="shared" si="1"/>
        <v>(0)</v>
      </c>
      <c r="M43" t="str">
        <f t="shared" si="2"/>
        <v>22/09/28 09:00</v>
      </c>
      <c r="N43" s="61">
        <f t="shared" si="3"/>
        <v>-5940</v>
      </c>
      <c r="O43" s="61">
        <f t="shared" si="4"/>
        <v>26270</v>
      </c>
      <c r="P43" s="61">
        <f t="shared" si="5"/>
        <v>25973</v>
      </c>
      <c r="Q43" s="61">
        <f t="shared" si="6"/>
        <v>0</v>
      </c>
      <c r="R43" s="61">
        <f t="shared" si="7"/>
        <v>-2970</v>
      </c>
      <c r="S43" s="61">
        <f t="shared" si="8"/>
        <v>-2970</v>
      </c>
      <c r="T43" s="61">
        <f t="shared" si="9"/>
        <v>0</v>
      </c>
      <c r="U43" s="61">
        <f t="shared" si="10"/>
        <v>26270</v>
      </c>
      <c r="V43" s="61"/>
    </row>
    <row r="44" spans="2:22" ht="27">
      <c r="B44" s="62" t="s">
        <v>79</v>
      </c>
      <c r="C44" s="62" t="s">
        <v>296</v>
      </c>
      <c r="D44" s="62" t="s">
        <v>297</v>
      </c>
      <c r="E44" s="62">
        <v>23000</v>
      </c>
      <c r="F44" s="62" t="s">
        <v>258</v>
      </c>
      <c r="G44" s="62" t="s">
        <v>298</v>
      </c>
      <c r="H44" s="63" t="s">
        <v>299</v>
      </c>
      <c r="I44" s="62" t="s">
        <v>300</v>
      </c>
      <c r="J44" s="64" t="s">
        <v>86</v>
      </c>
      <c r="K44">
        <f t="shared" si="0"/>
        <v>1</v>
      </c>
      <c r="L44" t="str">
        <f t="shared" si="1"/>
        <v>(0)</v>
      </c>
      <c r="M44" t="str">
        <f t="shared" si="2"/>
        <v>22/09/30 08:47</v>
      </c>
      <c r="N44" s="61">
        <f t="shared" si="3"/>
        <v>-2850</v>
      </c>
      <c r="O44" s="61">
        <f t="shared" si="4"/>
        <v>26258</v>
      </c>
      <c r="P44" s="61">
        <f t="shared" si="5"/>
        <v>25973</v>
      </c>
      <c r="Q44" s="61">
        <f t="shared" si="6"/>
        <v>0</v>
      </c>
      <c r="R44" s="61">
        <f t="shared" si="7"/>
        <v>-2850</v>
      </c>
      <c r="S44" s="61">
        <f t="shared" si="8"/>
        <v>-2850</v>
      </c>
      <c r="T44" s="61">
        <f t="shared" si="9"/>
        <v>0</v>
      </c>
      <c r="U44" s="61">
        <f t="shared" si="10"/>
        <v>26258</v>
      </c>
      <c r="V44" s="61"/>
    </row>
    <row r="45" spans="2:22" ht="27">
      <c r="B45" s="62" t="s">
        <v>188</v>
      </c>
      <c r="C45" s="62" t="s">
        <v>301</v>
      </c>
      <c r="D45" s="62" t="s">
        <v>302</v>
      </c>
      <c r="E45" s="62">
        <v>24436</v>
      </c>
      <c r="F45" s="62" t="s">
        <v>258</v>
      </c>
      <c r="G45" s="62" t="s">
        <v>303</v>
      </c>
      <c r="H45" s="63" t="s">
        <v>304</v>
      </c>
      <c r="I45" s="62" t="s">
        <v>305</v>
      </c>
      <c r="K45">
        <f t="shared" si="0"/>
        <v>2</v>
      </c>
      <c r="L45" t="str">
        <f t="shared" si="1"/>
        <v>(0)</v>
      </c>
      <c r="M45" t="str">
        <f t="shared" si="2"/>
        <v>22/10/03 09:00</v>
      </c>
      <c r="N45" s="61">
        <f t="shared" si="3"/>
        <v>4600</v>
      </c>
      <c r="O45" s="61">
        <f t="shared" si="4"/>
        <v>25743</v>
      </c>
      <c r="P45" s="61">
        <f t="shared" si="5"/>
        <v>25973</v>
      </c>
      <c r="Q45" s="61">
        <f t="shared" si="6"/>
        <v>0</v>
      </c>
      <c r="R45" s="61">
        <f t="shared" si="7"/>
        <v>2300</v>
      </c>
      <c r="S45" s="61">
        <f t="shared" si="8"/>
        <v>2300</v>
      </c>
      <c r="T45" s="61">
        <f t="shared" si="9"/>
        <v>0</v>
      </c>
      <c r="U45" s="61">
        <f t="shared" si="10"/>
        <v>25743</v>
      </c>
      <c r="V45" s="61"/>
    </row>
    <row r="46" spans="2:22">
      <c r="N46" s="61"/>
      <c r="O46" s="61"/>
      <c r="P46" s="61"/>
      <c r="Q46" s="61"/>
      <c r="R46" s="61"/>
      <c r="S46" s="61"/>
      <c r="T46" s="61"/>
      <c r="U46" s="61"/>
      <c r="V46" s="61"/>
    </row>
    <row r="47" spans="2:22">
      <c r="K47">
        <f>SUM(K2:K45)</f>
        <v>50</v>
      </c>
      <c r="N47" s="61"/>
      <c r="O47" s="61"/>
      <c r="P47" s="61"/>
      <c r="Q47" s="61"/>
      <c r="R47" s="61"/>
      <c r="S47" s="61"/>
      <c r="T47" s="61"/>
      <c r="U47" s="61"/>
      <c r="V47" s="61">
        <f>AVERAGE(V2:V45)</f>
        <v>27550.2</v>
      </c>
    </row>
  </sheetData>
  <phoneticPr fontId="13"/>
  <hyperlinks>
    <hyperlink ref="J2" r:id="rId1" xr:uid="{00000000-0004-0000-0500-000000000000}"/>
    <hyperlink ref="J3" r:id="rId2" xr:uid="{00000000-0004-0000-0500-000001000000}"/>
    <hyperlink ref="J4" r:id="rId3" xr:uid="{00000000-0004-0000-0500-000002000000}"/>
    <hyperlink ref="J5" r:id="rId4" xr:uid="{00000000-0004-0000-0500-000003000000}"/>
    <hyperlink ref="J6" r:id="rId5" xr:uid="{00000000-0004-0000-0500-000004000000}"/>
    <hyperlink ref="J7" r:id="rId6" xr:uid="{00000000-0004-0000-0500-000005000000}"/>
    <hyperlink ref="J8" r:id="rId7" xr:uid="{00000000-0004-0000-0500-000006000000}"/>
    <hyperlink ref="J9" r:id="rId8" xr:uid="{00000000-0004-0000-0500-000007000000}"/>
    <hyperlink ref="J10" r:id="rId9" xr:uid="{00000000-0004-0000-0500-000008000000}"/>
    <hyperlink ref="J11" r:id="rId10" xr:uid="{00000000-0004-0000-0500-000009000000}"/>
    <hyperlink ref="J12" r:id="rId11" xr:uid="{00000000-0004-0000-0500-00000A000000}"/>
    <hyperlink ref="J13" r:id="rId12" xr:uid="{00000000-0004-0000-0500-00000B000000}"/>
    <hyperlink ref="J14" r:id="rId13" xr:uid="{00000000-0004-0000-0500-00000C000000}"/>
    <hyperlink ref="J15" r:id="rId14" xr:uid="{00000000-0004-0000-0500-00000D000000}"/>
    <hyperlink ref="J16" r:id="rId15" xr:uid="{00000000-0004-0000-0500-00000E000000}"/>
    <hyperlink ref="J17" r:id="rId16" xr:uid="{00000000-0004-0000-0500-00000F000000}"/>
    <hyperlink ref="J18" r:id="rId17" xr:uid="{00000000-0004-0000-0500-000010000000}"/>
    <hyperlink ref="J19" r:id="rId18" xr:uid="{00000000-0004-0000-0500-000011000000}"/>
    <hyperlink ref="J20" r:id="rId19" xr:uid="{00000000-0004-0000-0500-000012000000}"/>
    <hyperlink ref="J21" r:id="rId20" xr:uid="{00000000-0004-0000-0500-000013000000}"/>
    <hyperlink ref="J22" r:id="rId21" xr:uid="{00000000-0004-0000-0500-000014000000}"/>
    <hyperlink ref="J23" r:id="rId22" xr:uid="{00000000-0004-0000-0500-000015000000}"/>
    <hyperlink ref="J24" r:id="rId23" xr:uid="{00000000-0004-0000-0500-000016000000}"/>
    <hyperlink ref="J25" r:id="rId24" xr:uid="{00000000-0004-0000-0500-000017000000}"/>
    <hyperlink ref="J26" r:id="rId25" xr:uid="{00000000-0004-0000-0500-000018000000}"/>
    <hyperlink ref="J27" r:id="rId26" xr:uid="{00000000-0004-0000-0500-000019000000}"/>
    <hyperlink ref="J28" r:id="rId27" xr:uid="{00000000-0004-0000-0500-00001A000000}"/>
    <hyperlink ref="J29" r:id="rId28" xr:uid="{00000000-0004-0000-0500-00001B000000}"/>
    <hyperlink ref="J30" r:id="rId29" xr:uid="{00000000-0004-0000-0500-00001C000000}"/>
    <hyperlink ref="J31" r:id="rId30" xr:uid="{00000000-0004-0000-0500-00001D000000}"/>
    <hyperlink ref="J32" r:id="rId31" xr:uid="{00000000-0004-0000-0500-00001E000000}"/>
    <hyperlink ref="J33" r:id="rId32" xr:uid="{00000000-0004-0000-0500-00001F000000}"/>
    <hyperlink ref="J34" r:id="rId33" xr:uid="{00000000-0004-0000-0500-000020000000}"/>
    <hyperlink ref="J35" r:id="rId34" xr:uid="{00000000-0004-0000-0500-000021000000}"/>
    <hyperlink ref="J36" r:id="rId35" xr:uid="{00000000-0004-0000-0500-000022000000}"/>
    <hyperlink ref="J37" r:id="rId36" xr:uid="{00000000-0004-0000-0500-000023000000}"/>
    <hyperlink ref="J38" r:id="rId37" xr:uid="{00000000-0004-0000-0500-000024000000}"/>
    <hyperlink ref="J39" r:id="rId38" xr:uid="{00000000-0004-0000-0500-000025000000}"/>
    <hyperlink ref="J40" r:id="rId39" xr:uid="{00000000-0004-0000-0500-000026000000}"/>
    <hyperlink ref="J41" r:id="rId40" xr:uid="{00000000-0004-0000-0500-000027000000}"/>
    <hyperlink ref="J42" r:id="rId41" xr:uid="{00000000-0004-0000-0500-000028000000}"/>
    <hyperlink ref="J43" r:id="rId42" xr:uid="{00000000-0004-0000-0500-000029000000}"/>
    <hyperlink ref="J44" r:id="rId43" xr:uid="{00000000-0004-0000-0500-00002A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20210315既定</Template>
  <TotalTime>205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python</vt:lpstr>
      <vt:lpstr>usd玉2</vt:lpstr>
      <vt:lpstr>225</vt:lpstr>
      <vt:lpstr>1458</vt:lpstr>
      <vt:lpstr>usd玉</vt:lpstr>
      <vt:lpstr>225cfd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20210315既定</dc:title>
  <dc:subject/>
  <dc:creator/>
  <dc:description/>
  <cp:lastModifiedBy>mu</cp:lastModifiedBy>
  <cp:revision>17</cp:revision>
  <dcterms:created xsi:type="dcterms:W3CDTF">2022-08-21T21:19:51Z</dcterms:created>
  <dcterms:modified xsi:type="dcterms:W3CDTF">2022-10-03T13:42:27Z</dcterms:modified>
  <dc:language>ja-JP</dc:language>
</cp:coreProperties>
</file>