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2017\Dropbox (Heriot-Watt University Team)\RCCS_Utilization_Lukas_Küng\PROJECTS\IDRIC project 12\research\IDRIC_toolkit\data\"/>
    </mc:Choice>
  </mc:AlternateContent>
  <xr:revisionPtr revIDLastSave="0" documentId="13_ncr:1_{E74BC3F2-F262-4F06-A5BD-4BED61653E78}" xr6:coauthVersionLast="47" xr6:coauthVersionMax="47" xr10:uidLastSave="{00000000-0000-0000-0000-000000000000}"/>
  <bookViews>
    <workbookView xWindow="-28920" yWindow="-105" windowWidth="29040" windowHeight="15840" xr2:uid="{515570C0-64D9-4560-97CC-88260462FB9F}"/>
  </bookViews>
  <sheets>
    <sheet name="Sheet1" sheetId="1" r:id="rId1"/>
  </sheets>
  <externalReferences>
    <externalReference r:id="rId2"/>
  </externalReferences>
  <definedNames>
    <definedName name="dollar_to_pound">[1]Sheet2!$B$2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" i="1" l="1"/>
  <c r="M38" i="1"/>
  <c r="G41" i="1" s="1"/>
  <c r="M41" i="1"/>
  <c r="K41" i="1" s="1"/>
  <c r="M40" i="1"/>
  <c r="K40" i="1" s="1"/>
  <c r="G29" i="1"/>
  <c r="G28" i="1"/>
  <c r="M39" i="1"/>
  <c r="K39" i="1" s="1"/>
  <c r="M29" i="1"/>
  <c r="K29" i="1" s="1"/>
  <c r="M28" i="1"/>
  <c r="K28" i="1" s="1"/>
  <c r="P34" i="1"/>
  <c r="N34" i="1"/>
  <c r="G39" i="1" l="1"/>
  <c r="G40" i="1"/>
  <c r="S66" i="1"/>
  <c r="S65" i="1"/>
  <c r="P69" i="1"/>
  <c r="P68" i="1"/>
  <c r="P66" i="1"/>
  <c r="P65" i="1"/>
  <c r="G66" i="1" l="1"/>
  <c r="G65" i="1"/>
  <c r="G69" i="1"/>
  <c r="G68" i="1"/>
  <c r="G48" i="1"/>
  <c r="G47" i="1"/>
  <c r="G46" i="1"/>
  <c r="G45" i="1"/>
  <c r="G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tc={74517366-CA63-4417-8FD6-722B3CC6B185}</author>
    <author>tc={0DFD6C24-3088-49DD-A415-C1BC509D8A2F}</author>
    <author>tc={4557C159-AD8C-473F-AF88-2355D89478F5}</author>
    <author>tc={780D17F5-5328-41F5-8B64-621B0786D031}</author>
    <author>tc={C7F09D5E-319F-43B4-8736-CA3599853EA6}</author>
    <author>tc={EDF5EBCD-B804-48B4-B53E-3AB3CF9C08B9}</author>
    <author>tc={CF75BEA5-1679-40E2-AD33-4EF1312F09EC}</author>
    <author>tc={5244F56E-D455-4A84-A75E-389EA79D60E7}</author>
    <author>tc={200DD897-A1E9-419D-BE51-6F7622B1F72F}</author>
    <author>tc={5C9B5F81-2C54-4768-9E13-2878BFDAD89B}</author>
    <author>tc={5D57E7CD-058F-4465-8D2E-0C1F08C73CC3}</author>
    <author>tc={652EBB1A-8534-42B6-B844-50A5650D06E8}</author>
    <author>tc={E398DEDC-E62E-4072-B211-97B65F7D44E5}</author>
    <author>tc={3E48C632-8232-41A2-825C-37C5E8071693}</author>
  </authors>
  <commentList>
    <comment ref="G1" authorId="0" shapeId="0" xr:uid="{74517366-CA63-4417-8FD6-722B3CC6B18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NAME_PLATE_CAP 
states the installation capacity per unit of installed technology, stated in MWh per half hour for electricity and natural gas and tonnes per half hour for the other resources.</t>
      </text>
    </comment>
    <comment ref="H1" authorId="1" shapeId="0" xr:uid="{0DFD6C24-3088-49DD-A415-C1BC509D8A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INV_COEFF states the total CAPEX of the installed production/storage technology in [k£].
</t>
      </text>
    </comment>
    <comment ref="I1" authorId="2" shapeId="0" xr:uid="{4557C159-AD8C-473F-AF88-2355D89478F5}">
      <text>
        <t>[Threaded comment]
Your version of Excel allows you to read this threaded comment; however, any edits to it will get removed if the file is opened in a newer version of Excel. Learn more: https://go.microsoft.com/fwlink/?linkid=870924
Comment:
    INV_COEFF (OPEX) states the total annual contribution of the installed production/storage technology in 
[k£/yr].</t>
      </text>
    </comment>
    <comment ref="J1" authorId="3" shapeId="0" xr:uid="{780D17F5-5328-41F5-8B64-621B0786D03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PROCESS_COEFF 
states the total operating cost coefficient per unit of rsrc processed [k£/yr/tonne] or [k£/yr/MWh]</t>
      </text>
    </comment>
    <comment ref="K1" authorId="4" shapeId="0" xr:uid="{C7F09D5E-319F-43B4-8736-CA3599853EA6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L1" authorId="5" shapeId="0" xr:uid="{EDF5EBCD-B804-48B4-B53E-3AB3CF9C08B9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M1" authorId="6" shapeId="0" xr:uid="{CF75BEA5-1679-40E2-AD33-4EF1312F09EC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N1" authorId="7" shapeId="0" xr:uid="{5244F56E-D455-4A84-A75E-389EA79D60E7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O1" authorId="8" shapeId="0" xr:uid="{200DD897-A1E9-419D-BE51-6F7622B1F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P1" authorId="9" shapeId="0" xr:uid="{5C9B5F81-2C54-4768-9E13-2878BFDAD89B}">
      <text>
        <t>[Threaded comment]
Your version of Excel allows you to read this threaded comment; however, any edits to it will get removed if the file is opened in a newer version of Excel. Learn more: https://go.microsoft.com/fwlink/?linkid=870924
Comment:
    MWh / tonnes</t>
      </text>
    </comment>
    <comment ref="Q1" authorId="10" shapeId="0" xr:uid="{5D57E7CD-058F-4465-8D2E-0C1F08C73CC3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R1" authorId="11" shapeId="0" xr:uid="{652EBB1A-8534-42B6-B844-50A5650D06E8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/ tonnes</t>
      </text>
    </comment>
    <comment ref="S1" authorId="12" shapeId="0" xr:uid="{E398DEDC-E62E-4072-B211-97B65F7D44E5}">
      <text>
        <t>[Threaded comment]
Your version of Excel allows you to read this threaded comment; however, any edits to it will get removed if the file is opened in a newer version of Excel. Learn more: https://go.microsoft.com/fwlink/?linkid=870924
Comment:
    MWh / tonnes or MWh / MWh</t>
      </text>
    </comment>
    <comment ref="T1" authorId="13" shapeId="0" xr:uid="{3E48C632-8232-41A2-825C-37C5E8071693}">
      <text>
        <t>[Threaded comment]
Your version of Excel allows you to read this threaded comment; however, any edits to it will get removed if the file is opened in a newer version of Excel. Learn more: https://go.microsoft.com/fwlink/?linkid=870924
Comment:
    MWh / tonnes or MWh / MWh</t>
      </text>
    </comment>
  </commentList>
</comments>
</file>

<file path=xl/sharedStrings.xml><?xml version="1.0" encoding="utf-8"?>
<sst xmlns="http://schemas.openxmlformats.org/spreadsheetml/2006/main" count="535" uniqueCount="190">
  <si>
    <t>NAME</t>
  </si>
  <si>
    <t>OID</t>
  </si>
  <si>
    <t>INCUMBENT_CEMENT</t>
  </si>
  <si>
    <t>CCS_CEMENT</t>
  </si>
  <si>
    <t>INCUMBENT_CCGT</t>
  </si>
  <si>
    <t>CCS_CCGT</t>
  </si>
  <si>
    <t>INCUMBENT_REFINERY</t>
  </si>
  <si>
    <t>CCS_REFINERY</t>
  </si>
  <si>
    <t>INCUMBENT_STEELBFBOF</t>
  </si>
  <si>
    <t>CCS_STEELBFBOF</t>
  </si>
  <si>
    <t>NO_ACTION</t>
  </si>
  <si>
    <t>PROCESS_TECH</t>
  </si>
  <si>
    <t>END_USE_TECH</t>
  </si>
  <si>
    <t>NAME_PLATE_CAP</t>
  </si>
  <si>
    <t>MAX_INJECTION_RATE</t>
  </si>
  <si>
    <t>MAX_RETRIEVAL_RATE</t>
  </si>
  <si>
    <t>needed</t>
  </si>
  <si>
    <t>responsible group</t>
  </si>
  <si>
    <t>INCUMBENT_COALPOWER</t>
  </si>
  <si>
    <t>A0</t>
  </si>
  <si>
    <t>Yes</t>
  </si>
  <si>
    <t>Anna</t>
  </si>
  <si>
    <t>CCS_COALPOWER</t>
  </si>
  <si>
    <t>A1</t>
  </si>
  <si>
    <t>BIOFUEL_COALPOWER</t>
  </si>
  <si>
    <t>A2</t>
  </si>
  <si>
    <t>BIOFUEL_CCS_COALPOWER</t>
  </si>
  <si>
    <t>A3</t>
  </si>
  <si>
    <t>Mijndert</t>
  </si>
  <si>
    <t>OXY_COALPOWER</t>
  </si>
  <si>
    <t>A4</t>
  </si>
  <si>
    <t>IGCC_COALPOWER</t>
  </si>
  <si>
    <t>A5</t>
  </si>
  <si>
    <t>IGCC_CCS_COALPOWER</t>
  </si>
  <si>
    <t>A6</t>
  </si>
  <si>
    <t>MOTHBALL_COALPOWER</t>
  </si>
  <si>
    <t>A7</t>
  </si>
  <si>
    <t>NA</t>
  </si>
  <si>
    <t>NEW_BECCS</t>
  </si>
  <si>
    <t>AN1</t>
  </si>
  <si>
    <t>B0</t>
  </si>
  <si>
    <t>B1</t>
  </si>
  <si>
    <t>BIOGAS_CCGT</t>
  </si>
  <si>
    <t>B2</t>
  </si>
  <si>
    <t>No</t>
  </si>
  <si>
    <t>?</t>
  </si>
  <si>
    <t>BIOGAS_CCS_CCGT</t>
  </si>
  <si>
    <t>B3</t>
  </si>
  <si>
    <t>H2BLEND_CCGT</t>
  </si>
  <si>
    <t>B4</t>
  </si>
  <si>
    <t>H2BLEND_CCS_CCGT</t>
  </si>
  <si>
    <t>B5</t>
  </si>
  <si>
    <t>MOTHBALL_CCGT</t>
  </si>
  <si>
    <t>B6</t>
  </si>
  <si>
    <t>NEW_CCGT</t>
  </si>
  <si>
    <t>BN2</t>
  </si>
  <si>
    <t>INCUMBENT_OFFSHOREWIND</t>
  </si>
  <si>
    <t>C0</t>
  </si>
  <si>
    <t>NEW_OFFSHOREWIND</t>
  </si>
  <si>
    <t>CN3</t>
  </si>
  <si>
    <t>INCUMBENT_ONSHOREWIND</t>
  </si>
  <si>
    <t>D0</t>
  </si>
  <si>
    <t>NEW_ONSHOREWIND</t>
  </si>
  <si>
    <t>DN4</t>
  </si>
  <si>
    <t>INCUMBENT_NPP</t>
  </si>
  <si>
    <t>E0</t>
  </si>
  <si>
    <t>MOTHBALL_NPP</t>
  </si>
  <si>
    <t>E1</t>
  </si>
  <si>
    <t>F0</t>
  </si>
  <si>
    <t>F1</t>
  </si>
  <si>
    <t>BIOFUEL_STEELBFBOF</t>
  </si>
  <si>
    <t>F2</t>
  </si>
  <si>
    <t>BIOFUEL_CCS_STEELBFBOF</t>
  </si>
  <si>
    <t>F3</t>
  </si>
  <si>
    <t>H2TYR_STEELBFBOF</t>
  </si>
  <si>
    <t>F4</t>
  </si>
  <si>
    <t>H2TYR_CCS_STEELBFBOF</t>
  </si>
  <si>
    <t>F5</t>
  </si>
  <si>
    <t>SLAG_STEELBFBOF</t>
  </si>
  <si>
    <t>F6</t>
  </si>
  <si>
    <t>MOTHBALL_BFBOF</t>
  </si>
  <si>
    <t>F9</t>
  </si>
  <si>
    <t>INCUMBENT_EAF</t>
  </si>
  <si>
    <t>G0</t>
  </si>
  <si>
    <t>NEW_EAF</t>
  </si>
  <si>
    <t>GN5</t>
  </si>
  <si>
    <t>NEW_COAL_DRIEAF</t>
  </si>
  <si>
    <t>HN1</t>
  </si>
  <si>
    <t>NEW_COALCCS_DRIEAF</t>
  </si>
  <si>
    <t>HN2</t>
  </si>
  <si>
    <t>NEW_NG_DRIEAF</t>
  </si>
  <si>
    <t>HN3</t>
  </si>
  <si>
    <t>NEW_NGCCS_DRIEAF</t>
  </si>
  <si>
    <t>HN4</t>
  </si>
  <si>
    <t>NEW_BIOGAS_DRIEAF</t>
  </si>
  <si>
    <t>HN5</t>
  </si>
  <si>
    <t>NEW_BIOGASCCS_DRIEAF</t>
  </si>
  <si>
    <t>HN6</t>
  </si>
  <si>
    <t>NEW_H2_DRIEAF</t>
  </si>
  <si>
    <t>HN7</t>
  </si>
  <si>
    <t>J0</t>
  </si>
  <si>
    <t>J1</t>
  </si>
  <si>
    <t>MINERAL_CEMENT</t>
  </si>
  <si>
    <t>J2</t>
  </si>
  <si>
    <t>MINERAL_CCS_CEMENT</t>
  </si>
  <si>
    <t>J3</t>
  </si>
  <si>
    <t>CALCLAY_CEMENT</t>
  </si>
  <si>
    <t>J4</t>
  </si>
  <si>
    <t>MOTHBALL_CEMENT</t>
  </si>
  <si>
    <t>J5</t>
  </si>
  <si>
    <t>K0</t>
  </si>
  <si>
    <t>K1</t>
  </si>
  <si>
    <t>WGS_REFINERY</t>
  </si>
  <si>
    <t>K2</t>
  </si>
  <si>
    <t>WGS_CCS_REFINERY</t>
  </si>
  <si>
    <t>K3</t>
  </si>
  <si>
    <t>SMR_REFINERY</t>
  </si>
  <si>
    <t>K4</t>
  </si>
  <si>
    <t>SMR_CCS_REFINERY</t>
  </si>
  <si>
    <t>K5</t>
  </si>
  <si>
    <t>ATR_REFINERY</t>
  </si>
  <si>
    <t>K6</t>
  </si>
  <si>
    <t>ATR_CCS_REFINERY</t>
  </si>
  <si>
    <t>K7</t>
  </si>
  <si>
    <t>MOTHBALL_REFINERY</t>
  </si>
  <si>
    <t>K8</t>
  </si>
  <si>
    <t>INCUMBENT_ETHYLENE</t>
  </si>
  <si>
    <t>L0</t>
  </si>
  <si>
    <t>M0</t>
  </si>
  <si>
    <t>N0</t>
  </si>
  <si>
    <t>NEW_AMMONIA</t>
  </si>
  <si>
    <t>P1</t>
  </si>
  <si>
    <t>INCUMBENT_LNGTERMINAL</t>
  </si>
  <si>
    <t>P0</t>
  </si>
  <si>
    <t>NEW_LNGTERMINAL</t>
  </si>
  <si>
    <t>PN1</t>
  </si>
  <si>
    <t>QN1</t>
  </si>
  <si>
    <t>NEW_WATERELECTROLYSER</t>
  </si>
  <si>
    <t>BN1</t>
  </si>
  <si>
    <t>NEW_ENHANCEDWEATHERING</t>
  </si>
  <si>
    <t>NG_PIPELINE</t>
  </si>
  <si>
    <t>NG_COMPRESSOR</t>
  </si>
  <si>
    <t>MOTHBALL_NG_PIPELINE</t>
  </si>
  <si>
    <t>NEW_CO2_PIPELINE_ONSHORE</t>
  </si>
  <si>
    <t>NEW_CO2_PIPELINE_OFFSHORE</t>
  </si>
  <si>
    <t>NGtoCO2_PIPELINE_ONSHORE</t>
  </si>
  <si>
    <t>NGtoCO2_PIPELINE_OFFSHORE</t>
  </si>
  <si>
    <t>NEW_H2_PIPELINE</t>
  </si>
  <si>
    <t>NEW_H2_COMPRESSOR</t>
  </si>
  <si>
    <t>NEW_CO2_SHIPPING</t>
  </si>
  <si>
    <t>AMMONIA_TRUCKING</t>
  </si>
  <si>
    <t>AMMONIA_SHIPPING</t>
  </si>
  <si>
    <t>INCUMBENT_NG_STORAGE</t>
  </si>
  <si>
    <t>CO2_INJWELL</t>
  </si>
  <si>
    <t>CO2_SALTCAVERN</t>
  </si>
  <si>
    <t>H2_SALTCAVERN</t>
  </si>
  <si>
    <t>AMMONIA_STORAGE</t>
  </si>
  <si>
    <t>H2_CYLINDER</t>
  </si>
  <si>
    <t>PIPELINES</t>
  </si>
  <si>
    <t>VEHICLES</t>
  </si>
  <si>
    <t>STORAGE_TECH</t>
  </si>
  <si>
    <t>TANKS</t>
  </si>
  <si>
    <t>NEW_SMALL_CO2_COMPRESSOR</t>
  </si>
  <si>
    <t>NEW_LARGE_ CO2_COMPRESSOR</t>
  </si>
  <si>
    <t>INV_COEFF
CAPEX</t>
  </si>
  <si>
    <t>INV_COEFF
OPEX</t>
  </si>
  <si>
    <t>PROCESS_COEFF
OPEX</t>
  </si>
  <si>
    <t>RESOURCE_CONV_RATE
CLIQ_CO2_ONSHORE</t>
  </si>
  <si>
    <t>RESOURCE_CONV_RATE
CLIQ_CO2_OFFSHORE</t>
  </si>
  <si>
    <t>RESOURCE_CONV_RATE
EMITTED_CO2</t>
  </si>
  <si>
    <t>RESOURCE_CONV_RATE
GENERATED_CO2</t>
  </si>
  <si>
    <t>RESOURCE_CONV_RATE
CEMENT</t>
  </si>
  <si>
    <t>RESOURCE_CONV_RATE
ELECTRICITY</t>
  </si>
  <si>
    <t>RESOURCE_CONV_RATE
CHEMICALS</t>
  </si>
  <si>
    <t>RESOURCE_CONV_RATE
STEEL</t>
  </si>
  <si>
    <t>TYPE</t>
  </si>
  <si>
    <t>progress</t>
  </si>
  <si>
    <t>complete</t>
  </si>
  <si>
    <t>initial values</t>
  </si>
  <si>
    <t>INCUMBENT_METHANOL</t>
  </si>
  <si>
    <t>INCUMBENT_NGL</t>
  </si>
  <si>
    <t>no values</t>
  </si>
  <si>
    <t>Nilay</t>
  </si>
  <si>
    <t>RESOURCE_CONV_RATE
NAT_GAS_HIGH_P</t>
  </si>
  <si>
    <t>CALCLAY_CCS_CEMENT</t>
  </si>
  <si>
    <t>NEW_FOAK_DACSOLIDSORBENT</t>
  </si>
  <si>
    <t>NEW_NOAK_DACSOLIDSORBENT</t>
  </si>
  <si>
    <t>NEW_FOAK_DACSOLVENT</t>
  </si>
  <si>
    <t>NEW_NOAK_DACSOLVENT</t>
  </si>
  <si>
    <t>RESOURCE_CONV_RATE
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</si>
</sst>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2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164" fontId="0" fillId="0" borderId="0" xfId="0" applyNumberFormat="1" applyBorder="1"/>
    <xf numFmtId="0" fontId="0" fillId="7" borderId="0" xfId="0" applyFill="1" applyBorder="1"/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ont>
        <color rgb="FFFF0000"/>
      </font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2017/Dropbox%20(Heriot-Watt%20University%20Team)/RCCS_Utilization_Lukas_K&#252;ng/PROJECTS/IDRIC%20project%2012/research/WP2%20-%20component%20models/Iron%20and%20Steel/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>
            <v>0.83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ung, Lukas" id="{68ADE01E-7CA9-4D0B-A53A-EEB38B58498F}" userId="S::lk2017@hw.ac.uk::1673603d-8a68-454b-983d-169fba1fa41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6DCA3-CC71-425D-ABAE-934050A82227}" name="Table1" displayName="Table1" ref="A1:V90" totalsRowShown="0" headerRowDxfId="15" headerRowBorderDxfId="14" tableBorderDxfId="13">
  <autoFilter ref="A1:V90" xr:uid="{2826DCA3-CC71-425D-ABAE-934050A82227}"/>
  <tableColumns count="22">
    <tableColumn id="1" xr3:uid="{3B19BC68-D754-4DA9-94E4-3CB71E25D4D4}" name="TYPE" dataDxfId="12"/>
    <tableColumn id="2" xr3:uid="{FFA2F528-6AF6-4BD3-BBFA-01B21FA72017}" name="OID"/>
    <tableColumn id="3" xr3:uid="{72C62FDF-77CB-4179-8B65-DC0067D03C25}" name="NAME"/>
    <tableColumn id="4" xr3:uid="{2AFE53A9-6A46-4109-BC67-E076B1E62D13}" name="needed" dataDxfId="11"/>
    <tableColumn id="21" xr3:uid="{59F3E35C-CCB9-4633-976C-63B99F131652}" name="responsible group" dataDxfId="10"/>
    <tableColumn id="20" xr3:uid="{CDAAD7CE-0138-48EE-BE94-64AAD2E2B180}" name="progress" dataDxfId="9"/>
    <tableColumn id="6" xr3:uid="{BC79D865-6734-4DB2-B3F2-25F86005845F}" name="NAME_PLATE_CAP"/>
    <tableColumn id="7" xr3:uid="{5235D088-D6DE-4D75-86A7-19E4648A5C11}" name="INV_COEFF_x000a_CAPEX"/>
    <tableColumn id="8" xr3:uid="{11D63306-02E0-4C72-A9C3-CE1B4BFE46C4}" name="INV_COEFF_x000a_OPEX"/>
    <tableColumn id="9" xr3:uid="{E903E675-FA63-4FAA-9E1C-EE19D17FAB3D}" name="PROCESS_COEFF_x000a_OPEX"/>
    <tableColumn id="10" xr3:uid="{D31D1C55-C94B-4615-B097-64BFE145BA22}" name="RESOURCE_CONV_RATE_x000a_CLIQ_CO2_ONSHORE"/>
    <tableColumn id="11" xr3:uid="{E76E5B50-3EC6-4BB8-A203-FEB8486FB366}" name="RESOURCE_CONV_RATE_x000a_CLIQ_CO2_OFFSHORE"/>
    <tableColumn id="12" xr3:uid="{4D66A2A4-DEA5-4E24-8CB9-BC44D68763A9}" name="RESOURCE_CONV_RATE_x000a_EMITTED_CO2"/>
    <tableColumn id="13" xr3:uid="{91A8A126-BC09-4BBB-B22E-57716F70C33A}" name="RESOURCE_CONV_RATE_x000a_GENERATED_CO2"/>
    <tableColumn id="14" xr3:uid="{46FE024B-0DDA-43AA-B7ED-300E74188336}" name="RESOURCE_CONV_RATE_x000a_CEMENT"/>
    <tableColumn id="15" xr3:uid="{78D7BCDB-E841-4757-9BF8-6BD40446731C}" name="RESOURCE_CONV_RATE_x000a_ELECTRICITY"/>
    <tableColumn id="16" xr3:uid="{650AC581-5648-4D2E-9E62-0844A7F23D1C}" name="RESOURCE_CONV_RATE_x000a_CHEMICALS"/>
    <tableColumn id="17" xr3:uid="{44667CA4-DCCC-479E-B274-6E9EC827577F}" name="RESOURCE_CONV_RATE_x000a_STEEL"/>
    <tableColumn id="25" xr3:uid="{3178C949-007D-4C3B-9E5C-66D78E532551}" name="RESOURCE_CONV_RATE_x000a_NAT_GAS_HIGH_P"/>
    <tableColumn id="5" xr3:uid="{98E98045-DCB8-4375-B801-DC70B9465CA4}" name="RESOURCE_CONV_RATE_x000a_COAL"/>
    <tableColumn id="18" xr3:uid="{BD0313A6-6735-4B23-91F6-B920374887C0}" name="MAX_INJECTION_RATE"/>
    <tableColumn id="19" xr3:uid="{A1E55405-222B-4751-831A-3912561C0963}" name="MAX_RETRIEVAL_R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1-10T14:39:40.17" personId="{68ADE01E-7CA9-4D0B-A53A-EEB38B58498F}" id="{74517366-CA63-4417-8FD6-722B3CC6B185}">
    <text>NAME_PLATE_CAP 
states the installation capacity per unit of installed technology, stated in MWh per half hour for electricity and natural gas and tonnes per half hour for the other resources.</text>
  </threadedComment>
  <threadedComment ref="H1" dT="2022-11-10T14:45:04.67" personId="{68ADE01E-7CA9-4D0B-A53A-EEB38B58498F}" id="{0DFD6C24-3088-49DD-A415-C1BC509D8A2F}">
    <text xml:space="preserve">INV_COEFF states the total CAPEX of the installed production/storage technology in [k£].
</text>
  </threadedComment>
  <threadedComment ref="I1" dT="2022-11-10T14:45:04.67" personId="{68ADE01E-7CA9-4D0B-A53A-EEB38B58498F}" id="{4557C159-AD8C-473F-AF88-2355D89478F5}">
    <text>INV_COEFF (OPEX) states the total annual contribution of the installed production/storage technology in 
[k£/yr].</text>
  </threadedComment>
  <threadedComment ref="J1" dT="2022-11-10T14:52:06.68" personId="{68ADE01E-7CA9-4D0B-A53A-EEB38B58498F}" id="{780D17F5-5328-41F5-8B64-621B0786D031}">
    <text>PROCESS_COEFF 
states the total operating cost coefficient per unit of rsrc processed [k£/yr/tonne] or [k£/yr/MWh]</text>
  </threadedComment>
  <threadedComment ref="K1" dT="2022-12-22T15:12:09.49" personId="{68ADE01E-7CA9-4D0B-A53A-EEB38B58498F}" id="{C7F09D5E-319F-43B4-8736-CA3599853EA6}">
    <text>tonnes / tonnes</text>
  </threadedComment>
  <threadedComment ref="L1" dT="2022-12-22T15:12:17.48" personId="{68ADE01E-7CA9-4D0B-A53A-EEB38B58498F}" id="{EDF5EBCD-B804-48B4-B53E-3AB3CF9C08B9}">
    <text>tonnes / tonnes</text>
  </threadedComment>
  <threadedComment ref="M1" dT="2022-12-22T15:12:22.22" personId="{68ADE01E-7CA9-4D0B-A53A-EEB38B58498F}" id="{CF75BEA5-1679-40E2-AD33-4EF1312F09EC}">
    <text>tonnes / tonnes</text>
  </threadedComment>
  <threadedComment ref="N1" dT="2022-12-22T15:12:27.86" personId="{68ADE01E-7CA9-4D0B-A53A-EEB38B58498F}" id="{5244F56E-D455-4A84-A75E-389EA79D60E7}">
    <text>tonnes / tonnes</text>
  </threadedComment>
  <threadedComment ref="O1" dT="2022-12-22T15:12:33.19" personId="{68ADE01E-7CA9-4D0B-A53A-EEB38B58498F}" id="{200DD897-A1E9-419D-BE51-6F7622B1F72F}">
    <text>tonnes / tonnes</text>
  </threadedComment>
  <threadedComment ref="P1" dT="2022-12-22T15:12:47.53" personId="{68ADE01E-7CA9-4D0B-A53A-EEB38B58498F}" id="{5C9B5F81-2C54-4768-9E13-2878BFDAD89B}">
    <text>MWh / tonnes</text>
  </threadedComment>
  <threadedComment ref="Q1" dT="2022-12-22T15:15:14.86" personId="{68ADE01E-7CA9-4D0B-A53A-EEB38B58498F}" id="{5D57E7CD-058F-4465-8D2E-0C1F08C73CC3}">
    <text>tonnes / tonnes</text>
  </threadedComment>
  <threadedComment ref="R1" dT="2022-12-22T15:15:30.29" personId="{68ADE01E-7CA9-4D0B-A53A-EEB38B58498F}" id="{652EBB1A-8534-42B6-B844-50A5650D06E8}">
    <text>tonnes / tonnes</text>
  </threadedComment>
  <threadedComment ref="S1" dT="2022-12-22T15:15:49.12" personId="{68ADE01E-7CA9-4D0B-A53A-EEB38B58498F}" id="{E398DEDC-E62E-4072-B211-97B65F7D44E5}">
    <text>MWh / tonnes or MWh / MWh</text>
  </threadedComment>
  <threadedComment ref="T1" dT="2022-12-22T15:15:49.12" personId="{68ADE01E-7CA9-4D0B-A53A-EEB38B58498F}" id="{3E48C632-8232-41A2-825C-37C5E8071693}">
    <text>MWh / tonnes or MWh / MWh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X90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4.5" x14ac:dyDescent="0.35"/>
  <cols>
    <col min="1" max="1" width="15.08984375" customWidth="1"/>
    <col min="2" max="2" width="6.26953125" customWidth="1"/>
    <col min="3" max="3" width="29.08984375" bestFit="1" customWidth="1"/>
    <col min="4" max="4" width="9.6328125" customWidth="1"/>
    <col min="5" max="5" width="15.1796875" bestFit="1" customWidth="1"/>
    <col min="6" max="6" width="13.26953125" bestFit="1" customWidth="1"/>
    <col min="7" max="7" width="18.453125" customWidth="1"/>
    <col min="8" max="8" width="10" customWidth="1"/>
    <col min="9" max="9" width="11.7265625" customWidth="1"/>
    <col min="10" max="10" width="14.54296875" customWidth="1"/>
    <col min="11" max="20" width="20.90625" customWidth="1"/>
    <col min="21" max="21" width="21.81640625" customWidth="1"/>
    <col min="22" max="22" width="22" customWidth="1"/>
  </cols>
  <sheetData>
    <row r="1" spans="1:24" s="4" customFormat="1" ht="44" thickBot="1" x14ac:dyDescent="0.4">
      <c r="A1" s="5" t="s">
        <v>175</v>
      </c>
      <c r="B1" s="2" t="s">
        <v>1</v>
      </c>
      <c r="C1" s="2" t="s">
        <v>0</v>
      </c>
      <c r="D1" s="3" t="s">
        <v>16</v>
      </c>
      <c r="E1" s="3" t="s">
        <v>17</v>
      </c>
      <c r="F1" s="3" t="s">
        <v>176</v>
      </c>
      <c r="G1" s="10" t="s">
        <v>13</v>
      </c>
      <c r="H1" s="11" t="s">
        <v>164</v>
      </c>
      <c r="I1" s="11" t="s">
        <v>165</v>
      </c>
      <c r="J1" s="11" t="s">
        <v>166</v>
      </c>
      <c r="K1" s="12" t="s">
        <v>167</v>
      </c>
      <c r="L1" s="12" t="s">
        <v>168</v>
      </c>
      <c r="M1" s="12" t="s">
        <v>169</v>
      </c>
      <c r="N1" s="12" t="s">
        <v>170</v>
      </c>
      <c r="O1" s="12" t="s">
        <v>171</v>
      </c>
      <c r="P1" s="12" t="s">
        <v>172</v>
      </c>
      <c r="Q1" s="12" t="s">
        <v>173</v>
      </c>
      <c r="R1" s="12" t="s">
        <v>174</v>
      </c>
      <c r="S1" s="12" t="s">
        <v>183</v>
      </c>
      <c r="T1" s="12" t="s">
        <v>189</v>
      </c>
      <c r="U1" s="13" t="s">
        <v>14</v>
      </c>
      <c r="V1" s="13" t="s">
        <v>15</v>
      </c>
    </row>
    <row r="2" spans="1:24" x14ac:dyDescent="0.35">
      <c r="A2" s="6" t="s">
        <v>11</v>
      </c>
      <c r="B2" s="7" t="s">
        <v>37</v>
      </c>
      <c r="C2" s="7" t="s">
        <v>10</v>
      </c>
      <c r="D2" s="1" t="s">
        <v>20</v>
      </c>
      <c r="E2" s="1" t="s">
        <v>28</v>
      </c>
      <c r="F2" s="1" t="s">
        <v>177</v>
      </c>
      <c r="G2" s="7">
        <v>1000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1</v>
      </c>
      <c r="N2" s="7">
        <v>-1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/>
      <c r="U2" s="7">
        <v>0</v>
      </c>
      <c r="V2" s="7">
        <v>0</v>
      </c>
      <c r="W2" s="7"/>
      <c r="X2" s="7"/>
    </row>
    <row r="3" spans="1:24" x14ac:dyDescent="0.35">
      <c r="A3" s="6" t="s">
        <v>11</v>
      </c>
      <c r="B3" s="7" t="s">
        <v>19</v>
      </c>
      <c r="C3" s="7" t="s">
        <v>18</v>
      </c>
      <c r="D3" s="1" t="s">
        <v>20</v>
      </c>
      <c r="E3" s="1" t="s">
        <v>21</v>
      </c>
      <c r="F3" s="1" t="s">
        <v>181</v>
      </c>
      <c r="G3" s="7"/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35">
      <c r="A4" s="6" t="s">
        <v>11</v>
      </c>
      <c r="B4" s="7" t="s">
        <v>23</v>
      </c>
      <c r="C4" s="7" t="s">
        <v>22</v>
      </c>
      <c r="D4" s="1" t="s">
        <v>20</v>
      </c>
      <c r="E4" s="1" t="s">
        <v>21</v>
      </c>
      <c r="F4" s="1" t="s">
        <v>181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35">
      <c r="A5" s="6" t="s">
        <v>11</v>
      </c>
      <c r="B5" s="7" t="s">
        <v>25</v>
      </c>
      <c r="C5" s="7" t="s">
        <v>24</v>
      </c>
      <c r="D5" s="1" t="s">
        <v>20</v>
      </c>
      <c r="E5" s="1" t="s">
        <v>21</v>
      </c>
      <c r="F5" s="1" t="s">
        <v>181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35">
      <c r="A6" s="6" t="s">
        <v>11</v>
      </c>
      <c r="B6" s="7" t="s">
        <v>27</v>
      </c>
      <c r="C6" s="7" t="s">
        <v>26</v>
      </c>
      <c r="D6" s="1" t="s">
        <v>20</v>
      </c>
      <c r="E6" s="1" t="s">
        <v>28</v>
      </c>
      <c r="F6" s="1" t="s">
        <v>181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35">
      <c r="A7" s="6" t="s">
        <v>11</v>
      </c>
      <c r="B7" s="7" t="s">
        <v>30</v>
      </c>
      <c r="C7" s="7" t="s">
        <v>29</v>
      </c>
      <c r="D7" s="1" t="s">
        <v>20</v>
      </c>
      <c r="E7" s="1" t="s">
        <v>21</v>
      </c>
      <c r="F7" s="1" t="s">
        <v>181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35">
      <c r="A8" s="6" t="s">
        <v>11</v>
      </c>
      <c r="B8" s="7" t="s">
        <v>32</v>
      </c>
      <c r="C8" s="7" t="s">
        <v>31</v>
      </c>
      <c r="D8" s="1" t="s">
        <v>20</v>
      </c>
      <c r="E8" s="1" t="s">
        <v>21</v>
      </c>
      <c r="F8" s="1" t="s">
        <v>181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35">
      <c r="A9" s="6" t="s">
        <v>11</v>
      </c>
      <c r="B9" s="7" t="s">
        <v>34</v>
      </c>
      <c r="C9" s="7" t="s">
        <v>33</v>
      </c>
      <c r="D9" s="1" t="s">
        <v>20</v>
      </c>
      <c r="E9" s="1" t="s">
        <v>21</v>
      </c>
      <c r="F9" s="1" t="s">
        <v>181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35">
      <c r="A10" s="6" t="s">
        <v>11</v>
      </c>
      <c r="B10" s="7" t="s">
        <v>36</v>
      </c>
      <c r="C10" s="7" t="s">
        <v>35</v>
      </c>
      <c r="D10" s="1" t="s">
        <v>20</v>
      </c>
      <c r="E10" s="1" t="s">
        <v>45</v>
      </c>
      <c r="F10" s="1" t="s">
        <v>181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35">
      <c r="A11" s="6" t="s">
        <v>11</v>
      </c>
      <c r="B11" s="7" t="s">
        <v>39</v>
      </c>
      <c r="C11" s="7" t="s">
        <v>38</v>
      </c>
      <c r="D11" s="1" t="s">
        <v>20</v>
      </c>
      <c r="E11" s="1" t="s">
        <v>28</v>
      </c>
      <c r="F11" s="1" t="s">
        <v>181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5">
      <c r="A12" s="6" t="s">
        <v>11</v>
      </c>
      <c r="B12" s="7" t="s">
        <v>40</v>
      </c>
      <c r="C12" s="7" t="s">
        <v>4</v>
      </c>
      <c r="D12" s="1" t="s">
        <v>20</v>
      </c>
      <c r="E12" s="1" t="s">
        <v>21</v>
      </c>
      <c r="F12" s="1" t="s">
        <v>178</v>
      </c>
      <c r="G12" s="7">
        <v>400</v>
      </c>
      <c r="H12" s="7">
        <v>0</v>
      </c>
      <c r="I12" s="7"/>
      <c r="J12" s="7"/>
      <c r="K12" s="7"/>
      <c r="L12" s="7"/>
      <c r="M12" s="7"/>
      <c r="N12" s="7">
        <v>0.36499999999999999</v>
      </c>
      <c r="O12" s="7"/>
      <c r="P12" s="7">
        <v>1</v>
      </c>
      <c r="Q12" s="7"/>
      <c r="R12" s="7"/>
      <c r="S12" s="7"/>
      <c r="T12" s="7"/>
      <c r="U12" s="7"/>
      <c r="V12" s="7"/>
      <c r="W12" s="7"/>
      <c r="X12" s="7"/>
    </row>
    <row r="13" spans="1:24" x14ac:dyDescent="0.35">
      <c r="A13" s="6" t="s">
        <v>11</v>
      </c>
      <c r="B13" s="7" t="s">
        <v>41</v>
      </c>
      <c r="C13" s="7" t="s">
        <v>5</v>
      </c>
      <c r="D13" s="1" t="s">
        <v>20</v>
      </c>
      <c r="E13" s="1" t="s">
        <v>21</v>
      </c>
      <c r="F13" s="1" t="s">
        <v>178</v>
      </c>
      <c r="G13" s="7">
        <v>500</v>
      </c>
      <c r="H13" s="7">
        <v>370000</v>
      </c>
      <c r="I13" s="7">
        <v>40000</v>
      </c>
      <c r="J13" s="7">
        <v>0.06</v>
      </c>
      <c r="K13" s="7">
        <v>1</v>
      </c>
      <c r="L13" s="7">
        <v>0</v>
      </c>
      <c r="M13" s="7">
        <v>5.2630000000000003E-2</v>
      </c>
      <c r="N13" s="7">
        <v>-1.05263</v>
      </c>
      <c r="O13" s="7">
        <v>0</v>
      </c>
      <c r="P13" s="7">
        <v>0</v>
      </c>
      <c r="Q13" s="7">
        <v>0</v>
      </c>
      <c r="R13" s="7">
        <v>0</v>
      </c>
      <c r="S13" s="7"/>
      <c r="T13" s="7"/>
      <c r="U13" s="7">
        <v>0</v>
      </c>
      <c r="V13" s="7">
        <v>0</v>
      </c>
      <c r="W13" s="7"/>
      <c r="X13" s="7"/>
    </row>
    <row r="14" spans="1:24" x14ac:dyDescent="0.35">
      <c r="A14" s="6" t="s">
        <v>11</v>
      </c>
      <c r="B14" s="7" t="s">
        <v>43</v>
      </c>
      <c r="C14" s="7" t="s">
        <v>42</v>
      </c>
      <c r="D14" s="1" t="s">
        <v>44</v>
      </c>
      <c r="E14" s="1" t="s">
        <v>45</v>
      </c>
      <c r="F14" s="1" t="s">
        <v>181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35">
      <c r="A15" s="6" t="s">
        <v>11</v>
      </c>
      <c r="B15" s="7" t="s">
        <v>47</v>
      </c>
      <c r="C15" s="7" t="s">
        <v>46</v>
      </c>
      <c r="D15" s="1" t="s">
        <v>44</v>
      </c>
      <c r="E15" s="1" t="s">
        <v>45</v>
      </c>
      <c r="F15" s="1" t="s">
        <v>181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35">
      <c r="A16" s="6" t="s">
        <v>11</v>
      </c>
      <c r="B16" s="7" t="s">
        <v>49</v>
      </c>
      <c r="C16" s="7" t="s">
        <v>48</v>
      </c>
      <c r="D16" s="1" t="s">
        <v>20</v>
      </c>
      <c r="E16" s="1" t="s">
        <v>182</v>
      </c>
      <c r="F16" s="1" t="s">
        <v>181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5">
      <c r="A17" s="6" t="s">
        <v>11</v>
      </c>
      <c r="B17" s="7" t="s">
        <v>51</v>
      </c>
      <c r="C17" s="7" t="s">
        <v>50</v>
      </c>
      <c r="D17" s="1" t="s">
        <v>20</v>
      </c>
      <c r="E17" s="1" t="s">
        <v>45</v>
      </c>
      <c r="F17" s="1" t="s">
        <v>181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35">
      <c r="A18" s="6" t="s">
        <v>11</v>
      </c>
      <c r="B18" s="7" t="s">
        <v>53</v>
      </c>
      <c r="C18" s="7" t="s">
        <v>52</v>
      </c>
      <c r="D18" s="1" t="s">
        <v>45</v>
      </c>
      <c r="E18" s="1" t="s">
        <v>45</v>
      </c>
      <c r="F18" s="1" t="s">
        <v>181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6" t="s">
        <v>11</v>
      </c>
      <c r="B19" s="7" t="s">
        <v>55</v>
      </c>
      <c r="C19" s="7" t="s">
        <v>54</v>
      </c>
      <c r="D19" s="1" t="s">
        <v>20</v>
      </c>
      <c r="E19" s="1" t="s">
        <v>21</v>
      </c>
      <c r="F19" s="1" t="s">
        <v>181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35">
      <c r="A20" s="6" t="s">
        <v>11</v>
      </c>
      <c r="B20" s="7" t="s">
        <v>57</v>
      </c>
      <c r="C20" s="7" t="s">
        <v>56</v>
      </c>
      <c r="D20" s="1" t="s">
        <v>45</v>
      </c>
      <c r="E20" s="1" t="s">
        <v>21</v>
      </c>
      <c r="F20" s="1" t="s">
        <v>181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6" t="s">
        <v>11</v>
      </c>
      <c r="B21" s="7" t="s">
        <v>59</v>
      </c>
      <c r="C21" s="7" t="s">
        <v>58</v>
      </c>
      <c r="D21" s="1" t="s">
        <v>20</v>
      </c>
      <c r="E21" s="1" t="s">
        <v>21</v>
      </c>
      <c r="F21" s="1" t="s">
        <v>181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35">
      <c r="A22" s="6" t="s">
        <v>11</v>
      </c>
      <c r="B22" s="7" t="s">
        <v>61</v>
      </c>
      <c r="C22" s="7" t="s">
        <v>60</v>
      </c>
      <c r="D22" s="1" t="s">
        <v>45</v>
      </c>
      <c r="E22" s="1" t="s">
        <v>21</v>
      </c>
      <c r="F22" s="1" t="s">
        <v>181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35">
      <c r="A23" s="6" t="s">
        <v>11</v>
      </c>
      <c r="B23" s="7" t="s">
        <v>63</v>
      </c>
      <c r="C23" s="7" t="s">
        <v>62</v>
      </c>
      <c r="D23" s="1" t="s">
        <v>20</v>
      </c>
      <c r="E23" s="1" t="s">
        <v>21</v>
      </c>
      <c r="F23" s="1" t="s">
        <v>181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35">
      <c r="A24" s="6" t="s">
        <v>11</v>
      </c>
      <c r="B24" s="7" t="s">
        <v>65</v>
      </c>
      <c r="C24" s="7" t="s">
        <v>64</v>
      </c>
      <c r="D24" s="1" t="s">
        <v>45</v>
      </c>
      <c r="E24" s="1" t="s">
        <v>45</v>
      </c>
      <c r="F24" s="1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35">
      <c r="A25" s="6" t="s">
        <v>11</v>
      </c>
      <c r="B25" s="7" t="s">
        <v>67</v>
      </c>
      <c r="C25" s="7" t="s">
        <v>66</v>
      </c>
      <c r="D25" s="1" t="s">
        <v>45</v>
      </c>
      <c r="E25" s="1" t="s">
        <v>45</v>
      </c>
      <c r="F25" s="1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35">
      <c r="A26" s="6" t="s">
        <v>11</v>
      </c>
      <c r="B26" s="7" t="s">
        <v>68</v>
      </c>
      <c r="C26" s="7" t="s">
        <v>8</v>
      </c>
      <c r="D26" s="1" t="s">
        <v>20</v>
      </c>
      <c r="E26" s="1" t="s">
        <v>28</v>
      </c>
      <c r="F26" s="1" t="s">
        <v>177</v>
      </c>
      <c r="G26" s="7">
        <v>342.46575342465752</v>
      </c>
      <c r="H26" s="7">
        <v>3422920</v>
      </c>
      <c r="I26" s="7">
        <v>402525.1</v>
      </c>
      <c r="J26" s="7">
        <v>0.17939481666666668</v>
      </c>
      <c r="K26" s="7">
        <v>0</v>
      </c>
      <c r="L26" s="7">
        <v>0</v>
      </c>
      <c r="M26">
        <v>0</v>
      </c>
      <c r="N26" s="7">
        <v>2.0939999999999999</v>
      </c>
      <c r="O26" s="7">
        <v>0</v>
      </c>
      <c r="P26">
        <v>0</v>
      </c>
      <c r="Q26">
        <v>0</v>
      </c>
      <c r="R26" s="7">
        <v>1</v>
      </c>
      <c r="S26" s="7">
        <v>-0.23583333333333331</v>
      </c>
      <c r="T26" s="7">
        <v>-5.9233333333333338</v>
      </c>
      <c r="U26">
        <v>0</v>
      </c>
      <c r="V26" s="7">
        <v>0</v>
      </c>
      <c r="W26" s="7"/>
      <c r="X26" s="7"/>
    </row>
    <row r="27" spans="1:24" x14ac:dyDescent="0.35">
      <c r="A27" s="6" t="s">
        <v>11</v>
      </c>
      <c r="B27" s="7" t="s">
        <v>69</v>
      </c>
      <c r="C27" s="7" t="s">
        <v>9</v>
      </c>
      <c r="D27" s="1" t="s">
        <v>20</v>
      </c>
      <c r="E27" s="1" t="s">
        <v>28</v>
      </c>
      <c r="F27" s="1" t="s">
        <v>177</v>
      </c>
      <c r="G27">
        <v>342.46575342465752</v>
      </c>
      <c r="H27">
        <v>758620</v>
      </c>
      <c r="I27">
        <v>114014.89999999997</v>
      </c>
      <c r="J27">
        <v>2.1145633333333275E-2</v>
      </c>
      <c r="K27">
        <v>1.2430000000000001</v>
      </c>
      <c r="L27">
        <v>0</v>
      </c>
      <c r="M27">
        <v>1.0449999999999999</v>
      </c>
      <c r="N27">
        <v>0</v>
      </c>
      <c r="O27">
        <v>0</v>
      </c>
      <c r="P27">
        <v>0</v>
      </c>
      <c r="Q27">
        <v>0</v>
      </c>
      <c r="R27">
        <v>1</v>
      </c>
      <c r="S27">
        <v>-1.1711111111111112</v>
      </c>
      <c r="T27">
        <v>-5.9233333333333338</v>
      </c>
      <c r="U27" s="7">
        <v>0</v>
      </c>
      <c r="V27" s="7">
        <v>0</v>
      </c>
      <c r="W27" s="7"/>
      <c r="X27" s="7"/>
    </row>
    <row r="28" spans="1:24" x14ac:dyDescent="0.35">
      <c r="A28" s="6" t="s">
        <v>11</v>
      </c>
      <c r="B28" s="7" t="s">
        <v>71</v>
      </c>
      <c r="C28" s="7" t="s">
        <v>70</v>
      </c>
      <c r="D28" s="1" t="s">
        <v>20</v>
      </c>
      <c r="E28" s="1" t="s">
        <v>28</v>
      </c>
      <c r="F28" s="1" t="s">
        <v>178</v>
      </c>
      <c r="G28" s="15">
        <f>G26*N26</f>
        <v>717.12328767123279</v>
      </c>
      <c r="H28" s="15"/>
      <c r="I28" s="15"/>
      <c r="J28" s="15"/>
      <c r="K28" s="7">
        <f>-(Table1[[#This Row],[RESOURCE_CONV_RATE
EMITTED_CO2]]+Table1[[#This Row],[RESOURCE_CONV_RATE
GENERATED_CO2]])</f>
        <v>0.38300000000000001</v>
      </c>
      <c r="L28" s="7">
        <v>0</v>
      </c>
      <c r="M28" s="7">
        <f>-(1-0.383)*Table1[[#This Row],[RESOURCE_CONV_RATE
GENERATED_CO2]]</f>
        <v>0.61699999999999999</v>
      </c>
      <c r="N28" s="7">
        <v>-1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/>
      <c r="X28" s="7"/>
    </row>
    <row r="29" spans="1:24" x14ac:dyDescent="0.35">
      <c r="A29" s="6" t="s">
        <v>11</v>
      </c>
      <c r="B29" s="7" t="s">
        <v>73</v>
      </c>
      <c r="C29" s="7" t="s">
        <v>72</v>
      </c>
      <c r="D29" s="1" t="s">
        <v>20</v>
      </c>
      <c r="E29" s="1" t="s">
        <v>28</v>
      </c>
      <c r="F29" s="1" t="s">
        <v>178</v>
      </c>
      <c r="G29" s="15">
        <f>G26*N26</f>
        <v>717.12328767123279</v>
      </c>
      <c r="H29" s="15"/>
      <c r="I29" s="15"/>
      <c r="J29" s="15"/>
      <c r="K29" s="7">
        <f>-(Table1[[#This Row],[RESOURCE_CONV_RATE
EMITTED_CO2]]+Table1[[#This Row],[RESOURCE_CONV_RATE
GENERATED_CO2]])</f>
        <v>0.85299999999999998</v>
      </c>
      <c r="L29" s="7">
        <v>0</v>
      </c>
      <c r="M29" s="7">
        <f>-(1-0.853)*Table1[[#This Row],[RESOURCE_CONV_RATE
GENERATED_CO2]]</f>
        <v>0.14700000000000002</v>
      </c>
      <c r="N29" s="7">
        <v>-1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/>
      <c r="X29" s="7"/>
    </row>
    <row r="30" spans="1:24" x14ac:dyDescent="0.35">
      <c r="A30" s="6" t="s">
        <v>11</v>
      </c>
      <c r="B30" s="7" t="s">
        <v>75</v>
      </c>
      <c r="C30" s="7" t="s">
        <v>74</v>
      </c>
      <c r="D30" s="1" t="s">
        <v>20</v>
      </c>
      <c r="E30" s="1" t="s">
        <v>28</v>
      </c>
      <c r="F30" s="1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35">
      <c r="A31" s="6" t="s">
        <v>11</v>
      </c>
      <c r="B31" s="7" t="s">
        <v>77</v>
      </c>
      <c r="C31" s="7" t="s">
        <v>76</v>
      </c>
      <c r="D31" s="1" t="s">
        <v>20</v>
      </c>
      <c r="E31" s="1" t="s">
        <v>28</v>
      </c>
      <c r="F31" s="1" t="s">
        <v>181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35">
      <c r="A32" s="6" t="s">
        <v>11</v>
      </c>
      <c r="B32" s="7" t="s">
        <v>79</v>
      </c>
      <c r="C32" s="7" t="s">
        <v>78</v>
      </c>
      <c r="D32" s="1" t="s">
        <v>45</v>
      </c>
      <c r="E32" s="1" t="s">
        <v>28</v>
      </c>
      <c r="F32" s="1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35">
      <c r="A33" s="6" t="s">
        <v>11</v>
      </c>
      <c r="B33" s="7" t="s">
        <v>81</v>
      </c>
      <c r="C33" s="7" t="s">
        <v>80</v>
      </c>
      <c r="D33" s="1" t="s">
        <v>45</v>
      </c>
      <c r="E33" s="1" t="s">
        <v>28</v>
      </c>
      <c r="F33" s="1" t="s">
        <v>181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35">
      <c r="A34" s="6" t="s">
        <v>11</v>
      </c>
      <c r="B34" s="7" t="s">
        <v>83</v>
      </c>
      <c r="C34" s="7" t="s">
        <v>82</v>
      </c>
      <c r="D34" s="1" t="s">
        <v>20</v>
      </c>
      <c r="E34" s="1" t="s">
        <v>28</v>
      </c>
      <c r="F34" s="1" t="s">
        <v>178</v>
      </c>
      <c r="G34" s="15">
        <v>57.077625570776256</v>
      </c>
      <c r="H34" s="15"/>
      <c r="I34" s="15"/>
      <c r="J34" s="15"/>
      <c r="K34" s="7">
        <v>0</v>
      </c>
      <c r="L34" s="7">
        <v>0</v>
      </c>
      <c r="M34" s="7">
        <v>0</v>
      </c>
      <c r="N34" s="7">
        <f>0.42</f>
        <v>0.42</v>
      </c>
      <c r="O34" s="7">
        <v>0</v>
      </c>
      <c r="P34" s="7">
        <f>-0.918</f>
        <v>-0.91800000000000004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/>
      <c r="X34" s="7"/>
    </row>
    <row r="35" spans="1:24" x14ac:dyDescent="0.35">
      <c r="A35" s="6" t="s">
        <v>11</v>
      </c>
      <c r="B35" s="7" t="s">
        <v>85</v>
      </c>
      <c r="C35" s="7" t="s">
        <v>84</v>
      </c>
      <c r="D35" s="1" t="s">
        <v>45</v>
      </c>
      <c r="E35" s="1" t="s">
        <v>28</v>
      </c>
      <c r="F35" s="1" t="s">
        <v>181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35">
      <c r="A36" s="6" t="s">
        <v>11</v>
      </c>
      <c r="B36" s="7" t="s">
        <v>87</v>
      </c>
      <c r="C36" s="7" t="s">
        <v>86</v>
      </c>
      <c r="D36" s="1" t="s">
        <v>20</v>
      </c>
      <c r="E36" s="1" t="s">
        <v>28</v>
      </c>
      <c r="F36" s="1" t="s">
        <v>178</v>
      </c>
      <c r="G36" s="15">
        <v>57.077625570776256</v>
      </c>
      <c r="H36" s="15"/>
      <c r="I36" s="15"/>
      <c r="J36" s="15"/>
      <c r="K36" s="7">
        <v>0</v>
      </c>
      <c r="L36">
        <v>0</v>
      </c>
      <c r="M36" s="7">
        <f>0.307+1.048</f>
        <v>1.355</v>
      </c>
      <c r="N36" s="7">
        <v>0</v>
      </c>
      <c r="O36">
        <v>0</v>
      </c>
      <c r="P36" s="7">
        <v>-1.298</v>
      </c>
      <c r="Q36">
        <v>0</v>
      </c>
      <c r="R36" s="7">
        <v>1</v>
      </c>
      <c r="S36" s="7">
        <v>0</v>
      </c>
      <c r="T36" s="15"/>
      <c r="U36" s="7">
        <v>0</v>
      </c>
      <c r="V36" s="7">
        <v>0</v>
      </c>
      <c r="W36" s="7"/>
      <c r="X36" s="7"/>
    </row>
    <row r="37" spans="1:24" x14ac:dyDescent="0.35">
      <c r="A37" s="6" t="s">
        <v>11</v>
      </c>
      <c r="B37" s="7" t="s">
        <v>89</v>
      </c>
      <c r="C37" s="7" t="s">
        <v>88</v>
      </c>
      <c r="D37" s="1" t="s">
        <v>20</v>
      </c>
      <c r="E37" s="1" t="s">
        <v>28</v>
      </c>
      <c r="F37" s="1" t="s">
        <v>181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5">
      <c r="A38" s="6" t="s">
        <v>11</v>
      </c>
      <c r="B38" s="7" t="s">
        <v>91</v>
      </c>
      <c r="C38" s="7" t="s">
        <v>90</v>
      </c>
      <c r="D38" s="1" t="s">
        <v>20</v>
      </c>
      <c r="E38" s="1" t="s">
        <v>28</v>
      </c>
      <c r="F38" s="1" t="s">
        <v>178</v>
      </c>
      <c r="G38" s="15">
        <v>57.077625570776256</v>
      </c>
      <c r="H38" s="15"/>
      <c r="I38" s="15"/>
      <c r="J38" s="15"/>
      <c r="K38" s="7">
        <v>0</v>
      </c>
      <c r="L38">
        <v>0</v>
      </c>
      <c r="M38" s="7">
        <f>0.307+0.522</f>
        <v>0.82899999999999996</v>
      </c>
      <c r="N38" s="7">
        <v>0</v>
      </c>
      <c r="O38">
        <v>0</v>
      </c>
      <c r="P38" s="7">
        <v>-1.2310000000000001</v>
      </c>
      <c r="Q38">
        <v>0</v>
      </c>
      <c r="R38" s="7">
        <v>1</v>
      </c>
      <c r="S38" s="15"/>
      <c r="T38" s="7">
        <v>0</v>
      </c>
      <c r="U38" s="7">
        <v>0</v>
      </c>
      <c r="V38" s="7">
        <v>0</v>
      </c>
      <c r="W38" s="7"/>
      <c r="X38" s="7"/>
    </row>
    <row r="39" spans="1:24" x14ac:dyDescent="0.35">
      <c r="A39" s="6" t="s">
        <v>11</v>
      </c>
      <c r="B39" s="7" t="s">
        <v>93</v>
      </c>
      <c r="C39" s="7" t="s">
        <v>92</v>
      </c>
      <c r="D39" s="1" t="s">
        <v>20</v>
      </c>
      <c r="E39" s="1" t="s">
        <v>28</v>
      </c>
      <c r="F39" s="1" t="s">
        <v>178</v>
      </c>
      <c r="G39" s="15">
        <f>G38*M38</f>
        <v>47.317351598173516</v>
      </c>
      <c r="H39" s="15"/>
      <c r="I39" s="15"/>
      <c r="J39" s="15"/>
      <c r="K39" s="7">
        <f>-(Table1[[#This Row],[RESOURCE_CONV_RATE
EMITTED_CO2]]+Table1[[#This Row],[RESOURCE_CONV_RATE
GENERATED_CO2]])</f>
        <v>0.26800000000000002</v>
      </c>
      <c r="L39" s="7">
        <v>0</v>
      </c>
      <c r="M39" s="7">
        <f>-(1-0.268)*Table1[[#This Row],[RESOURCE_CONV_RATE
GENERATED_CO2]]</f>
        <v>0.73199999999999998</v>
      </c>
      <c r="N39" s="7">
        <v>-1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/>
      <c r="X39" s="7"/>
    </row>
    <row r="40" spans="1:24" x14ac:dyDescent="0.35">
      <c r="A40" s="6" t="s">
        <v>11</v>
      </c>
      <c r="B40" s="7" t="s">
        <v>95</v>
      </c>
      <c r="C40" s="7" t="s">
        <v>94</v>
      </c>
      <c r="D40" s="1" t="s">
        <v>45</v>
      </c>
      <c r="E40" s="1" t="s">
        <v>28</v>
      </c>
      <c r="F40" s="1" t="s">
        <v>178</v>
      </c>
      <c r="G40" s="15">
        <f>G38*M38</f>
        <v>47.317351598173516</v>
      </c>
      <c r="H40" s="15"/>
      <c r="I40" s="15"/>
      <c r="J40" s="15"/>
      <c r="K40" s="7">
        <f>-(Table1[[#This Row],[RESOURCE_CONV_RATE
EMITTED_CO2]]+Table1[[#This Row],[RESOURCE_CONV_RATE
GENERATED_CO2]])</f>
        <v>0.53700000000000003</v>
      </c>
      <c r="L40" s="7">
        <v>0</v>
      </c>
      <c r="M40" s="7">
        <f>-(1-0.537)*Table1[[#This Row],[RESOURCE_CONV_RATE
GENERATED_CO2]]</f>
        <v>0.46299999999999997</v>
      </c>
      <c r="N40" s="7">
        <v>-1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/>
      <c r="X40" s="7"/>
    </row>
    <row r="41" spans="1:24" x14ac:dyDescent="0.35">
      <c r="A41" s="6" t="s">
        <v>11</v>
      </c>
      <c r="B41" s="7" t="s">
        <v>97</v>
      </c>
      <c r="C41" s="7" t="s">
        <v>96</v>
      </c>
      <c r="D41" s="1" t="s">
        <v>45</v>
      </c>
      <c r="E41" s="1" t="s">
        <v>28</v>
      </c>
      <c r="F41" s="1" t="s">
        <v>178</v>
      </c>
      <c r="G41" s="15">
        <f>G38*M38</f>
        <v>47.317351598173516</v>
      </c>
      <c r="H41" s="15"/>
      <c r="I41" s="15"/>
      <c r="J41" s="15"/>
      <c r="K41" s="7">
        <f>-(Table1[[#This Row],[RESOURCE_CONV_RATE
EMITTED_CO2]]+Table1[[#This Row],[RESOURCE_CONV_RATE
GENERATED_CO2]])</f>
        <v>0.80600000000000005</v>
      </c>
      <c r="L41" s="7">
        <v>0</v>
      </c>
      <c r="M41" s="7">
        <f>-(1-0.806)*Table1[[#This Row],[RESOURCE_CONV_RATE
GENERATED_CO2]]</f>
        <v>0.19399999999999995</v>
      </c>
      <c r="N41" s="7">
        <v>-1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/>
      <c r="X41" s="7"/>
    </row>
    <row r="42" spans="1:24" x14ac:dyDescent="0.35">
      <c r="A42" s="6" t="s">
        <v>11</v>
      </c>
      <c r="B42" s="7" t="s">
        <v>99</v>
      </c>
      <c r="C42" s="7" t="s">
        <v>98</v>
      </c>
      <c r="D42" s="1" t="s">
        <v>20</v>
      </c>
      <c r="E42" s="1" t="s">
        <v>28</v>
      </c>
      <c r="F42" s="1" t="s">
        <v>181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35">
      <c r="A43" s="6" t="s">
        <v>11</v>
      </c>
      <c r="B43" s="7" t="s">
        <v>100</v>
      </c>
      <c r="C43" s="7" t="s">
        <v>2</v>
      </c>
      <c r="D43" s="1" t="s">
        <v>20</v>
      </c>
      <c r="E43" s="1" t="s">
        <v>28</v>
      </c>
      <c r="F43" s="1" t="s">
        <v>178</v>
      </c>
      <c r="G43" s="7">
        <v>500</v>
      </c>
      <c r="H43" s="7">
        <v>0</v>
      </c>
      <c r="I43" s="15"/>
      <c r="J43" s="7">
        <v>0</v>
      </c>
      <c r="K43" s="7">
        <v>0</v>
      </c>
      <c r="L43" s="7">
        <v>0</v>
      </c>
      <c r="M43" s="7">
        <v>0</v>
      </c>
      <c r="N43" s="7">
        <v>0.62475000000000003</v>
      </c>
      <c r="O43" s="7">
        <v>1</v>
      </c>
      <c r="P43" s="15"/>
      <c r="Q43" s="7">
        <v>0</v>
      </c>
      <c r="R43" s="7">
        <v>0</v>
      </c>
      <c r="S43" s="15"/>
      <c r="T43" s="15"/>
      <c r="U43" s="7">
        <v>0</v>
      </c>
      <c r="V43" s="7">
        <v>0</v>
      </c>
      <c r="W43" s="7"/>
      <c r="X43" s="7"/>
    </row>
    <row r="44" spans="1:24" x14ac:dyDescent="0.35">
      <c r="A44" s="6" t="s">
        <v>11</v>
      </c>
      <c r="B44" s="7" t="s">
        <v>101</v>
      </c>
      <c r="C44" s="7" t="s">
        <v>3</v>
      </c>
      <c r="D44" s="1" t="s">
        <v>20</v>
      </c>
      <c r="E44" s="1" t="s">
        <v>28</v>
      </c>
      <c r="F44" s="1" t="s">
        <v>178</v>
      </c>
      <c r="G44" s="14">
        <f>850000/8760/2</f>
        <v>48.515981735159819</v>
      </c>
      <c r="H44" s="7">
        <v>58616</v>
      </c>
      <c r="I44" s="7">
        <v>24293</v>
      </c>
      <c r="J44" s="15"/>
      <c r="K44" s="7">
        <v>1</v>
      </c>
      <c r="L44" s="7">
        <v>0</v>
      </c>
      <c r="M44" s="7">
        <v>0.24019000000000001</v>
      </c>
      <c r="N44" s="7">
        <v>-1.2401899999999999</v>
      </c>
      <c r="O44" s="7">
        <v>0</v>
      </c>
      <c r="P44" s="7">
        <v>-1.4444444444444447E-2</v>
      </c>
      <c r="Q44" s="7">
        <v>0</v>
      </c>
      <c r="R44" s="7">
        <v>0</v>
      </c>
      <c r="S44" s="7">
        <v>-1.1111111111111114</v>
      </c>
      <c r="T44" s="7"/>
      <c r="U44" s="7">
        <v>0</v>
      </c>
      <c r="V44" s="7">
        <v>0</v>
      </c>
      <c r="W44" s="7"/>
      <c r="X44" s="7"/>
    </row>
    <row r="45" spans="1:24" x14ac:dyDescent="0.35">
      <c r="A45" s="6" t="s">
        <v>11</v>
      </c>
      <c r="B45" s="7" t="s">
        <v>103</v>
      </c>
      <c r="C45" s="7" t="s">
        <v>102</v>
      </c>
      <c r="D45" s="1" t="s">
        <v>20</v>
      </c>
      <c r="E45" s="1" t="s">
        <v>28</v>
      </c>
      <c r="F45" s="1" t="s">
        <v>178</v>
      </c>
      <c r="G45" s="14">
        <f>850000/8760/2</f>
        <v>48.515981735159819</v>
      </c>
      <c r="H45" s="7">
        <v>40417.5</v>
      </c>
      <c r="I45" s="7">
        <v>13098.5</v>
      </c>
      <c r="J45" s="15"/>
      <c r="K45" s="7">
        <v>0</v>
      </c>
      <c r="L45" s="7">
        <v>0</v>
      </c>
      <c r="M45" s="7">
        <v>1</v>
      </c>
      <c r="N45" s="7">
        <v>-3.4919441460794847</v>
      </c>
      <c r="O45" s="7">
        <v>0</v>
      </c>
      <c r="P45" s="7">
        <v>-0.53685069817400644</v>
      </c>
      <c r="Q45" s="7">
        <v>0</v>
      </c>
      <c r="R45" s="7">
        <v>0</v>
      </c>
      <c r="S45" s="7">
        <v>-1.8322077765843179</v>
      </c>
      <c r="T45" s="7"/>
      <c r="U45" s="7">
        <v>0</v>
      </c>
      <c r="V45" s="7">
        <v>0</v>
      </c>
      <c r="W45" s="7"/>
      <c r="X45" s="7"/>
    </row>
    <row r="46" spans="1:24" x14ac:dyDescent="0.35">
      <c r="A46" s="6" t="s">
        <v>11</v>
      </c>
      <c r="B46" s="7" t="s">
        <v>105</v>
      </c>
      <c r="C46" s="7" t="s">
        <v>104</v>
      </c>
      <c r="D46" s="1" t="s">
        <v>20</v>
      </c>
      <c r="E46" s="1" t="s">
        <v>28</v>
      </c>
      <c r="F46" s="1" t="s">
        <v>178</v>
      </c>
      <c r="G46" s="14">
        <f t="shared" ref="G46:G48" si="0">850000/8760/2</f>
        <v>48.515981735159819</v>
      </c>
      <c r="H46" s="7">
        <v>89743</v>
      </c>
      <c r="I46" s="7">
        <v>31705</v>
      </c>
      <c r="J46" s="15"/>
      <c r="K46" s="7">
        <v>1</v>
      </c>
      <c r="L46" s="7">
        <v>0</v>
      </c>
      <c r="M46" s="7">
        <v>0.34160612200435736</v>
      </c>
      <c r="N46" s="7">
        <v>-1.5943294335511984</v>
      </c>
      <c r="O46" s="7">
        <v>0</v>
      </c>
      <c r="P46" s="7">
        <v>-6.8889760348583892E-2</v>
      </c>
      <c r="Q46" s="7">
        <v>0</v>
      </c>
      <c r="R46" s="7">
        <v>0</v>
      </c>
      <c r="S46" s="7">
        <v>-1.2969265185185188</v>
      </c>
      <c r="T46" s="7"/>
      <c r="U46" s="7">
        <v>0</v>
      </c>
      <c r="V46" s="7">
        <v>0</v>
      </c>
      <c r="W46" s="7"/>
      <c r="X46" s="7"/>
    </row>
    <row r="47" spans="1:24" x14ac:dyDescent="0.35">
      <c r="A47" s="6" t="s">
        <v>11</v>
      </c>
      <c r="B47" s="7" t="s">
        <v>107</v>
      </c>
      <c r="C47" s="7" t="s">
        <v>106</v>
      </c>
      <c r="D47" s="1" t="s">
        <v>45</v>
      </c>
      <c r="E47" s="1" t="s">
        <v>28</v>
      </c>
      <c r="F47" s="1" t="s">
        <v>178</v>
      </c>
      <c r="G47" s="14">
        <f t="shared" si="0"/>
        <v>48.515981735159819</v>
      </c>
      <c r="H47" s="7">
        <v>7063.5000000000009</v>
      </c>
      <c r="I47" s="7">
        <v>7395.0001359999997</v>
      </c>
      <c r="J47" s="15"/>
      <c r="K47" s="7">
        <v>0</v>
      </c>
      <c r="L47" s="7">
        <v>0</v>
      </c>
      <c r="M47" s="15"/>
      <c r="N47" s="15"/>
      <c r="O47" s="15"/>
      <c r="P47" s="15"/>
      <c r="Q47" s="7">
        <v>0</v>
      </c>
      <c r="R47" s="7">
        <v>0</v>
      </c>
      <c r="S47" s="15"/>
      <c r="T47" s="15"/>
      <c r="U47" s="7">
        <v>0</v>
      </c>
      <c r="V47" s="7">
        <v>0</v>
      </c>
      <c r="W47" s="7"/>
      <c r="X47" s="7"/>
    </row>
    <row r="48" spans="1:24" x14ac:dyDescent="0.35">
      <c r="A48" s="6" t="s">
        <v>11</v>
      </c>
      <c r="B48" s="7"/>
      <c r="C48" s="7" t="s">
        <v>184</v>
      </c>
      <c r="D48" s="1" t="s">
        <v>45</v>
      </c>
      <c r="E48" s="1" t="s">
        <v>28</v>
      </c>
      <c r="F48" s="1" t="s">
        <v>178</v>
      </c>
      <c r="G48" s="14">
        <f t="shared" si="0"/>
        <v>48.515981735159819</v>
      </c>
      <c r="H48" s="7">
        <v>59857</v>
      </c>
      <c r="I48" s="7">
        <v>28041.500135999999</v>
      </c>
      <c r="J48" s="15"/>
      <c r="K48" s="15"/>
      <c r="L48" s="7">
        <v>0</v>
      </c>
      <c r="M48" s="15"/>
      <c r="N48" s="15"/>
      <c r="O48" s="15"/>
      <c r="P48" s="15"/>
      <c r="Q48" s="7">
        <v>0</v>
      </c>
      <c r="R48" s="7">
        <v>0</v>
      </c>
      <c r="S48" s="15"/>
      <c r="T48" s="15"/>
      <c r="U48" s="7">
        <v>0</v>
      </c>
      <c r="V48" s="7">
        <v>0</v>
      </c>
      <c r="W48" s="7"/>
      <c r="X48" s="7"/>
    </row>
    <row r="49" spans="1:24" x14ac:dyDescent="0.35">
      <c r="A49" s="6" t="s">
        <v>11</v>
      </c>
      <c r="B49" s="7" t="s">
        <v>109</v>
      </c>
      <c r="C49" s="7" t="s">
        <v>108</v>
      </c>
      <c r="D49" s="1" t="s">
        <v>45</v>
      </c>
      <c r="E49" s="1" t="s">
        <v>28</v>
      </c>
      <c r="F49" s="1" t="s">
        <v>181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35">
      <c r="A50" s="6" t="s">
        <v>11</v>
      </c>
      <c r="B50" s="7" t="s">
        <v>110</v>
      </c>
      <c r="C50" s="7" t="s">
        <v>6</v>
      </c>
      <c r="D50" s="1" t="s">
        <v>20</v>
      </c>
      <c r="E50" s="1" t="s">
        <v>182</v>
      </c>
      <c r="F50" s="1" t="s">
        <v>181</v>
      </c>
      <c r="G50" s="7">
        <v>710</v>
      </c>
      <c r="H50" s="7">
        <v>0</v>
      </c>
      <c r="I50" s="7">
        <v>0</v>
      </c>
      <c r="J50" s="7">
        <v>0</v>
      </c>
      <c r="K50" s="7"/>
      <c r="L50" s="7"/>
      <c r="M50" s="7"/>
      <c r="N50" s="7">
        <v>1</v>
      </c>
      <c r="O50" s="7"/>
      <c r="P50" s="7"/>
      <c r="Q50" s="7">
        <v>1</v>
      </c>
      <c r="R50" s="7"/>
      <c r="S50" s="7"/>
      <c r="T50" s="7"/>
      <c r="U50" s="7"/>
      <c r="V50" s="7"/>
      <c r="W50" s="7"/>
      <c r="X50" s="7"/>
    </row>
    <row r="51" spans="1:24" x14ac:dyDescent="0.35">
      <c r="A51" s="6" t="s">
        <v>11</v>
      </c>
      <c r="B51" s="7" t="s">
        <v>111</v>
      </c>
      <c r="C51" s="7" t="s">
        <v>7</v>
      </c>
      <c r="D51" s="1" t="s">
        <v>20</v>
      </c>
      <c r="E51" s="1" t="s">
        <v>182</v>
      </c>
      <c r="F51" s="1" t="s">
        <v>181</v>
      </c>
      <c r="G51" s="7">
        <v>500</v>
      </c>
      <c r="H51" s="7">
        <v>210000</v>
      </c>
      <c r="I51" s="7">
        <v>25000</v>
      </c>
      <c r="J51" s="7">
        <v>0.06</v>
      </c>
      <c r="K51" s="7">
        <v>1</v>
      </c>
      <c r="L51" s="7"/>
      <c r="M51" s="7">
        <v>0.42857000000000001</v>
      </c>
      <c r="N51" s="7">
        <v>-1.4285699999999999</v>
      </c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35">
      <c r="A52" s="6" t="s">
        <v>11</v>
      </c>
      <c r="B52" s="7" t="s">
        <v>113</v>
      </c>
      <c r="C52" s="7" t="s">
        <v>112</v>
      </c>
      <c r="D52" s="1" t="s">
        <v>20</v>
      </c>
      <c r="E52" s="1" t="s">
        <v>182</v>
      </c>
      <c r="F52" s="1" t="s">
        <v>181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35">
      <c r="A53" s="6" t="s">
        <v>11</v>
      </c>
      <c r="B53" s="7" t="s">
        <v>115</v>
      </c>
      <c r="C53" s="7" t="s">
        <v>114</v>
      </c>
      <c r="D53" s="1" t="s">
        <v>20</v>
      </c>
      <c r="E53" s="1" t="s">
        <v>182</v>
      </c>
      <c r="F53" s="1" t="s">
        <v>181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5">
      <c r="A54" s="6" t="s">
        <v>11</v>
      </c>
      <c r="B54" s="7" t="s">
        <v>117</v>
      </c>
      <c r="C54" s="7" t="s">
        <v>116</v>
      </c>
      <c r="D54" s="1" t="s">
        <v>20</v>
      </c>
      <c r="E54" s="1" t="s">
        <v>45</v>
      </c>
      <c r="F54" s="1" t="s">
        <v>181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35">
      <c r="A55" s="6" t="s">
        <v>11</v>
      </c>
      <c r="B55" s="7" t="s">
        <v>119</v>
      </c>
      <c r="C55" s="7" t="s">
        <v>118</v>
      </c>
      <c r="D55" s="1" t="s">
        <v>20</v>
      </c>
      <c r="E55" s="1" t="s">
        <v>182</v>
      </c>
      <c r="F55" s="1" t="s">
        <v>181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35">
      <c r="A56" s="6" t="s">
        <v>11</v>
      </c>
      <c r="B56" s="7" t="s">
        <v>121</v>
      </c>
      <c r="C56" s="7" t="s">
        <v>120</v>
      </c>
      <c r="D56" s="1" t="s">
        <v>20</v>
      </c>
      <c r="E56" s="1" t="s">
        <v>45</v>
      </c>
      <c r="F56" s="1" t="s">
        <v>181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35">
      <c r="A57" s="6" t="s">
        <v>11</v>
      </c>
      <c r="B57" s="7" t="s">
        <v>123</v>
      </c>
      <c r="C57" s="7" t="s">
        <v>122</v>
      </c>
      <c r="D57" s="1" t="s">
        <v>20</v>
      </c>
      <c r="E57" s="1" t="s">
        <v>182</v>
      </c>
      <c r="F57" s="1" t="s">
        <v>181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35">
      <c r="A58" s="6" t="s">
        <v>11</v>
      </c>
      <c r="B58" s="7" t="s">
        <v>125</v>
      </c>
      <c r="C58" s="7" t="s">
        <v>124</v>
      </c>
      <c r="D58" s="1" t="s">
        <v>20</v>
      </c>
      <c r="E58" s="1" t="s">
        <v>45</v>
      </c>
      <c r="F58" s="1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35">
      <c r="A59" s="6" t="s">
        <v>11</v>
      </c>
      <c r="B59" s="7" t="s">
        <v>127</v>
      </c>
      <c r="C59" s="7" t="s">
        <v>126</v>
      </c>
      <c r="D59" s="1" t="s">
        <v>20</v>
      </c>
      <c r="E59" s="1" t="s">
        <v>45</v>
      </c>
      <c r="F59" s="1" t="s">
        <v>181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35">
      <c r="A60" s="6" t="s">
        <v>11</v>
      </c>
      <c r="B60" s="7" t="s">
        <v>128</v>
      </c>
      <c r="C60" s="7" t="s">
        <v>179</v>
      </c>
      <c r="D60" s="1" t="s">
        <v>20</v>
      </c>
      <c r="E60" s="1" t="s">
        <v>21</v>
      </c>
      <c r="F60" s="1" t="s">
        <v>181</v>
      </c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35">
      <c r="A61" s="6" t="s">
        <v>11</v>
      </c>
      <c r="B61" s="7" t="s">
        <v>129</v>
      </c>
      <c r="C61" s="7" t="s">
        <v>180</v>
      </c>
      <c r="D61" s="1" t="s">
        <v>20</v>
      </c>
      <c r="E61" s="1" t="s">
        <v>45</v>
      </c>
      <c r="F61" s="1" t="s">
        <v>181</v>
      </c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35">
      <c r="A62" s="6" t="s">
        <v>11</v>
      </c>
      <c r="B62" s="7" t="s">
        <v>131</v>
      </c>
      <c r="C62" s="7" t="s">
        <v>130</v>
      </c>
      <c r="D62" s="1" t="s">
        <v>20</v>
      </c>
      <c r="E62" s="1" t="s">
        <v>21</v>
      </c>
      <c r="F62" s="1" t="s">
        <v>181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35">
      <c r="A63" s="6" t="s">
        <v>11</v>
      </c>
      <c r="B63" s="7" t="s">
        <v>133</v>
      </c>
      <c r="C63" s="7" t="s">
        <v>132</v>
      </c>
      <c r="D63" s="1" t="s">
        <v>20</v>
      </c>
      <c r="E63" s="1" t="s">
        <v>21</v>
      </c>
      <c r="F63" s="1" t="s">
        <v>181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35">
      <c r="A64" s="6" t="s">
        <v>11</v>
      </c>
      <c r="B64" s="7" t="s">
        <v>135</v>
      </c>
      <c r="C64" s="7" t="s">
        <v>134</v>
      </c>
      <c r="D64" s="1" t="s">
        <v>20</v>
      </c>
      <c r="E64" s="1" t="s">
        <v>21</v>
      </c>
      <c r="F64" s="1" t="s">
        <v>181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35">
      <c r="A65" s="6" t="s">
        <v>11</v>
      </c>
      <c r="B65" s="8" t="s">
        <v>136</v>
      </c>
      <c r="C65" s="8" t="s">
        <v>187</v>
      </c>
      <c r="D65" s="9" t="s">
        <v>20</v>
      </c>
      <c r="E65" s="9" t="s">
        <v>28</v>
      </c>
      <c r="F65" s="1" t="s">
        <v>177</v>
      </c>
      <c r="G65" s="7">
        <f>980*1000/8760/2</f>
        <v>55.93607305936073</v>
      </c>
      <c r="H65" s="7">
        <v>1471348.2525870556</v>
      </c>
      <c r="I65" s="7">
        <v>59144.261676821909</v>
      </c>
      <c r="J65" s="7">
        <v>1.9862073159478441E-3</v>
      </c>
      <c r="K65" s="7">
        <v>1.3</v>
      </c>
      <c r="L65" s="7">
        <v>0</v>
      </c>
      <c r="M65" s="7">
        <v>-1</v>
      </c>
      <c r="N65" s="7">
        <v>0</v>
      </c>
      <c r="O65" s="7">
        <v>0</v>
      </c>
      <c r="P65" s="7">
        <f>-0.366</f>
        <v>-0.36599999999999999</v>
      </c>
      <c r="Q65" s="7">
        <v>0</v>
      </c>
      <c r="R65" s="7">
        <v>0</v>
      </c>
      <c r="S65" s="7">
        <f>-1.45833333333333</f>
        <v>-1.4583333333333299</v>
      </c>
      <c r="T65" s="7"/>
      <c r="U65" s="7">
        <v>0</v>
      </c>
      <c r="V65" s="7">
        <v>0</v>
      </c>
      <c r="W65" s="7"/>
      <c r="X65" s="7"/>
    </row>
    <row r="66" spans="1:24" x14ac:dyDescent="0.35">
      <c r="A66" s="6" t="s">
        <v>11</v>
      </c>
      <c r="B66" s="8" t="s">
        <v>136</v>
      </c>
      <c r="C66" s="8" t="s">
        <v>188</v>
      </c>
      <c r="D66" s="9" t="s">
        <v>20</v>
      </c>
      <c r="E66" s="9" t="s">
        <v>28</v>
      </c>
      <c r="F66" s="1" t="s">
        <v>177</v>
      </c>
      <c r="G66" s="7">
        <f>980*1000/8760/2</f>
        <v>55.93607305936073</v>
      </c>
      <c r="H66" s="7">
        <v>505146.39005770272</v>
      </c>
      <c r="I66" s="7">
        <v>33253.359333560031</v>
      </c>
      <c r="J66" s="7">
        <v>1.5362261073871364E-3</v>
      </c>
      <c r="K66" s="7">
        <v>1.3</v>
      </c>
      <c r="L66" s="7">
        <v>0</v>
      </c>
      <c r="M66" s="7">
        <v>-1</v>
      </c>
      <c r="N66" s="7">
        <v>0</v>
      </c>
      <c r="O66" s="7">
        <v>0</v>
      </c>
      <c r="P66" s="7">
        <f>-0.312659356850945</f>
        <v>-0.31265935685094498</v>
      </c>
      <c r="Q66" s="7">
        <v>0</v>
      </c>
      <c r="R66" s="7">
        <v>0</v>
      </c>
      <c r="S66" s="7">
        <f>-1.12794355450778</f>
        <v>-1.1279435545077801</v>
      </c>
      <c r="T66" s="7"/>
      <c r="U66" s="7">
        <v>0</v>
      </c>
      <c r="V66" s="7">
        <v>0</v>
      </c>
      <c r="W66" s="7"/>
      <c r="X66" s="7"/>
    </row>
    <row r="67" spans="1:24" x14ac:dyDescent="0.35">
      <c r="A67" s="6" t="s">
        <v>12</v>
      </c>
      <c r="B67" s="8" t="s">
        <v>39</v>
      </c>
      <c r="C67" s="8" t="s">
        <v>137</v>
      </c>
      <c r="D67" s="9" t="s">
        <v>20</v>
      </c>
      <c r="E67" s="9" t="s">
        <v>21</v>
      </c>
      <c r="F67" s="1" t="s">
        <v>181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35">
      <c r="A68" s="6" t="s">
        <v>12</v>
      </c>
      <c r="B68" s="8" t="s">
        <v>138</v>
      </c>
      <c r="C68" s="8" t="s">
        <v>185</v>
      </c>
      <c r="D68" s="9" t="s">
        <v>20</v>
      </c>
      <c r="E68" s="9" t="s">
        <v>28</v>
      </c>
      <c r="F68" s="1" t="s">
        <v>177</v>
      </c>
      <c r="G68" s="7">
        <f>0.959897745*1000/8760/2</f>
        <v>5.4788684075342466E-2</v>
      </c>
      <c r="H68">
        <v>10034.871395</v>
      </c>
      <c r="I68" s="7">
        <v>289.09993153852815</v>
      </c>
      <c r="J68" s="7">
        <v>0.10139851472516991</v>
      </c>
      <c r="K68" s="7">
        <v>1</v>
      </c>
      <c r="L68" s="7">
        <v>0</v>
      </c>
      <c r="M68" s="7">
        <v>-1</v>
      </c>
      <c r="N68" s="7">
        <v>0</v>
      </c>
      <c r="O68" s="7">
        <v>0</v>
      </c>
      <c r="P68" s="7">
        <f>-1.64166666666667</f>
        <v>-1.6416666666666699</v>
      </c>
      <c r="Q68" s="7">
        <v>0</v>
      </c>
      <c r="R68" s="7">
        <v>0</v>
      </c>
      <c r="S68" s="7">
        <v>0</v>
      </c>
      <c r="T68" s="7"/>
      <c r="U68" s="7">
        <v>0</v>
      </c>
      <c r="V68" s="7">
        <v>0</v>
      </c>
      <c r="W68" s="7"/>
      <c r="X68" s="7"/>
    </row>
    <row r="69" spans="1:24" x14ac:dyDescent="0.35">
      <c r="A69" s="6" t="s">
        <v>12</v>
      </c>
      <c r="B69" s="8" t="s">
        <v>138</v>
      </c>
      <c r="C69" s="8" t="s">
        <v>186</v>
      </c>
      <c r="D69" s="9" t="s">
        <v>20</v>
      </c>
      <c r="E69" s="9" t="s">
        <v>28</v>
      </c>
      <c r="F69" s="1" t="s">
        <v>177</v>
      </c>
      <c r="G69" s="7">
        <f>0.959897745*1000/8760/2</f>
        <v>5.4788684075342466E-2</v>
      </c>
      <c r="H69">
        <v>480.99334602808187</v>
      </c>
      <c r="I69" s="7">
        <v>32.244208476957212</v>
      </c>
      <c r="J69" s="7">
        <v>6.0891371553999325E-2</v>
      </c>
      <c r="K69" s="7">
        <v>1</v>
      </c>
      <c r="L69" s="7">
        <v>0</v>
      </c>
      <c r="M69" s="7">
        <v>-1</v>
      </c>
      <c r="N69" s="7">
        <v>0</v>
      </c>
      <c r="O69" s="7">
        <v>0</v>
      </c>
      <c r="P69" s="7">
        <f>-1.03639471271837</f>
        <v>-1.0363947127183699</v>
      </c>
      <c r="Q69" s="7">
        <v>0</v>
      </c>
      <c r="R69" s="7">
        <v>0</v>
      </c>
      <c r="S69" s="7">
        <v>0</v>
      </c>
      <c r="T69" s="7"/>
      <c r="U69" s="7">
        <v>0</v>
      </c>
      <c r="V69" s="7">
        <v>0</v>
      </c>
      <c r="W69" s="7"/>
      <c r="X69" s="7"/>
    </row>
    <row r="70" spans="1:24" x14ac:dyDescent="0.35">
      <c r="A70" s="6" t="s">
        <v>12</v>
      </c>
      <c r="B70" s="7" t="s">
        <v>55</v>
      </c>
      <c r="C70" s="7" t="s">
        <v>139</v>
      </c>
      <c r="D70" s="1" t="s">
        <v>45</v>
      </c>
      <c r="E70" s="1" t="s">
        <v>28</v>
      </c>
      <c r="F70" s="1" t="s">
        <v>181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35">
      <c r="A71" s="6" t="s">
        <v>158</v>
      </c>
      <c r="B71" s="7"/>
      <c r="C71" s="7" t="s">
        <v>140</v>
      </c>
      <c r="D71" s="1" t="s">
        <v>20</v>
      </c>
      <c r="E71" s="1" t="s">
        <v>21</v>
      </c>
      <c r="F71" s="1" t="s">
        <v>181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35">
      <c r="A72" s="6" t="s">
        <v>158</v>
      </c>
      <c r="B72" s="7"/>
      <c r="C72" s="7" t="s">
        <v>141</v>
      </c>
      <c r="D72" s="1" t="s">
        <v>20</v>
      </c>
      <c r="E72" s="1" t="s">
        <v>21</v>
      </c>
      <c r="F72" s="1" t="s">
        <v>181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35">
      <c r="A73" s="6" t="s">
        <v>158</v>
      </c>
      <c r="B73" s="7"/>
      <c r="C73" s="7" t="s">
        <v>142</v>
      </c>
      <c r="D73" s="1" t="s">
        <v>45</v>
      </c>
      <c r="E73" s="1" t="s">
        <v>45</v>
      </c>
      <c r="F73" s="1" t="s">
        <v>181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35">
      <c r="A74" s="6" t="s">
        <v>158</v>
      </c>
      <c r="B74" s="7"/>
      <c r="C74" s="7" t="s">
        <v>143</v>
      </c>
      <c r="D74" s="1" t="s">
        <v>20</v>
      </c>
      <c r="E74" s="1" t="s">
        <v>21</v>
      </c>
      <c r="F74" s="1" t="s">
        <v>181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35">
      <c r="A75" s="6" t="s">
        <v>158</v>
      </c>
      <c r="B75" s="7"/>
      <c r="C75" s="7" t="s">
        <v>144</v>
      </c>
      <c r="D75" s="1" t="s">
        <v>20</v>
      </c>
      <c r="E75" s="1" t="s">
        <v>21</v>
      </c>
      <c r="F75" s="1" t="s">
        <v>181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35">
      <c r="A76" s="6" t="s">
        <v>158</v>
      </c>
      <c r="B76" s="7"/>
      <c r="C76" s="7" t="s">
        <v>145</v>
      </c>
      <c r="D76" s="1" t="s">
        <v>45</v>
      </c>
      <c r="E76" s="1" t="s">
        <v>21</v>
      </c>
      <c r="F76" s="1" t="s">
        <v>181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35">
      <c r="A77" s="6" t="s">
        <v>158</v>
      </c>
      <c r="B77" s="7"/>
      <c r="C77" s="7" t="s">
        <v>146</v>
      </c>
      <c r="D77" s="1" t="s">
        <v>45</v>
      </c>
      <c r="E77" s="1" t="s">
        <v>21</v>
      </c>
      <c r="F77" s="1" t="s">
        <v>181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35">
      <c r="A78" s="6" t="s">
        <v>158</v>
      </c>
      <c r="B78" s="7"/>
      <c r="C78" s="7" t="s">
        <v>162</v>
      </c>
      <c r="D78" s="1" t="s">
        <v>20</v>
      </c>
      <c r="E78" s="1" t="s">
        <v>21</v>
      </c>
      <c r="F78" s="1" t="s">
        <v>178</v>
      </c>
      <c r="G78" s="7">
        <v>63.54</v>
      </c>
      <c r="H78" s="7">
        <v>1950</v>
      </c>
      <c r="I78" s="7">
        <v>78</v>
      </c>
      <c r="J78" s="7">
        <v>0</v>
      </c>
      <c r="K78" s="7">
        <v>-1</v>
      </c>
      <c r="L78" s="7">
        <v>1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35">
      <c r="A79" s="6" t="s">
        <v>158</v>
      </c>
      <c r="B79" s="7"/>
      <c r="C79" s="7" t="s">
        <v>163</v>
      </c>
      <c r="D79" s="1" t="s">
        <v>20</v>
      </c>
      <c r="E79" s="1" t="s">
        <v>21</v>
      </c>
      <c r="F79" s="1" t="s">
        <v>178</v>
      </c>
      <c r="G79" s="7">
        <v>635.4</v>
      </c>
      <c r="H79" s="7">
        <v>19500</v>
      </c>
      <c r="I79" s="7">
        <v>780</v>
      </c>
      <c r="J79" s="7">
        <v>0</v>
      </c>
      <c r="K79" s="7">
        <v>-1</v>
      </c>
      <c r="L79" s="7">
        <v>1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35">
      <c r="A80" s="6" t="s">
        <v>158</v>
      </c>
      <c r="B80" s="7"/>
      <c r="C80" s="7" t="s">
        <v>147</v>
      </c>
      <c r="D80" s="1" t="s">
        <v>20</v>
      </c>
      <c r="E80" s="1" t="s">
        <v>21</v>
      </c>
      <c r="F80" s="1" t="s">
        <v>181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35">
      <c r="A81" s="6" t="s">
        <v>158</v>
      </c>
      <c r="B81" s="7"/>
      <c r="C81" s="7" t="s">
        <v>148</v>
      </c>
      <c r="D81" s="1" t="s">
        <v>20</v>
      </c>
      <c r="E81" s="1" t="s">
        <v>21</v>
      </c>
      <c r="F81" s="1" t="s">
        <v>181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35">
      <c r="A82" s="6" t="s">
        <v>159</v>
      </c>
      <c r="B82" s="8"/>
      <c r="C82" s="8" t="s">
        <v>149</v>
      </c>
      <c r="D82" s="9" t="s">
        <v>20</v>
      </c>
      <c r="E82" s="9" t="s">
        <v>45</v>
      </c>
      <c r="F82" s="1" t="s">
        <v>181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35">
      <c r="A83" s="6" t="s">
        <v>159</v>
      </c>
      <c r="B83" s="8"/>
      <c r="C83" s="8" t="s">
        <v>150</v>
      </c>
      <c r="D83" s="9" t="s">
        <v>20</v>
      </c>
      <c r="E83" s="9" t="s">
        <v>21</v>
      </c>
      <c r="F83" s="1" t="s">
        <v>181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35">
      <c r="A84" s="6" t="s">
        <v>159</v>
      </c>
      <c r="B84" s="8"/>
      <c r="C84" s="8" t="s">
        <v>151</v>
      </c>
      <c r="D84" s="9" t="s">
        <v>20</v>
      </c>
      <c r="E84" s="9" t="s">
        <v>21</v>
      </c>
      <c r="F84" s="1" t="s">
        <v>181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35">
      <c r="A85" s="6" t="s">
        <v>160</v>
      </c>
      <c r="B85" s="7"/>
      <c r="C85" s="7" t="s">
        <v>152</v>
      </c>
      <c r="D85" s="1" t="s">
        <v>20</v>
      </c>
      <c r="E85" s="1" t="s">
        <v>21</v>
      </c>
      <c r="F85" s="1" t="s">
        <v>181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35">
      <c r="A86" s="6" t="s">
        <v>160</v>
      </c>
      <c r="B86" s="7"/>
      <c r="C86" s="7" t="s">
        <v>153</v>
      </c>
      <c r="D86" s="1" t="s">
        <v>20</v>
      </c>
      <c r="E86" s="1" t="s">
        <v>21</v>
      </c>
      <c r="F86" s="1" t="s">
        <v>178</v>
      </c>
      <c r="G86" s="7"/>
      <c r="H86" s="7">
        <v>66000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>
        <v>57.1</v>
      </c>
      <c r="V86" s="7"/>
      <c r="W86" s="7"/>
      <c r="X86" s="7"/>
    </row>
    <row r="87" spans="1:24" x14ac:dyDescent="0.35">
      <c r="A87" s="6" t="s">
        <v>160</v>
      </c>
      <c r="B87" s="7"/>
      <c r="C87" s="7" t="s">
        <v>154</v>
      </c>
      <c r="D87" s="1" t="s">
        <v>45</v>
      </c>
      <c r="E87" s="1" t="s">
        <v>45</v>
      </c>
      <c r="F87" s="1" t="s">
        <v>178</v>
      </c>
      <c r="G87" s="7">
        <v>230400000</v>
      </c>
      <c r="H87" s="7">
        <v>32000</v>
      </c>
      <c r="I87" s="7">
        <v>1280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>
        <v>180</v>
      </c>
      <c r="V87" s="7">
        <v>360</v>
      </c>
      <c r="W87" s="7"/>
      <c r="X87" s="7"/>
    </row>
    <row r="88" spans="1:24" x14ac:dyDescent="0.35">
      <c r="A88" s="6" t="s">
        <v>160</v>
      </c>
      <c r="B88" s="7"/>
      <c r="C88" s="7" t="s">
        <v>155</v>
      </c>
      <c r="D88" s="1" t="s">
        <v>44</v>
      </c>
      <c r="E88" s="1" t="s">
        <v>45</v>
      </c>
      <c r="F88" s="1" t="s">
        <v>181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35">
      <c r="A89" s="6" t="s">
        <v>160</v>
      </c>
      <c r="B89" s="7"/>
      <c r="C89" s="7" t="s">
        <v>156</v>
      </c>
      <c r="D89" s="1" t="s">
        <v>20</v>
      </c>
      <c r="E89" s="1" t="s">
        <v>21</v>
      </c>
      <c r="F89" s="1" t="s">
        <v>181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35">
      <c r="A90" s="6" t="s">
        <v>161</v>
      </c>
      <c r="B90" s="7"/>
      <c r="C90" s="7" t="s">
        <v>157</v>
      </c>
      <c r="D90" s="1" t="s">
        <v>20</v>
      </c>
      <c r="E90" s="1" t="s">
        <v>21</v>
      </c>
      <c r="F90" s="1" t="s">
        <v>178</v>
      </c>
      <c r="G90" s="7">
        <v>360</v>
      </c>
      <c r="H90" s="7">
        <v>1145</v>
      </c>
      <c r="I90" s="7">
        <v>34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</sheetData>
  <dataConsolidate/>
  <phoneticPr fontId="3" type="noConversion"/>
  <conditionalFormatting sqref="A2:A66">
    <cfRule type="cellIs" dxfId="8" priority="17" operator="equal">
      <formula>"new"</formula>
    </cfRule>
  </conditionalFormatting>
  <conditionalFormatting sqref="A67:A70">
    <cfRule type="cellIs" dxfId="7" priority="9" operator="equal">
      <formula>"new"</formula>
    </cfRule>
  </conditionalFormatting>
  <conditionalFormatting sqref="A71:A81">
    <cfRule type="cellIs" dxfId="6" priority="8" operator="equal">
      <formula>"new"</formula>
    </cfRule>
  </conditionalFormatting>
  <conditionalFormatting sqref="A82:A84">
    <cfRule type="cellIs" dxfId="5" priority="7" operator="equal">
      <formula>"new"</formula>
    </cfRule>
  </conditionalFormatting>
  <conditionalFormatting sqref="A85:A89">
    <cfRule type="cellIs" dxfId="4" priority="6" operator="equal">
      <formula>"new"</formula>
    </cfRule>
  </conditionalFormatting>
  <conditionalFormatting sqref="A90">
    <cfRule type="cellIs" dxfId="3" priority="5" operator="equal">
      <formula>"new"</formula>
    </cfRule>
  </conditionalFormatting>
  <conditionalFormatting sqref="F2:F90">
    <cfRule type="cellIs" dxfId="2" priority="2" operator="equal">
      <formula>"no values"</formula>
    </cfRule>
    <cfRule type="cellIs" dxfId="1" priority="3" operator="equal">
      <formula>"initial values"</formula>
    </cfRule>
    <cfRule type="cellIs" dxfId="0" priority="4" operator="equal">
      <formula>"complete"</formula>
    </cfRule>
  </conditionalFormatting>
  <dataValidations count="5">
    <dataValidation type="list" allowBlank="1" showInputMessage="1" showErrorMessage="1" sqref="E80:E81 E83:E84 E86:E89 E2:E70" xr:uid="{C180FB0C-3BEF-4E12-8DB0-7B765AE19521}">
      <formula1>"Elegancy, Anna, Mijndert, Nilay, ?"</formula1>
    </dataValidation>
    <dataValidation type="list" allowBlank="1" showInputMessage="1" showErrorMessage="1" sqref="E52 E71:E79 E82 E85:E87 E89:E90" xr:uid="{AB64F27B-6F81-463D-8E54-6C0EDE93DAEB}">
      <formula1>"Elegancy, Elegancy or Anna, Anna, Mijndert, Nilay, ?"</formula1>
    </dataValidation>
    <dataValidation type="list" allowBlank="1" showInputMessage="1" showErrorMessage="1" sqref="A2:A90" xr:uid="{F624D5D9-6DBC-4D68-B9DC-6F7175C41E58}">
      <formula1>"PROCESS_TECH, END_USE_TECH, PIPELINES, VEHICLES, STORAGE_TECH, TANKS"</formula1>
    </dataValidation>
    <dataValidation type="list" allowBlank="1" showInputMessage="1" showErrorMessage="1" sqref="D2:E90" xr:uid="{00988C10-6431-46EB-AF91-70B3E2508435}">
      <formula1>"Yes, No, ?"</formula1>
    </dataValidation>
    <dataValidation type="list" allowBlank="1" showInputMessage="1" showErrorMessage="1" sqref="F2:F90" xr:uid="{680C76D0-57EB-4643-93DD-017DCD619D4A}">
      <formula1>"complete, initial values, no values"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Lukas Kung</cp:lastModifiedBy>
  <dcterms:created xsi:type="dcterms:W3CDTF">2022-10-14T16:13:23Z</dcterms:created>
  <dcterms:modified xsi:type="dcterms:W3CDTF">2022-12-23T13:02:59Z</dcterms:modified>
</cp:coreProperties>
</file>