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4371e26b0f39e801/ZEB/ScotZEB/"/>
    </mc:Choice>
  </mc:AlternateContent>
  <xr:revisionPtr revIDLastSave="3" documentId="13_ncr:1_{75FEC134-301C-4885-99C8-56BBF847683A}" xr6:coauthVersionLast="47" xr6:coauthVersionMax="47" xr10:uidLastSave="{75DFED2B-3502-401A-AA60-70E6FF56DF85}"/>
  <bookViews>
    <workbookView xWindow="25300" yWindow="4740" windowWidth="25050" windowHeight="19500" activeTab="6" xr2:uid="{00000000-000D-0000-FFFF-FFFF00000000}"/>
  </bookViews>
  <sheets>
    <sheet name="Input" sheetId="1" r:id="rId1"/>
    <sheet name="Consumption" sheetId="2" r:id="rId2"/>
    <sheet name="Operations" sheetId="3" r:id="rId3"/>
    <sheet name="Cost" sheetId="4" r:id="rId4"/>
    <sheet name="Emissions" sheetId="8" r:id="rId5"/>
    <sheet name="Output" sheetId="6" r:id="rId6"/>
    <sheet name="Plo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E17" i="2"/>
  <c r="F28" i="1" l="1"/>
  <c r="F35" i="1"/>
  <c r="F49" i="1"/>
  <c r="G49" i="1" s="1"/>
  <c r="H33" i="1" l="1"/>
  <c r="D30" i="4" l="1"/>
  <c r="C29" i="4"/>
  <c r="C13" i="6" s="1"/>
  <c r="C3" i="6"/>
  <c r="D3" i="6"/>
  <c r="E3" i="6"/>
  <c r="F3" i="6"/>
  <c r="G3" i="6"/>
  <c r="H3" i="6"/>
  <c r="I3" i="6"/>
  <c r="J3" i="6"/>
  <c r="C5" i="8"/>
  <c r="D5" i="8"/>
  <c r="E5" i="8"/>
  <c r="F5" i="8"/>
  <c r="G5" i="8"/>
  <c r="H5" i="8"/>
  <c r="I5" i="8"/>
  <c r="J5" i="8"/>
  <c r="C5" i="4"/>
  <c r="D5" i="4"/>
  <c r="E5" i="4"/>
  <c r="F5" i="4"/>
  <c r="G5" i="4"/>
  <c r="H5" i="4"/>
  <c r="I5" i="4"/>
  <c r="J5" i="4"/>
  <c r="C5" i="2"/>
  <c r="D5" i="2"/>
  <c r="E5" i="2"/>
  <c r="F5" i="2"/>
  <c r="G5" i="2"/>
  <c r="H5" i="2"/>
  <c r="I5" i="2"/>
  <c r="J5" i="2"/>
  <c r="C57" i="2"/>
  <c r="C10" i="6" s="1"/>
  <c r="D57" i="2"/>
  <c r="D10" i="6" s="1"/>
  <c r="H46" i="1"/>
  <c r="J12" i="8" s="1"/>
  <c r="J22" i="8" s="1"/>
  <c r="G46" i="1"/>
  <c r="F46" i="1"/>
  <c r="C14" i="6"/>
  <c r="D14" i="6"/>
  <c r="D29" i="8"/>
  <c r="C8" i="8"/>
  <c r="D8" i="8"/>
  <c r="E8" i="8"/>
  <c r="G8" i="8"/>
  <c r="H8" i="8"/>
  <c r="C6" i="8"/>
  <c r="D6" i="8"/>
  <c r="E6" i="8"/>
  <c r="G6" i="8"/>
  <c r="H6" i="8"/>
  <c r="I6" i="8"/>
  <c r="J6" i="8"/>
  <c r="J10" i="8"/>
  <c r="H10" i="8"/>
  <c r="F10" i="8"/>
  <c r="C12" i="8"/>
  <c r="D12" i="8"/>
  <c r="E12" i="8"/>
  <c r="E22" i="8" s="1"/>
  <c r="C13" i="8"/>
  <c r="D13" i="8"/>
  <c r="E13" i="8"/>
  <c r="G13" i="8"/>
  <c r="C14" i="8"/>
  <c r="D14" i="8"/>
  <c r="E14" i="8"/>
  <c r="G14" i="8"/>
  <c r="C15" i="8"/>
  <c r="D15" i="8"/>
  <c r="E15" i="8"/>
  <c r="F15" i="8"/>
  <c r="G15" i="8"/>
  <c r="F47" i="1"/>
  <c r="G47" i="1" s="1"/>
  <c r="H47" i="1" s="1"/>
  <c r="I47" i="1" s="1"/>
  <c r="J47" i="1" s="1"/>
  <c r="J13" i="8" s="1"/>
  <c r="F48" i="1"/>
  <c r="H48" i="1" s="1"/>
  <c r="I48" i="1" s="1"/>
  <c r="J48" i="1" s="1"/>
  <c r="J14" i="8" s="1"/>
  <c r="H49" i="1"/>
  <c r="I49" i="1" s="1"/>
  <c r="J49" i="1" s="1"/>
  <c r="J15" i="8" s="1"/>
  <c r="F43" i="1"/>
  <c r="F12" i="4" s="1"/>
  <c r="F37" i="1"/>
  <c r="F25" i="1"/>
  <c r="F20" i="2" s="1"/>
  <c r="F27" i="1"/>
  <c r="F33" i="1"/>
  <c r="F5" i="3" s="1"/>
  <c r="F34" i="1"/>
  <c r="H34" i="1" s="1"/>
  <c r="I34" i="1" s="1"/>
  <c r="J34" i="1" s="1"/>
  <c r="J6" i="3" s="1"/>
  <c r="C7" i="6"/>
  <c r="D7" i="6"/>
  <c r="E7" i="6"/>
  <c r="G7" i="6"/>
  <c r="H7" i="6"/>
  <c r="I7" i="6"/>
  <c r="J7" i="6"/>
  <c r="C8" i="6"/>
  <c r="D8" i="6"/>
  <c r="E8" i="6"/>
  <c r="G8" i="6"/>
  <c r="H8" i="6"/>
  <c r="F6" i="6"/>
  <c r="C4" i="6"/>
  <c r="D4" i="6"/>
  <c r="E4" i="6"/>
  <c r="F4" i="6"/>
  <c r="I4" i="6"/>
  <c r="J4" i="6"/>
  <c r="C5" i="6"/>
  <c r="D5" i="6"/>
  <c r="E5" i="6"/>
  <c r="F5" i="6"/>
  <c r="I5" i="6"/>
  <c r="J5" i="6"/>
  <c r="C27" i="4"/>
  <c r="C11" i="6" s="1"/>
  <c r="D27" i="4"/>
  <c r="D11" i="6" s="1"/>
  <c r="B39" i="4"/>
  <c r="B38" i="4"/>
  <c r="B37" i="4"/>
  <c r="B36" i="4"/>
  <c r="B35" i="4"/>
  <c r="B34" i="4"/>
  <c r="D29" i="4"/>
  <c r="D13" i="6" s="1"/>
  <c r="F7" i="4"/>
  <c r="C9" i="4"/>
  <c r="D9" i="4"/>
  <c r="E9" i="4"/>
  <c r="J9" i="4"/>
  <c r="C14" i="4"/>
  <c r="C28" i="4" s="1"/>
  <c r="C12" i="6" s="1"/>
  <c r="D14" i="4"/>
  <c r="D28" i="4" s="1"/>
  <c r="D12" i="6" s="1"/>
  <c r="C10" i="4"/>
  <c r="D10" i="4"/>
  <c r="E10" i="4"/>
  <c r="G10" i="4"/>
  <c r="I10" i="4"/>
  <c r="C11" i="4"/>
  <c r="D11" i="4"/>
  <c r="E11" i="4"/>
  <c r="E17" i="4" s="1"/>
  <c r="C12" i="4"/>
  <c r="D12" i="4"/>
  <c r="E12" i="4"/>
  <c r="I12" i="4"/>
  <c r="D26" i="3"/>
  <c r="C56" i="2"/>
  <c r="C19" i="8" s="1"/>
  <c r="D56" i="2"/>
  <c r="D16" i="3" s="1"/>
  <c r="C5" i="3"/>
  <c r="D5" i="3"/>
  <c r="E5" i="3"/>
  <c r="C6" i="3"/>
  <c r="D6" i="3"/>
  <c r="E6" i="3"/>
  <c r="C7" i="3"/>
  <c r="C11" i="3" s="1"/>
  <c r="D7" i="3"/>
  <c r="D11" i="3" s="1"/>
  <c r="E7" i="3"/>
  <c r="E11" i="3" s="1"/>
  <c r="C8" i="3"/>
  <c r="C12" i="3" s="1"/>
  <c r="D8" i="3"/>
  <c r="D12" i="3" s="1"/>
  <c r="E8" i="3"/>
  <c r="E12" i="3" s="1"/>
  <c r="C9" i="3"/>
  <c r="D9" i="3"/>
  <c r="E9" i="3"/>
  <c r="E21" i="3" s="1"/>
  <c r="F9" i="3"/>
  <c r="F21" i="3" s="1"/>
  <c r="C54" i="2"/>
  <c r="C17" i="8" s="1"/>
  <c r="D54" i="2"/>
  <c r="D14" i="3" s="1"/>
  <c r="C55" i="2"/>
  <c r="C18" i="8" s="1"/>
  <c r="D55" i="2"/>
  <c r="D18" i="8" s="1"/>
  <c r="F29" i="1"/>
  <c r="F7" i="6" s="1"/>
  <c r="F30" i="1"/>
  <c r="F8" i="6" s="1"/>
  <c r="F24" i="1"/>
  <c r="C20" i="2"/>
  <c r="D20" i="2"/>
  <c r="E20" i="2"/>
  <c r="C21" i="2"/>
  <c r="D21" i="2"/>
  <c r="E21" i="2"/>
  <c r="C22" i="2"/>
  <c r="D22" i="2"/>
  <c r="E22" i="2"/>
  <c r="F22" i="2"/>
  <c r="C23" i="2"/>
  <c r="D23" i="2"/>
  <c r="E23" i="2"/>
  <c r="C24" i="2"/>
  <c r="D24" i="2"/>
  <c r="E24" i="2"/>
  <c r="E51" i="2" s="1"/>
  <c r="E57" i="2" s="1"/>
  <c r="E10" i="6" s="1"/>
  <c r="G24" i="2"/>
  <c r="H24" i="2"/>
  <c r="I24" i="2"/>
  <c r="C25" i="2"/>
  <c r="D25" i="2"/>
  <c r="E25" i="2"/>
  <c r="G25" i="2"/>
  <c r="C7" i="2"/>
  <c r="D7" i="2"/>
  <c r="E7" i="2"/>
  <c r="F7" i="2" s="1"/>
  <c r="C8" i="2"/>
  <c r="D8" i="2"/>
  <c r="E8" i="2"/>
  <c r="F8" i="2" s="1"/>
  <c r="C9" i="2"/>
  <c r="D9" i="2"/>
  <c r="E9" i="2"/>
  <c r="F9" i="2" s="1"/>
  <c r="C10" i="2"/>
  <c r="D10" i="2"/>
  <c r="E10" i="2"/>
  <c r="F10" i="2" s="1"/>
  <c r="G10" i="2" s="1"/>
  <c r="H10" i="2" s="1"/>
  <c r="I10" i="2" s="1"/>
  <c r="J10" i="2" s="1"/>
  <c r="C11" i="2"/>
  <c r="D11" i="2"/>
  <c r="E11" i="2"/>
  <c r="F11" i="2" s="1"/>
  <c r="G11" i="2" s="1"/>
  <c r="H11" i="2" s="1"/>
  <c r="I11" i="2" s="1"/>
  <c r="J11" i="2" s="1"/>
  <c r="C12" i="2"/>
  <c r="D12" i="2"/>
  <c r="E12" i="2"/>
  <c r="E30" i="2" s="1"/>
  <c r="C13" i="2"/>
  <c r="D13" i="2"/>
  <c r="E13" i="2"/>
  <c r="F13" i="2" s="1"/>
  <c r="G13" i="2" s="1"/>
  <c r="H13" i="2" s="1"/>
  <c r="I13" i="2" s="1"/>
  <c r="J13" i="2" s="1"/>
  <c r="C14" i="2"/>
  <c r="D14" i="2"/>
  <c r="E14" i="2"/>
  <c r="F14" i="2" s="1"/>
  <c r="G14" i="2" s="1"/>
  <c r="H14" i="2" s="1"/>
  <c r="I14" i="2" s="1"/>
  <c r="J14" i="2" s="1"/>
  <c r="C16" i="2"/>
  <c r="D16" i="2"/>
  <c r="E16" i="2"/>
  <c r="C17" i="2"/>
  <c r="D17" i="2"/>
  <c r="C18" i="2"/>
  <c r="D18" i="2"/>
  <c r="F42" i="1"/>
  <c r="G42" i="1" s="1"/>
  <c r="H42" i="1" s="1"/>
  <c r="I42" i="1" s="1"/>
  <c r="J42" i="1" s="1"/>
  <c r="J11" i="4" s="1"/>
  <c r="J17" i="4" s="1"/>
  <c r="F23" i="2"/>
  <c r="G17" i="1"/>
  <c r="G4" i="6" s="1"/>
  <c r="G35" i="1"/>
  <c r="H35" i="1" s="1"/>
  <c r="I35" i="1" s="1"/>
  <c r="J35" i="1" s="1"/>
  <c r="J7" i="3" s="1"/>
  <c r="J11" i="3" s="1"/>
  <c r="J24" i="2"/>
  <c r="J25" i="2"/>
  <c r="F41" i="1"/>
  <c r="H41" i="1" s="1"/>
  <c r="J41" i="1" s="1"/>
  <c r="J10" i="4" s="1"/>
  <c r="F40" i="1"/>
  <c r="G40" i="1" s="1"/>
  <c r="H40" i="1" s="1"/>
  <c r="H9" i="4" s="1"/>
  <c r="H37" i="1"/>
  <c r="I37" i="1" s="1"/>
  <c r="J37" i="1" s="1"/>
  <c r="J9" i="3" s="1"/>
  <c r="J21" i="3" s="1"/>
  <c r="F36" i="1"/>
  <c r="G36" i="1" s="1"/>
  <c r="H36" i="1" s="1"/>
  <c r="I36" i="1" s="1"/>
  <c r="J36" i="1" s="1"/>
  <c r="J8" i="3" s="1"/>
  <c r="J12" i="3" s="1"/>
  <c r="I33" i="1"/>
  <c r="J33" i="1" s="1"/>
  <c r="J5" i="3" s="1"/>
  <c r="H27" i="1"/>
  <c r="I27" i="1" s="1"/>
  <c r="J27" i="1" s="1"/>
  <c r="J22" i="2" s="1"/>
  <c r="F26" i="1"/>
  <c r="G26" i="1" s="1"/>
  <c r="H26" i="1" s="1"/>
  <c r="I26" i="1" s="1"/>
  <c r="J26" i="1" s="1"/>
  <c r="J21" i="2" s="1"/>
  <c r="H25" i="1"/>
  <c r="I25" i="1" s="1"/>
  <c r="J25" i="1" s="1"/>
  <c r="J20" i="2" s="1"/>
  <c r="F21" i="1"/>
  <c r="G21" i="1" s="1"/>
  <c r="H21" i="1" s="1"/>
  <c r="I21" i="1" s="1"/>
  <c r="J21" i="1" s="1"/>
  <c r="J18" i="2" s="1"/>
  <c r="F20" i="1"/>
  <c r="G20" i="1" s="1"/>
  <c r="H20" i="1" s="1"/>
  <c r="I20" i="1" s="1"/>
  <c r="J20" i="1" s="1"/>
  <c r="J17" i="2" s="1"/>
  <c r="F19" i="1"/>
  <c r="G19" i="1" s="1"/>
  <c r="H19" i="1" s="1"/>
  <c r="J16" i="2" s="1"/>
  <c r="G18" i="1"/>
  <c r="G5" i="6" s="1"/>
  <c r="H15" i="8" l="1"/>
  <c r="J8" i="8"/>
  <c r="I8" i="8"/>
  <c r="I13" i="8"/>
  <c r="I23" i="8" s="1"/>
  <c r="G23" i="8"/>
  <c r="H13" i="8"/>
  <c r="H23" i="8" s="1"/>
  <c r="F6" i="8"/>
  <c r="F8" i="8"/>
  <c r="F13" i="8"/>
  <c r="I15" i="8"/>
  <c r="E23" i="8"/>
  <c r="C16" i="3"/>
  <c r="C14" i="3"/>
  <c r="D15" i="3"/>
  <c r="D19" i="8"/>
  <c r="D17" i="8"/>
  <c r="C15" i="3"/>
  <c r="I12" i="8"/>
  <c r="I22" i="8" s="1"/>
  <c r="H12" i="8"/>
  <c r="H22" i="8" s="1"/>
  <c r="G12" i="8"/>
  <c r="G22" i="8" s="1"/>
  <c r="F12" i="8"/>
  <c r="F22" i="8" s="1"/>
  <c r="F14" i="8"/>
  <c r="I14" i="8"/>
  <c r="H14" i="8"/>
  <c r="J23" i="8"/>
  <c r="H18" i="2"/>
  <c r="I8" i="3"/>
  <c r="I12" i="3" s="1"/>
  <c r="E50" i="2"/>
  <c r="E56" i="2" s="1"/>
  <c r="H8" i="3"/>
  <c r="H12" i="3" s="1"/>
  <c r="F24" i="2"/>
  <c r="F25" i="2"/>
  <c r="F49" i="2" s="1"/>
  <c r="F55" i="2" s="1"/>
  <c r="H16" i="2"/>
  <c r="I7" i="3"/>
  <c r="I11" i="3" s="1"/>
  <c r="H21" i="2"/>
  <c r="G18" i="2"/>
  <c r="G17" i="2"/>
  <c r="G16" i="2"/>
  <c r="H7" i="3"/>
  <c r="H11" i="3" s="1"/>
  <c r="F18" i="2"/>
  <c r="F17" i="2"/>
  <c r="F16" i="2"/>
  <c r="F21" i="2"/>
  <c r="F36" i="2" s="1"/>
  <c r="H17" i="1"/>
  <c r="H4" i="6" s="1"/>
  <c r="G8" i="3"/>
  <c r="G12" i="3" s="1"/>
  <c r="G7" i="3"/>
  <c r="G11" i="3" s="1"/>
  <c r="G11" i="4"/>
  <c r="G17" i="4" s="1"/>
  <c r="I8" i="6"/>
  <c r="G28" i="1"/>
  <c r="H18" i="1"/>
  <c r="H5" i="6" s="1"/>
  <c r="F8" i="3"/>
  <c r="F12" i="3" s="1"/>
  <c r="F7" i="3"/>
  <c r="F11" i="3" s="1"/>
  <c r="F11" i="4"/>
  <c r="F17" i="4" s="1"/>
  <c r="F10" i="4"/>
  <c r="H17" i="2"/>
  <c r="E18" i="4"/>
  <c r="E19" i="4" s="1"/>
  <c r="E20" i="4" s="1"/>
  <c r="F50" i="2"/>
  <c r="F56" i="2" s="1"/>
  <c r="G9" i="4"/>
  <c r="F9" i="4"/>
  <c r="I18" i="2"/>
  <c r="I17" i="2"/>
  <c r="I16" i="2"/>
  <c r="I21" i="2"/>
  <c r="I11" i="4"/>
  <c r="I17" i="4" s="1"/>
  <c r="I18" i="4" s="1"/>
  <c r="I19" i="4" s="1"/>
  <c r="I20" i="4" s="1"/>
  <c r="G21" i="2"/>
  <c r="H11" i="4"/>
  <c r="H17" i="4" s="1"/>
  <c r="H10" i="4"/>
  <c r="J8" i="6"/>
  <c r="I20" i="2"/>
  <c r="H20" i="2"/>
  <c r="G20" i="2"/>
  <c r="I9" i="3"/>
  <c r="I21" i="3" s="1"/>
  <c r="H9" i="3"/>
  <c r="H21" i="3" s="1"/>
  <c r="G9" i="3"/>
  <c r="G21" i="3" s="1"/>
  <c r="F6" i="3"/>
  <c r="J18" i="4"/>
  <c r="I6" i="3"/>
  <c r="H6" i="3"/>
  <c r="G6" i="3"/>
  <c r="I5" i="3"/>
  <c r="H5" i="3"/>
  <c r="G5" i="3"/>
  <c r="E49" i="2"/>
  <c r="E55" i="2" s="1"/>
  <c r="E28" i="2"/>
  <c r="E29" i="2" s="1"/>
  <c r="E37" i="2" s="1"/>
  <c r="G49" i="2"/>
  <c r="G55" i="2" s="1"/>
  <c r="J49" i="2"/>
  <c r="J55" i="2" s="1"/>
  <c r="G9" i="2"/>
  <c r="F32" i="2"/>
  <c r="E32" i="2"/>
  <c r="I22" i="2"/>
  <c r="H22" i="2"/>
  <c r="G22" i="2"/>
  <c r="G8" i="2"/>
  <c r="F12" i="2"/>
  <c r="G7" i="2"/>
  <c r="G50" i="2" s="1"/>
  <c r="G56" i="2" s="1"/>
  <c r="E36" i="2"/>
  <c r="I25" i="2"/>
  <c r="I49" i="2" s="1"/>
  <c r="I55" i="2" s="1"/>
  <c r="H25" i="2"/>
  <c r="H49" i="2" s="1"/>
  <c r="H55" i="2" s="1"/>
  <c r="F23" i="8" l="1"/>
  <c r="F28" i="2"/>
  <c r="F51" i="2"/>
  <c r="F57" i="2" s="1"/>
  <c r="F10" i="6" s="1"/>
  <c r="G16" i="3"/>
  <c r="G22" i="3" s="1"/>
  <c r="G19" i="8"/>
  <c r="G15" i="3"/>
  <c r="G20" i="3" s="1"/>
  <c r="G18" i="8"/>
  <c r="G25" i="8" s="1"/>
  <c r="F16" i="3"/>
  <c r="F19" i="8"/>
  <c r="E16" i="3"/>
  <c r="E22" i="3" s="1"/>
  <c r="E19" i="8"/>
  <c r="I15" i="3"/>
  <c r="I20" i="3" s="1"/>
  <c r="I18" i="8"/>
  <c r="I25" i="8" s="1"/>
  <c r="F15" i="3"/>
  <c r="F20" i="3" s="1"/>
  <c r="F18" i="8"/>
  <c r="F25" i="8" s="1"/>
  <c r="E15" i="3"/>
  <c r="E20" i="3" s="1"/>
  <c r="E18" i="8"/>
  <c r="E25" i="8" s="1"/>
  <c r="J15" i="3"/>
  <c r="J20" i="3" s="1"/>
  <c r="J18" i="8"/>
  <c r="J25" i="8" s="1"/>
  <c r="H15" i="3"/>
  <c r="H20" i="3" s="1"/>
  <c r="H18" i="8"/>
  <c r="H25" i="8" s="1"/>
  <c r="E31" i="2"/>
  <c r="E38" i="2" s="1"/>
  <c r="E39" i="2" s="1"/>
  <c r="E42" i="2" s="1"/>
  <c r="H18" i="4"/>
  <c r="F22" i="3"/>
  <c r="G18" i="4"/>
  <c r="F18" i="4"/>
  <c r="F19" i="4" s="1"/>
  <c r="F29" i="2"/>
  <c r="F37" i="2" s="1"/>
  <c r="H28" i="1"/>
  <c r="G23" i="2"/>
  <c r="G28" i="2" s="1"/>
  <c r="G29" i="2" s="1"/>
  <c r="G37" i="2" s="1"/>
  <c r="H43" i="1"/>
  <c r="G12" i="4"/>
  <c r="I29" i="4"/>
  <c r="E29" i="4"/>
  <c r="H9" i="2"/>
  <c r="G32" i="2"/>
  <c r="G12" i="2"/>
  <c r="F30" i="2"/>
  <c r="F31" i="2" s="1"/>
  <c r="F38" i="2" s="1"/>
  <c r="H8" i="2"/>
  <c r="G36" i="2"/>
  <c r="H7" i="2"/>
  <c r="H50" i="2" s="1"/>
  <c r="H56" i="2" s="1"/>
  <c r="F29" i="4" l="1"/>
  <c r="F20" i="4"/>
  <c r="H16" i="3"/>
  <c r="H22" i="3" s="1"/>
  <c r="H19" i="8"/>
  <c r="G19" i="4"/>
  <c r="G20" i="4" s="1"/>
  <c r="F39" i="2"/>
  <c r="F42" i="2" s="1"/>
  <c r="F43" i="2" s="1"/>
  <c r="C34" i="4"/>
  <c r="E13" i="6"/>
  <c r="C38" i="4"/>
  <c r="I13" i="6"/>
  <c r="I28" i="1"/>
  <c r="H23" i="2"/>
  <c r="H28" i="2" s="1"/>
  <c r="H29" i="2" s="1"/>
  <c r="H37" i="2" s="1"/>
  <c r="C35" i="4"/>
  <c r="F13" i="6"/>
  <c r="J43" i="1"/>
  <c r="J12" i="4" s="1"/>
  <c r="J19" i="4" s="1"/>
  <c r="J20" i="4" s="1"/>
  <c r="H12" i="4"/>
  <c r="H19" i="4" s="1"/>
  <c r="H20" i="4" s="1"/>
  <c r="E44" i="2"/>
  <c r="E45" i="2" s="1"/>
  <c r="E48" i="2" s="1"/>
  <c r="E54" i="2" s="1"/>
  <c r="E43" i="2"/>
  <c r="I9" i="2"/>
  <c r="H32" i="2"/>
  <c r="I8" i="2"/>
  <c r="H36" i="2"/>
  <c r="I7" i="2"/>
  <c r="I50" i="2" s="1"/>
  <c r="I56" i="2" s="1"/>
  <c r="H12" i="2"/>
  <c r="G30" i="2"/>
  <c r="G31" i="2" s="1"/>
  <c r="G38" i="2" s="1"/>
  <c r="G39" i="2" s="1"/>
  <c r="G42" i="2" s="1"/>
  <c r="G29" i="4" l="1"/>
  <c r="C36" i="4" s="1"/>
  <c r="E14" i="3"/>
  <c r="E19" i="3" s="1"/>
  <c r="E23" i="3" s="1"/>
  <c r="E26" i="3" s="1"/>
  <c r="E14" i="4" s="1"/>
  <c r="E17" i="8"/>
  <c r="E24" i="8" s="1"/>
  <c r="E26" i="8" s="1"/>
  <c r="E29" i="8" s="1"/>
  <c r="E14" i="6" s="1"/>
  <c r="I16" i="3"/>
  <c r="I22" i="3" s="1"/>
  <c r="I19" i="8"/>
  <c r="F44" i="2"/>
  <c r="F45" i="2" s="1"/>
  <c r="F48" i="2" s="1"/>
  <c r="F54" i="2" s="1"/>
  <c r="J28" i="1"/>
  <c r="J23" i="2" s="1"/>
  <c r="J28" i="2" s="1"/>
  <c r="J29" i="2" s="1"/>
  <c r="I23" i="2"/>
  <c r="I28" i="2" s="1"/>
  <c r="I29" i="2" s="1"/>
  <c r="I37" i="2" s="1"/>
  <c r="J29" i="4"/>
  <c r="H29" i="4"/>
  <c r="G13" i="6"/>
  <c r="G44" i="2"/>
  <c r="G45" i="2" s="1"/>
  <c r="G43" i="2"/>
  <c r="J9" i="2"/>
  <c r="J32" i="2" s="1"/>
  <c r="I32" i="2"/>
  <c r="I12" i="2"/>
  <c r="H30" i="2"/>
  <c r="H31" i="2" s="1"/>
  <c r="H38" i="2" s="1"/>
  <c r="H39" i="2" s="1"/>
  <c r="H42" i="2" s="1"/>
  <c r="J7" i="2"/>
  <c r="J8" i="2"/>
  <c r="J36" i="2" s="1"/>
  <c r="I36" i="2"/>
  <c r="E28" i="4" l="1"/>
  <c r="E30" i="4" s="1"/>
  <c r="E21" i="4"/>
  <c r="E22" i="4" s="1"/>
  <c r="G48" i="2"/>
  <c r="G54" i="2" s="1"/>
  <c r="G14" i="3" s="1"/>
  <c r="G19" i="3" s="1"/>
  <c r="G23" i="3" s="1"/>
  <c r="G26" i="3" s="1"/>
  <c r="G14" i="4" s="1"/>
  <c r="G28" i="4" s="1"/>
  <c r="D36" i="4" s="1"/>
  <c r="G51" i="2"/>
  <c r="G57" i="2" s="1"/>
  <c r="G10" i="6" s="1"/>
  <c r="G17" i="8"/>
  <c r="G24" i="8" s="1"/>
  <c r="G26" i="8" s="1"/>
  <c r="G29" i="8" s="1"/>
  <c r="G14" i="6" s="1"/>
  <c r="F14" i="3"/>
  <c r="F19" i="3" s="1"/>
  <c r="F23" i="3" s="1"/>
  <c r="F26" i="3" s="1"/>
  <c r="F14" i="4" s="1"/>
  <c r="F21" i="4" s="1"/>
  <c r="F22" i="4" s="1"/>
  <c r="F17" i="8"/>
  <c r="F24" i="8" s="1"/>
  <c r="F26" i="8" s="1"/>
  <c r="F29" i="8" s="1"/>
  <c r="F14" i="6" s="1"/>
  <c r="C39" i="4"/>
  <c r="J13" i="6"/>
  <c r="J37" i="2"/>
  <c r="J50" i="2"/>
  <c r="J56" i="2" s="1"/>
  <c r="C37" i="4"/>
  <c r="H13" i="6"/>
  <c r="H44" i="2"/>
  <c r="H45" i="2" s="1"/>
  <c r="H43" i="2"/>
  <c r="J12" i="2"/>
  <c r="J30" i="2" s="1"/>
  <c r="J31" i="2" s="1"/>
  <c r="J38" i="2" s="1"/>
  <c r="I30" i="2"/>
  <c r="I31" i="2" s="1"/>
  <c r="I38" i="2" s="1"/>
  <c r="I39" i="2" s="1"/>
  <c r="I42" i="2" s="1"/>
  <c r="J39" i="2" l="1"/>
  <c r="J42" i="2" s="1"/>
  <c r="J43" i="2" s="1"/>
  <c r="G30" i="4"/>
  <c r="G21" i="4"/>
  <c r="G22" i="4" s="1"/>
  <c r="E12" i="6"/>
  <c r="D34" i="4"/>
  <c r="G12" i="6"/>
  <c r="H48" i="2"/>
  <c r="H54" i="2" s="1"/>
  <c r="H14" i="3" s="1"/>
  <c r="H19" i="3" s="1"/>
  <c r="H23" i="3" s="1"/>
  <c r="H26" i="3" s="1"/>
  <c r="H14" i="4" s="1"/>
  <c r="H21" i="4" s="1"/>
  <c r="H22" i="4" s="1"/>
  <c r="H51" i="2"/>
  <c r="H57" i="2" s="1"/>
  <c r="H10" i="6" s="1"/>
  <c r="J16" i="3"/>
  <c r="J22" i="3" s="1"/>
  <c r="J19" i="8"/>
  <c r="E23" i="4"/>
  <c r="E27" i="4" s="1"/>
  <c r="E11" i="6" s="1"/>
  <c r="F23" i="4"/>
  <c r="F27" i="4" s="1"/>
  <c r="F11" i="6" s="1"/>
  <c r="F28" i="4"/>
  <c r="F30" i="4" s="1"/>
  <c r="G23" i="4"/>
  <c r="G27" i="4" s="1"/>
  <c r="G11" i="6" s="1"/>
  <c r="I44" i="2"/>
  <c r="I45" i="2" s="1"/>
  <c r="I43" i="2"/>
  <c r="J44" i="2"/>
  <c r="J45" i="2" s="1"/>
  <c r="H28" i="4" l="1"/>
  <c r="H23" i="4"/>
  <c r="H27" i="4" s="1"/>
  <c r="H11" i="6" s="1"/>
  <c r="H17" i="8"/>
  <c r="H24" i="8" s="1"/>
  <c r="H26" i="8" s="1"/>
  <c r="H29" i="8" s="1"/>
  <c r="H14" i="6" s="1"/>
  <c r="J48" i="2"/>
  <c r="J54" i="2" s="1"/>
  <c r="J14" i="3" s="1"/>
  <c r="J19" i="3" s="1"/>
  <c r="J23" i="3" s="1"/>
  <c r="J26" i="3" s="1"/>
  <c r="J14" i="4" s="1"/>
  <c r="J51" i="2"/>
  <c r="J57" i="2" s="1"/>
  <c r="J10" i="6" s="1"/>
  <c r="I48" i="2"/>
  <c r="I54" i="2" s="1"/>
  <c r="I14" i="3" s="1"/>
  <c r="I19" i="3" s="1"/>
  <c r="I23" i="3" s="1"/>
  <c r="I26" i="3" s="1"/>
  <c r="I14" i="4" s="1"/>
  <c r="I21" i="4" s="1"/>
  <c r="I22" i="4" s="1"/>
  <c r="I51" i="2"/>
  <c r="I57" i="2" s="1"/>
  <c r="I10" i="6" s="1"/>
  <c r="D35" i="4"/>
  <c r="F12" i="6"/>
  <c r="H12" i="6" l="1"/>
  <c r="H30" i="4"/>
  <c r="J21" i="4"/>
  <c r="D37" i="4"/>
  <c r="J17" i="8"/>
  <c r="J24" i="8" s="1"/>
  <c r="J26" i="8" s="1"/>
  <c r="J29" i="8" s="1"/>
  <c r="J14" i="6" s="1"/>
  <c r="J28" i="4"/>
  <c r="I28" i="4"/>
  <c r="I23" i="4"/>
  <c r="I27" i="4" s="1"/>
  <c r="I11" i="6" s="1"/>
  <c r="I17" i="8"/>
  <c r="I24" i="8" s="1"/>
  <c r="I26" i="8" s="1"/>
  <c r="I29" i="8" s="1"/>
  <c r="I14" i="6" s="1"/>
  <c r="J23" i="4" l="1"/>
  <c r="J27" i="4" s="1"/>
  <c r="J11" i="6" s="1"/>
  <c r="J22" i="4"/>
  <c r="D38" i="4"/>
  <c r="I30" i="4"/>
  <c r="J12" i="6"/>
  <c r="J30" i="4"/>
  <c r="D39" i="4"/>
  <c r="I12" i="6"/>
</calcChain>
</file>

<file path=xl/sharedStrings.xml><?xml version="1.0" encoding="utf-8"?>
<sst xmlns="http://schemas.openxmlformats.org/spreadsheetml/2006/main" count="207" uniqueCount="130">
  <si>
    <t>Model Inputs</t>
  </si>
  <si>
    <t>Route Statistics</t>
  </si>
  <si>
    <t>Length</t>
  </si>
  <si>
    <t>Duration</t>
  </si>
  <si>
    <t>Stops</t>
  </si>
  <si>
    <t>Turns</t>
  </si>
  <si>
    <t>Traffic Lights</t>
  </si>
  <si>
    <t>Rounds</t>
  </si>
  <si>
    <t>Vehicle Model</t>
  </si>
  <si>
    <t>Drag Force</t>
  </si>
  <si>
    <t>Base Mass</t>
  </si>
  <si>
    <t>Powertrain Model</t>
  </si>
  <si>
    <t>Efficiency</t>
  </si>
  <si>
    <t>Idle Power</t>
  </si>
  <si>
    <t>Recouperation</t>
  </si>
  <si>
    <t>Name</t>
  </si>
  <si>
    <t>Cost Model</t>
  </si>
  <si>
    <t>h</t>
  </si>
  <si>
    <t>1</t>
  </si>
  <si>
    <t>Text</t>
  </si>
  <si>
    <t>t</t>
  </si>
  <si>
    <t>N</t>
  </si>
  <si>
    <t>Rolling Friction</t>
  </si>
  <si>
    <t>%</t>
  </si>
  <si>
    <t>kW</t>
  </si>
  <si>
    <t>Fuel Cost</t>
  </si>
  <si>
    <t>Subsidies</t>
  </si>
  <si>
    <t>Unit</t>
  </si>
  <si>
    <t>Default Speed</t>
  </si>
  <si>
    <t>mph</t>
  </si>
  <si>
    <t>Default</t>
  </si>
  <si>
    <t>Bus Cost</t>
  </si>
  <si>
    <t>Repower Cost</t>
  </si>
  <si>
    <t>Lifetime</t>
  </si>
  <si>
    <t>Maintenance</t>
  </si>
  <si>
    <t>£/kWh</t>
  </si>
  <si>
    <t>£</t>
  </si>
  <si>
    <t>£/unit</t>
  </si>
  <si>
    <t>Fuel Energy</t>
  </si>
  <si>
    <t>year</t>
  </si>
  <si>
    <t>111 - Dumfries - Royal Infirmary – Houston’s Minicoaches – bustimes.org</t>
  </si>
  <si>
    <t>Opportunity Charge</t>
  </si>
  <si>
    <t>kWh</t>
  </si>
  <si>
    <t>Battery Size</t>
  </si>
  <si>
    <t>Opp. Charge Cost</t>
  </si>
  <si>
    <t>km</t>
  </si>
  <si>
    <t>£/km</t>
  </si>
  <si>
    <t>£/year</t>
  </si>
  <si>
    <t>Days per Year</t>
  </si>
  <si>
    <t>days</t>
  </si>
  <si>
    <t>Manufacturer</t>
  </si>
  <si>
    <t>Solo</t>
  </si>
  <si>
    <t>Model</t>
  </si>
  <si>
    <t>Optare</t>
  </si>
  <si>
    <t>kWh/kg</t>
  </si>
  <si>
    <t>Energy Density</t>
  </si>
  <si>
    <t>Battery Cost</t>
  </si>
  <si>
    <t>Small EV</t>
  </si>
  <si>
    <t>Big EV</t>
  </si>
  <si>
    <t>Mercedes</t>
  </si>
  <si>
    <t>eSprinter</t>
  </si>
  <si>
    <t>AD</t>
  </si>
  <si>
    <t>Consumption Model</t>
  </si>
  <si>
    <t>Inputs</t>
  </si>
  <si>
    <t>Preprocessing</t>
  </si>
  <si>
    <t>Vehicle Mass</t>
  </si>
  <si>
    <t>Traction Force</t>
  </si>
  <si>
    <t>Kinetic Energy</t>
  </si>
  <si>
    <t>Speed</t>
  </si>
  <si>
    <t>m/s</t>
  </si>
  <si>
    <t>Components</t>
  </si>
  <si>
    <t>Time-based</t>
  </si>
  <si>
    <t>Enviro200</t>
  </si>
  <si>
    <t>Med EV</t>
  </si>
  <si>
    <t>Distance-based</t>
  </si>
  <si>
    <t>Deceleration-b.</t>
  </si>
  <si>
    <t>Total Stops</t>
  </si>
  <si>
    <t>Total</t>
  </si>
  <si>
    <t>Scaling</t>
  </si>
  <si>
    <t>Primary Energy</t>
  </si>
  <si>
    <t>per Day</t>
  </si>
  <si>
    <t>minus opp. ch.</t>
  </si>
  <si>
    <t>Outputs</t>
  </si>
  <si>
    <t>Night Energy</t>
  </si>
  <si>
    <t>Opportunity E</t>
  </si>
  <si>
    <t>Economy</t>
  </si>
  <si>
    <t>kWh/km</t>
  </si>
  <si>
    <t>Operations Model</t>
  </si>
  <si>
    <t>Yearly Totals</t>
  </si>
  <si>
    <t>Distance</t>
  </si>
  <si>
    <t>Cost Elements</t>
  </si>
  <si>
    <t>Fuel</t>
  </si>
  <si>
    <t>Subsidy</t>
  </si>
  <si>
    <t>Opp. Charging</t>
  </si>
  <si>
    <t>Operating Cost</t>
  </si>
  <si>
    <t>Annualisation</t>
  </si>
  <si>
    <t>Case</t>
  </si>
  <si>
    <t>Operation</t>
  </si>
  <si>
    <t>Capital</t>
  </si>
  <si>
    <t>Savings</t>
  </si>
  <si>
    <t>Investment</t>
  </si>
  <si>
    <t>ROI</t>
  </si>
  <si>
    <t>Plots</t>
  </si>
  <si>
    <t>Emissions Model</t>
  </si>
  <si>
    <t>Embedded CO2</t>
  </si>
  <si>
    <t>kg</t>
  </si>
  <si>
    <t>CO2 per unit fuel</t>
  </si>
  <si>
    <t>CO2 Opp. Charg.</t>
  </si>
  <si>
    <t>kg/unit</t>
  </si>
  <si>
    <t>kWh/unit</t>
  </si>
  <si>
    <t>kg/kWh</t>
  </si>
  <si>
    <t>Battery CO2</t>
  </si>
  <si>
    <t>Emissions per Year</t>
  </si>
  <si>
    <t>Embedded</t>
  </si>
  <si>
    <t>Battery</t>
  </si>
  <si>
    <t>Night</t>
  </si>
  <si>
    <t>Opportunity</t>
  </si>
  <si>
    <t>Annual CO2 Em.</t>
  </si>
  <si>
    <t>SoC</t>
  </si>
  <si>
    <t xml:space="preserve">Case </t>
  </si>
  <si>
    <t>Label</t>
  </si>
  <si>
    <t>ICE</t>
  </si>
  <si>
    <t xml:space="preserve"> </t>
  </si>
  <si>
    <t>Annual Capital</t>
  </si>
  <si>
    <t>Total Capital</t>
  </si>
  <si>
    <t>Battery Capital</t>
  </si>
  <si>
    <t>Annual Total</t>
  </si>
  <si>
    <t>Lifetime Savings</t>
  </si>
  <si>
    <t>Repower120</t>
  </si>
  <si>
    <t>Repower180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</si>
</sst>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3" fontId="0" fillId="0" borderId="0" xfId="0" applyNumberFormat="1"/>
    <xf numFmtId="0" fontId="1" fillId="0" borderId="0" xfId="1" applyAlignment="1">
      <alignment vertical="center"/>
    </xf>
    <xf numFmtId="2" fontId="0" fillId="0" borderId="0" xfId="2" applyNumberFormat="1" applyFont="1"/>
    <xf numFmtId="2" fontId="0" fillId="0" borderId="0" xfId="0" applyNumberFormat="1"/>
    <xf numFmtId="164" fontId="0" fillId="0" borderId="0" xfId="0" applyNumberFormat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3" fillId="2" borderId="0" xfId="3"/>
    <xf numFmtId="3" fontId="3" fillId="2" borderId="0" xfId="3" applyNumberFormat="1"/>
    <xf numFmtId="0" fontId="3" fillId="2" borderId="0" xfId="3" applyNumberFormat="1"/>
  </cellXfs>
  <cellStyles count="4">
    <cellStyle name="Good" xfId="3" builtinId="26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Consumption per 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Consumption!$E$5:$J$5</c:f>
              <c:strCache>
                <c:ptCount val="6"/>
                <c:pt idx="0">
                  <c:v> </c:v>
                </c:pt>
                <c:pt idx="1">
                  <c:v>ICE</c:v>
                </c:pt>
                <c:pt idx="2">
                  <c:v>Repower120</c:v>
                </c:pt>
                <c:pt idx="3">
                  <c:v>Repower180</c:v>
                </c:pt>
                <c:pt idx="4">
                  <c:v>eSprinter</c:v>
                </c:pt>
                <c:pt idx="5">
                  <c:v>Enviro200</c:v>
                </c:pt>
              </c:strCache>
            </c:strRef>
          </c:cat>
          <c:val>
            <c:numRef>
              <c:f>Consumption!$E$36:$J$36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E-4EC7-B32D-D308093215EF}"/>
            </c:ext>
          </c:extLst>
        </c:ser>
        <c:ser>
          <c:idx val="1"/>
          <c:order val="1"/>
          <c:tx>
            <c:v>Distance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Consumption!$E$5:$J$5</c:f>
              <c:strCache>
                <c:ptCount val="6"/>
                <c:pt idx="0">
                  <c:v> </c:v>
                </c:pt>
                <c:pt idx="1">
                  <c:v>ICE</c:v>
                </c:pt>
                <c:pt idx="2">
                  <c:v>Repower120</c:v>
                </c:pt>
                <c:pt idx="3">
                  <c:v>Repower180</c:v>
                </c:pt>
                <c:pt idx="4">
                  <c:v>eSprinter</c:v>
                </c:pt>
                <c:pt idx="5">
                  <c:v>Enviro200</c:v>
                </c:pt>
              </c:strCache>
            </c:strRef>
          </c:cat>
          <c:val>
            <c:numRef>
              <c:f>Consumption!$E$37:$J$37</c:f>
              <c:numCache>
                <c:formatCode>General</c:formatCode>
                <c:ptCount val="6"/>
                <c:pt idx="0">
                  <c:v>2.865173611111111</c:v>
                </c:pt>
                <c:pt idx="1">
                  <c:v>2.865173611111111</c:v>
                </c:pt>
                <c:pt idx="2">
                  <c:v>3.0593298611111108</c:v>
                </c:pt>
                <c:pt idx="3">
                  <c:v>3.1564079861111112</c:v>
                </c:pt>
                <c:pt idx="4">
                  <c:v>2.2713790798611111</c:v>
                </c:pt>
                <c:pt idx="5">
                  <c:v>3.4314626736111111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E-4EC7-B32D-D308093215EF}"/>
            </c:ext>
          </c:extLst>
        </c:ser>
        <c:ser>
          <c:idx val="2"/>
          <c:order val="2"/>
          <c:tx>
            <c:v>Deceleration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Consumption!$E$5:$J$5</c:f>
              <c:strCache>
                <c:ptCount val="6"/>
                <c:pt idx="0">
                  <c:v> </c:v>
                </c:pt>
                <c:pt idx="1">
                  <c:v>ICE</c:v>
                </c:pt>
                <c:pt idx="2">
                  <c:v>Repower120</c:v>
                </c:pt>
                <c:pt idx="3">
                  <c:v>Repower180</c:v>
                </c:pt>
                <c:pt idx="4">
                  <c:v>eSprinter</c:v>
                </c:pt>
                <c:pt idx="5">
                  <c:v>Enviro200</c:v>
                </c:pt>
              </c:strCache>
            </c:strRef>
          </c:cat>
          <c:val>
            <c:numRef>
              <c:f>Consumption!$E$38:$J$38</c:f>
              <c:numCache>
                <c:formatCode>General</c:formatCode>
                <c:ptCount val="6"/>
                <c:pt idx="0">
                  <c:v>5.6182313368055556</c:v>
                </c:pt>
                <c:pt idx="1">
                  <c:v>5.6182313368055556</c:v>
                </c:pt>
                <c:pt idx="2">
                  <c:v>2.7466908757716046</c:v>
                </c:pt>
                <c:pt idx="3">
                  <c:v>2.8715404610339506</c:v>
                </c:pt>
                <c:pt idx="4">
                  <c:v>1.7333284087255656</c:v>
                </c:pt>
                <c:pt idx="5">
                  <c:v>3.2252809526105972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E-4EC7-B32D-D30809321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4081695"/>
        <c:axId val="1949211391"/>
      </c:barChart>
      <c:catAx>
        <c:axId val="86408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11391"/>
        <c:crosses val="autoZero"/>
        <c:auto val="0"/>
        <c:lblAlgn val="ctr"/>
        <c:lblOffset val="100"/>
        <c:noMultiLvlLbl val="0"/>
      </c:catAx>
      <c:valAx>
        <c:axId val="19492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 in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8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SoC</a:t>
            </a:r>
            <a:r>
              <a:rPr lang="en-GB" baseline="0"/>
              <a:t> Buffer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Output!$E$3:$J$3</c:f>
              <c:strCache>
                <c:ptCount val="6"/>
                <c:pt idx="0">
                  <c:v> </c:v>
                </c:pt>
                <c:pt idx="1">
                  <c:v>ICE</c:v>
                </c:pt>
                <c:pt idx="2">
                  <c:v>Repower120</c:v>
                </c:pt>
                <c:pt idx="3">
                  <c:v>Repower180</c:v>
                </c:pt>
                <c:pt idx="4">
                  <c:v>eSprinter</c:v>
                </c:pt>
                <c:pt idx="5">
                  <c:v>Enviro200</c:v>
                </c:pt>
              </c:strCache>
            </c:strRef>
          </c:cat>
          <c:val>
            <c:numRef>
              <c:f>Output!$E$10:$J$10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33.674740788966062</c:v>
                </c:pt>
                <c:pt idx="3">
                  <c:v>37.267096273791161</c:v>
                </c:pt>
                <c:pt idx="4">
                  <c:v>35.778219178052979</c:v>
                </c:pt>
                <c:pt idx="5">
                  <c:v>65.04252731619269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F-4154-A503-BABC66954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822840"/>
        <c:axId val="854826440"/>
      </c:lineChart>
      <c:catAx>
        <c:axId val="854822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26440"/>
        <c:crosses val="autoZero"/>
        <c:auto val="1"/>
        <c:lblAlgn val="ctr"/>
        <c:lblOffset val="100"/>
        <c:noMultiLvlLbl val="0"/>
      </c:catAx>
      <c:valAx>
        <c:axId val="8548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2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Cost Pareto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Cost!$D$33</c:f>
              <c:strCache>
                <c:ptCount val="1"/>
                <c:pt idx="0">
                  <c:v>Operation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9327672-28E7-4DE0-A4FA-C8902FAF1A9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76D-4115-99FF-9862CAC86B3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0850C22-9247-4FF1-AC39-F7F713142FC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76D-4115-99FF-9862CAC86B3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595A6F-FC7B-47E3-AF62-7D52BF240C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76D-4115-99FF-9862CAC86B3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E5FEB80-8ADF-4AB9-A0AC-C191DD9593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76D-4115-99FF-9862CAC86B3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9815465-A0EA-4927-B677-47CF24FC26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76D-4115-99FF-9862CAC86B3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A1D2E48-6DF3-4595-AEAD-3F82CF368E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76D-4115-99FF-9862CAC86B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Cost!$C$34:$C$39</c:f>
              <c:numCache>
                <c:formatCode>General</c:formatCode>
                <c:ptCount val="6"/>
                <c:pt idx="0">
                  <c:v>4375</c:v>
                </c:pt>
                <c:pt idx="1">
                  <c:v>4375</c:v>
                </c:pt>
                <c:pt idx="2">
                  <c:v>14166.666666666666</c:v>
                </c:pt>
                <c:pt idx="3">
                  <c:v>15208.333333333334</c:v>
                </c:pt>
                <c:pt idx="4">
                  <c:v>18232.142857142859</c:v>
                </c:pt>
                <c:pt idx="5">
                  <c:v>31250</c:v>
                </c:pt>
              </c:numCache>
            </c:numRef>
          </c:xVal>
          <c:yVal>
            <c:numRef>
              <c:f>Cost!$D$34:$D$39</c:f>
              <c:numCache>
                <c:formatCode>General</c:formatCode>
                <c:ptCount val="6"/>
                <c:pt idx="0">
                  <c:v>27952.357390873014</c:v>
                </c:pt>
                <c:pt idx="1">
                  <c:v>27952.357390873014</c:v>
                </c:pt>
                <c:pt idx="2">
                  <c:v>13540.451197916667</c:v>
                </c:pt>
                <c:pt idx="3">
                  <c:v>11140.292161458334</c:v>
                </c:pt>
                <c:pt idx="4">
                  <c:v>10887.742043836806</c:v>
                </c:pt>
                <c:pt idx="5">
                  <c:v>11479.841558159722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Cost!$E$5:$J$5</c15:f>
                <c15:dlblRangeCache>
                  <c:ptCount val="6"/>
                  <c:pt idx="0">
                    <c:v> </c:v>
                  </c:pt>
                  <c:pt idx="1">
                    <c:v>ICE</c:v>
                  </c:pt>
                  <c:pt idx="2">
                    <c:v>Repower120</c:v>
                  </c:pt>
                  <c:pt idx="3">
                    <c:v>Repower180</c:v>
                  </c:pt>
                  <c:pt idx="4">
                    <c:v>eSprinter</c:v>
                  </c:pt>
                  <c:pt idx="5">
                    <c:v>Enviro200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76D-4115-99FF-9862CAC86B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7288832"/>
        <c:axId val="683853872"/>
      </c:scatterChart>
      <c:valAx>
        <c:axId val="9472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Investment</a:t>
                </a:r>
                <a:r>
                  <a:rPr lang="en-GB" baseline="0"/>
                  <a:t> in </a:t>
                </a:r>
                <a:r>
                  <a:rPr lang="en-GB" sz="1000" b="0" i="0" u="none" strike="noStrike" baseline="0">
                    <a:effectLst/>
                  </a:rPr>
                  <a:t>£ per 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53872"/>
        <c:crosses val="autoZero"/>
        <c:crossBetween val="midCat"/>
      </c:valAx>
      <c:valAx>
        <c:axId val="6838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Operations in </a:t>
                </a:r>
                <a:r>
                  <a:rPr lang="en-GB" sz="1000" b="0" i="0" u="none" strike="noStrike" baseline="0">
                    <a:effectLst/>
                  </a:rPr>
                  <a:t>£  per year</a:t>
                </a:r>
                <a:r>
                  <a:rPr lang="en-GB"/>
                  <a:t> 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8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Impact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Embedded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Emissions!$E$5:$J$5</c:f>
              <c:strCache>
                <c:ptCount val="6"/>
                <c:pt idx="0">
                  <c:v> </c:v>
                </c:pt>
                <c:pt idx="1">
                  <c:v>ICE</c:v>
                </c:pt>
                <c:pt idx="2">
                  <c:v>Repower120</c:v>
                </c:pt>
                <c:pt idx="3">
                  <c:v>Repower180</c:v>
                </c:pt>
                <c:pt idx="4">
                  <c:v>eSprinter</c:v>
                </c:pt>
                <c:pt idx="5">
                  <c:v>Enviro200</c:v>
                </c:pt>
              </c:strCache>
            </c:strRef>
          </c:cat>
          <c:val>
            <c:numRef>
              <c:f>Emissions!$E$22:$J$22</c:f>
              <c:numCache>
                <c:formatCode>General</c:formatCode>
                <c:ptCount val="6"/>
                <c:pt idx="0">
                  <c:v>6250</c:v>
                </c:pt>
                <c:pt idx="1">
                  <c:v>6250</c:v>
                </c:pt>
                <c:pt idx="2">
                  <c:v>4166.666666666667</c:v>
                </c:pt>
                <c:pt idx="3">
                  <c:v>4166.666666666667</c:v>
                </c:pt>
                <c:pt idx="4">
                  <c:v>4375</c:v>
                </c:pt>
                <c:pt idx="5">
                  <c:v>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4-4AA2-91A0-9750BB9727DF}"/>
            </c:ext>
          </c:extLst>
        </c:ser>
        <c:ser>
          <c:idx val="1"/>
          <c:order val="1"/>
          <c:tx>
            <c:v>Battery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Emissions!$E$5:$J$5</c:f>
              <c:strCache>
                <c:ptCount val="6"/>
                <c:pt idx="0">
                  <c:v> </c:v>
                </c:pt>
                <c:pt idx="1">
                  <c:v>ICE</c:v>
                </c:pt>
                <c:pt idx="2">
                  <c:v>Repower120</c:v>
                </c:pt>
                <c:pt idx="3">
                  <c:v>Repower180</c:v>
                </c:pt>
                <c:pt idx="4">
                  <c:v>eSprinter</c:v>
                </c:pt>
                <c:pt idx="5">
                  <c:v>Enviro200</c:v>
                </c:pt>
              </c:strCache>
            </c:strRef>
          </c:cat>
          <c:val>
            <c:numRef>
              <c:f>Emissions!$E$23:$J$23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750</c:v>
                </c:pt>
                <c:pt idx="4">
                  <c:v>353.125</c:v>
                </c:pt>
                <c:pt idx="5">
                  <c:v>1093.75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4-4AA2-91A0-9750BB9727DF}"/>
            </c:ext>
          </c:extLst>
        </c:ser>
        <c:ser>
          <c:idx val="2"/>
          <c:order val="2"/>
          <c:tx>
            <c:v>Night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Emissions!$E$5:$J$5</c:f>
              <c:strCache>
                <c:ptCount val="6"/>
                <c:pt idx="0">
                  <c:v> </c:v>
                </c:pt>
                <c:pt idx="1">
                  <c:v>ICE</c:v>
                </c:pt>
                <c:pt idx="2">
                  <c:v>Repower120</c:v>
                </c:pt>
                <c:pt idx="3">
                  <c:v>Repower180</c:v>
                </c:pt>
                <c:pt idx="4">
                  <c:v>eSprinter</c:v>
                </c:pt>
                <c:pt idx="5">
                  <c:v>Enviro200</c:v>
                </c:pt>
              </c:strCache>
            </c:strRef>
          </c:cat>
          <c:val>
            <c:numRef>
              <c:f>Emissions!$E$24:$J$24</c:f>
              <c:numCache>
                <c:formatCode>General</c:formatCode>
                <c:ptCount val="6"/>
                <c:pt idx="0">
                  <c:v>19320.265575396825</c:v>
                </c:pt>
                <c:pt idx="1">
                  <c:v>19320.265575396825</c:v>
                </c:pt>
                <c:pt idx="2">
                  <c:v>4297.8767968749989</c:v>
                </c:pt>
                <c:pt idx="3">
                  <c:v>6097.6382421874987</c:v>
                </c:pt>
                <c:pt idx="4">
                  <c:v>3918.8130657552074</c:v>
                </c:pt>
                <c:pt idx="5">
                  <c:v>6606.9623372395827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14-4AA2-91A0-9750BB9727DF}"/>
            </c:ext>
          </c:extLst>
        </c:ser>
        <c:ser>
          <c:idx val="3"/>
          <c:order val="3"/>
          <c:tx>
            <c:v>Opportunity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Emissions!$E$5:$J$5</c:f>
              <c:strCache>
                <c:ptCount val="6"/>
                <c:pt idx="0">
                  <c:v> </c:v>
                </c:pt>
                <c:pt idx="1">
                  <c:v>ICE</c:v>
                </c:pt>
                <c:pt idx="2">
                  <c:v>Repower120</c:v>
                </c:pt>
                <c:pt idx="3">
                  <c:v>Repower180</c:v>
                </c:pt>
                <c:pt idx="4">
                  <c:v>eSprinter</c:v>
                </c:pt>
                <c:pt idx="5">
                  <c:v>Enviro200</c:v>
                </c:pt>
              </c:strCache>
            </c:strRef>
          </c:cat>
          <c:val>
            <c:numRef>
              <c:f>Emissions!$E$25:$J$25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1800</c:v>
                </c:pt>
                <c:pt idx="3">
                  <c:v>0</c:v>
                </c:pt>
                <c:pt idx="4">
                  <c:v>600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14-4AA2-91A0-9750BB972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6351568"/>
        <c:axId val="685902336"/>
      </c:barChart>
      <c:catAx>
        <c:axId val="210635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02336"/>
        <c:crosses val="autoZero"/>
        <c:auto val="1"/>
        <c:lblAlgn val="ctr"/>
        <c:lblOffset val="100"/>
        <c:noMultiLvlLbl val="0"/>
      </c:catAx>
      <c:valAx>
        <c:axId val="6859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Effective CO2 Impact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3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Return on 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Output!$E$3:$J$3</c:f>
              <c:strCache>
                <c:ptCount val="6"/>
                <c:pt idx="0">
                  <c:v> </c:v>
                </c:pt>
                <c:pt idx="1">
                  <c:v>ICE</c:v>
                </c:pt>
                <c:pt idx="2">
                  <c:v>Repower120</c:v>
                </c:pt>
                <c:pt idx="3">
                  <c:v>Repower180</c:v>
                </c:pt>
                <c:pt idx="4">
                  <c:v>eSprinter</c:v>
                </c:pt>
                <c:pt idx="5">
                  <c:v>Enviro200</c:v>
                </c:pt>
              </c:strCache>
            </c:strRef>
          </c:cat>
          <c:val>
            <c:numRef>
              <c:f>Cost!$E$27:$J$27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1.4718542494934141</c:v>
                </c:pt>
                <c:pt idx="3">
                  <c:v>1.5518829442536626</c:v>
                </c:pt>
                <c:pt idx="4">
                  <c:v>1.2314670868995201</c:v>
                </c:pt>
                <c:pt idx="5">
                  <c:v>0.61293082168235502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47-424A-AFDF-C9E913B7A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01888"/>
        <c:axId val="2067830240"/>
      </c:barChart>
      <c:catAx>
        <c:axId val="68820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30240"/>
        <c:crosses val="autoZero"/>
        <c:auto val="0"/>
        <c:lblAlgn val="ctr"/>
        <c:lblOffset val="100"/>
        <c:noMultiLvlLbl val="0"/>
      </c:catAx>
      <c:valAx>
        <c:axId val="20678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</a:t>
            </a:r>
            <a:r>
              <a:rPr lang="en-GB" baseline="0"/>
              <a:t> Emissions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Output!$E$3:$J$3</c:f>
              <c:strCache>
                <c:ptCount val="6"/>
                <c:pt idx="0">
                  <c:v> </c:v>
                </c:pt>
                <c:pt idx="1">
                  <c:v>ICE</c:v>
                </c:pt>
                <c:pt idx="2">
                  <c:v>Repower120</c:v>
                </c:pt>
                <c:pt idx="3">
                  <c:v>Repower180</c:v>
                </c:pt>
                <c:pt idx="4">
                  <c:v>eSprinter</c:v>
                </c:pt>
                <c:pt idx="5">
                  <c:v>Enviro200</c:v>
                </c:pt>
              </c:strCache>
            </c:strRef>
          </c:cat>
          <c:val>
            <c:numRef>
              <c:f>Output!$E$14:$J$14</c:f>
              <c:numCache>
                <c:formatCode>#,##0</c:formatCode>
                <c:ptCount val="6"/>
                <c:pt idx="0">
                  <c:v>25570.265575396825</c:v>
                </c:pt>
                <c:pt idx="1">
                  <c:v>25570.265575396825</c:v>
                </c:pt>
                <c:pt idx="2">
                  <c:v>10764.543463541666</c:v>
                </c:pt>
                <c:pt idx="3">
                  <c:v>11014.304908854167</c:v>
                </c:pt>
                <c:pt idx="4">
                  <c:v>9246.9380657552065</c:v>
                </c:pt>
                <c:pt idx="5">
                  <c:v>13950.712337239584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F9-4C83-87D6-6B8764E4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30719"/>
        <c:axId val="25796303"/>
      </c:barChart>
      <c:catAx>
        <c:axId val="5873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6303"/>
        <c:crosses val="autoZero"/>
        <c:auto val="1"/>
        <c:lblAlgn val="ctr"/>
        <c:lblOffset val="100"/>
        <c:noMultiLvlLbl val="0"/>
      </c:catAx>
      <c:valAx>
        <c:axId val="2579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Annual CO2 Emissions in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SoC</a:t>
            </a:r>
            <a:r>
              <a:rPr lang="en-GB" baseline="0"/>
              <a:t> Buffer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Output!$E$3:$J$3</c:f>
              <c:strCache>
                <c:ptCount val="6"/>
                <c:pt idx="0">
                  <c:v> </c:v>
                </c:pt>
                <c:pt idx="1">
                  <c:v>ICE</c:v>
                </c:pt>
                <c:pt idx="2">
                  <c:v>Repower120</c:v>
                </c:pt>
                <c:pt idx="3">
                  <c:v>Repower180</c:v>
                </c:pt>
                <c:pt idx="4">
                  <c:v>eSprinter</c:v>
                </c:pt>
                <c:pt idx="5">
                  <c:v>Enviro200</c:v>
                </c:pt>
              </c:strCache>
            </c:strRef>
          </c:cat>
          <c:val>
            <c:numRef>
              <c:f>Output!$E$10:$J$10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33.674740788966062</c:v>
                </c:pt>
                <c:pt idx="3">
                  <c:v>37.267096273791161</c:v>
                </c:pt>
                <c:pt idx="4">
                  <c:v>35.778219178052979</c:v>
                </c:pt>
                <c:pt idx="5">
                  <c:v>65.04252731619269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D-44C8-A312-3903CA78A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4822840"/>
        <c:axId val="854826440"/>
      </c:barChart>
      <c:catAx>
        <c:axId val="854822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26440"/>
        <c:crosses val="autoZero"/>
        <c:auto val="1"/>
        <c:lblAlgn val="ctr"/>
        <c:lblOffset val="100"/>
        <c:noMultiLvlLbl val="0"/>
      </c:catAx>
      <c:valAx>
        <c:axId val="8548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2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Annual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Operation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Output!$E$3:$J$3</c:f>
              <c:strCache>
                <c:ptCount val="6"/>
                <c:pt idx="0">
                  <c:v> </c:v>
                </c:pt>
                <c:pt idx="1">
                  <c:v>ICE</c:v>
                </c:pt>
                <c:pt idx="2">
                  <c:v>Repower120</c:v>
                </c:pt>
                <c:pt idx="3">
                  <c:v>Repower180</c:v>
                </c:pt>
                <c:pt idx="4">
                  <c:v>eSprinter</c:v>
                </c:pt>
                <c:pt idx="5">
                  <c:v>Enviro200</c:v>
                </c:pt>
              </c:strCache>
            </c:strRef>
          </c:cat>
          <c:val>
            <c:numRef>
              <c:f>Output!$E$12:$J$12</c:f>
              <c:numCache>
                <c:formatCode>"£"#,##0</c:formatCode>
                <c:ptCount val="6"/>
                <c:pt idx="0">
                  <c:v>27952.357390873014</c:v>
                </c:pt>
                <c:pt idx="1">
                  <c:v>27952.357390873014</c:v>
                </c:pt>
                <c:pt idx="2">
                  <c:v>13540.451197916667</c:v>
                </c:pt>
                <c:pt idx="3">
                  <c:v>11140.292161458334</c:v>
                </c:pt>
                <c:pt idx="4">
                  <c:v>10887.742043836806</c:v>
                </c:pt>
                <c:pt idx="5">
                  <c:v>11479.841558159722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8-472B-9AA8-3784793D40F1}"/>
            </c:ext>
          </c:extLst>
        </c:ser>
        <c:ser>
          <c:idx val="1"/>
          <c:order val="1"/>
          <c:tx>
            <c:v>Capital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Output!$E$3:$J$3</c:f>
              <c:strCache>
                <c:ptCount val="6"/>
                <c:pt idx="0">
                  <c:v> </c:v>
                </c:pt>
                <c:pt idx="1">
                  <c:v>ICE</c:v>
                </c:pt>
                <c:pt idx="2">
                  <c:v>Repower120</c:v>
                </c:pt>
                <c:pt idx="3">
                  <c:v>Repower180</c:v>
                </c:pt>
                <c:pt idx="4">
                  <c:v>eSprinter</c:v>
                </c:pt>
                <c:pt idx="5">
                  <c:v>Enviro200</c:v>
                </c:pt>
              </c:strCache>
            </c:strRef>
          </c:cat>
          <c:val>
            <c:numRef>
              <c:f>Output!$E$13:$J$13</c:f>
              <c:numCache>
                <c:formatCode>"£"#,##0</c:formatCode>
                <c:ptCount val="6"/>
                <c:pt idx="0">
                  <c:v>4375</c:v>
                </c:pt>
                <c:pt idx="1">
                  <c:v>4375</c:v>
                </c:pt>
                <c:pt idx="2">
                  <c:v>14166.666666666666</c:v>
                </c:pt>
                <c:pt idx="3">
                  <c:v>15208.333333333334</c:v>
                </c:pt>
                <c:pt idx="4">
                  <c:v>18232.142857142859</c:v>
                </c:pt>
                <c:pt idx="5">
                  <c:v>31250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8-472B-9AA8-3784793D4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880943"/>
        <c:axId val="49465935"/>
      </c:barChart>
      <c:catAx>
        <c:axId val="368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5935"/>
        <c:crosses val="autoZero"/>
        <c:auto val="1"/>
        <c:lblAlgn val="ctr"/>
        <c:lblOffset val="100"/>
        <c:noMultiLvlLbl val="0"/>
      </c:catAx>
      <c:valAx>
        <c:axId val="4946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Cost Pareto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Cost!$D$33</c:f>
              <c:strCache>
                <c:ptCount val="1"/>
                <c:pt idx="0">
                  <c:v>Operation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0B2A0A7-3D79-49C2-8528-F717857F643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F7B-4F88-BD53-65C696BDC74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641349-4F7C-49BC-B604-52ADC7A57AE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F7B-4F88-BD53-65C696BDC74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6995E40-9486-4245-B103-BCC68D3AD1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F7B-4F88-BD53-65C696BDC74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F0225CD-76CC-448C-AC0B-444CF7F2AF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F7B-4F88-BD53-65C696BDC74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4AA4CCB-45AA-4B21-A833-645283A3AB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F7B-4F88-BD53-65C696BDC74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DA82325-4E4B-4738-89D2-2C345EE0FB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F7B-4F88-BD53-65C696BDC7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Cost!$C$34:$C$39</c:f>
              <c:numCache>
                <c:formatCode>General</c:formatCode>
                <c:ptCount val="6"/>
                <c:pt idx="0">
                  <c:v>4375</c:v>
                </c:pt>
                <c:pt idx="1">
                  <c:v>4375</c:v>
                </c:pt>
                <c:pt idx="2">
                  <c:v>14166.666666666666</c:v>
                </c:pt>
                <c:pt idx="3">
                  <c:v>15208.333333333334</c:v>
                </c:pt>
                <c:pt idx="4">
                  <c:v>18232.142857142859</c:v>
                </c:pt>
                <c:pt idx="5">
                  <c:v>31250</c:v>
                </c:pt>
              </c:numCache>
            </c:numRef>
          </c:xVal>
          <c:yVal>
            <c:numRef>
              <c:f>Cost!$D$34:$D$39</c:f>
              <c:numCache>
                <c:formatCode>General</c:formatCode>
                <c:ptCount val="6"/>
                <c:pt idx="0">
                  <c:v>27952.357390873014</c:v>
                </c:pt>
                <c:pt idx="1">
                  <c:v>27952.357390873014</c:v>
                </c:pt>
                <c:pt idx="2">
                  <c:v>13540.451197916667</c:v>
                </c:pt>
                <c:pt idx="3">
                  <c:v>11140.292161458334</c:v>
                </c:pt>
                <c:pt idx="4">
                  <c:v>10887.742043836806</c:v>
                </c:pt>
                <c:pt idx="5">
                  <c:v>11479.841558159722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Cost!$E$5:$J$5</c15:f>
                <c15:dlblRangeCache>
                  <c:ptCount val="6"/>
                  <c:pt idx="0">
                    <c:v> </c:v>
                  </c:pt>
                  <c:pt idx="1">
                    <c:v>ICE</c:v>
                  </c:pt>
                  <c:pt idx="2">
                    <c:v>Repower120</c:v>
                  </c:pt>
                  <c:pt idx="3">
                    <c:v>Repower180</c:v>
                  </c:pt>
                  <c:pt idx="4">
                    <c:v>eSprinter</c:v>
                  </c:pt>
                  <c:pt idx="5">
                    <c:v>Enviro200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4F7B-4F88-BD53-65C696BDC7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7288832"/>
        <c:axId val="683853872"/>
      </c:scatterChart>
      <c:valAx>
        <c:axId val="9472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Investment</a:t>
                </a:r>
                <a:r>
                  <a:rPr lang="en-GB" baseline="0"/>
                  <a:t> in </a:t>
                </a:r>
                <a:r>
                  <a:rPr lang="en-GB" sz="1000" b="0" i="0" u="none" strike="noStrike" baseline="0">
                    <a:effectLst/>
                  </a:rPr>
                  <a:t>£  per 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53872"/>
        <c:crosses val="autoZero"/>
        <c:crossBetween val="midCat"/>
      </c:valAx>
      <c:valAx>
        <c:axId val="6838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Operations in </a:t>
                </a:r>
                <a:r>
                  <a:rPr lang="en-GB" sz="1000" b="0" i="0" u="none" strike="noStrike" baseline="0">
                    <a:effectLst/>
                  </a:rPr>
                  <a:t>£  per year</a:t>
                </a:r>
                <a:r>
                  <a:rPr lang="en-GB"/>
                  <a:t> 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8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403592</xdr:colOff>
      <xdr:row>58</xdr:row>
      <xdr:rowOff>124314</xdr:rowOff>
    </xdr:from>
    <xdr:to>
      <xdr:col>9</xdr:col>
      <xdr:colOff>371842</xdr:colOff>
      <xdr:row>73</xdr:row>
      <xdr:rowOff>119918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BA95C-62AC-41A3-B46B-E25E40D08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402980</xdr:colOff>
      <xdr:row>74</xdr:row>
      <xdr:rowOff>146539</xdr:rowOff>
    </xdr:from>
    <xdr:to>
      <xdr:col>9</xdr:col>
      <xdr:colOff>371230</xdr:colOff>
      <xdr:row>90</xdr:row>
      <xdr:rowOff>6595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4D423-1A29-4927-BF88-3BC3BFA58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31</xdr:row>
      <xdr:rowOff>98425</xdr:rowOff>
    </xdr:from>
    <xdr:to>
      <xdr:col>12</xdr:col>
      <xdr:colOff>171450</xdr:colOff>
      <xdr:row>46</xdr:row>
      <xdr:rowOff>79375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F393116-3913-930A-41AB-8C4BE0C6F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768350</xdr:colOff>
      <xdr:row>31</xdr:row>
      <xdr:rowOff>73025</xdr:rowOff>
    </xdr:from>
    <xdr:to>
      <xdr:col>10</xdr:col>
      <xdr:colOff>95250</xdr:colOff>
      <xdr:row>46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313B7-7E8D-F0D4-ADB1-093076091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35</xdr:row>
      <xdr:rowOff>95250</xdr:rowOff>
    </xdr:from>
    <xdr:to>
      <xdr:col>8</xdr:col>
      <xdr:colOff>311150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20C20-1B7F-4E55-8762-E9B13BD22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51</xdr:row>
      <xdr:rowOff>38100</xdr:rowOff>
    </xdr:from>
    <xdr:to>
      <xdr:col>8</xdr:col>
      <xdr:colOff>317500</xdr:colOff>
      <xdr:row>66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AD548F-BE20-4D35-ADF1-44A4D0031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8</xdr:col>
      <xdr:colOff>304800</xdr:colOff>
      <xdr:row>82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CF6C37-85CF-4C99-91B0-3DC3EC8AE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304800</xdr:colOff>
      <xdr:row>33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1D7984-418B-4DA9-8A87-E3A48923F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8</xdr:col>
      <xdr:colOff>304800</xdr:colOff>
      <xdr:row>17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1F4D78-B404-4A4A-8A68-31CBA0D13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stimes.org/services/111-dumfries-garroch-business-par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9"/>
  <sheetViews>
    <sheetView topLeftCell="A16" workbookViewId="0">
      <selection activeCell="H30" sqref="H30"/>
    </sheetView>
  </sheetViews>
  <sheetFormatPr defaultRowHeight="14.5" x14ac:dyDescent="0.35"/>
  <cols>
    <col min="2" max="2" width="5.08984375" customWidth="1"/>
    <col min="3" max="3" width="17.54296875" customWidth="1"/>
    <col min="4" max="5" width="9.6328125" customWidth="1"/>
    <col min="6" max="10" width="11.453125" customWidth="1"/>
  </cols>
  <sheetData>
    <row r="2" spans="2:10" x14ac:dyDescent="0.35">
      <c r="B2" t="s">
        <v>0</v>
      </c>
      <c r="D2" t="s">
        <v>27</v>
      </c>
    </row>
    <row r="4" spans="2:10" x14ac:dyDescent="0.35">
      <c r="B4" t="s">
        <v>1</v>
      </c>
    </row>
    <row r="5" spans="2:10" x14ac:dyDescent="0.35">
      <c r="C5" t="s">
        <v>15</v>
      </c>
      <c r="D5" t="s">
        <v>19</v>
      </c>
      <c r="E5" s="3" t="s">
        <v>40</v>
      </c>
    </row>
    <row r="6" spans="2:10" x14ac:dyDescent="0.35">
      <c r="C6" t="s">
        <v>2</v>
      </c>
      <c r="D6" t="s">
        <v>45</v>
      </c>
      <c r="E6" s="9">
        <v>9.5</v>
      </c>
    </row>
    <row r="7" spans="2:10" x14ac:dyDescent="0.35">
      <c r="C7" t="s">
        <v>3</v>
      </c>
      <c r="D7" t="s">
        <v>17</v>
      </c>
      <c r="E7" s="9">
        <v>0.5</v>
      </c>
    </row>
    <row r="8" spans="2:10" x14ac:dyDescent="0.35">
      <c r="C8" t="s">
        <v>4</v>
      </c>
      <c r="D8" s="1" t="s">
        <v>18</v>
      </c>
      <c r="E8" s="9">
        <v>13</v>
      </c>
    </row>
    <row r="9" spans="2:10" x14ac:dyDescent="0.35">
      <c r="C9" t="s">
        <v>5</v>
      </c>
      <c r="D9" s="1" t="s">
        <v>18</v>
      </c>
      <c r="E9" s="9">
        <v>18</v>
      </c>
    </row>
    <row r="10" spans="2:10" x14ac:dyDescent="0.35">
      <c r="C10" t="s">
        <v>6</v>
      </c>
      <c r="D10" s="1" t="s">
        <v>18</v>
      </c>
      <c r="E10" s="9">
        <v>5</v>
      </c>
    </row>
    <row r="11" spans="2:10" x14ac:dyDescent="0.35">
      <c r="C11" t="s">
        <v>28</v>
      </c>
      <c r="D11" s="1" t="s">
        <v>29</v>
      </c>
      <c r="E11" s="9">
        <v>25</v>
      </c>
    </row>
    <row r="12" spans="2:10" x14ac:dyDescent="0.35">
      <c r="C12" t="s">
        <v>7</v>
      </c>
      <c r="D12" s="1" t="s">
        <v>18</v>
      </c>
      <c r="E12" s="9">
        <v>12</v>
      </c>
    </row>
    <row r="13" spans="2:10" x14ac:dyDescent="0.35">
      <c r="C13" t="s">
        <v>48</v>
      </c>
      <c r="D13" s="1" t="s">
        <v>49</v>
      </c>
      <c r="E13" s="9">
        <v>300</v>
      </c>
    </row>
    <row r="15" spans="2:10" x14ac:dyDescent="0.35">
      <c r="B15" t="s">
        <v>8</v>
      </c>
    </row>
    <row r="16" spans="2:10" x14ac:dyDescent="0.35">
      <c r="C16" t="s">
        <v>120</v>
      </c>
      <c r="D16" t="s">
        <v>19</v>
      </c>
      <c r="E16" s="1" t="s">
        <v>122</v>
      </c>
      <c r="F16" s="9" t="s">
        <v>121</v>
      </c>
      <c r="G16" s="9" t="s">
        <v>128</v>
      </c>
      <c r="H16" s="9" t="s">
        <v>129</v>
      </c>
      <c r="I16" s="9" t="s">
        <v>60</v>
      </c>
      <c r="J16" s="9" t="s">
        <v>72</v>
      </c>
    </row>
    <row r="17" spans="2:10" x14ac:dyDescent="0.35">
      <c r="C17" t="s">
        <v>50</v>
      </c>
      <c r="D17" t="s">
        <v>19</v>
      </c>
      <c r="E17" s="9" t="s">
        <v>30</v>
      </c>
      <c r="F17" s="9" t="s">
        <v>53</v>
      </c>
      <c r="G17" s="9" t="str">
        <f>F17</f>
        <v>Optare</v>
      </c>
      <c r="H17" s="9" t="str">
        <f>G17</f>
        <v>Optare</v>
      </c>
      <c r="I17" s="9" t="s">
        <v>59</v>
      </c>
      <c r="J17" s="9" t="s">
        <v>61</v>
      </c>
    </row>
    <row r="18" spans="2:10" x14ac:dyDescent="0.35">
      <c r="C18" t="s">
        <v>52</v>
      </c>
      <c r="D18" t="s">
        <v>19</v>
      </c>
      <c r="E18" s="9" t="s">
        <v>30</v>
      </c>
      <c r="F18" s="9" t="s">
        <v>51</v>
      </c>
      <c r="G18" s="9" t="str">
        <f>F18</f>
        <v>Solo</v>
      </c>
      <c r="H18" s="9" t="str">
        <f>G18</f>
        <v>Solo</v>
      </c>
      <c r="I18" s="9" t="s">
        <v>60</v>
      </c>
      <c r="J18" s="9" t="s">
        <v>72</v>
      </c>
    </row>
    <row r="19" spans="2:10" x14ac:dyDescent="0.35">
      <c r="C19" t="s">
        <v>10</v>
      </c>
      <c r="D19" t="s">
        <v>20</v>
      </c>
      <c r="E19" s="9">
        <v>10</v>
      </c>
      <c r="F19" s="9">
        <f t="shared" ref="F19" si="0">E19</f>
        <v>10</v>
      </c>
      <c r="G19" s="9">
        <f t="shared" ref="G19:H37" si="1">F19</f>
        <v>10</v>
      </c>
      <c r="H19" s="9">
        <f t="shared" si="1"/>
        <v>10</v>
      </c>
      <c r="I19" s="9">
        <v>6</v>
      </c>
      <c r="J19" s="9">
        <v>10</v>
      </c>
    </row>
    <row r="20" spans="2:10" x14ac:dyDescent="0.35">
      <c r="C20" t="s">
        <v>22</v>
      </c>
      <c r="D20" t="s">
        <v>23</v>
      </c>
      <c r="E20" s="9">
        <v>0.75</v>
      </c>
      <c r="F20">
        <f t="shared" ref="F20" si="2">E20</f>
        <v>0.75</v>
      </c>
      <c r="G20">
        <f t="shared" si="1"/>
        <v>0.75</v>
      </c>
      <c r="H20">
        <f t="shared" si="1"/>
        <v>0.75</v>
      </c>
      <c r="I20">
        <f t="shared" ref="I20:J20" si="3">H20</f>
        <v>0.75</v>
      </c>
      <c r="J20">
        <f t="shared" si="3"/>
        <v>0.75</v>
      </c>
    </row>
    <row r="21" spans="2:10" x14ac:dyDescent="0.35">
      <c r="C21" t="s">
        <v>9</v>
      </c>
      <c r="D21" t="s">
        <v>21</v>
      </c>
      <c r="E21" s="9">
        <v>350</v>
      </c>
      <c r="F21" s="9">
        <f t="shared" ref="F21" si="4">E21</f>
        <v>350</v>
      </c>
      <c r="G21" s="9">
        <f t="shared" si="1"/>
        <v>350</v>
      </c>
      <c r="H21" s="9">
        <f t="shared" si="1"/>
        <v>350</v>
      </c>
      <c r="I21" s="9">
        <f t="shared" ref="I21:J21" si="5">H21</f>
        <v>350</v>
      </c>
      <c r="J21" s="9">
        <f t="shared" si="5"/>
        <v>350</v>
      </c>
    </row>
    <row r="23" spans="2:10" x14ac:dyDescent="0.35">
      <c r="B23" t="s">
        <v>11</v>
      </c>
    </row>
    <row r="24" spans="2:10" x14ac:dyDescent="0.35">
      <c r="C24" t="s">
        <v>15</v>
      </c>
      <c r="D24" t="s">
        <v>19</v>
      </c>
      <c r="E24" s="9" t="s">
        <v>30</v>
      </c>
      <c r="F24" s="9" t="str">
        <f>E24</f>
        <v>Default</v>
      </c>
      <c r="G24" s="9" t="s">
        <v>57</v>
      </c>
      <c r="H24" s="9" t="s">
        <v>73</v>
      </c>
      <c r="I24" s="9" t="s">
        <v>73</v>
      </c>
      <c r="J24" s="9" t="s">
        <v>58</v>
      </c>
    </row>
    <row r="25" spans="2:10" x14ac:dyDescent="0.35">
      <c r="C25" t="s">
        <v>12</v>
      </c>
      <c r="D25" t="s">
        <v>23</v>
      </c>
      <c r="E25" s="9">
        <v>45</v>
      </c>
      <c r="F25" s="9">
        <f>E25</f>
        <v>45</v>
      </c>
      <c r="G25" s="9">
        <v>80</v>
      </c>
      <c r="H25" s="9">
        <f t="shared" si="1"/>
        <v>80</v>
      </c>
      <c r="I25" s="9">
        <f t="shared" ref="I25:J25" si="6">H25</f>
        <v>80</v>
      </c>
      <c r="J25" s="9">
        <f t="shared" si="6"/>
        <v>80</v>
      </c>
    </row>
    <row r="26" spans="2:10" x14ac:dyDescent="0.35">
      <c r="C26" t="s">
        <v>13</v>
      </c>
      <c r="D26" t="s">
        <v>24</v>
      </c>
      <c r="E26" s="9">
        <v>3</v>
      </c>
      <c r="F26" s="9">
        <f t="shared" ref="F26" si="7">E26</f>
        <v>3</v>
      </c>
      <c r="G26" s="9">
        <f t="shared" si="1"/>
        <v>3</v>
      </c>
      <c r="H26" s="9">
        <f t="shared" si="1"/>
        <v>3</v>
      </c>
      <c r="I26" s="9">
        <f t="shared" ref="I26:J26" si="8">H26</f>
        <v>3</v>
      </c>
      <c r="J26" s="9">
        <f t="shared" si="8"/>
        <v>3</v>
      </c>
    </row>
    <row r="27" spans="2:10" x14ac:dyDescent="0.35">
      <c r="C27" t="s">
        <v>14</v>
      </c>
      <c r="D27" t="s">
        <v>23</v>
      </c>
      <c r="E27" s="9">
        <v>10</v>
      </c>
      <c r="F27" s="9">
        <f>E27</f>
        <v>10</v>
      </c>
      <c r="G27" s="9">
        <v>60</v>
      </c>
      <c r="H27" s="9">
        <f t="shared" si="1"/>
        <v>60</v>
      </c>
      <c r="I27" s="9">
        <f t="shared" ref="I27:J28" si="9">H27</f>
        <v>60</v>
      </c>
      <c r="J27" s="9">
        <f t="shared" si="9"/>
        <v>60</v>
      </c>
    </row>
    <row r="28" spans="2:10" x14ac:dyDescent="0.35">
      <c r="C28" t="s">
        <v>55</v>
      </c>
      <c r="D28" t="s">
        <v>54</v>
      </c>
      <c r="E28" s="9">
        <v>0.12</v>
      </c>
      <c r="F28">
        <f>E28</f>
        <v>0.12</v>
      </c>
      <c r="G28">
        <f t="shared" si="1"/>
        <v>0.12</v>
      </c>
      <c r="H28">
        <f t="shared" si="1"/>
        <v>0.12</v>
      </c>
      <c r="I28">
        <f t="shared" si="9"/>
        <v>0.12</v>
      </c>
      <c r="J28">
        <f t="shared" si="9"/>
        <v>0.12</v>
      </c>
    </row>
    <row r="29" spans="2:10" x14ac:dyDescent="0.35">
      <c r="C29" t="s">
        <v>43</v>
      </c>
      <c r="D29" t="s">
        <v>42</v>
      </c>
      <c r="E29" s="9">
        <v>0</v>
      </c>
      <c r="F29" s="9">
        <f>E29</f>
        <v>0</v>
      </c>
      <c r="G29" s="9">
        <v>120</v>
      </c>
      <c r="H29" s="9">
        <v>180</v>
      </c>
      <c r="I29" s="9">
        <v>113</v>
      </c>
      <c r="J29" s="9">
        <v>350</v>
      </c>
    </row>
    <row r="30" spans="2:10" x14ac:dyDescent="0.35">
      <c r="C30" t="s">
        <v>41</v>
      </c>
      <c r="D30" t="s">
        <v>42</v>
      </c>
      <c r="E30" s="9">
        <v>0</v>
      </c>
      <c r="F30" s="9">
        <f>E30</f>
        <v>0</v>
      </c>
      <c r="G30" s="9">
        <v>30</v>
      </c>
      <c r="H30" s="9">
        <v>0</v>
      </c>
      <c r="I30" s="9">
        <v>10</v>
      </c>
      <c r="J30" s="9">
        <v>0</v>
      </c>
    </row>
    <row r="32" spans="2:10" x14ac:dyDescent="0.35">
      <c r="B32" t="s">
        <v>87</v>
      </c>
    </row>
    <row r="33" spans="2:10" x14ac:dyDescent="0.35">
      <c r="C33" t="s">
        <v>25</v>
      </c>
      <c r="D33" t="s">
        <v>37</v>
      </c>
      <c r="E33" s="9">
        <v>1.43</v>
      </c>
      <c r="F33" s="9">
        <f>E33</f>
        <v>1.43</v>
      </c>
      <c r="G33" s="9">
        <v>0.12</v>
      </c>
      <c r="H33" s="9">
        <f>G33</f>
        <v>0.12</v>
      </c>
      <c r="I33" s="9">
        <f t="shared" ref="I33:J35" si="10">H33</f>
        <v>0.12</v>
      </c>
      <c r="J33" s="9">
        <f t="shared" si="10"/>
        <v>0.12</v>
      </c>
    </row>
    <row r="34" spans="2:10" x14ac:dyDescent="0.35">
      <c r="C34" t="s">
        <v>38</v>
      </c>
      <c r="D34" t="s">
        <v>109</v>
      </c>
      <c r="E34" s="9">
        <v>10.5</v>
      </c>
      <c r="F34" s="9">
        <f>E34</f>
        <v>10.5</v>
      </c>
      <c r="G34" s="9">
        <v>1</v>
      </c>
      <c r="H34" s="9">
        <f t="shared" si="1"/>
        <v>1</v>
      </c>
      <c r="I34" s="9">
        <f t="shared" si="10"/>
        <v>1</v>
      </c>
      <c r="J34" s="9">
        <f t="shared" si="10"/>
        <v>1</v>
      </c>
    </row>
    <row r="35" spans="2:10" x14ac:dyDescent="0.35">
      <c r="C35" t="s">
        <v>44</v>
      </c>
      <c r="D35" t="s">
        <v>35</v>
      </c>
      <c r="E35" s="9">
        <v>0.4</v>
      </c>
      <c r="F35">
        <f>E35</f>
        <v>0.4</v>
      </c>
      <c r="G35">
        <f t="shared" si="1"/>
        <v>0.4</v>
      </c>
      <c r="H35">
        <f t="shared" si="1"/>
        <v>0.4</v>
      </c>
      <c r="I35">
        <f t="shared" si="10"/>
        <v>0.4</v>
      </c>
      <c r="J35">
        <f t="shared" si="10"/>
        <v>0.4</v>
      </c>
    </row>
    <row r="36" spans="2:10" x14ac:dyDescent="0.35">
      <c r="C36" t="s">
        <v>26</v>
      </c>
      <c r="D36" t="s">
        <v>46</v>
      </c>
      <c r="E36" s="9">
        <v>0.14399999999999999</v>
      </c>
      <c r="F36">
        <f t="shared" ref="F36" si="11">E36</f>
        <v>0.14399999999999999</v>
      </c>
      <c r="G36">
        <f t="shared" si="1"/>
        <v>0.14399999999999999</v>
      </c>
      <c r="H36">
        <f t="shared" si="1"/>
        <v>0.14399999999999999</v>
      </c>
      <c r="I36">
        <f t="shared" ref="I36:J37" si="12">H36</f>
        <v>0.14399999999999999</v>
      </c>
      <c r="J36">
        <f t="shared" si="12"/>
        <v>0.14399999999999999</v>
      </c>
    </row>
    <row r="37" spans="2:10" x14ac:dyDescent="0.35">
      <c r="C37" t="s">
        <v>34</v>
      </c>
      <c r="D37" t="s">
        <v>47</v>
      </c>
      <c r="E37" s="9">
        <v>22000</v>
      </c>
      <c r="F37" s="9">
        <f>E37</f>
        <v>22000</v>
      </c>
      <c r="G37" s="9">
        <v>12000</v>
      </c>
      <c r="H37" s="9">
        <f t="shared" si="1"/>
        <v>12000</v>
      </c>
      <c r="I37" s="9">
        <f t="shared" si="12"/>
        <v>12000</v>
      </c>
      <c r="J37" s="9">
        <f t="shared" si="12"/>
        <v>12000</v>
      </c>
    </row>
    <row r="39" spans="2:10" x14ac:dyDescent="0.35">
      <c r="B39" t="s">
        <v>16</v>
      </c>
    </row>
    <row r="40" spans="2:10" x14ac:dyDescent="0.35">
      <c r="C40" t="s">
        <v>31</v>
      </c>
      <c r="D40" t="s">
        <v>36</v>
      </c>
      <c r="E40" s="11">
        <v>35000</v>
      </c>
      <c r="F40" s="9">
        <f t="shared" ref="F40:J43" si="13">E40</f>
        <v>35000</v>
      </c>
      <c r="G40" s="9">
        <f t="shared" si="13"/>
        <v>35000</v>
      </c>
      <c r="H40" s="9">
        <f t="shared" si="13"/>
        <v>35000</v>
      </c>
      <c r="I40" s="9">
        <v>22700</v>
      </c>
      <c r="J40" s="9">
        <v>350000</v>
      </c>
    </row>
    <row r="41" spans="2:10" x14ac:dyDescent="0.35">
      <c r="C41" t="s">
        <v>32</v>
      </c>
      <c r="D41" t="s">
        <v>36</v>
      </c>
      <c r="E41" s="10">
        <v>0</v>
      </c>
      <c r="F41" s="9">
        <f t="shared" si="13"/>
        <v>0</v>
      </c>
      <c r="G41" s="9">
        <v>110000</v>
      </c>
      <c r="H41" s="9">
        <f t="shared" si="13"/>
        <v>110000</v>
      </c>
      <c r="I41" s="9">
        <v>0</v>
      </c>
      <c r="J41" s="9">
        <f t="shared" si="13"/>
        <v>0</v>
      </c>
    </row>
    <row r="42" spans="2:10" x14ac:dyDescent="0.35">
      <c r="C42" t="s">
        <v>56</v>
      </c>
      <c r="D42" t="s">
        <v>35</v>
      </c>
      <c r="E42" s="10">
        <v>250</v>
      </c>
      <c r="F42">
        <f t="shared" ref="F42" si="14">E42</f>
        <v>250</v>
      </c>
      <c r="G42">
        <f t="shared" ref="G42" si="15">F42</f>
        <v>250</v>
      </c>
      <c r="H42">
        <f t="shared" ref="H42" si="16">G42</f>
        <v>250</v>
      </c>
      <c r="I42">
        <f t="shared" ref="I42" si="17">H42</f>
        <v>250</v>
      </c>
      <c r="J42">
        <f t="shared" ref="J42" si="18">I42</f>
        <v>250</v>
      </c>
    </row>
    <row r="43" spans="2:10" x14ac:dyDescent="0.35">
      <c r="C43" t="s">
        <v>33</v>
      </c>
      <c r="D43" t="s">
        <v>39</v>
      </c>
      <c r="E43" s="10">
        <v>8</v>
      </c>
      <c r="F43" s="10">
        <f>E43</f>
        <v>8</v>
      </c>
      <c r="G43" s="9">
        <v>12</v>
      </c>
      <c r="H43" s="9">
        <f t="shared" si="13"/>
        <v>12</v>
      </c>
      <c r="I43" s="9">
        <v>14</v>
      </c>
      <c r="J43" s="9">
        <f t="shared" si="13"/>
        <v>14</v>
      </c>
    </row>
    <row r="45" spans="2:10" x14ac:dyDescent="0.35">
      <c r="B45" t="s">
        <v>103</v>
      </c>
    </row>
    <row r="46" spans="2:10" x14ac:dyDescent="0.35">
      <c r="C46" t="s">
        <v>104</v>
      </c>
      <c r="D46" t="s">
        <v>20</v>
      </c>
      <c r="E46" s="10">
        <v>50</v>
      </c>
      <c r="F46">
        <f t="shared" ref="F46:H47" si="19">E46</f>
        <v>50</v>
      </c>
      <c r="G46" s="2">
        <f t="shared" si="19"/>
        <v>50</v>
      </c>
      <c r="H46" s="2">
        <f t="shared" si="19"/>
        <v>50</v>
      </c>
      <c r="I46">
        <v>70</v>
      </c>
      <c r="J46">
        <v>100</v>
      </c>
    </row>
    <row r="47" spans="2:10" x14ac:dyDescent="0.35">
      <c r="C47" t="s">
        <v>111</v>
      </c>
      <c r="D47" t="s">
        <v>110</v>
      </c>
      <c r="E47" s="9">
        <v>50</v>
      </c>
      <c r="F47">
        <f t="shared" si="19"/>
        <v>50</v>
      </c>
      <c r="G47">
        <f t="shared" si="19"/>
        <v>50</v>
      </c>
      <c r="H47">
        <f t="shared" si="19"/>
        <v>50</v>
      </c>
      <c r="I47">
        <f>H47</f>
        <v>50</v>
      </c>
      <c r="J47">
        <f>I47</f>
        <v>50</v>
      </c>
    </row>
    <row r="48" spans="2:10" x14ac:dyDescent="0.35">
      <c r="C48" t="s">
        <v>106</v>
      </c>
      <c r="D48" t="s">
        <v>108</v>
      </c>
      <c r="E48" s="9">
        <v>2.54</v>
      </c>
      <c r="F48" s="9">
        <f t="shared" ref="F48:J48" si="20">E48</f>
        <v>2.54</v>
      </c>
      <c r="G48" s="9">
        <v>0.18</v>
      </c>
      <c r="H48" s="9">
        <f t="shared" si="20"/>
        <v>0.18</v>
      </c>
      <c r="I48" s="9">
        <f t="shared" si="20"/>
        <v>0.18</v>
      </c>
      <c r="J48" s="9">
        <f t="shared" si="20"/>
        <v>0.18</v>
      </c>
    </row>
    <row r="49" spans="3:10" x14ac:dyDescent="0.35">
      <c r="C49" t="s">
        <v>107</v>
      </c>
      <c r="D49" t="s">
        <v>110</v>
      </c>
      <c r="E49" s="9">
        <v>0.2</v>
      </c>
      <c r="F49">
        <f t="shared" ref="F49:J49" si="21">E49</f>
        <v>0.2</v>
      </c>
      <c r="G49">
        <f t="shared" si="21"/>
        <v>0.2</v>
      </c>
      <c r="H49">
        <f t="shared" si="21"/>
        <v>0.2</v>
      </c>
      <c r="I49">
        <f t="shared" si="21"/>
        <v>0.2</v>
      </c>
      <c r="J49">
        <f t="shared" si="21"/>
        <v>0.2</v>
      </c>
    </row>
  </sheetData>
  <hyperlinks>
    <hyperlink ref="E5" r:id="rId1" display="https://bustimes.org/services/111-dumfries-garroch-business-park" xr:uid="{40FF7B53-1B17-4E24-A589-8B8DD318D6F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47BE-C0C5-4BA5-A812-2F16FB908595}">
  <dimension ref="B2:J57"/>
  <sheetViews>
    <sheetView topLeftCell="A43" zoomScale="104" workbookViewId="0">
      <selection activeCell="H43" sqref="H43"/>
    </sheetView>
  </sheetViews>
  <sheetFormatPr defaultRowHeight="14.5" x14ac:dyDescent="0.35"/>
  <cols>
    <col min="2" max="2" width="4.90625" customWidth="1"/>
    <col min="3" max="3" width="13.453125" customWidth="1"/>
  </cols>
  <sheetData>
    <row r="2" spans="2:10" x14ac:dyDescent="0.35">
      <c r="B2" t="s">
        <v>62</v>
      </c>
    </row>
    <row r="4" spans="2:10" x14ac:dyDescent="0.35">
      <c r="B4" t="s">
        <v>63</v>
      </c>
    </row>
    <row r="5" spans="2:10" x14ac:dyDescent="0.35">
      <c r="C5" t="str">
        <f>Input!C16</f>
        <v>Label</v>
      </c>
      <c r="D5" t="str">
        <f>Input!D16</f>
        <v>Text</v>
      </c>
      <c r="E5" t="str">
        <f>Input!E16</f>
        <v xml:space="preserve"> </v>
      </c>
      <c r="F5" t="str">
        <f>Input!F16</f>
        <v>ICE</v>
      </c>
      <c r="G5" t="str">
        <f>Input!G16</f>
        <v>Repower120</v>
      </c>
      <c r="H5" t="str">
        <f>Input!H16</f>
        <v>Repower180</v>
      </c>
      <c r="I5" t="str">
        <f>Input!I16</f>
        <v>eSprinter</v>
      </c>
      <c r="J5" t="str">
        <f>Input!J16</f>
        <v>Enviro200</v>
      </c>
    </row>
    <row r="7" spans="2:10" x14ac:dyDescent="0.35">
      <c r="C7" t="str">
        <f>Input!C6</f>
        <v>Length</v>
      </c>
      <c r="D7" t="str">
        <f>Input!D6</f>
        <v>km</v>
      </c>
      <c r="E7">
        <f>Input!E6</f>
        <v>9.5</v>
      </c>
      <c r="F7">
        <f>E7</f>
        <v>9.5</v>
      </c>
      <c r="G7">
        <f t="shared" ref="G7:J7" si="0">F7</f>
        <v>9.5</v>
      </c>
      <c r="H7">
        <f t="shared" si="0"/>
        <v>9.5</v>
      </c>
      <c r="I7">
        <f t="shared" si="0"/>
        <v>9.5</v>
      </c>
      <c r="J7">
        <f t="shared" si="0"/>
        <v>9.5</v>
      </c>
    </row>
    <row r="8" spans="2:10" x14ac:dyDescent="0.35">
      <c r="C8" t="str">
        <f>Input!C7</f>
        <v>Duration</v>
      </c>
      <c r="D8" t="str">
        <f>Input!D7</f>
        <v>h</v>
      </c>
      <c r="E8">
        <f>Input!E7</f>
        <v>0.5</v>
      </c>
      <c r="F8">
        <f t="shared" ref="F8:J8" si="1">E8</f>
        <v>0.5</v>
      </c>
      <c r="G8">
        <f t="shared" si="1"/>
        <v>0.5</v>
      </c>
      <c r="H8">
        <f t="shared" si="1"/>
        <v>0.5</v>
      </c>
      <c r="I8">
        <f t="shared" si="1"/>
        <v>0.5</v>
      </c>
      <c r="J8">
        <f t="shared" si="1"/>
        <v>0.5</v>
      </c>
    </row>
    <row r="9" spans="2:10" x14ac:dyDescent="0.35">
      <c r="C9" t="str">
        <f>Input!C8</f>
        <v>Stops</v>
      </c>
      <c r="D9" s="1" t="str">
        <f>Input!D8</f>
        <v>1</v>
      </c>
      <c r="E9">
        <f>Input!E8</f>
        <v>13</v>
      </c>
      <c r="F9">
        <f t="shared" ref="F9:J9" si="2">E9</f>
        <v>13</v>
      </c>
      <c r="G9">
        <f t="shared" si="2"/>
        <v>13</v>
      </c>
      <c r="H9">
        <f t="shared" si="2"/>
        <v>13</v>
      </c>
      <c r="I9">
        <f t="shared" si="2"/>
        <v>13</v>
      </c>
      <c r="J9">
        <f t="shared" si="2"/>
        <v>13</v>
      </c>
    </row>
    <row r="10" spans="2:10" x14ac:dyDescent="0.35">
      <c r="C10" t="str">
        <f>Input!C9</f>
        <v>Turns</v>
      </c>
      <c r="D10" s="1" t="str">
        <f>Input!D9</f>
        <v>1</v>
      </c>
      <c r="E10">
        <f>Input!E9</f>
        <v>18</v>
      </c>
      <c r="F10">
        <f t="shared" ref="F10:J10" si="3">E10</f>
        <v>18</v>
      </c>
      <c r="G10">
        <f t="shared" si="3"/>
        <v>18</v>
      </c>
      <c r="H10">
        <f t="shared" si="3"/>
        <v>18</v>
      </c>
      <c r="I10">
        <f t="shared" si="3"/>
        <v>18</v>
      </c>
      <c r="J10">
        <f t="shared" si="3"/>
        <v>18</v>
      </c>
    </row>
    <row r="11" spans="2:10" x14ac:dyDescent="0.35">
      <c r="C11" t="str">
        <f>Input!C10</f>
        <v>Traffic Lights</v>
      </c>
      <c r="D11" s="1" t="str">
        <f>Input!D10</f>
        <v>1</v>
      </c>
      <c r="E11">
        <f>Input!E10</f>
        <v>5</v>
      </c>
      <c r="F11">
        <f t="shared" ref="F11:J11" si="4">E11</f>
        <v>5</v>
      </c>
      <c r="G11">
        <f t="shared" si="4"/>
        <v>5</v>
      </c>
      <c r="H11">
        <f t="shared" si="4"/>
        <v>5</v>
      </c>
      <c r="I11">
        <f t="shared" si="4"/>
        <v>5</v>
      </c>
      <c r="J11">
        <f t="shared" si="4"/>
        <v>5</v>
      </c>
    </row>
    <row r="12" spans="2:10" x14ac:dyDescent="0.35">
      <c r="C12" t="str">
        <f>Input!C11</f>
        <v>Default Speed</v>
      </c>
      <c r="D12" s="1" t="str">
        <f>Input!D11</f>
        <v>mph</v>
      </c>
      <c r="E12">
        <f>Input!E11</f>
        <v>25</v>
      </c>
      <c r="F12">
        <f t="shared" ref="F12:J12" si="5">E12</f>
        <v>25</v>
      </c>
      <c r="G12">
        <f t="shared" si="5"/>
        <v>25</v>
      </c>
      <c r="H12">
        <f t="shared" si="5"/>
        <v>25</v>
      </c>
      <c r="I12">
        <f t="shared" si="5"/>
        <v>25</v>
      </c>
      <c r="J12">
        <f t="shared" si="5"/>
        <v>25</v>
      </c>
    </row>
    <row r="13" spans="2:10" x14ac:dyDescent="0.35">
      <c r="C13" t="str">
        <f>Input!C12</f>
        <v>Rounds</v>
      </c>
      <c r="D13" s="1" t="str">
        <f>Input!D12</f>
        <v>1</v>
      </c>
      <c r="E13">
        <f>Input!E12</f>
        <v>12</v>
      </c>
      <c r="F13">
        <f t="shared" ref="F13:J13" si="6">E13</f>
        <v>12</v>
      </c>
      <c r="G13">
        <f t="shared" si="6"/>
        <v>12</v>
      </c>
      <c r="H13">
        <f t="shared" si="6"/>
        <v>12</v>
      </c>
      <c r="I13">
        <f t="shared" si="6"/>
        <v>12</v>
      </c>
      <c r="J13">
        <f t="shared" si="6"/>
        <v>12</v>
      </c>
    </row>
    <row r="14" spans="2:10" x14ac:dyDescent="0.35">
      <c r="C14" t="str">
        <f>Input!C13</f>
        <v>Days per Year</v>
      </c>
      <c r="D14" s="1" t="str">
        <f>Input!D13</f>
        <v>days</v>
      </c>
      <c r="E14">
        <f>Input!E13</f>
        <v>300</v>
      </c>
      <c r="F14">
        <f t="shared" ref="F14:J14" si="7">E14</f>
        <v>300</v>
      </c>
      <c r="G14">
        <f t="shared" si="7"/>
        <v>300</v>
      </c>
      <c r="H14">
        <f t="shared" si="7"/>
        <v>300</v>
      </c>
      <c r="I14">
        <f t="shared" si="7"/>
        <v>300</v>
      </c>
      <c r="J14">
        <f t="shared" si="7"/>
        <v>300</v>
      </c>
    </row>
    <row r="16" spans="2:10" x14ac:dyDescent="0.35">
      <c r="C16" t="str">
        <f>Input!C19</f>
        <v>Base Mass</v>
      </c>
      <c r="D16" t="str">
        <f>Input!D19</f>
        <v>t</v>
      </c>
      <c r="E16">
        <f>Input!E19</f>
        <v>10</v>
      </c>
      <c r="F16">
        <f>Input!F19</f>
        <v>10</v>
      </c>
      <c r="G16">
        <f>Input!G19</f>
        <v>10</v>
      </c>
      <c r="H16">
        <f>Input!H19</f>
        <v>10</v>
      </c>
      <c r="I16">
        <f>Input!I19</f>
        <v>6</v>
      </c>
      <c r="J16">
        <f>Input!J19</f>
        <v>10</v>
      </c>
    </row>
    <row r="17" spans="2:10" x14ac:dyDescent="0.35">
      <c r="C17" t="str">
        <f>Input!C20</f>
        <v>Rolling Friction</v>
      </c>
      <c r="D17" t="str">
        <f>Input!D20</f>
        <v>%</v>
      </c>
      <c r="E17">
        <f>Input!E20</f>
        <v>0.75</v>
      </c>
      <c r="F17">
        <f>Input!F20</f>
        <v>0.75</v>
      </c>
      <c r="G17">
        <f>Input!G20</f>
        <v>0.75</v>
      </c>
      <c r="H17">
        <f>Input!H20</f>
        <v>0.75</v>
      </c>
      <c r="I17">
        <f>Input!I20</f>
        <v>0.75</v>
      </c>
      <c r="J17">
        <f>Input!J20</f>
        <v>0.75</v>
      </c>
    </row>
    <row r="18" spans="2:10" x14ac:dyDescent="0.35">
      <c r="C18" t="str">
        <f>Input!C21</f>
        <v>Drag Force</v>
      </c>
      <c r="D18" t="str">
        <f>Input!D21</f>
        <v>N</v>
      </c>
      <c r="E18">
        <f>Input!E21</f>
        <v>350</v>
      </c>
      <c r="F18">
        <f>Input!F21</f>
        <v>350</v>
      </c>
      <c r="G18">
        <f>Input!G21</f>
        <v>350</v>
      </c>
      <c r="H18">
        <f>Input!H21</f>
        <v>350</v>
      </c>
      <c r="I18">
        <f>Input!I21</f>
        <v>350</v>
      </c>
      <c r="J18">
        <f>Input!J21</f>
        <v>350</v>
      </c>
    </row>
    <row r="20" spans="2:10" x14ac:dyDescent="0.35">
      <c r="C20" t="str">
        <f>Input!C25</f>
        <v>Efficiency</v>
      </c>
      <c r="D20" t="str">
        <f>Input!D25</f>
        <v>%</v>
      </c>
      <c r="E20">
        <f>Input!E25</f>
        <v>45</v>
      </c>
      <c r="F20">
        <f>Input!F25</f>
        <v>45</v>
      </c>
      <c r="G20">
        <f>Input!G25</f>
        <v>80</v>
      </c>
      <c r="H20">
        <f>Input!H25</f>
        <v>80</v>
      </c>
      <c r="I20">
        <f>Input!I25</f>
        <v>80</v>
      </c>
      <c r="J20">
        <f>Input!J25</f>
        <v>80</v>
      </c>
    </row>
    <row r="21" spans="2:10" x14ac:dyDescent="0.35">
      <c r="C21" t="str">
        <f>Input!C26</f>
        <v>Idle Power</v>
      </c>
      <c r="D21" t="str">
        <f>Input!D26</f>
        <v>kW</v>
      </c>
      <c r="E21">
        <f>Input!E26</f>
        <v>3</v>
      </c>
      <c r="F21">
        <f>Input!F26</f>
        <v>3</v>
      </c>
      <c r="G21">
        <f>Input!G26</f>
        <v>3</v>
      </c>
      <c r="H21">
        <f>Input!H26</f>
        <v>3</v>
      </c>
      <c r="I21">
        <f>Input!I26</f>
        <v>3</v>
      </c>
      <c r="J21">
        <f>Input!J26</f>
        <v>3</v>
      </c>
    </row>
    <row r="22" spans="2:10" x14ac:dyDescent="0.35">
      <c r="C22" t="str">
        <f>Input!C27</f>
        <v>Recouperation</v>
      </c>
      <c r="D22" t="str">
        <f>Input!D27</f>
        <v>%</v>
      </c>
      <c r="E22">
        <f>Input!E27</f>
        <v>10</v>
      </c>
      <c r="F22">
        <f>Input!F27</f>
        <v>10</v>
      </c>
      <c r="G22">
        <f>Input!G27</f>
        <v>60</v>
      </c>
      <c r="H22">
        <f>Input!H27</f>
        <v>60</v>
      </c>
      <c r="I22">
        <f>Input!I27</f>
        <v>60</v>
      </c>
      <c r="J22">
        <f>Input!J27</f>
        <v>60</v>
      </c>
    </row>
    <row r="23" spans="2:10" x14ac:dyDescent="0.35">
      <c r="C23" t="str">
        <f>Input!C28</f>
        <v>Energy Density</v>
      </c>
      <c r="D23" t="str">
        <f>Input!D28</f>
        <v>kWh/kg</v>
      </c>
      <c r="E23">
        <f>Input!E28</f>
        <v>0.12</v>
      </c>
      <c r="F23">
        <f>Input!F28</f>
        <v>0.12</v>
      </c>
      <c r="G23">
        <f>Input!G28</f>
        <v>0.12</v>
      </c>
      <c r="H23">
        <f>Input!H28</f>
        <v>0.12</v>
      </c>
      <c r="I23">
        <f>Input!I28</f>
        <v>0.12</v>
      </c>
      <c r="J23">
        <f>Input!J28</f>
        <v>0.12</v>
      </c>
    </row>
    <row r="24" spans="2:10" x14ac:dyDescent="0.35">
      <c r="C24" t="str">
        <f>Input!C29</f>
        <v>Battery Size</v>
      </c>
      <c r="D24" t="str">
        <f>Input!D29</f>
        <v>kWh</v>
      </c>
      <c r="E24">
        <f>Input!E29</f>
        <v>0</v>
      </c>
      <c r="F24">
        <f>Input!F29</f>
        <v>0</v>
      </c>
      <c r="G24">
        <f>Input!G29</f>
        <v>120</v>
      </c>
      <c r="H24">
        <f>Input!H29</f>
        <v>180</v>
      </c>
      <c r="I24">
        <f>Input!I29</f>
        <v>113</v>
      </c>
      <c r="J24">
        <f>Input!J29</f>
        <v>350</v>
      </c>
    </row>
    <row r="25" spans="2:10" x14ac:dyDescent="0.35">
      <c r="C25" t="str">
        <f>Input!C30</f>
        <v>Opportunity Charge</v>
      </c>
      <c r="D25" t="str">
        <f>Input!D30</f>
        <v>kWh</v>
      </c>
      <c r="E25">
        <f>Input!E30</f>
        <v>0</v>
      </c>
      <c r="F25">
        <f>Input!F30</f>
        <v>0</v>
      </c>
      <c r="G25">
        <f>Input!G30</f>
        <v>30</v>
      </c>
      <c r="H25">
        <f>Input!H30</f>
        <v>0</v>
      </c>
      <c r="I25">
        <f>Input!I30</f>
        <v>10</v>
      </c>
      <c r="J25">
        <f>Input!J30</f>
        <v>0</v>
      </c>
    </row>
    <row r="27" spans="2:10" x14ac:dyDescent="0.35">
      <c r="B27" t="s">
        <v>64</v>
      </c>
    </row>
    <row r="28" spans="2:10" x14ac:dyDescent="0.35">
      <c r="C28" t="s">
        <v>65</v>
      </c>
      <c r="D28" t="s">
        <v>20</v>
      </c>
      <c r="E28">
        <f>E16+E24/E23/1000</f>
        <v>10</v>
      </c>
      <c r="F28">
        <f t="shared" ref="F28:J28" si="8">F16+F24/F23/1000</f>
        <v>10</v>
      </c>
      <c r="G28">
        <f t="shared" si="8"/>
        <v>11</v>
      </c>
      <c r="H28">
        <f t="shared" si="8"/>
        <v>11.5</v>
      </c>
      <c r="I28">
        <f t="shared" si="8"/>
        <v>6.9416666666666664</v>
      </c>
      <c r="J28">
        <f t="shared" si="8"/>
        <v>12.916666666666668</v>
      </c>
    </row>
    <row r="29" spans="2:10" x14ac:dyDescent="0.35">
      <c r="C29" t="s">
        <v>66</v>
      </c>
      <c r="D29" t="s">
        <v>21</v>
      </c>
      <c r="E29">
        <f>E28*E17*9.81*1000/100+E18</f>
        <v>1085.75</v>
      </c>
      <c r="F29">
        <f t="shared" ref="F29:J29" si="9">F28*F17*9.81*1000/100+F18</f>
        <v>1085.75</v>
      </c>
      <c r="G29">
        <f t="shared" si="9"/>
        <v>1159.325</v>
      </c>
      <c r="H29">
        <f t="shared" si="9"/>
        <v>1196.1125</v>
      </c>
      <c r="I29">
        <f t="shared" si="9"/>
        <v>860.73312499999997</v>
      </c>
      <c r="J29">
        <f t="shared" si="9"/>
        <v>1300.34375</v>
      </c>
    </row>
    <row r="30" spans="2:10" x14ac:dyDescent="0.35">
      <c r="C30" t="s">
        <v>68</v>
      </c>
      <c r="D30" t="s">
        <v>69</v>
      </c>
      <c r="E30">
        <f>E12*1.609/3.6</f>
        <v>11.173611111111111</v>
      </c>
      <c r="F30">
        <f t="shared" ref="F30:J30" si="10">F12*1.609/3.6</f>
        <v>11.173611111111111</v>
      </c>
      <c r="G30">
        <f t="shared" si="10"/>
        <v>11.173611111111111</v>
      </c>
      <c r="H30">
        <f t="shared" si="10"/>
        <v>11.173611111111111</v>
      </c>
      <c r="I30">
        <f t="shared" si="10"/>
        <v>11.173611111111111</v>
      </c>
      <c r="J30">
        <f t="shared" si="10"/>
        <v>11.173611111111111</v>
      </c>
    </row>
    <row r="31" spans="2:10" x14ac:dyDescent="0.35">
      <c r="C31" t="s">
        <v>67</v>
      </c>
      <c r="D31" t="s">
        <v>42</v>
      </c>
      <c r="E31">
        <f>E30*E30*0.5*E28/3600</f>
        <v>0.17340220175325788</v>
      </c>
      <c r="F31">
        <f t="shared" ref="F31:J31" si="11">F30*F30*0.5*F28/3600</f>
        <v>0.17340220175325788</v>
      </c>
      <c r="G31">
        <f t="shared" si="11"/>
        <v>0.19074242192858365</v>
      </c>
      <c r="H31">
        <f t="shared" si="11"/>
        <v>0.19941253201624656</v>
      </c>
      <c r="I31">
        <f t="shared" si="11"/>
        <v>0.12037002838371984</v>
      </c>
      <c r="J31">
        <f t="shared" si="11"/>
        <v>0.22397784393129144</v>
      </c>
    </row>
    <row r="32" spans="2:10" x14ac:dyDescent="0.35">
      <c r="C32" t="s">
        <v>76</v>
      </c>
      <c r="D32" s="1" t="s">
        <v>18</v>
      </c>
      <c r="E32">
        <f>E9+E10+E11</f>
        <v>36</v>
      </c>
      <c r="F32">
        <f t="shared" ref="F32:J32" si="12">F9+F10+F11</f>
        <v>36</v>
      </c>
      <c r="G32">
        <f t="shared" si="12"/>
        <v>36</v>
      </c>
      <c r="H32">
        <f t="shared" si="12"/>
        <v>36</v>
      </c>
      <c r="I32">
        <f t="shared" si="12"/>
        <v>36</v>
      </c>
      <c r="J32">
        <f t="shared" si="12"/>
        <v>36</v>
      </c>
    </row>
    <row r="33" spans="2:10" x14ac:dyDescent="0.35">
      <c r="C33" t="s">
        <v>119</v>
      </c>
      <c r="D33" s="1"/>
      <c r="E33">
        <v>0</v>
      </c>
      <c r="F33">
        <v>1</v>
      </c>
      <c r="G33">
        <v>2</v>
      </c>
      <c r="H33">
        <v>3</v>
      </c>
      <c r="I33">
        <v>4</v>
      </c>
      <c r="J33">
        <v>5</v>
      </c>
    </row>
    <row r="35" spans="2:10" x14ac:dyDescent="0.35">
      <c r="B35" t="s">
        <v>70</v>
      </c>
    </row>
    <row r="36" spans="2:10" x14ac:dyDescent="0.35">
      <c r="C36" t="s">
        <v>71</v>
      </c>
      <c r="D36" t="s">
        <v>42</v>
      </c>
      <c r="E36">
        <f>E8*E21</f>
        <v>1.5</v>
      </c>
      <c r="F36">
        <f t="shared" ref="F36:J36" si="13">F8*F21</f>
        <v>1.5</v>
      </c>
      <c r="G36">
        <f t="shared" si="13"/>
        <v>1.5</v>
      </c>
      <c r="H36">
        <f t="shared" si="13"/>
        <v>1.5</v>
      </c>
      <c r="I36">
        <f t="shared" si="13"/>
        <v>1.5</v>
      </c>
      <c r="J36">
        <f t="shared" si="13"/>
        <v>1.5</v>
      </c>
    </row>
    <row r="37" spans="2:10" x14ac:dyDescent="0.35">
      <c r="C37" t="s">
        <v>74</v>
      </c>
      <c r="D37" t="s">
        <v>42</v>
      </c>
      <c r="E37">
        <f>E7*E29/3600</f>
        <v>2.865173611111111</v>
      </c>
      <c r="F37">
        <f t="shared" ref="F37:J37" si="14">F7*F29/3600</f>
        <v>2.865173611111111</v>
      </c>
      <c r="G37">
        <f t="shared" si="14"/>
        <v>3.0593298611111108</v>
      </c>
      <c r="H37">
        <f t="shared" si="14"/>
        <v>3.1564079861111112</v>
      </c>
      <c r="I37">
        <f t="shared" si="14"/>
        <v>2.2713790798611111</v>
      </c>
      <c r="J37">
        <f t="shared" si="14"/>
        <v>3.4314626736111111</v>
      </c>
    </row>
    <row r="38" spans="2:10" x14ac:dyDescent="0.35">
      <c r="C38" t="s">
        <v>75</v>
      </c>
      <c r="D38" t="s">
        <v>42</v>
      </c>
      <c r="E38">
        <f>E31*E32*(1-E22/100)</f>
        <v>5.6182313368055556</v>
      </c>
      <c r="F38">
        <f t="shared" ref="F38:J38" si="15">F31*F32*(1-F22/100)</f>
        <v>5.6182313368055556</v>
      </c>
      <c r="G38">
        <f t="shared" si="15"/>
        <v>2.7466908757716046</v>
      </c>
      <c r="H38">
        <f t="shared" si="15"/>
        <v>2.8715404610339506</v>
      </c>
      <c r="I38">
        <f t="shared" si="15"/>
        <v>1.7333284087255656</v>
      </c>
      <c r="J38">
        <f t="shared" si="15"/>
        <v>3.2252809526105972</v>
      </c>
    </row>
    <row r="39" spans="2:10" x14ac:dyDescent="0.35">
      <c r="C39" t="s">
        <v>77</v>
      </c>
      <c r="D39" t="s">
        <v>42</v>
      </c>
      <c r="E39">
        <f>E36+E37+E38</f>
        <v>9.9834049479166662</v>
      </c>
      <c r="F39">
        <f t="shared" ref="F39:J39" si="16">F36+F37+F38</f>
        <v>9.9834049479166662</v>
      </c>
      <c r="G39">
        <f t="shared" si="16"/>
        <v>7.3060207368827159</v>
      </c>
      <c r="H39">
        <f t="shared" si="16"/>
        <v>7.5279484471450608</v>
      </c>
      <c r="I39">
        <f t="shared" si="16"/>
        <v>5.5047074885866767</v>
      </c>
      <c r="J39">
        <f t="shared" si="16"/>
        <v>8.1567436262217079</v>
      </c>
    </row>
    <row r="41" spans="2:10" x14ac:dyDescent="0.35">
      <c r="B41" t="s">
        <v>78</v>
      </c>
    </row>
    <row r="42" spans="2:10" x14ac:dyDescent="0.35">
      <c r="C42" t="s">
        <v>79</v>
      </c>
      <c r="D42" t="s">
        <v>42</v>
      </c>
      <c r="E42">
        <f>E39/(E20/100)</f>
        <v>22.185344328703703</v>
      </c>
      <c r="F42">
        <f t="shared" ref="F42:J42" si="17">F39/(F20/100)</f>
        <v>22.185344328703703</v>
      </c>
      <c r="G42">
        <f t="shared" si="17"/>
        <v>9.1325259211033938</v>
      </c>
      <c r="H42">
        <f t="shared" si="17"/>
        <v>9.4099355589313252</v>
      </c>
      <c r="I42">
        <f t="shared" si="17"/>
        <v>6.8808843607333454</v>
      </c>
      <c r="J42">
        <f t="shared" si="17"/>
        <v>10.195929532777134</v>
      </c>
    </row>
    <row r="43" spans="2:10" x14ac:dyDescent="0.35">
      <c r="C43" t="s">
        <v>85</v>
      </c>
      <c r="D43" t="s">
        <v>86</v>
      </c>
      <c r="E43">
        <f>E42/E7</f>
        <v>2.3352994030214425</v>
      </c>
      <c r="F43">
        <f t="shared" ref="F43:J43" si="18">F42/F7</f>
        <v>2.3352994030214425</v>
      </c>
      <c r="G43">
        <f t="shared" si="18"/>
        <v>0.96131851801088353</v>
      </c>
      <c r="H43">
        <f t="shared" si="18"/>
        <v>0.99051953251908686</v>
      </c>
      <c r="I43">
        <f t="shared" si="18"/>
        <v>0.72430361691929956</v>
      </c>
      <c r="J43">
        <f t="shared" si="18"/>
        <v>1.07325574029233</v>
      </c>
    </row>
    <row r="44" spans="2:10" x14ac:dyDescent="0.35">
      <c r="C44" t="s">
        <v>80</v>
      </c>
      <c r="D44" t="s">
        <v>42</v>
      </c>
      <c r="E44">
        <f>E42*E13</f>
        <v>266.22413194444442</v>
      </c>
      <c r="F44">
        <f t="shared" ref="F44:J44" si="19">F42*F13</f>
        <v>266.22413194444442</v>
      </c>
      <c r="G44">
        <f t="shared" si="19"/>
        <v>109.59031105324073</v>
      </c>
      <c r="H44">
        <f t="shared" si="19"/>
        <v>112.91922670717591</v>
      </c>
      <c r="I44">
        <f t="shared" si="19"/>
        <v>82.570612328800138</v>
      </c>
      <c r="J44">
        <f t="shared" si="19"/>
        <v>122.3511543933256</v>
      </c>
    </row>
    <row r="45" spans="2:10" x14ac:dyDescent="0.35">
      <c r="C45" t="s">
        <v>81</v>
      </c>
      <c r="D45" t="s">
        <v>42</v>
      </c>
      <c r="E45">
        <f>E44-E25</f>
        <v>266.22413194444442</v>
      </c>
      <c r="F45">
        <f t="shared" ref="F45:J45" si="20">F44-F25</f>
        <v>266.22413194444442</v>
      </c>
      <c r="G45">
        <f t="shared" si="20"/>
        <v>79.590311053240725</v>
      </c>
      <c r="H45">
        <f t="shared" si="20"/>
        <v>112.91922670717591</v>
      </c>
      <c r="I45">
        <f t="shared" si="20"/>
        <v>72.570612328800138</v>
      </c>
      <c r="J45">
        <f t="shared" si="20"/>
        <v>122.3511543933256</v>
      </c>
    </row>
    <row r="47" spans="2:10" x14ac:dyDescent="0.35">
      <c r="B47" t="s">
        <v>88</v>
      </c>
    </row>
    <row r="48" spans="2:10" x14ac:dyDescent="0.35">
      <c r="C48" t="s">
        <v>83</v>
      </c>
      <c r="D48" t="s">
        <v>42</v>
      </c>
      <c r="E48">
        <f>E45*E14</f>
        <v>79867.239583333328</v>
      </c>
      <c r="F48">
        <f t="shared" ref="F48:J48" si="21">F45*F14</f>
        <v>79867.239583333328</v>
      </c>
      <c r="G48">
        <f t="shared" si="21"/>
        <v>23877.093315972219</v>
      </c>
      <c r="H48">
        <f t="shared" si="21"/>
        <v>33875.768012152774</v>
      </c>
      <c r="I48">
        <f t="shared" si="21"/>
        <v>21771.183698640041</v>
      </c>
      <c r="J48">
        <f t="shared" si="21"/>
        <v>36705.346317997682</v>
      </c>
    </row>
    <row r="49" spans="2:10" x14ac:dyDescent="0.35">
      <c r="C49" t="s">
        <v>84</v>
      </c>
      <c r="D49" t="s">
        <v>42</v>
      </c>
      <c r="E49">
        <f>E14*E25</f>
        <v>0</v>
      </c>
      <c r="F49">
        <f t="shared" ref="F49:J49" si="22">F14*F25</f>
        <v>0</v>
      </c>
      <c r="G49">
        <f t="shared" si="22"/>
        <v>9000</v>
      </c>
      <c r="H49">
        <f t="shared" si="22"/>
        <v>0</v>
      </c>
      <c r="I49">
        <f t="shared" si="22"/>
        <v>3000</v>
      </c>
      <c r="J49">
        <f t="shared" si="22"/>
        <v>0</v>
      </c>
    </row>
    <row r="50" spans="2:10" x14ac:dyDescent="0.35">
      <c r="C50" t="s">
        <v>89</v>
      </c>
      <c r="D50" t="s">
        <v>45</v>
      </c>
      <c r="E50">
        <f>E7*E13*E14</f>
        <v>34200</v>
      </c>
      <c r="F50">
        <f t="shared" ref="F50:J50" si="23">F7*F13*F14</f>
        <v>34200</v>
      </c>
      <c r="G50">
        <f t="shared" si="23"/>
        <v>34200</v>
      </c>
      <c r="H50">
        <f t="shared" si="23"/>
        <v>34200</v>
      </c>
      <c r="I50">
        <f t="shared" si="23"/>
        <v>34200</v>
      </c>
      <c r="J50">
        <f t="shared" si="23"/>
        <v>34200</v>
      </c>
    </row>
    <row r="51" spans="2:10" x14ac:dyDescent="0.35">
      <c r="C51" t="s">
        <v>118</v>
      </c>
      <c r="D51" t="s">
        <v>23</v>
      </c>
      <c r="E51">
        <f>IF(E24,100-(100*E45/E24),0)</f>
        <v>0</v>
      </c>
      <c r="F51">
        <f t="shared" ref="F51:J51" si="24">IF(F24,100-(100*F45/F24),0)</f>
        <v>0</v>
      </c>
      <c r="G51">
        <f t="shared" si="24"/>
        <v>33.674740788966062</v>
      </c>
      <c r="H51">
        <f t="shared" si="24"/>
        <v>37.267096273791161</v>
      </c>
      <c r="I51">
        <f t="shared" si="24"/>
        <v>35.778219178052979</v>
      </c>
      <c r="J51">
        <f t="shared" si="24"/>
        <v>65.04252731619269</v>
      </c>
    </row>
    <row r="53" spans="2:10" x14ac:dyDescent="0.35">
      <c r="B53" t="s">
        <v>82</v>
      </c>
    </row>
    <row r="54" spans="2:10" x14ac:dyDescent="0.35">
      <c r="C54" t="str">
        <f t="shared" ref="C54:J55" si="25">C48</f>
        <v>Night Energy</v>
      </c>
      <c r="D54" t="str">
        <f t="shared" si="25"/>
        <v>kWh</v>
      </c>
      <c r="E54">
        <f t="shared" si="25"/>
        <v>79867.239583333328</v>
      </c>
      <c r="F54">
        <f t="shared" si="25"/>
        <v>79867.239583333328</v>
      </c>
      <c r="G54">
        <f t="shared" si="25"/>
        <v>23877.093315972219</v>
      </c>
      <c r="H54">
        <f t="shared" si="25"/>
        <v>33875.768012152774</v>
      </c>
      <c r="I54">
        <f t="shared" si="25"/>
        <v>21771.183698640041</v>
      </c>
      <c r="J54">
        <f t="shared" si="25"/>
        <v>36705.346317997682</v>
      </c>
    </row>
    <row r="55" spans="2:10" x14ac:dyDescent="0.35">
      <c r="C55" t="str">
        <f t="shared" si="25"/>
        <v>Opportunity E</v>
      </c>
      <c r="D55" t="str">
        <f t="shared" si="25"/>
        <v>kWh</v>
      </c>
      <c r="E55">
        <f t="shared" si="25"/>
        <v>0</v>
      </c>
      <c r="F55">
        <f t="shared" si="25"/>
        <v>0</v>
      </c>
      <c r="G55">
        <f t="shared" si="25"/>
        <v>9000</v>
      </c>
      <c r="H55">
        <f t="shared" si="25"/>
        <v>0</v>
      </c>
      <c r="I55">
        <f t="shared" si="25"/>
        <v>3000</v>
      </c>
      <c r="J55">
        <f t="shared" si="25"/>
        <v>0</v>
      </c>
    </row>
    <row r="56" spans="2:10" x14ac:dyDescent="0.35">
      <c r="C56" t="str">
        <f t="shared" ref="C56:J56" si="26">C50</f>
        <v>Distance</v>
      </c>
      <c r="D56" t="str">
        <f t="shared" si="26"/>
        <v>km</v>
      </c>
      <c r="E56">
        <f t="shared" si="26"/>
        <v>34200</v>
      </c>
      <c r="F56">
        <f t="shared" si="26"/>
        <v>34200</v>
      </c>
      <c r="G56">
        <f t="shared" si="26"/>
        <v>34200</v>
      </c>
      <c r="H56">
        <f t="shared" si="26"/>
        <v>34200</v>
      </c>
      <c r="I56">
        <f t="shared" si="26"/>
        <v>34200</v>
      </c>
      <c r="J56">
        <f t="shared" si="26"/>
        <v>34200</v>
      </c>
    </row>
    <row r="57" spans="2:10" x14ac:dyDescent="0.35">
      <c r="C57" t="str">
        <f t="shared" ref="C57:J57" si="27">C51</f>
        <v>SoC</v>
      </c>
      <c r="D57" t="str">
        <f t="shared" si="27"/>
        <v>%</v>
      </c>
      <c r="E57">
        <f t="shared" si="27"/>
        <v>0</v>
      </c>
      <c r="F57">
        <f t="shared" si="27"/>
        <v>0</v>
      </c>
      <c r="G57">
        <f t="shared" si="27"/>
        <v>33.674740788966062</v>
      </c>
      <c r="H57">
        <f t="shared" si="27"/>
        <v>37.267096273791161</v>
      </c>
      <c r="I57">
        <f t="shared" si="27"/>
        <v>35.778219178052979</v>
      </c>
      <c r="J57">
        <f t="shared" si="27"/>
        <v>65.04252731619269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62EB1-604F-4A3F-8F44-7F858AFA76C1}">
  <dimension ref="B2:J26"/>
  <sheetViews>
    <sheetView workbookViewId="0">
      <selection activeCell="G23" sqref="G23"/>
    </sheetView>
  </sheetViews>
  <sheetFormatPr defaultRowHeight="14.5" x14ac:dyDescent="0.35"/>
  <cols>
    <col min="3" max="3" width="13.6328125" customWidth="1"/>
  </cols>
  <sheetData>
    <row r="2" spans="2:10" x14ac:dyDescent="0.35">
      <c r="B2" t="s">
        <v>87</v>
      </c>
    </row>
    <row r="4" spans="2:10" x14ac:dyDescent="0.35">
      <c r="B4" t="s">
        <v>63</v>
      </c>
    </row>
    <row r="5" spans="2:10" x14ac:dyDescent="0.35">
      <c r="C5" t="str">
        <f>Input!C33</f>
        <v>Fuel Cost</v>
      </c>
      <c r="D5" t="str">
        <f>Input!D33</f>
        <v>£/unit</v>
      </c>
      <c r="E5">
        <f>Input!E33</f>
        <v>1.43</v>
      </c>
      <c r="F5">
        <f>Input!F33</f>
        <v>1.43</v>
      </c>
      <c r="G5">
        <f>Input!G33</f>
        <v>0.12</v>
      </c>
      <c r="H5">
        <f>Input!H33</f>
        <v>0.12</v>
      </c>
      <c r="I5">
        <f>Input!I33</f>
        <v>0.12</v>
      </c>
      <c r="J5">
        <f>Input!J33</f>
        <v>0.12</v>
      </c>
    </row>
    <row r="6" spans="2:10" x14ac:dyDescent="0.35">
      <c r="C6" t="str">
        <f>Input!C34</f>
        <v>Fuel Energy</v>
      </c>
      <c r="D6" t="str">
        <f>Input!D34</f>
        <v>kWh/unit</v>
      </c>
      <c r="E6">
        <f>Input!E34</f>
        <v>10.5</v>
      </c>
      <c r="F6">
        <f>Input!F34</f>
        <v>10.5</v>
      </c>
      <c r="G6">
        <f>Input!G34</f>
        <v>1</v>
      </c>
      <c r="H6">
        <f>Input!H34</f>
        <v>1</v>
      </c>
      <c r="I6">
        <f>Input!I34</f>
        <v>1</v>
      </c>
      <c r="J6">
        <f>Input!J34</f>
        <v>1</v>
      </c>
    </row>
    <row r="7" spans="2:10" x14ac:dyDescent="0.35">
      <c r="C7" t="str">
        <f>Input!C35</f>
        <v>Opp. Charge Cost</v>
      </c>
      <c r="D7" t="str">
        <f>Input!D35</f>
        <v>£/kWh</v>
      </c>
      <c r="E7">
        <f>Input!E35</f>
        <v>0.4</v>
      </c>
      <c r="F7">
        <f>Input!F35</f>
        <v>0.4</v>
      </c>
      <c r="G7">
        <f>Input!G35</f>
        <v>0.4</v>
      </c>
      <c r="H7">
        <f>Input!H35</f>
        <v>0.4</v>
      </c>
      <c r="I7">
        <f>Input!I35</f>
        <v>0.4</v>
      </c>
      <c r="J7">
        <f>Input!J35</f>
        <v>0.4</v>
      </c>
    </row>
    <row r="8" spans="2:10" x14ac:dyDescent="0.35">
      <c r="C8" t="str">
        <f>Input!C36</f>
        <v>Subsidies</v>
      </c>
      <c r="D8" t="str">
        <f>Input!D36</f>
        <v>£/km</v>
      </c>
      <c r="E8">
        <f>Input!E36</f>
        <v>0.14399999999999999</v>
      </c>
      <c r="F8">
        <f>Input!F36</f>
        <v>0.14399999999999999</v>
      </c>
      <c r="G8">
        <f>Input!G36</f>
        <v>0.14399999999999999</v>
      </c>
      <c r="H8">
        <f>Input!H36</f>
        <v>0.14399999999999999</v>
      </c>
      <c r="I8">
        <f>Input!I36</f>
        <v>0.14399999999999999</v>
      </c>
      <c r="J8">
        <f>Input!J36</f>
        <v>0.14399999999999999</v>
      </c>
    </row>
    <row r="9" spans="2:10" x14ac:dyDescent="0.35">
      <c r="C9" t="str">
        <f>Input!C37</f>
        <v>Maintenance</v>
      </c>
      <c r="D9" t="str">
        <f>Input!D37</f>
        <v>£/year</v>
      </c>
      <c r="E9">
        <f>Input!E37</f>
        <v>22000</v>
      </c>
      <c r="F9">
        <f>Input!F37</f>
        <v>22000</v>
      </c>
      <c r="G9">
        <f>Input!G37</f>
        <v>12000</v>
      </c>
      <c r="H9">
        <f>Input!H37</f>
        <v>12000</v>
      </c>
      <c r="I9">
        <f>Input!I37</f>
        <v>12000</v>
      </c>
      <c r="J9">
        <f>Input!J37</f>
        <v>12000</v>
      </c>
    </row>
    <row r="11" spans="2:10" x14ac:dyDescent="0.35">
      <c r="C11" t="str">
        <f t="shared" ref="C11:J12" si="0">C7</f>
        <v>Opp. Charge Cost</v>
      </c>
      <c r="D11" t="str">
        <f t="shared" si="0"/>
        <v>£/kWh</v>
      </c>
      <c r="E11">
        <f t="shared" si="0"/>
        <v>0.4</v>
      </c>
      <c r="F11">
        <f t="shared" si="0"/>
        <v>0.4</v>
      </c>
      <c r="G11">
        <f t="shared" si="0"/>
        <v>0.4</v>
      </c>
      <c r="H11">
        <f t="shared" si="0"/>
        <v>0.4</v>
      </c>
      <c r="I11">
        <f t="shared" si="0"/>
        <v>0.4</v>
      </c>
      <c r="J11">
        <f t="shared" si="0"/>
        <v>0.4</v>
      </c>
    </row>
    <row r="12" spans="2:10" x14ac:dyDescent="0.35">
      <c r="C12" t="str">
        <f t="shared" si="0"/>
        <v>Subsidies</v>
      </c>
      <c r="D12" t="str">
        <f t="shared" si="0"/>
        <v>£/km</v>
      </c>
      <c r="E12">
        <f t="shared" si="0"/>
        <v>0.14399999999999999</v>
      </c>
      <c r="F12">
        <f t="shared" si="0"/>
        <v>0.14399999999999999</v>
      </c>
      <c r="G12">
        <f t="shared" si="0"/>
        <v>0.14399999999999999</v>
      </c>
      <c r="H12">
        <f t="shared" si="0"/>
        <v>0.14399999999999999</v>
      </c>
      <c r="I12">
        <f t="shared" si="0"/>
        <v>0.14399999999999999</v>
      </c>
      <c r="J12">
        <f t="shared" si="0"/>
        <v>0.14399999999999999</v>
      </c>
    </row>
    <row r="14" spans="2:10" x14ac:dyDescent="0.35">
      <c r="C14" t="str">
        <f>Consumption!C54</f>
        <v>Night Energy</v>
      </c>
      <c r="D14" t="str">
        <f>Consumption!D54</f>
        <v>kWh</v>
      </c>
      <c r="E14">
        <f>Consumption!E54</f>
        <v>79867.239583333328</v>
      </c>
      <c r="F14">
        <f>Consumption!F54</f>
        <v>79867.239583333328</v>
      </c>
      <c r="G14">
        <f>Consumption!G54</f>
        <v>23877.093315972219</v>
      </c>
      <c r="H14">
        <f>Consumption!H54</f>
        <v>33875.768012152774</v>
      </c>
      <c r="I14">
        <f>Consumption!I54</f>
        <v>21771.183698640041</v>
      </c>
      <c r="J14">
        <f>Consumption!J54</f>
        <v>36705.346317997682</v>
      </c>
    </row>
    <row r="15" spans="2:10" x14ac:dyDescent="0.35">
      <c r="C15" t="str">
        <f>Consumption!C55</f>
        <v>Opportunity E</v>
      </c>
      <c r="D15" t="str">
        <f>Consumption!D55</f>
        <v>kWh</v>
      </c>
      <c r="E15">
        <f>Consumption!E55</f>
        <v>0</v>
      </c>
      <c r="F15">
        <f>Consumption!F55</f>
        <v>0</v>
      </c>
      <c r="G15">
        <f>Consumption!G55</f>
        <v>9000</v>
      </c>
      <c r="H15">
        <f>Consumption!H55</f>
        <v>0</v>
      </c>
      <c r="I15">
        <f>Consumption!I55</f>
        <v>3000</v>
      </c>
      <c r="J15">
        <f>Consumption!J55</f>
        <v>0</v>
      </c>
    </row>
    <row r="16" spans="2:10" x14ac:dyDescent="0.35">
      <c r="C16" t="str">
        <f>Consumption!C56</f>
        <v>Distance</v>
      </c>
      <c r="D16" t="str">
        <f>Consumption!D56</f>
        <v>km</v>
      </c>
      <c r="E16">
        <f>Consumption!E56</f>
        <v>34200</v>
      </c>
      <c r="F16">
        <f>Consumption!F56</f>
        <v>34200</v>
      </c>
      <c r="G16">
        <f>Consumption!G56</f>
        <v>34200</v>
      </c>
      <c r="H16">
        <f>Consumption!H56</f>
        <v>34200</v>
      </c>
      <c r="I16">
        <f>Consumption!I56</f>
        <v>34200</v>
      </c>
      <c r="J16">
        <f>Consumption!J56</f>
        <v>34200</v>
      </c>
    </row>
    <row r="18" spans="2:10" x14ac:dyDescent="0.35">
      <c r="B18" t="s">
        <v>90</v>
      </c>
    </row>
    <row r="19" spans="2:10" x14ac:dyDescent="0.35">
      <c r="C19" t="s">
        <v>91</v>
      </c>
      <c r="D19" t="s">
        <v>36</v>
      </c>
      <c r="E19">
        <f>E5/E6*E14</f>
        <v>10877.157390873015</v>
      </c>
      <c r="F19">
        <f t="shared" ref="F19:J19" si="1">F5/F6*F14</f>
        <v>10877.157390873015</v>
      </c>
      <c r="G19">
        <f t="shared" si="1"/>
        <v>2865.2511979166661</v>
      </c>
      <c r="H19">
        <f t="shared" si="1"/>
        <v>4065.0921614583326</v>
      </c>
      <c r="I19">
        <f t="shared" si="1"/>
        <v>2612.5420438368051</v>
      </c>
      <c r="J19">
        <f t="shared" si="1"/>
        <v>4404.6415581597221</v>
      </c>
    </row>
    <row r="20" spans="2:10" x14ac:dyDescent="0.35">
      <c r="C20" t="s">
        <v>93</v>
      </c>
      <c r="D20" t="s">
        <v>36</v>
      </c>
      <c r="E20">
        <f>E15*E7</f>
        <v>0</v>
      </c>
      <c r="F20">
        <f t="shared" ref="F20:J20" si="2">F15*F7</f>
        <v>0</v>
      </c>
      <c r="G20">
        <f t="shared" si="2"/>
        <v>3600</v>
      </c>
      <c r="H20">
        <f t="shared" si="2"/>
        <v>0</v>
      </c>
      <c r="I20">
        <f t="shared" si="2"/>
        <v>1200</v>
      </c>
      <c r="J20">
        <f t="shared" si="2"/>
        <v>0</v>
      </c>
    </row>
    <row r="21" spans="2:10" x14ac:dyDescent="0.35">
      <c r="C21" t="s">
        <v>34</v>
      </c>
      <c r="D21" t="s">
        <v>36</v>
      </c>
      <c r="E21">
        <f>E9</f>
        <v>22000</v>
      </c>
      <c r="F21">
        <f t="shared" ref="F21:J21" si="3">F9</f>
        <v>22000</v>
      </c>
      <c r="G21">
        <f t="shared" si="3"/>
        <v>12000</v>
      </c>
      <c r="H21">
        <f t="shared" si="3"/>
        <v>12000</v>
      </c>
      <c r="I21">
        <f t="shared" si="3"/>
        <v>12000</v>
      </c>
      <c r="J21">
        <f t="shared" si="3"/>
        <v>12000</v>
      </c>
    </row>
    <row r="22" spans="2:10" x14ac:dyDescent="0.35">
      <c r="C22" t="s">
        <v>92</v>
      </c>
      <c r="D22" t="s">
        <v>36</v>
      </c>
      <c r="E22">
        <f>E16*E12</f>
        <v>4924.7999999999993</v>
      </c>
      <c r="F22">
        <f t="shared" ref="F22:J22" si="4">F16*F12</f>
        <v>4924.7999999999993</v>
      </c>
      <c r="G22">
        <f t="shared" si="4"/>
        <v>4924.7999999999993</v>
      </c>
      <c r="H22">
        <f t="shared" si="4"/>
        <v>4924.7999999999993</v>
      </c>
      <c r="I22">
        <f t="shared" si="4"/>
        <v>4924.7999999999993</v>
      </c>
      <c r="J22">
        <f t="shared" si="4"/>
        <v>4924.7999999999993</v>
      </c>
    </row>
    <row r="23" spans="2:10" x14ac:dyDescent="0.35">
      <c r="C23" t="s">
        <v>77</v>
      </c>
      <c r="D23" t="s">
        <v>36</v>
      </c>
      <c r="E23">
        <f>E19+E20+E21-E22</f>
        <v>27952.357390873014</v>
      </c>
      <c r="F23">
        <f t="shared" ref="F23:J23" si="5">F19+F20+F21-F22</f>
        <v>27952.357390873014</v>
      </c>
      <c r="G23">
        <f t="shared" si="5"/>
        <v>13540.451197916667</v>
      </c>
      <c r="H23">
        <f t="shared" si="5"/>
        <v>11140.292161458334</v>
      </c>
      <c r="I23">
        <f t="shared" si="5"/>
        <v>10887.742043836806</v>
      </c>
      <c r="J23">
        <f t="shared" si="5"/>
        <v>11479.841558159722</v>
      </c>
    </row>
    <row r="25" spans="2:10" x14ac:dyDescent="0.35">
      <c r="B25" t="s">
        <v>82</v>
      </c>
    </row>
    <row r="26" spans="2:10" x14ac:dyDescent="0.35">
      <c r="C26" t="s">
        <v>94</v>
      </c>
      <c r="D26" t="str">
        <f t="shared" ref="D26:J26" si="6">D23</f>
        <v>£</v>
      </c>
      <c r="E26">
        <f t="shared" si="6"/>
        <v>27952.357390873014</v>
      </c>
      <c r="F26">
        <f t="shared" si="6"/>
        <v>27952.357390873014</v>
      </c>
      <c r="G26">
        <f t="shared" si="6"/>
        <v>13540.451197916667</v>
      </c>
      <c r="H26">
        <f t="shared" si="6"/>
        <v>11140.292161458334</v>
      </c>
      <c r="I26">
        <f t="shared" si="6"/>
        <v>10887.742043836806</v>
      </c>
      <c r="J26">
        <f t="shared" si="6"/>
        <v>11479.841558159722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79D46-0555-4D8E-B7B1-A9C8E64E181A}">
  <dimension ref="B2:XEX39"/>
  <sheetViews>
    <sheetView workbookViewId="0">
      <selection activeCell="D27" sqref="D27"/>
    </sheetView>
  </sheetViews>
  <sheetFormatPr defaultRowHeight="14.5" x14ac:dyDescent="0.35"/>
  <cols>
    <col min="3" max="3" width="13.81640625" customWidth="1"/>
  </cols>
  <sheetData>
    <row r="2" spans="2:10" x14ac:dyDescent="0.35">
      <c r="B2" t="s">
        <v>16</v>
      </c>
    </row>
    <row r="4" spans="2:10" x14ac:dyDescent="0.35">
      <c r="B4" t="s">
        <v>63</v>
      </c>
    </row>
    <row r="5" spans="2:10" x14ac:dyDescent="0.35">
      <c r="C5" t="str">
        <f>Input!C16</f>
        <v>Label</v>
      </c>
      <c r="D5" t="str">
        <f>Input!D16</f>
        <v>Text</v>
      </c>
      <c r="E5" t="str">
        <f>Input!E16</f>
        <v xml:space="preserve"> </v>
      </c>
      <c r="F5" t="str">
        <f>Input!F16</f>
        <v>ICE</v>
      </c>
      <c r="G5" t="str">
        <f>Input!G16</f>
        <v>Repower120</v>
      </c>
      <c r="H5" t="str">
        <f>Input!H16</f>
        <v>Repower180</v>
      </c>
      <c r="I5" t="str">
        <f>Input!I16</f>
        <v>eSprinter</v>
      </c>
      <c r="J5" t="str">
        <f>Input!J16</f>
        <v>Enviro200</v>
      </c>
    </row>
    <row r="6" spans="2:10" x14ac:dyDescent="0.35">
      <c r="C6" t="s">
        <v>119</v>
      </c>
      <c r="E6">
        <v>0</v>
      </c>
      <c r="F6">
        <v>1</v>
      </c>
      <c r="G6">
        <v>2</v>
      </c>
      <c r="H6">
        <v>3</v>
      </c>
      <c r="I6">
        <v>4</v>
      </c>
      <c r="J6">
        <v>5</v>
      </c>
    </row>
    <row r="7" spans="2:10" x14ac:dyDescent="0.35">
      <c r="C7" t="s">
        <v>43</v>
      </c>
      <c r="D7" t="s">
        <v>42</v>
      </c>
      <c r="E7">
        <v>0</v>
      </c>
      <c r="F7">
        <f>E7</f>
        <v>0</v>
      </c>
      <c r="G7">
        <v>100</v>
      </c>
      <c r="H7">
        <v>150</v>
      </c>
      <c r="I7">
        <v>113</v>
      </c>
      <c r="J7">
        <v>350</v>
      </c>
    </row>
    <row r="9" spans="2:10" x14ac:dyDescent="0.35">
      <c r="C9" t="str">
        <f>Input!C40</f>
        <v>Bus Cost</v>
      </c>
      <c r="D9" t="str">
        <f>Input!D40</f>
        <v>£</v>
      </c>
      <c r="E9">
        <f>Input!E40</f>
        <v>35000</v>
      </c>
      <c r="F9">
        <f>Input!F40</f>
        <v>35000</v>
      </c>
      <c r="G9">
        <f>Input!G40</f>
        <v>35000</v>
      </c>
      <c r="H9">
        <f>Input!H40</f>
        <v>35000</v>
      </c>
      <c r="I9">
        <v>227000</v>
      </c>
      <c r="J9">
        <f>Input!J40</f>
        <v>350000</v>
      </c>
    </row>
    <row r="10" spans="2:10" x14ac:dyDescent="0.35">
      <c r="C10" t="str">
        <f>Input!C41</f>
        <v>Repower Cost</v>
      </c>
      <c r="D10" t="str">
        <f>Input!D41</f>
        <v>£</v>
      </c>
      <c r="E10">
        <f>Input!E41</f>
        <v>0</v>
      </c>
      <c r="F10">
        <f>Input!F41</f>
        <v>0</v>
      </c>
      <c r="G10">
        <f>Input!G41</f>
        <v>110000</v>
      </c>
      <c r="H10">
        <f>Input!H41</f>
        <v>110000</v>
      </c>
      <c r="I10">
        <f>Input!I41</f>
        <v>0</v>
      </c>
      <c r="J10">
        <f>Input!J41</f>
        <v>0</v>
      </c>
    </row>
    <row r="11" spans="2:10" x14ac:dyDescent="0.35">
      <c r="C11" t="str">
        <f>Input!C42</f>
        <v>Battery Cost</v>
      </c>
      <c r="D11" t="str">
        <f>Input!D42</f>
        <v>£/kWh</v>
      </c>
      <c r="E11">
        <f>Input!E42</f>
        <v>250</v>
      </c>
      <c r="F11">
        <f>Input!F42</f>
        <v>250</v>
      </c>
      <c r="G11">
        <f>Input!G42</f>
        <v>250</v>
      </c>
      <c r="H11">
        <f>Input!H42</f>
        <v>250</v>
      </c>
      <c r="I11">
        <f>Input!I42</f>
        <v>250</v>
      </c>
      <c r="J11">
        <f>Input!J42</f>
        <v>250</v>
      </c>
    </row>
    <row r="12" spans="2:10" x14ac:dyDescent="0.35">
      <c r="C12" t="str">
        <f>Input!C43</f>
        <v>Lifetime</v>
      </c>
      <c r="D12" t="str">
        <f>Input!D43</f>
        <v>year</v>
      </c>
      <c r="E12">
        <f>Input!E43</f>
        <v>8</v>
      </c>
      <c r="F12">
        <f>Input!F43</f>
        <v>8</v>
      </c>
      <c r="G12">
        <f>Input!G43</f>
        <v>12</v>
      </c>
      <c r="H12">
        <f>Input!H43</f>
        <v>12</v>
      </c>
      <c r="I12">
        <f>Input!I43</f>
        <v>14</v>
      </c>
      <c r="J12">
        <f>Input!J43</f>
        <v>14</v>
      </c>
    </row>
    <row r="14" spans="2:10" x14ac:dyDescent="0.35">
      <c r="C14" t="str">
        <f>Operations!C26</f>
        <v>Operating Cost</v>
      </c>
      <c r="D14" t="str">
        <f>Operations!D26</f>
        <v>£</v>
      </c>
      <c r="E14">
        <f>Operations!E26</f>
        <v>27952.357390873014</v>
      </c>
      <c r="F14">
        <f>Operations!F26</f>
        <v>27952.357390873014</v>
      </c>
      <c r="G14">
        <f>Operations!G26</f>
        <v>13540.451197916667</v>
      </c>
      <c r="H14">
        <f>Operations!H26</f>
        <v>11140.292161458334</v>
      </c>
      <c r="I14">
        <f>Operations!I26</f>
        <v>10887.742043836806</v>
      </c>
      <c r="J14">
        <f>Operations!J26</f>
        <v>11479.841558159722</v>
      </c>
    </row>
    <row r="16" spans="2:10" x14ac:dyDescent="0.35">
      <c r="B16" t="s">
        <v>95</v>
      </c>
    </row>
    <row r="17" spans="2:1018 1026:2042 2050:3066 3074:4090 4098:5114 5122:6138 6146:7162 7170:8186 8194:9210 9218:10234 10242:11258 11266:12282 12290:13306 13314:14330 14338:15354 15362:16378" x14ac:dyDescent="0.35">
      <c r="C17" t="s">
        <v>125</v>
      </c>
      <c r="D17" t="s">
        <v>36</v>
      </c>
      <c r="E17">
        <f t="shared" ref="E17:J17" si="0">E7*E11</f>
        <v>0</v>
      </c>
      <c r="F17">
        <f t="shared" si="0"/>
        <v>0</v>
      </c>
      <c r="G17">
        <f t="shared" si="0"/>
        <v>25000</v>
      </c>
      <c r="H17">
        <f t="shared" si="0"/>
        <v>37500</v>
      </c>
      <c r="I17">
        <f t="shared" si="0"/>
        <v>28250</v>
      </c>
      <c r="J17">
        <f t="shared" si="0"/>
        <v>87500</v>
      </c>
    </row>
    <row r="18" spans="2:1018 1026:2042 2050:3066 3074:4090 4098:5114 5122:6138 6146:7162 7170:8186 8194:9210 9218:10234 10242:11258 11266:12282 12290:13306 13314:14330 14338:15354 15362:16378" x14ac:dyDescent="0.35">
      <c r="C18" t="s">
        <v>124</v>
      </c>
      <c r="D18" t="s">
        <v>36</v>
      </c>
      <c r="E18">
        <f t="shared" ref="E18:J18" si="1">E9+E10+E17</f>
        <v>35000</v>
      </c>
      <c r="F18">
        <f t="shared" si="1"/>
        <v>35000</v>
      </c>
      <c r="G18">
        <f t="shared" si="1"/>
        <v>170000</v>
      </c>
      <c r="H18">
        <f t="shared" si="1"/>
        <v>182500</v>
      </c>
      <c r="I18">
        <f t="shared" si="1"/>
        <v>255250</v>
      </c>
      <c r="J18">
        <f t="shared" si="1"/>
        <v>437500</v>
      </c>
    </row>
    <row r="19" spans="2:1018 1026:2042 2050:3066 3074:4090 4098:5114 5122:6138 6146:7162 7170:8186 8194:9210 9218:10234 10242:11258 11266:12282 12290:13306 13314:14330 14338:15354 15362:16378" x14ac:dyDescent="0.35">
      <c r="C19" t="s">
        <v>123</v>
      </c>
      <c r="D19" t="s">
        <v>36</v>
      </c>
      <c r="E19">
        <f t="shared" ref="E19:J19" si="2">E18/E12</f>
        <v>4375</v>
      </c>
      <c r="F19">
        <f t="shared" si="2"/>
        <v>4375</v>
      </c>
      <c r="G19">
        <f t="shared" si="2"/>
        <v>14166.666666666666</v>
      </c>
      <c r="H19">
        <f t="shared" si="2"/>
        <v>15208.333333333334</v>
      </c>
      <c r="I19">
        <f t="shared" si="2"/>
        <v>18232.142857142859</v>
      </c>
      <c r="J19">
        <f t="shared" si="2"/>
        <v>31250</v>
      </c>
    </row>
    <row r="20" spans="2:1018 1026:2042 2050:3066 3074:4090 4098:5114 5122:6138 6146:7162 7170:8186 8194:9210 9218:10234 10242:11258 11266:12282 12290:13306 13314:14330 14338:15354 15362:16378" x14ac:dyDescent="0.35">
      <c r="C20" t="s">
        <v>100</v>
      </c>
      <c r="D20" t="s">
        <v>36</v>
      </c>
      <c r="E20">
        <f>E19-$E19</f>
        <v>0</v>
      </c>
      <c r="F20">
        <f t="shared" ref="F20:J20" si="3">F19-$E19</f>
        <v>0</v>
      </c>
      <c r="G20">
        <f t="shared" si="3"/>
        <v>9791.6666666666661</v>
      </c>
      <c r="H20">
        <f t="shared" si="3"/>
        <v>10833.333333333334</v>
      </c>
      <c r="I20">
        <f t="shared" si="3"/>
        <v>13857.142857142859</v>
      </c>
      <c r="J20">
        <f t="shared" si="3"/>
        <v>26875</v>
      </c>
    </row>
    <row r="21" spans="2:1018 1026:2042 2050:3066 3074:4090 4098:5114 5122:6138 6146:7162 7170:8186 8194:9210 9218:10234 10242:11258 11266:12282 12290:13306 13314:14330 14338:15354 15362:16378" x14ac:dyDescent="0.35">
      <c r="C21" t="s">
        <v>99</v>
      </c>
      <c r="D21" t="s">
        <v>36</v>
      </c>
      <c r="E21">
        <f>$E14-E14</f>
        <v>0</v>
      </c>
      <c r="F21">
        <f t="shared" ref="F21:J21" si="4">$E14-F14</f>
        <v>0</v>
      </c>
      <c r="G21">
        <f t="shared" si="4"/>
        <v>14411.906192956347</v>
      </c>
      <c r="H21">
        <f t="shared" si="4"/>
        <v>16812.065229414678</v>
      </c>
      <c r="I21">
        <f t="shared" si="4"/>
        <v>17064.615347036208</v>
      </c>
      <c r="J21">
        <f t="shared" si="4"/>
        <v>16472.515832713292</v>
      </c>
    </row>
    <row r="22" spans="2:1018 1026:2042 2050:3066 3074:4090 4098:5114 5122:6138 6146:7162 7170:8186 8194:9210 9218:10234 10242:11258 11266:12282 12290:13306 13314:14330 14338:15354 15362:16378" x14ac:dyDescent="0.35">
      <c r="C22" t="s">
        <v>127</v>
      </c>
      <c r="D22" t="s">
        <v>36</v>
      </c>
      <c r="E22">
        <f>E21*E12</f>
        <v>0</v>
      </c>
      <c r="F22">
        <f t="shared" ref="F22:J22" si="5">F21*F12</f>
        <v>0</v>
      </c>
      <c r="G22">
        <f t="shared" si="5"/>
        <v>172942.87431547616</v>
      </c>
      <c r="H22">
        <f t="shared" si="5"/>
        <v>201744.78275297614</v>
      </c>
      <c r="I22">
        <f t="shared" si="5"/>
        <v>238904.61485850692</v>
      </c>
      <c r="J22">
        <f t="shared" si="5"/>
        <v>230615.22165798608</v>
      </c>
    </row>
    <row r="23" spans="2:1018 1026:2042 2050:3066 3074:4090 4098:5114 5122:6138 6146:7162 7170:8186 8194:9210 9218:10234 10242:11258 11266:12282 12290:13306 13314:14330 14338:15354 15362:16378" x14ac:dyDescent="0.35">
      <c r="C23" t="s">
        <v>101</v>
      </c>
      <c r="D23" s="7">
        <v>1</v>
      </c>
      <c r="E23">
        <f>(E21+0.0000000001)/(E20+0.0000000001)</f>
        <v>1</v>
      </c>
      <c r="F23">
        <f>(F21+0.0000000001)/(F20+0.0000000001)</f>
        <v>1</v>
      </c>
      <c r="G23">
        <f t="shared" ref="G23:J23" si="6">G21/G20</f>
        <v>1.4718542494934141</v>
      </c>
      <c r="H23">
        <f t="shared" si="6"/>
        <v>1.5518829442536626</v>
      </c>
      <c r="I23">
        <f t="shared" si="6"/>
        <v>1.2314670868995201</v>
      </c>
      <c r="J23">
        <f t="shared" si="6"/>
        <v>0.61293082168235502</v>
      </c>
    </row>
    <row r="25" spans="2:1018 1026:2042 2050:3066 3074:4090 4098:5114 5122:6138 6146:7162 7170:8186 8194:9210 9218:10234 10242:11258 11266:12282 12290:13306 13314:14330 14338:15354 15362:16378" x14ac:dyDescent="0.35">
      <c r="B25" t="s">
        <v>82</v>
      </c>
    </row>
    <row r="26" spans="2:1018 1026:2042 2050:3066 3074:4090 4098:5114 5122:6138 6146:7162 7170:8186 8194:9210 9218:10234 10242:11258 11266:12282 12290:13306 13314:14330 14338:15354 15362:16378" x14ac:dyDescent="0.35">
      <c r="C26" t="s">
        <v>96</v>
      </c>
      <c r="E26">
        <v>0</v>
      </c>
      <c r="F26">
        <v>1</v>
      </c>
      <c r="G26">
        <v>2</v>
      </c>
      <c r="H26">
        <v>3</v>
      </c>
      <c r="I26">
        <v>4</v>
      </c>
      <c r="J26">
        <v>5</v>
      </c>
    </row>
    <row r="27" spans="2:1018 1026:2042 2050:3066 3074:4090 4098:5114 5122:6138 6146:7162 7170:8186 8194:9210 9218:10234 10242:11258 11266:12282 12290:13306 13314:14330 14338:15354 15362:16378" x14ac:dyDescent="0.35">
      <c r="B27" s="1"/>
      <c r="C27" t="str">
        <f t="shared" ref="C27:J27" si="7">C23</f>
        <v>ROI</v>
      </c>
      <c r="D27" s="8">
        <f t="shared" si="7"/>
        <v>1</v>
      </c>
      <c r="E27">
        <f t="shared" si="7"/>
        <v>1</v>
      </c>
      <c r="F27">
        <f t="shared" si="7"/>
        <v>1</v>
      </c>
      <c r="G27">
        <f t="shared" si="7"/>
        <v>1.4718542494934141</v>
      </c>
      <c r="H27">
        <f t="shared" si="7"/>
        <v>1.5518829442536626</v>
      </c>
      <c r="I27">
        <f t="shared" si="7"/>
        <v>1.2314670868995201</v>
      </c>
      <c r="J27" s="1">
        <f t="shared" si="7"/>
        <v>0.61293082168235502</v>
      </c>
      <c r="R27" s="1"/>
      <c r="Z27" s="1"/>
      <c r="AH27" s="1"/>
      <c r="AP27" s="1"/>
      <c r="AX27" s="1"/>
      <c r="BF27" s="1"/>
      <c r="BN27" s="1"/>
      <c r="BV27" s="1"/>
      <c r="CD27" s="1"/>
      <c r="CL27" s="1"/>
      <c r="CT27" s="1"/>
      <c r="DB27" s="1"/>
      <c r="DJ27" s="1"/>
      <c r="DR27" s="1"/>
      <c r="DZ27" s="1"/>
      <c r="EH27" s="1"/>
      <c r="EP27" s="1"/>
      <c r="EX27" s="1"/>
      <c r="FF27" s="1"/>
      <c r="FN27" s="1"/>
      <c r="FV27" s="1"/>
      <c r="GD27" s="1"/>
      <c r="GL27" s="1"/>
      <c r="GT27" s="1"/>
      <c r="HB27" s="1"/>
      <c r="HJ27" s="1"/>
      <c r="HR27" s="1"/>
      <c r="HZ27" s="1"/>
      <c r="IH27" s="1"/>
      <c r="IP27" s="1"/>
      <c r="IX27" s="1"/>
      <c r="JF27" s="1"/>
      <c r="JN27" s="1"/>
      <c r="JV27" s="1"/>
      <c r="KD27" s="1"/>
      <c r="KL27" s="1"/>
      <c r="KT27" s="1"/>
      <c r="LB27" s="1"/>
      <c r="LJ27" s="1"/>
      <c r="LR27" s="1"/>
      <c r="LZ27" s="1"/>
      <c r="MH27" s="1"/>
      <c r="MP27" s="1"/>
      <c r="MX27" s="1"/>
      <c r="NF27" s="1"/>
      <c r="NN27" s="1"/>
      <c r="NV27" s="1"/>
      <c r="OD27" s="1"/>
      <c r="OL27" s="1"/>
      <c r="OT27" s="1"/>
      <c r="PB27" s="1"/>
      <c r="PJ27" s="1"/>
      <c r="PR27" s="1"/>
      <c r="PZ27" s="1"/>
      <c r="QH27" s="1"/>
      <c r="QP27" s="1"/>
      <c r="QX27" s="1"/>
      <c r="RF27" s="1"/>
      <c r="RN27" s="1"/>
      <c r="RV27" s="1"/>
      <c r="SD27" s="1"/>
      <c r="SL27" s="1"/>
      <c r="ST27" s="1"/>
      <c r="TB27" s="1"/>
      <c r="TJ27" s="1"/>
      <c r="TR27" s="1"/>
      <c r="TZ27" s="1"/>
      <c r="UH27" s="1"/>
      <c r="UP27" s="1"/>
      <c r="UX27" s="1"/>
      <c r="VF27" s="1"/>
      <c r="VN27" s="1"/>
      <c r="VV27" s="1"/>
      <c r="WD27" s="1"/>
      <c r="WL27" s="1"/>
      <c r="WT27" s="1"/>
      <c r="XB27" s="1"/>
      <c r="XJ27" s="1"/>
      <c r="XR27" s="1"/>
      <c r="XZ27" s="1"/>
      <c r="YH27" s="1"/>
      <c r="YP27" s="1"/>
      <c r="YX27" s="1"/>
      <c r="ZF27" s="1"/>
      <c r="ZN27" s="1"/>
      <c r="ZV27" s="1"/>
      <c r="AAD27" s="1"/>
      <c r="AAL27" s="1"/>
      <c r="AAT27" s="1"/>
      <c r="ABB27" s="1"/>
      <c r="ABJ27" s="1"/>
      <c r="ABR27" s="1"/>
      <c r="ABZ27" s="1"/>
      <c r="ACH27" s="1"/>
      <c r="ACP27" s="1"/>
      <c r="ACX27" s="1"/>
      <c r="ADF27" s="1"/>
      <c r="ADN27" s="1"/>
      <c r="ADV27" s="1"/>
      <c r="AED27" s="1"/>
      <c r="AEL27" s="1"/>
      <c r="AET27" s="1"/>
      <c r="AFB27" s="1"/>
      <c r="AFJ27" s="1"/>
      <c r="AFR27" s="1"/>
      <c r="AFZ27" s="1"/>
      <c r="AGH27" s="1"/>
      <c r="AGP27" s="1"/>
      <c r="AGX27" s="1"/>
      <c r="AHF27" s="1"/>
      <c r="AHN27" s="1"/>
      <c r="AHV27" s="1"/>
      <c r="AID27" s="1"/>
      <c r="AIL27" s="1"/>
      <c r="AIT27" s="1"/>
      <c r="AJB27" s="1"/>
      <c r="AJJ27" s="1"/>
      <c r="AJR27" s="1"/>
      <c r="AJZ27" s="1"/>
      <c r="AKH27" s="1"/>
      <c r="AKP27" s="1"/>
      <c r="AKX27" s="1"/>
      <c r="ALF27" s="1"/>
      <c r="ALN27" s="1"/>
      <c r="ALV27" s="1"/>
      <c r="AMD27" s="1"/>
      <c r="AML27" s="1"/>
      <c r="AMT27" s="1"/>
      <c r="ANB27" s="1"/>
      <c r="ANJ27" s="1"/>
      <c r="ANR27" s="1"/>
      <c r="ANZ27" s="1"/>
      <c r="AOH27" s="1"/>
      <c r="AOP27" s="1"/>
      <c r="AOX27" s="1"/>
      <c r="APF27" s="1"/>
      <c r="APN27" s="1"/>
      <c r="APV27" s="1"/>
      <c r="AQD27" s="1"/>
      <c r="AQL27" s="1"/>
      <c r="AQT27" s="1"/>
      <c r="ARB27" s="1"/>
      <c r="ARJ27" s="1"/>
      <c r="ARR27" s="1"/>
      <c r="ARZ27" s="1"/>
      <c r="ASH27" s="1"/>
      <c r="ASP27" s="1"/>
      <c r="ASX27" s="1"/>
      <c r="ATF27" s="1"/>
      <c r="ATN27" s="1"/>
      <c r="ATV27" s="1"/>
      <c r="AUD27" s="1"/>
      <c r="AUL27" s="1"/>
      <c r="AUT27" s="1"/>
      <c r="AVB27" s="1"/>
      <c r="AVJ27" s="1"/>
      <c r="AVR27" s="1"/>
      <c r="AVZ27" s="1"/>
      <c r="AWH27" s="1"/>
      <c r="AWP27" s="1"/>
      <c r="AWX27" s="1"/>
      <c r="AXF27" s="1"/>
      <c r="AXN27" s="1"/>
      <c r="AXV27" s="1"/>
      <c r="AYD27" s="1"/>
      <c r="AYL27" s="1"/>
      <c r="AYT27" s="1"/>
      <c r="AZB27" s="1"/>
      <c r="AZJ27" s="1"/>
      <c r="AZR27" s="1"/>
      <c r="AZZ27" s="1"/>
      <c r="BAH27" s="1"/>
      <c r="BAP27" s="1"/>
      <c r="BAX27" s="1"/>
      <c r="BBF27" s="1"/>
      <c r="BBN27" s="1"/>
      <c r="BBV27" s="1"/>
      <c r="BCD27" s="1"/>
      <c r="BCL27" s="1"/>
      <c r="BCT27" s="1"/>
      <c r="BDB27" s="1"/>
      <c r="BDJ27" s="1"/>
      <c r="BDR27" s="1"/>
      <c r="BDZ27" s="1"/>
      <c r="BEH27" s="1"/>
      <c r="BEP27" s="1"/>
      <c r="BEX27" s="1"/>
      <c r="BFF27" s="1"/>
      <c r="BFN27" s="1"/>
      <c r="BFV27" s="1"/>
      <c r="BGD27" s="1"/>
      <c r="BGL27" s="1"/>
      <c r="BGT27" s="1"/>
      <c r="BHB27" s="1"/>
      <c r="BHJ27" s="1"/>
      <c r="BHR27" s="1"/>
      <c r="BHZ27" s="1"/>
      <c r="BIH27" s="1"/>
      <c r="BIP27" s="1"/>
      <c r="BIX27" s="1"/>
      <c r="BJF27" s="1"/>
      <c r="BJN27" s="1"/>
      <c r="BJV27" s="1"/>
      <c r="BKD27" s="1"/>
      <c r="BKL27" s="1"/>
      <c r="BKT27" s="1"/>
      <c r="BLB27" s="1"/>
      <c r="BLJ27" s="1"/>
      <c r="BLR27" s="1"/>
      <c r="BLZ27" s="1"/>
      <c r="BMH27" s="1"/>
      <c r="BMP27" s="1"/>
      <c r="BMX27" s="1"/>
      <c r="BNF27" s="1"/>
      <c r="BNN27" s="1"/>
      <c r="BNV27" s="1"/>
      <c r="BOD27" s="1"/>
      <c r="BOL27" s="1"/>
      <c r="BOT27" s="1"/>
      <c r="BPB27" s="1"/>
      <c r="BPJ27" s="1"/>
      <c r="BPR27" s="1"/>
      <c r="BPZ27" s="1"/>
      <c r="BQH27" s="1"/>
      <c r="BQP27" s="1"/>
      <c r="BQX27" s="1"/>
      <c r="BRF27" s="1"/>
      <c r="BRN27" s="1"/>
      <c r="BRV27" s="1"/>
      <c r="BSD27" s="1"/>
      <c r="BSL27" s="1"/>
      <c r="BST27" s="1"/>
      <c r="BTB27" s="1"/>
      <c r="BTJ27" s="1"/>
      <c r="BTR27" s="1"/>
      <c r="BTZ27" s="1"/>
      <c r="BUH27" s="1"/>
      <c r="BUP27" s="1"/>
      <c r="BUX27" s="1"/>
      <c r="BVF27" s="1"/>
      <c r="BVN27" s="1"/>
      <c r="BVV27" s="1"/>
      <c r="BWD27" s="1"/>
      <c r="BWL27" s="1"/>
      <c r="BWT27" s="1"/>
      <c r="BXB27" s="1"/>
      <c r="BXJ27" s="1"/>
      <c r="BXR27" s="1"/>
      <c r="BXZ27" s="1"/>
      <c r="BYH27" s="1"/>
      <c r="BYP27" s="1"/>
      <c r="BYX27" s="1"/>
      <c r="BZF27" s="1"/>
      <c r="BZN27" s="1"/>
      <c r="BZV27" s="1"/>
      <c r="CAD27" s="1"/>
      <c r="CAL27" s="1"/>
      <c r="CAT27" s="1"/>
      <c r="CBB27" s="1"/>
      <c r="CBJ27" s="1"/>
      <c r="CBR27" s="1"/>
      <c r="CBZ27" s="1"/>
      <c r="CCH27" s="1"/>
      <c r="CCP27" s="1"/>
      <c r="CCX27" s="1"/>
      <c r="CDF27" s="1"/>
      <c r="CDN27" s="1"/>
      <c r="CDV27" s="1"/>
      <c r="CED27" s="1"/>
      <c r="CEL27" s="1"/>
      <c r="CET27" s="1"/>
      <c r="CFB27" s="1"/>
      <c r="CFJ27" s="1"/>
      <c r="CFR27" s="1"/>
      <c r="CFZ27" s="1"/>
      <c r="CGH27" s="1"/>
      <c r="CGP27" s="1"/>
      <c r="CGX27" s="1"/>
      <c r="CHF27" s="1"/>
      <c r="CHN27" s="1"/>
      <c r="CHV27" s="1"/>
      <c r="CID27" s="1"/>
      <c r="CIL27" s="1"/>
      <c r="CIT27" s="1"/>
      <c r="CJB27" s="1"/>
      <c r="CJJ27" s="1"/>
      <c r="CJR27" s="1"/>
      <c r="CJZ27" s="1"/>
      <c r="CKH27" s="1"/>
      <c r="CKP27" s="1"/>
      <c r="CKX27" s="1"/>
      <c r="CLF27" s="1"/>
      <c r="CLN27" s="1"/>
      <c r="CLV27" s="1"/>
      <c r="CMD27" s="1"/>
      <c r="CML27" s="1"/>
      <c r="CMT27" s="1"/>
      <c r="CNB27" s="1"/>
      <c r="CNJ27" s="1"/>
      <c r="CNR27" s="1"/>
      <c r="CNZ27" s="1"/>
      <c r="COH27" s="1"/>
      <c r="COP27" s="1"/>
      <c r="COX27" s="1"/>
      <c r="CPF27" s="1"/>
      <c r="CPN27" s="1"/>
      <c r="CPV27" s="1"/>
      <c r="CQD27" s="1"/>
      <c r="CQL27" s="1"/>
      <c r="CQT27" s="1"/>
      <c r="CRB27" s="1"/>
      <c r="CRJ27" s="1"/>
      <c r="CRR27" s="1"/>
      <c r="CRZ27" s="1"/>
      <c r="CSH27" s="1"/>
      <c r="CSP27" s="1"/>
      <c r="CSX27" s="1"/>
      <c r="CTF27" s="1"/>
      <c r="CTN27" s="1"/>
      <c r="CTV27" s="1"/>
      <c r="CUD27" s="1"/>
      <c r="CUL27" s="1"/>
      <c r="CUT27" s="1"/>
      <c r="CVB27" s="1"/>
      <c r="CVJ27" s="1"/>
      <c r="CVR27" s="1"/>
      <c r="CVZ27" s="1"/>
      <c r="CWH27" s="1"/>
      <c r="CWP27" s="1"/>
      <c r="CWX27" s="1"/>
      <c r="CXF27" s="1"/>
      <c r="CXN27" s="1"/>
      <c r="CXV27" s="1"/>
      <c r="CYD27" s="1"/>
      <c r="CYL27" s="1"/>
      <c r="CYT27" s="1"/>
      <c r="CZB27" s="1"/>
      <c r="CZJ27" s="1"/>
      <c r="CZR27" s="1"/>
      <c r="CZZ27" s="1"/>
      <c r="DAH27" s="1"/>
      <c r="DAP27" s="1"/>
      <c r="DAX27" s="1"/>
      <c r="DBF27" s="1"/>
      <c r="DBN27" s="1"/>
      <c r="DBV27" s="1"/>
      <c r="DCD27" s="1"/>
      <c r="DCL27" s="1"/>
      <c r="DCT27" s="1"/>
      <c r="DDB27" s="1"/>
      <c r="DDJ27" s="1"/>
      <c r="DDR27" s="1"/>
      <c r="DDZ27" s="1"/>
      <c r="DEH27" s="1"/>
      <c r="DEP27" s="1"/>
      <c r="DEX27" s="1"/>
      <c r="DFF27" s="1"/>
      <c r="DFN27" s="1"/>
      <c r="DFV27" s="1"/>
      <c r="DGD27" s="1"/>
      <c r="DGL27" s="1"/>
      <c r="DGT27" s="1"/>
      <c r="DHB27" s="1"/>
      <c r="DHJ27" s="1"/>
      <c r="DHR27" s="1"/>
      <c r="DHZ27" s="1"/>
      <c r="DIH27" s="1"/>
      <c r="DIP27" s="1"/>
      <c r="DIX27" s="1"/>
      <c r="DJF27" s="1"/>
      <c r="DJN27" s="1"/>
      <c r="DJV27" s="1"/>
      <c r="DKD27" s="1"/>
      <c r="DKL27" s="1"/>
      <c r="DKT27" s="1"/>
      <c r="DLB27" s="1"/>
      <c r="DLJ27" s="1"/>
      <c r="DLR27" s="1"/>
      <c r="DLZ27" s="1"/>
      <c r="DMH27" s="1"/>
      <c r="DMP27" s="1"/>
      <c r="DMX27" s="1"/>
      <c r="DNF27" s="1"/>
      <c r="DNN27" s="1"/>
      <c r="DNV27" s="1"/>
      <c r="DOD27" s="1"/>
      <c r="DOL27" s="1"/>
      <c r="DOT27" s="1"/>
      <c r="DPB27" s="1"/>
      <c r="DPJ27" s="1"/>
      <c r="DPR27" s="1"/>
      <c r="DPZ27" s="1"/>
      <c r="DQH27" s="1"/>
      <c r="DQP27" s="1"/>
      <c r="DQX27" s="1"/>
      <c r="DRF27" s="1"/>
      <c r="DRN27" s="1"/>
      <c r="DRV27" s="1"/>
      <c r="DSD27" s="1"/>
      <c r="DSL27" s="1"/>
      <c r="DST27" s="1"/>
      <c r="DTB27" s="1"/>
      <c r="DTJ27" s="1"/>
      <c r="DTR27" s="1"/>
      <c r="DTZ27" s="1"/>
      <c r="DUH27" s="1"/>
      <c r="DUP27" s="1"/>
      <c r="DUX27" s="1"/>
      <c r="DVF27" s="1"/>
      <c r="DVN27" s="1"/>
      <c r="DVV27" s="1"/>
      <c r="DWD27" s="1"/>
      <c r="DWL27" s="1"/>
      <c r="DWT27" s="1"/>
      <c r="DXB27" s="1"/>
      <c r="DXJ27" s="1"/>
      <c r="DXR27" s="1"/>
      <c r="DXZ27" s="1"/>
      <c r="DYH27" s="1"/>
      <c r="DYP27" s="1"/>
      <c r="DYX27" s="1"/>
      <c r="DZF27" s="1"/>
      <c r="DZN27" s="1"/>
      <c r="DZV27" s="1"/>
      <c r="EAD27" s="1"/>
      <c r="EAL27" s="1"/>
      <c r="EAT27" s="1"/>
      <c r="EBB27" s="1"/>
      <c r="EBJ27" s="1"/>
      <c r="EBR27" s="1"/>
      <c r="EBZ27" s="1"/>
      <c r="ECH27" s="1"/>
      <c r="ECP27" s="1"/>
      <c r="ECX27" s="1"/>
      <c r="EDF27" s="1"/>
      <c r="EDN27" s="1"/>
      <c r="EDV27" s="1"/>
      <c r="EED27" s="1"/>
      <c r="EEL27" s="1"/>
      <c r="EET27" s="1"/>
      <c r="EFB27" s="1"/>
      <c r="EFJ27" s="1"/>
      <c r="EFR27" s="1"/>
      <c r="EFZ27" s="1"/>
      <c r="EGH27" s="1"/>
      <c r="EGP27" s="1"/>
      <c r="EGX27" s="1"/>
      <c r="EHF27" s="1"/>
      <c r="EHN27" s="1"/>
      <c r="EHV27" s="1"/>
      <c r="EID27" s="1"/>
      <c r="EIL27" s="1"/>
      <c r="EIT27" s="1"/>
      <c r="EJB27" s="1"/>
      <c r="EJJ27" s="1"/>
      <c r="EJR27" s="1"/>
      <c r="EJZ27" s="1"/>
      <c r="EKH27" s="1"/>
      <c r="EKP27" s="1"/>
      <c r="EKX27" s="1"/>
      <c r="ELF27" s="1"/>
      <c r="ELN27" s="1"/>
      <c r="ELV27" s="1"/>
      <c r="EMD27" s="1"/>
      <c r="EML27" s="1"/>
      <c r="EMT27" s="1"/>
      <c r="ENB27" s="1"/>
      <c r="ENJ27" s="1"/>
      <c r="ENR27" s="1"/>
      <c r="ENZ27" s="1"/>
      <c r="EOH27" s="1"/>
      <c r="EOP27" s="1"/>
      <c r="EOX27" s="1"/>
      <c r="EPF27" s="1"/>
      <c r="EPN27" s="1"/>
      <c r="EPV27" s="1"/>
      <c r="EQD27" s="1"/>
      <c r="EQL27" s="1"/>
      <c r="EQT27" s="1"/>
      <c r="ERB27" s="1"/>
      <c r="ERJ27" s="1"/>
      <c r="ERR27" s="1"/>
      <c r="ERZ27" s="1"/>
      <c r="ESH27" s="1"/>
      <c r="ESP27" s="1"/>
      <c r="ESX27" s="1"/>
      <c r="ETF27" s="1"/>
      <c r="ETN27" s="1"/>
      <c r="ETV27" s="1"/>
      <c r="EUD27" s="1"/>
      <c r="EUL27" s="1"/>
      <c r="EUT27" s="1"/>
      <c r="EVB27" s="1"/>
      <c r="EVJ27" s="1"/>
      <c r="EVR27" s="1"/>
      <c r="EVZ27" s="1"/>
      <c r="EWH27" s="1"/>
      <c r="EWP27" s="1"/>
      <c r="EWX27" s="1"/>
      <c r="EXF27" s="1"/>
      <c r="EXN27" s="1"/>
      <c r="EXV27" s="1"/>
      <c r="EYD27" s="1"/>
      <c r="EYL27" s="1"/>
      <c r="EYT27" s="1"/>
      <c r="EZB27" s="1"/>
      <c r="EZJ27" s="1"/>
      <c r="EZR27" s="1"/>
      <c r="EZZ27" s="1"/>
      <c r="FAH27" s="1"/>
      <c r="FAP27" s="1"/>
      <c r="FAX27" s="1"/>
      <c r="FBF27" s="1"/>
      <c r="FBN27" s="1"/>
      <c r="FBV27" s="1"/>
      <c r="FCD27" s="1"/>
      <c r="FCL27" s="1"/>
      <c r="FCT27" s="1"/>
      <c r="FDB27" s="1"/>
      <c r="FDJ27" s="1"/>
      <c r="FDR27" s="1"/>
      <c r="FDZ27" s="1"/>
      <c r="FEH27" s="1"/>
      <c r="FEP27" s="1"/>
      <c r="FEX27" s="1"/>
      <c r="FFF27" s="1"/>
      <c r="FFN27" s="1"/>
      <c r="FFV27" s="1"/>
      <c r="FGD27" s="1"/>
      <c r="FGL27" s="1"/>
      <c r="FGT27" s="1"/>
      <c r="FHB27" s="1"/>
      <c r="FHJ27" s="1"/>
      <c r="FHR27" s="1"/>
      <c r="FHZ27" s="1"/>
      <c r="FIH27" s="1"/>
      <c r="FIP27" s="1"/>
      <c r="FIX27" s="1"/>
      <c r="FJF27" s="1"/>
      <c r="FJN27" s="1"/>
      <c r="FJV27" s="1"/>
      <c r="FKD27" s="1"/>
      <c r="FKL27" s="1"/>
      <c r="FKT27" s="1"/>
      <c r="FLB27" s="1"/>
      <c r="FLJ27" s="1"/>
      <c r="FLR27" s="1"/>
      <c r="FLZ27" s="1"/>
      <c r="FMH27" s="1"/>
      <c r="FMP27" s="1"/>
      <c r="FMX27" s="1"/>
      <c r="FNF27" s="1"/>
      <c r="FNN27" s="1"/>
      <c r="FNV27" s="1"/>
      <c r="FOD27" s="1"/>
      <c r="FOL27" s="1"/>
      <c r="FOT27" s="1"/>
      <c r="FPB27" s="1"/>
      <c r="FPJ27" s="1"/>
      <c r="FPR27" s="1"/>
      <c r="FPZ27" s="1"/>
      <c r="FQH27" s="1"/>
      <c r="FQP27" s="1"/>
      <c r="FQX27" s="1"/>
      <c r="FRF27" s="1"/>
      <c r="FRN27" s="1"/>
      <c r="FRV27" s="1"/>
      <c r="FSD27" s="1"/>
      <c r="FSL27" s="1"/>
      <c r="FST27" s="1"/>
      <c r="FTB27" s="1"/>
      <c r="FTJ27" s="1"/>
      <c r="FTR27" s="1"/>
      <c r="FTZ27" s="1"/>
      <c r="FUH27" s="1"/>
      <c r="FUP27" s="1"/>
      <c r="FUX27" s="1"/>
      <c r="FVF27" s="1"/>
      <c r="FVN27" s="1"/>
      <c r="FVV27" s="1"/>
      <c r="FWD27" s="1"/>
      <c r="FWL27" s="1"/>
      <c r="FWT27" s="1"/>
      <c r="FXB27" s="1"/>
      <c r="FXJ27" s="1"/>
      <c r="FXR27" s="1"/>
      <c r="FXZ27" s="1"/>
      <c r="FYH27" s="1"/>
      <c r="FYP27" s="1"/>
      <c r="FYX27" s="1"/>
      <c r="FZF27" s="1"/>
      <c r="FZN27" s="1"/>
      <c r="FZV27" s="1"/>
      <c r="GAD27" s="1"/>
      <c r="GAL27" s="1"/>
      <c r="GAT27" s="1"/>
      <c r="GBB27" s="1"/>
      <c r="GBJ27" s="1"/>
      <c r="GBR27" s="1"/>
      <c r="GBZ27" s="1"/>
      <c r="GCH27" s="1"/>
      <c r="GCP27" s="1"/>
      <c r="GCX27" s="1"/>
      <c r="GDF27" s="1"/>
      <c r="GDN27" s="1"/>
      <c r="GDV27" s="1"/>
      <c r="GED27" s="1"/>
      <c r="GEL27" s="1"/>
      <c r="GET27" s="1"/>
      <c r="GFB27" s="1"/>
      <c r="GFJ27" s="1"/>
      <c r="GFR27" s="1"/>
      <c r="GFZ27" s="1"/>
      <c r="GGH27" s="1"/>
      <c r="GGP27" s="1"/>
      <c r="GGX27" s="1"/>
      <c r="GHF27" s="1"/>
      <c r="GHN27" s="1"/>
      <c r="GHV27" s="1"/>
      <c r="GID27" s="1"/>
      <c r="GIL27" s="1"/>
      <c r="GIT27" s="1"/>
      <c r="GJB27" s="1"/>
      <c r="GJJ27" s="1"/>
      <c r="GJR27" s="1"/>
      <c r="GJZ27" s="1"/>
      <c r="GKH27" s="1"/>
      <c r="GKP27" s="1"/>
      <c r="GKX27" s="1"/>
      <c r="GLF27" s="1"/>
      <c r="GLN27" s="1"/>
      <c r="GLV27" s="1"/>
      <c r="GMD27" s="1"/>
      <c r="GML27" s="1"/>
      <c r="GMT27" s="1"/>
      <c r="GNB27" s="1"/>
      <c r="GNJ27" s="1"/>
      <c r="GNR27" s="1"/>
      <c r="GNZ27" s="1"/>
      <c r="GOH27" s="1"/>
      <c r="GOP27" s="1"/>
      <c r="GOX27" s="1"/>
      <c r="GPF27" s="1"/>
      <c r="GPN27" s="1"/>
      <c r="GPV27" s="1"/>
      <c r="GQD27" s="1"/>
      <c r="GQL27" s="1"/>
      <c r="GQT27" s="1"/>
      <c r="GRB27" s="1"/>
      <c r="GRJ27" s="1"/>
      <c r="GRR27" s="1"/>
      <c r="GRZ27" s="1"/>
      <c r="GSH27" s="1"/>
      <c r="GSP27" s="1"/>
      <c r="GSX27" s="1"/>
      <c r="GTF27" s="1"/>
      <c r="GTN27" s="1"/>
      <c r="GTV27" s="1"/>
      <c r="GUD27" s="1"/>
      <c r="GUL27" s="1"/>
      <c r="GUT27" s="1"/>
      <c r="GVB27" s="1"/>
      <c r="GVJ27" s="1"/>
      <c r="GVR27" s="1"/>
      <c r="GVZ27" s="1"/>
      <c r="GWH27" s="1"/>
      <c r="GWP27" s="1"/>
      <c r="GWX27" s="1"/>
      <c r="GXF27" s="1"/>
      <c r="GXN27" s="1"/>
      <c r="GXV27" s="1"/>
      <c r="GYD27" s="1"/>
      <c r="GYL27" s="1"/>
      <c r="GYT27" s="1"/>
      <c r="GZB27" s="1"/>
      <c r="GZJ27" s="1"/>
      <c r="GZR27" s="1"/>
      <c r="GZZ27" s="1"/>
      <c r="HAH27" s="1"/>
      <c r="HAP27" s="1"/>
      <c r="HAX27" s="1"/>
      <c r="HBF27" s="1"/>
      <c r="HBN27" s="1"/>
      <c r="HBV27" s="1"/>
      <c r="HCD27" s="1"/>
      <c r="HCL27" s="1"/>
      <c r="HCT27" s="1"/>
      <c r="HDB27" s="1"/>
      <c r="HDJ27" s="1"/>
      <c r="HDR27" s="1"/>
      <c r="HDZ27" s="1"/>
      <c r="HEH27" s="1"/>
      <c r="HEP27" s="1"/>
      <c r="HEX27" s="1"/>
      <c r="HFF27" s="1"/>
      <c r="HFN27" s="1"/>
      <c r="HFV27" s="1"/>
      <c r="HGD27" s="1"/>
      <c r="HGL27" s="1"/>
      <c r="HGT27" s="1"/>
      <c r="HHB27" s="1"/>
      <c r="HHJ27" s="1"/>
      <c r="HHR27" s="1"/>
      <c r="HHZ27" s="1"/>
      <c r="HIH27" s="1"/>
      <c r="HIP27" s="1"/>
      <c r="HIX27" s="1"/>
      <c r="HJF27" s="1"/>
      <c r="HJN27" s="1"/>
      <c r="HJV27" s="1"/>
      <c r="HKD27" s="1"/>
      <c r="HKL27" s="1"/>
      <c r="HKT27" s="1"/>
      <c r="HLB27" s="1"/>
      <c r="HLJ27" s="1"/>
      <c r="HLR27" s="1"/>
      <c r="HLZ27" s="1"/>
      <c r="HMH27" s="1"/>
      <c r="HMP27" s="1"/>
      <c r="HMX27" s="1"/>
      <c r="HNF27" s="1"/>
      <c r="HNN27" s="1"/>
      <c r="HNV27" s="1"/>
      <c r="HOD27" s="1"/>
      <c r="HOL27" s="1"/>
      <c r="HOT27" s="1"/>
      <c r="HPB27" s="1"/>
      <c r="HPJ27" s="1"/>
      <c r="HPR27" s="1"/>
      <c r="HPZ27" s="1"/>
      <c r="HQH27" s="1"/>
      <c r="HQP27" s="1"/>
      <c r="HQX27" s="1"/>
      <c r="HRF27" s="1"/>
      <c r="HRN27" s="1"/>
      <c r="HRV27" s="1"/>
      <c r="HSD27" s="1"/>
      <c r="HSL27" s="1"/>
      <c r="HST27" s="1"/>
      <c r="HTB27" s="1"/>
      <c r="HTJ27" s="1"/>
      <c r="HTR27" s="1"/>
      <c r="HTZ27" s="1"/>
      <c r="HUH27" s="1"/>
      <c r="HUP27" s="1"/>
      <c r="HUX27" s="1"/>
      <c r="HVF27" s="1"/>
      <c r="HVN27" s="1"/>
      <c r="HVV27" s="1"/>
      <c r="HWD27" s="1"/>
      <c r="HWL27" s="1"/>
      <c r="HWT27" s="1"/>
      <c r="HXB27" s="1"/>
      <c r="HXJ27" s="1"/>
      <c r="HXR27" s="1"/>
      <c r="HXZ27" s="1"/>
      <c r="HYH27" s="1"/>
      <c r="HYP27" s="1"/>
      <c r="HYX27" s="1"/>
      <c r="HZF27" s="1"/>
      <c r="HZN27" s="1"/>
      <c r="HZV27" s="1"/>
      <c r="IAD27" s="1"/>
      <c r="IAL27" s="1"/>
      <c r="IAT27" s="1"/>
      <c r="IBB27" s="1"/>
      <c r="IBJ27" s="1"/>
      <c r="IBR27" s="1"/>
      <c r="IBZ27" s="1"/>
      <c r="ICH27" s="1"/>
      <c r="ICP27" s="1"/>
      <c r="ICX27" s="1"/>
      <c r="IDF27" s="1"/>
      <c r="IDN27" s="1"/>
      <c r="IDV27" s="1"/>
      <c r="IED27" s="1"/>
      <c r="IEL27" s="1"/>
      <c r="IET27" s="1"/>
      <c r="IFB27" s="1"/>
      <c r="IFJ27" s="1"/>
      <c r="IFR27" s="1"/>
      <c r="IFZ27" s="1"/>
      <c r="IGH27" s="1"/>
      <c r="IGP27" s="1"/>
      <c r="IGX27" s="1"/>
      <c r="IHF27" s="1"/>
      <c r="IHN27" s="1"/>
      <c r="IHV27" s="1"/>
      <c r="IID27" s="1"/>
      <c r="IIL27" s="1"/>
      <c r="IIT27" s="1"/>
      <c r="IJB27" s="1"/>
      <c r="IJJ27" s="1"/>
      <c r="IJR27" s="1"/>
      <c r="IJZ27" s="1"/>
      <c r="IKH27" s="1"/>
      <c r="IKP27" s="1"/>
      <c r="IKX27" s="1"/>
      <c r="ILF27" s="1"/>
      <c r="ILN27" s="1"/>
      <c r="ILV27" s="1"/>
      <c r="IMD27" s="1"/>
      <c r="IML27" s="1"/>
      <c r="IMT27" s="1"/>
      <c r="INB27" s="1"/>
      <c r="INJ27" s="1"/>
      <c r="INR27" s="1"/>
      <c r="INZ27" s="1"/>
      <c r="IOH27" s="1"/>
      <c r="IOP27" s="1"/>
      <c r="IOX27" s="1"/>
      <c r="IPF27" s="1"/>
      <c r="IPN27" s="1"/>
      <c r="IPV27" s="1"/>
      <c r="IQD27" s="1"/>
      <c r="IQL27" s="1"/>
      <c r="IQT27" s="1"/>
      <c r="IRB27" s="1"/>
      <c r="IRJ27" s="1"/>
      <c r="IRR27" s="1"/>
      <c r="IRZ27" s="1"/>
      <c r="ISH27" s="1"/>
      <c r="ISP27" s="1"/>
      <c r="ISX27" s="1"/>
      <c r="ITF27" s="1"/>
      <c r="ITN27" s="1"/>
      <c r="ITV27" s="1"/>
      <c r="IUD27" s="1"/>
      <c r="IUL27" s="1"/>
      <c r="IUT27" s="1"/>
      <c r="IVB27" s="1"/>
      <c r="IVJ27" s="1"/>
      <c r="IVR27" s="1"/>
      <c r="IVZ27" s="1"/>
      <c r="IWH27" s="1"/>
      <c r="IWP27" s="1"/>
      <c r="IWX27" s="1"/>
      <c r="IXF27" s="1"/>
      <c r="IXN27" s="1"/>
      <c r="IXV27" s="1"/>
      <c r="IYD27" s="1"/>
      <c r="IYL27" s="1"/>
      <c r="IYT27" s="1"/>
      <c r="IZB27" s="1"/>
      <c r="IZJ27" s="1"/>
      <c r="IZR27" s="1"/>
      <c r="IZZ27" s="1"/>
      <c r="JAH27" s="1"/>
      <c r="JAP27" s="1"/>
      <c r="JAX27" s="1"/>
      <c r="JBF27" s="1"/>
      <c r="JBN27" s="1"/>
      <c r="JBV27" s="1"/>
      <c r="JCD27" s="1"/>
      <c r="JCL27" s="1"/>
      <c r="JCT27" s="1"/>
      <c r="JDB27" s="1"/>
      <c r="JDJ27" s="1"/>
      <c r="JDR27" s="1"/>
      <c r="JDZ27" s="1"/>
      <c r="JEH27" s="1"/>
      <c r="JEP27" s="1"/>
      <c r="JEX27" s="1"/>
      <c r="JFF27" s="1"/>
      <c r="JFN27" s="1"/>
      <c r="JFV27" s="1"/>
      <c r="JGD27" s="1"/>
      <c r="JGL27" s="1"/>
      <c r="JGT27" s="1"/>
      <c r="JHB27" s="1"/>
      <c r="JHJ27" s="1"/>
      <c r="JHR27" s="1"/>
      <c r="JHZ27" s="1"/>
      <c r="JIH27" s="1"/>
      <c r="JIP27" s="1"/>
      <c r="JIX27" s="1"/>
      <c r="JJF27" s="1"/>
      <c r="JJN27" s="1"/>
      <c r="JJV27" s="1"/>
      <c r="JKD27" s="1"/>
      <c r="JKL27" s="1"/>
      <c r="JKT27" s="1"/>
      <c r="JLB27" s="1"/>
      <c r="JLJ27" s="1"/>
      <c r="JLR27" s="1"/>
      <c r="JLZ27" s="1"/>
      <c r="JMH27" s="1"/>
      <c r="JMP27" s="1"/>
      <c r="JMX27" s="1"/>
      <c r="JNF27" s="1"/>
      <c r="JNN27" s="1"/>
      <c r="JNV27" s="1"/>
      <c r="JOD27" s="1"/>
      <c r="JOL27" s="1"/>
      <c r="JOT27" s="1"/>
      <c r="JPB27" s="1"/>
      <c r="JPJ27" s="1"/>
      <c r="JPR27" s="1"/>
      <c r="JPZ27" s="1"/>
      <c r="JQH27" s="1"/>
      <c r="JQP27" s="1"/>
      <c r="JQX27" s="1"/>
      <c r="JRF27" s="1"/>
      <c r="JRN27" s="1"/>
      <c r="JRV27" s="1"/>
      <c r="JSD27" s="1"/>
      <c r="JSL27" s="1"/>
      <c r="JST27" s="1"/>
      <c r="JTB27" s="1"/>
      <c r="JTJ27" s="1"/>
      <c r="JTR27" s="1"/>
      <c r="JTZ27" s="1"/>
      <c r="JUH27" s="1"/>
      <c r="JUP27" s="1"/>
      <c r="JUX27" s="1"/>
      <c r="JVF27" s="1"/>
      <c r="JVN27" s="1"/>
      <c r="JVV27" s="1"/>
      <c r="JWD27" s="1"/>
      <c r="JWL27" s="1"/>
      <c r="JWT27" s="1"/>
      <c r="JXB27" s="1"/>
      <c r="JXJ27" s="1"/>
      <c r="JXR27" s="1"/>
      <c r="JXZ27" s="1"/>
      <c r="JYH27" s="1"/>
      <c r="JYP27" s="1"/>
      <c r="JYX27" s="1"/>
      <c r="JZF27" s="1"/>
      <c r="JZN27" s="1"/>
      <c r="JZV27" s="1"/>
      <c r="KAD27" s="1"/>
      <c r="KAL27" s="1"/>
      <c r="KAT27" s="1"/>
      <c r="KBB27" s="1"/>
      <c r="KBJ27" s="1"/>
      <c r="KBR27" s="1"/>
      <c r="KBZ27" s="1"/>
      <c r="KCH27" s="1"/>
      <c r="KCP27" s="1"/>
      <c r="KCX27" s="1"/>
      <c r="KDF27" s="1"/>
      <c r="KDN27" s="1"/>
      <c r="KDV27" s="1"/>
      <c r="KED27" s="1"/>
      <c r="KEL27" s="1"/>
      <c r="KET27" s="1"/>
      <c r="KFB27" s="1"/>
      <c r="KFJ27" s="1"/>
      <c r="KFR27" s="1"/>
      <c r="KFZ27" s="1"/>
      <c r="KGH27" s="1"/>
      <c r="KGP27" s="1"/>
      <c r="KGX27" s="1"/>
      <c r="KHF27" s="1"/>
      <c r="KHN27" s="1"/>
      <c r="KHV27" s="1"/>
      <c r="KID27" s="1"/>
      <c r="KIL27" s="1"/>
      <c r="KIT27" s="1"/>
      <c r="KJB27" s="1"/>
      <c r="KJJ27" s="1"/>
      <c r="KJR27" s="1"/>
      <c r="KJZ27" s="1"/>
      <c r="KKH27" s="1"/>
      <c r="KKP27" s="1"/>
      <c r="KKX27" s="1"/>
      <c r="KLF27" s="1"/>
      <c r="KLN27" s="1"/>
      <c r="KLV27" s="1"/>
      <c r="KMD27" s="1"/>
      <c r="KML27" s="1"/>
      <c r="KMT27" s="1"/>
      <c r="KNB27" s="1"/>
      <c r="KNJ27" s="1"/>
      <c r="KNR27" s="1"/>
      <c r="KNZ27" s="1"/>
      <c r="KOH27" s="1"/>
      <c r="KOP27" s="1"/>
      <c r="KOX27" s="1"/>
      <c r="KPF27" s="1"/>
      <c r="KPN27" s="1"/>
      <c r="KPV27" s="1"/>
      <c r="KQD27" s="1"/>
      <c r="KQL27" s="1"/>
      <c r="KQT27" s="1"/>
      <c r="KRB27" s="1"/>
      <c r="KRJ27" s="1"/>
      <c r="KRR27" s="1"/>
      <c r="KRZ27" s="1"/>
      <c r="KSH27" s="1"/>
      <c r="KSP27" s="1"/>
      <c r="KSX27" s="1"/>
      <c r="KTF27" s="1"/>
      <c r="KTN27" s="1"/>
      <c r="KTV27" s="1"/>
      <c r="KUD27" s="1"/>
      <c r="KUL27" s="1"/>
      <c r="KUT27" s="1"/>
      <c r="KVB27" s="1"/>
      <c r="KVJ27" s="1"/>
      <c r="KVR27" s="1"/>
      <c r="KVZ27" s="1"/>
      <c r="KWH27" s="1"/>
      <c r="KWP27" s="1"/>
      <c r="KWX27" s="1"/>
      <c r="KXF27" s="1"/>
      <c r="KXN27" s="1"/>
      <c r="KXV27" s="1"/>
      <c r="KYD27" s="1"/>
      <c r="KYL27" s="1"/>
      <c r="KYT27" s="1"/>
      <c r="KZB27" s="1"/>
      <c r="KZJ27" s="1"/>
      <c r="KZR27" s="1"/>
      <c r="KZZ27" s="1"/>
      <c r="LAH27" s="1"/>
      <c r="LAP27" s="1"/>
      <c r="LAX27" s="1"/>
      <c r="LBF27" s="1"/>
      <c r="LBN27" s="1"/>
      <c r="LBV27" s="1"/>
      <c r="LCD27" s="1"/>
      <c r="LCL27" s="1"/>
      <c r="LCT27" s="1"/>
      <c r="LDB27" s="1"/>
      <c r="LDJ27" s="1"/>
      <c r="LDR27" s="1"/>
      <c r="LDZ27" s="1"/>
      <c r="LEH27" s="1"/>
      <c r="LEP27" s="1"/>
      <c r="LEX27" s="1"/>
      <c r="LFF27" s="1"/>
      <c r="LFN27" s="1"/>
      <c r="LFV27" s="1"/>
      <c r="LGD27" s="1"/>
      <c r="LGL27" s="1"/>
      <c r="LGT27" s="1"/>
      <c r="LHB27" s="1"/>
      <c r="LHJ27" s="1"/>
      <c r="LHR27" s="1"/>
      <c r="LHZ27" s="1"/>
      <c r="LIH27" s="1"/>
      <c r="LIP27" s="1"/>
      <c r="LIX27" s="1"/>
      <c r="LJF27" s="1"/>
      <c r="LJN27" s="1"/>
      <c r="LJV27" s="1"/>
      <c r="LKD27" s="1"/>
      <c r="LKL27" s="1"/>
      <c r="LKT27" s="1"/>
      <c r="LLB27" s="1"/>
      <c r="LLJ27" s="1"/>
      <c r="LLR27" s="1"/>
      <c r="LLZ27" s="1"/>
      <c r="LMH27" s="1"/>
      <c r="LMP27" s="1"/>
      <c r="LMX27" s="1"/>
      <c r="LNF27" s="1"/>
      <c r="LNN27" s="1"/>
      <c r="LNV27" s="1"/>
      <c r="LOD27" s="1"/>
      <c r="LOL27" s="1"/>
      <c r="LOT27" s="1"/>
      <c r="LPB27" s="1"/>
      <c r="LPJ27" s="1"/>
      <c r="LPR27" s="1"/>
      <c r="LPZ27" s="1"/>
      <c r="LQH27" s="1"/>
      <c r="LQP27" s="1"/>
      <c r="LQX27" s="1"/>
      <c r="LRF27" s="1"/>
      <c r="LRN27" s="1"/>
      <c r="LRV27" s="1"/>
      <c r="LSD27" s="1"/>
      <c r="LSL27" s="1"/>
      <c r="LST27" s="1"/>
      <c r="LTB27" s="1"/>
      <c r="LTJ27" s="1"/>
      <c r="LTR27" s="1"/>
      <c r="LTZ27" s="1"/>
      <c r="LUH27" s="1"/>
      <c r="LUP27" s="1"/>
      <c r="LUX27" s="1"/>
      <c r="LVF27" s="1"/>
      <c r="LVN27" s="1"/>
      <c r="LVV27" s="1"/>
      <c r="LWD27" s="1"/>
      <c r="LWL27" s="1"/>
      <c r="LWT27" s="1"/>
      <c r="LXB27" s="1"/>
      <c r="LXJ27" s="1"/>
      <c r="LXR27" s="1"/>
      <c r="LXZ27" s="1"/>
      <c r="LYH27" s="1"/>
      <c r="LYP27" s="1"/>
      <c r="LYX27" s="1"/>
      <c r="LZF27" s="1"/>
      <c r="LZN27" s="1"/>
      <c r="LZV27" s="1"/>
      <c r="MAD27" s="1"/>
      <c r="MAL27" s="1"/>
      <c r="MAT27" s="1"/>
      <c r="MBB27" s="1"/>
      <c r="MBJ27" s="1"/>
      <c r="MBR27" s="1"/>
      <c r="MBZ27" s="1"/>
      <c r="MCH27" s="1"/>
      <c r="MCP27" s="1"/>
      <c r="MCX27" s="1"/>
      <c r="MDF27" s="1"/>
      <c r="MDN27" s="1"/>
      <c r="MDV27" s="1"/>
      <c r="MED27" s="1"/>
      <c r="MEL27" s="1"/>
      <c r="MET27" s="1"/>
      <c r="MFB27" s="1"/>
      <c r="MFJ27" s="1"/>
      <c r="MFR27" s="1"/>
      <c r="MFZ27" s="1"/>
      <c r="MGH27" s="1"/>
      <c r="MGP27" s="1"/>
      <c r="MGX27" s="1"/>
      <c r="MHF27" s="1"/>
      <c r="MHN27" s="1"/>
      <c r="MHV27" s="1"/>
      <c r="MID27" s="1"/>
      <c r="MIL27" s="1"/>
      <c r="MIT27" s="1"/>
      <c r="MJB27" s="1"/>
      <c r="MJJ27" s="1"/>
      <c r="MJR27" s="1"/>
      <c r="MJZ27" s="1"/>
      <c r="MKH27" s="1"/>
      <c r="MKP27" s="1"/>
      <c r="MKX27" s="1"/>
      <c r="MLF27" s="1"/>
      <c r="MLN27" s="1"/>
      <c r="MLV27" s="1"/>
      <c r="MMD27" s="1"/>
      <c r="MML27" s="1"/>
      <c r="MMT27" s="1"/>
      <c r="MNB27" s="1"/>
      <c r="MNJ27" s="1"/>
      <c r="MNR27" s="1"/>
      <c r="MNZ27" s="1"/>
      <c r="MOH27" s="1"/>
      <c r="MOP27" s="1"/>
      <c r="MOX27" s="1"/>
      <c r="MPF27" s="1"/>
      <c r="MPN27" s="1"/>
      <c r="MPV27" s="1"/>
      <c r="MQD27" s="1"/>
      <c r="MQL27" s="1"/>
      <c r="MQT27" s="1"/>
      <c r="MRB27" s="1"/>
      <c r="MRJ27" s="1"/>
      <c r="MRR27" s="1"/>
      <c r="MRZ27" s="1"/>
      <c r="MSH27" s="1"/>
      <c r="MSP27" s="1"/>
      <c r="MSX27" s="1"/>
      <c r="MTF27" s="1"/>
      <c r="MTN27" s="1"/>
      <c r="MTV27" s="1"/>
      <c r="MUD27" s="1"/>
      <c r="MUL27" s="1"/>
      <c r="MUT27" s="1"/>
      <c r="MVB27" s="1"/>
      <c r="MVJ27" s="1"/>
      <c r="MVR27" s="1"/>
      <c r="MVZ27" s="1"/>
      <c r="MWH27" s="1"/>
      <c r="MWP27" s="1"/>
      <c r="MWX27" s="1"/>
      <c r="MXF27" s="1"/>
      <c r="MXN27" s="1"/>
      <c r="MXV27" s="1"/>
      <c r="MYD27" s="1"/>
      <c r="MYL27" s="1"/>
      <c r="MYT27" s="1"/>
      <c r="MZB27" s="1"/>
      <c r="MZJ27" s="1"/>
      <c r="MZR27" s="1"/>
      <c r="MZZ27" s="1"/>
      <c r="NAH27" s="1"/>
      <c r="NAP27" s="1"/>
      <c r="NAX27" s="1"/>
      <c r="NBF27" s="1"/>
      <c r="NBN27" s="1"/>
      <c r="NBV27" s="1"/>
      <c r="NCD27" s="1"/>
      <c r="NCL27" s="1"/>
      <c r="NCT27" s="1"/>
      <c r="NDB27" s="1"/>
      <c r="NDJ27" s="1"/>
      <c r="NDR27" s="1"/>
      <c r="NDZ27" s="1"/>
      <c r="NEH27" s="1"/>
      <c r="NEP27" s="1"/>
      <c r="NEX27" s="1"/>
      <c r="NFF27" s="1"/>
      <c r="NFN27" s="1"/>
      <c r="NFV27" s="1"/>
      <c r="NGD27" s="1"/>
      <c r="NGL27" s="1"/>
      <c r="NGT27" s="1"/>
      <c r="NHB27" s="1"/>
      <c r="NHJ27" s="1"/>
      <c r="NHR27" s="1"/>
      <c r="NHZ27" s="1"/>
      <c r="NIH27" s="1"/>
      <c r="NIP27" s="1"/>
      <c r="NIX27" s="1"/>
      <c r="NJF27" s="1"/>
      <c r="NJN27" s="1"/>
      <c r="NJV27" s="1"/>
      <c r="NKD27" s="1"/>
      <c r="NKL27" s="1"/>
      <c r="NKT27" s="1"/>
      <c r="NLB27" s="1"/>
      <c r="NLJ27" s="1"/>
      <c r="NLR27" s="1"/>
      <c r="NLZ27" s="1"/>
      <c r="NMH27" s="1"/>
      <c r="NMP27" s="1"/>
      <c r="NMX27" s="1"/>
      <c r="NNF27" s="1"/>
      <c r="NNN27" s="1"/>
      <c r="NNV27" s="1"/>
      <c r="NOD27" s="1"/>
      <c r="NOL27" s="1"/>
      <c r="NOT27" s="1"/>
      <c r="NPB27" s="1"/>
      <c r="NPJ27" s="1"/>
      <c r="NPR27" s="1"/>
      <c r="NPZ27" s="1"/>
      <c r="NQH27" s="1"/>
      <c r="NQP27" s="1"/>
      <c r="NQX27" s="1"/>
      <c r="NRF27" s="1"/>
      <c r="NRN27" s="1"/>
      <c r="NRV27" s="1"/>
      <c r="NSD27" s="1"/>
      <c r="NSL27" s="1"/>
      <c r="NST27" s="1"/>
      <c r="NTB27" s="1"/>
      <c r="NTJ27" s="1"/>
      <c r="NTR27" s="1"/>
      <c r="NTZ27" s="1"/>
      <c r="NUH27" s="1"/>
      <c r="NUP27" s="1"/>
      <c r="NUX27" s="1"/>
      <c r="NVF27" s="1"/>
      <c r="NVN27" s="1"/>
      <c r="NVV27" s="1"/>
      <c r="NWD27" s="1"/>
      <c r="NWL27" s="1"/>
      <c r="NWT27" s="1"/>
      <c r="NXB27" s="1"/>
      <c r="NXJ27" s="1"/>
      <c r="NXR27" s="1"/>
      <c r="NXZ27" s="1"/>
      <c r="NYH27" s="1"/>
      <c r="NYP27" s="1"/>
      <c r="NYX27" s="1"/>
      <c r="NZF27" s="1"/>
      <c r="NZN27" s="1"/>
      <c r="NZV27" s="1"/>
      <c r="OAD27" s="1"/>
      <c r="OAL27" s="1"/>
      <c r="OAT27" s="1"/>
      <c r="OBB27" s="1"/>
      <c r="OBJ27" s="1"/>
      <c r="OBR27" s="1"/>
      <c r="OBZ27" s="1"/>
      <c r="OCH27" s="1"/>
      <c r="OCP27" s="1"/>
      <c r="OCX27" s="1"/>
      <c r="ODF27" s="1"/>
      <c r="ODN27" s="1"/>
      <c r="ODV27" s="1"/>
      <c r="OED27" s="1"/>
      <c r="OEL27" s="1"/>
      <c r="OET27" s="1"/>
      <c r="OFB27" s="1"/>
      <c r="OFJ27" s="1"/>
      <c r="OFR27" s="1"/>
      <c r="OFZ27" s="1"/>
      <c r="OGH27" s="1"/>
      <c r="OGP27" s="1"/>
      <c r="OGX27" s="1"/>
      <c r="OHF27" s="1"/>
      <c r="OHN27" s="1"/>
      <c r="OHV27" s="1"/>
      <c r="OID27" s="1"/>
      <c r="OIL27" s="1"/>
      <c r="OIT27" s="1"/>
      <c r="OJB27" s="1"/>
      <c r="OJJ27" s="1"/>
      <c r="OJR27" s="1"/>
      <c r="OJZ27" s="1"/>
      <c r="OKH27" s="1"/>
      <c r="OKP27" s="1"/>
      <c r="OKX27" s="1"/>
      <c r="OLF27" s="1"/>
      <c r="OLN27" s="1"/>
      <c r="OLV27" s="1"/>
      <c r="OMD27" s="1"/>
      <c r="OML27" s="1"/>
      <c r="OMT27" s="1"/>
      <c r="ONB27" s="1"/>
      <c r="ONJ27" s="1"/>
      <c r="ONR27" s="1"/>
      <c r="ONZ27" s="1"/>
      <c r="OOH27" s="1"/>
      <c r="OOP27" s="1"/>
      <c r="OOX27" s="1"/>
      <c r="OPF27" s="1"/>
      <c r="OPN27" s="1"/>
      <c r="OPV27" s="1"/>
      <c r="OQD27" s="1"/>
      <c r="OQL27" s="1"/>
      <c r="OQT27" s="1"/>
      <c r="ORB27" s="1"/>
      <c r="ORJ27" s="1"/>
      <c r="ORR27" s="1"/>
      <c r="ORZ27" s="1"/>
      <c r="OSH27" s="1"/>
      <c r="OSP27" s="1"/>
      <c r="OSX27" s="1"/>
      <c r="OTF27" s="1"/>
      <c r="OTN27" s="1"/>
      <c r="OTV27" s="1"/>
      <c r="OUD27" s="1"/>
      <c r="OUL27" s="1"/>
      <c r="OUT27" s="1"/>
      <c r="OVB27" s="1"/>
      <c r="OVJ27" s="1"/>
      <c r="OVR27" s="1"/>
      <c r="OVZ27" s="1"/>
      <c r="OWH27" s="1"/>
      <c r="OWP27" s="1"/>
      <c r="OWX27" s="1"/>
      <c r="OXF27" s="1"/>
      <c r="OXN27" s="1"/>
      <c r="OXV27" s="1"/>
      <c r="OYD27" s="1"/>
      <c r="OYL27" s="1"/>
      <c r="OYT27" s="1"/>
      <c r="OZB27" s="1"/>
      <c r="OZJ27" s="1"/>
      <c r="OZR27" s="1"/>
      <c r="OZZ27" s="1"/>
      <c r="PAH27" s="1"/>
      <c r="PAP27" s="1"/>
      <c r="PAX27" s="1"/>
      <c r="PBF27" s="1"/>
      <c r="PBN27" s="1"/>
      <c r="PBV27" s="1"/>
      <c r="PCD27" s="1"/>
      <c r="PCL27" s="1"/>
      <c r="PCT27" s="1"/>
      <c r="PDB27" s="1"/>
      <c r="PDJ27" s="1"/>
      <c r="PDR27" s="1"/>
      <c r="PDZ27" s="1"/>
      <c r="PEH27" s="1"/>
      <c r="PEP27" s="1"/>
      <c r="PEX27" s="1"/>
      <c r="PFF27" s="1"/>
      <c r="PFN27" s="1"/>
      <c r="PFV27" s="1"/>
      <c r="PGD27" s="1"/>
      <c r="PGL27" s="1"/>
      <c r="PGT27" s="1"/>
      <c r="PHB27" s="1"/>
      <c r="PHJ27" s="1"/>
      <c r="PHR27" s="1"/>
      <c r="PHZ27" s="1"/>
      <c r="PIH27" s="1"/>
      <c r="PIP27" s="1"/>
      <c r="PIX27" s="1"/>
      <c r="PJF27" s="1"/>
      <c r="PJN27" s="1"/>
      <c r="PJV27" s="1"/>
      <c r="PKD27" s="1"/>
      <c r="PKL27" s="1"/>
      <c r="PKT27" s="1"/>
      <c r="PLB27" s="1"/>
      <c r="PLJ27" s="1"/>
      <c r="PLR27" s="1"/>
      <c r="PLZ27" s="1"/>
      <c r="PMH27" s="1"/>
      <c r="PMP27" s="1"/>
      <c r="PMX27" s="1"/>
      <c r="PNF27" s="1"/>
      <c r="PNN27" s="1"/>
      <c r="PNV27" s="1"/>
      <c r="POD27" s="1"/>
      <c r="POL27" s="1"/>
      <c r="POT27" s="1"/>
      <c r="PPB27" s="1"/>
      <c r="PPJ27" s="1"/>
      <c r="PPR27" s="1"/>
      <c r="PPZ27" s="1"/>
      <c r="PQH27" s="1"/>
      <c r="PQP27" s="1"/>
      <c r="PQX27" s="1"/>
      <c r="PRF27" s="1"/>
      <c r="PRN27" s="1"/>
      <c r="PRV27" s="1"/>
      <c r="PSD27" s="1"/>
      <c r="PSL27" s="1"/>
      <c r="PST27" s="1"/>
      <c r="PTB27" s="1"/>
      <c r="PTJ27" s="1"/>
      <c r="PTR27" s="1"/>
      <c r="PTZ27" s="1"/>
      <c r="PUH27" s="1"/>
      <c r="PUP27" s="1"/>
      <c r="PUX27" s="1"/>
      <c r="PVF27" s="1"/>
      <c r="PVN27" s="1"/>
      <c r="PVV27" s="1"/>
      <c r="PWD27" s="1"/>
      <c r="PWL27" s="1"/>
      <c r="PWT27" s="1"/>
      <c r="PXB27" s="1"/>
      <c r="PXJ27" s="1"/>
      <c r="PXR27" s="1"/>
      <c r="PXZ27" s="1"/>
      <c r="PYH27" s="1"/>
      <c r="PYP27" s="1"/>
      <c r="PYX27" s="1"/>
      <c r="PZF27" s="1"/>
      <c r="PZN27" s="1"/>
      <c r="PZV27" s="1"/>
      <c r="QAD27" s="1"/>
      <c r="QAL27" s="1"/>
      <c r="QAT27" s="1"/>
      <c r="QBB27" s="1"/>
      <c r="QBJ27" s="1"/>
      <c r="QBR27" s="1"/>
      <c r="QBZ27" s="1"/>
      <c r="QCH27" s="1"/>
      <c r="QCP27" s="1"/>
      <c r="QCX27" s="1"/>
      <c r="QDF27" s="1"/>
      <c r="QDN27" s="1"/>
      <c r="QDV27" s="1"/>
      <c r="QED27" s="1"/>
      <c r="QEL27" s="1"/>
      <c r="QET27" s="1"/>
      <c r="QFB27" s="1"/>
      <c r="QFJ27" s="1"/>
      <c r="QFR27" s="1"/>
      <c r="QFZ27" s="1"/>
      <c r="QGH27" s="1"/>
      <c r="QGP27" s="1"/>
      <c r="QGX27" s="1"/>
      <c r="QHF27" s="1"/>
      <c r="QHN27" s="1"/>
      <c r="QHV27" s="1"/>
      <c r="QID27" s="1"/>
      <c r="QIL27" s="1"/>
      <c r="QIT27" s="1"/>
      <c r="QJB27" s="1"/>
      <c r="QJJ27" s="1"/>
      <c r="QJR27" s="1"/>
      <c r="QJZ27" s="1"/>
      <c r="QKH27" s="1"/>
      <c r="QKP27" s="1"/>
      <c r="QKX27" s="1"/>
      <c r="QLF27" s="1"/>
      <c r="QLN27" s="1"/>
      <c r="QLV27" s="1"/>
      <c r="QMD27" s="1"/>
      <c r="QML27" s="1"/>
      <c r="QMT27" s="1"/>
      <c r="QNB27" s="1"/>
      <c r="QNJ27" s="1"/>
      <c r="QNR27" s="1"/>
      <c r="QNZ27" s="1"/>
      <c r="QOH27" s="1"/>
      <c r="QOP27" s="1"/>
      <c r="QOX27" s="1"/>
      <c r="QPF27" s="1"/>
      <c r="QPN27" s="1"/>
      <c r="QPV27" s="1"/>
      <c r="QQD27" s="1"/>
      <c r="QQL27" s="1"/>
      <c r="QQT27" s="1"/>
      <c r="QRB27" s="1"/>
      <c r="QRJ27" s="1"/>
      <c r="QRR27" s="1"/>
      <c r="QRZ27" s="1"/>
      <c r="QSH27" s="1"/>
      <c r="QSP27" s="1"/>
      <c r="QSX27" s="1"/>
      <c r="QTF27" s="1"/>
      <c r="QTN27" s="1"/>
      <c r="QTV27" s="1"/>
      <c r="QUD27" s="1"/>
      <c r="QUL27" s="1"/>
      <c r="QUT27" s="1"/>
      <c r="QVB27" s="1"/>
      <c r="QVJ27" s="1"/>
      <c r="QVR27" s="1"/>
      <c r="QVZ27" s="1"/>
      <c r="QWH27" s="1"/>
      <c r="QWP27" s="1"/>
      <c r="QWX27" s="1"/>
      <c r="QXF27" s="1"/>
      <c r="QXN27" s="1"/>
      <c r="QXV27" s="1"/>
      <c r="QYD27" s="1"/>
      <c r="QYL27" s="1"/>
      <c r="QYT27" s="1"/>
      <c r="QZB27" s="1"/>
      <c r="QZJ27" s="1"/>
      <c r="QZR27" s="1"/>
      <c r="QZZ27" s="1"/>
      <c r="RAH27" s="1"/>
      <c r="RAP27" s="1"/>
      <c r="RAX27" s="1"/>
      <c r="RBF27" s="1"/>
      <c r="RBN27" s="1"/>
      <c r="RBV27" s="1"/>
      <c r="RCD27" s="1"/>
      <c r="RCL27" s="1"/>
      <c r="RCT27" s="1"/>
      <c r="RDB27" s="1"/>
      <c r="RDJ27" s="1"/>
      <c r="RDR27" s="1"/>
      <c r="RDZ27" s="1"/>
      <c r="REH27" s="1"/>
      <c r="REP27" s="1"/>
      <c r="REX27" s="1"/>
      <c r="RFF27" s="1"/>
      <c r="RFN27" s="1"/>
      <c r="RFV27" s="1"/>
      <c r="RGD27" s="1"/>
      <c r="RGL27" s="1"/>
      <c r="RGT27" s="1"/>
      <c r="RHB27" s="1"/>
      <c r="RHJ27" s="1"/>
      <c r="RHR27" s="1"/>
      <c r="RHZ27" s="1"/>
      <c r="RIH27" s="1"/>
      <c r="RIP27" s="1"/>
      <c r="RIX27" s="1"/>
      <c r="RJF27" s="1"/>
      <c r="RJN27" s="1"/>
      <c r="RJV27" s="1"/>
      <c r="RKD27" s="1"/>
      <c r="RKL27" s="1"/>
      <c r="RKT27" s="1"/>
      <c r="RLB27" s="1"/>
      <c r="RLJ27" s="1"/>
      <c r="RLR27" s="1"/>
      <c r="RLZ27" s="1"/>
      <c r="RMH27" s="1"/>
      <c r="RMP27" s="1"/>
      <c r="RMX27" s="1"/>
      <c r="RNF27" s="1"/>
      <c r="RNN27" s="1"/>
      <c r="RNV27" s="1"/>
      <c r="ROD27" s="1"/>
      <c r="ROL27" s="1"/>
      <c r="ROT27" s="1"/>
      <c r="RPB27" s="1"/>
      <c r="RPJ27" s="1"/>
      <c r="RPR27" s="1"/>
      <c r="RPZ27" s="1"/>
      <c r="RQH27" s="1"/>
      <c r="RQP27" s="1"/>
      <c r="RQX27" s="1"/>
      <c r="RRF27" s="1"/>
      <c r="RRN27" s="1"/>
      <c r="RRV27" s="1"/>
      <c r="RSD27" s="1"/>
      <c r="RSL27" s="1"/>
      <c r="RST27" s="1"/>
      <c r="RTB27" s="1"/>
      <c r="RTJ27" s="1"/>
      <c r="RTR27" s="1"/>
      <c r="RTZ27" s="1"/>
      <c r="RUH27" s="1"/>
      <c r="RUP27" s="1"/>
      <c r="RUX27" s="1"/>
      <c r="RVF27" s="1"/>
      <c r="RVN27" s="1"/>
      <c r="RVV27" s="1"/>
      <c r="RWD27" s="1"/>
      <c r="RWL27" s="1"/>
      <c r="RWT27" s="1"/>
      <c r="RXB27" s="1"/>
      <c r="RXJ27" s="1"/>
      <c r="RXR27" s="1"/>
      <c r="RXZ27" s="1"/>
      <c r="RYH27" s="1"/>
      <c r="RYP27" s="1"/>
      <c r="RYX27" s="1"/>
      <c r="RZF27" s="1"/>
      <c r="RZN27" s="1"/>
      <c r="RZV27" s="1"/>
      <c r="SAD27" s="1"/>
      <c r="SAL27" s="1"/>
      <c r="SAT27" s="1"/>
      <c r="SBB27" s="1"/>
      <c r="SBJ27" s="1"/>
      <c r="SBR27" s="1"/>
      <c r="SBZ27" s="1"/>
      <c r="SCH27" s="1"/>
      <c r="SCP27" s="1"/>
      <c r="SCX27" s="1"/>
      <c r="SDF27" s="1"/>
      <c r="SDN27" s="1"/>
      <c r="SDV27" s="1"/>
      <c r="SED27" s="1"/>
      <c r="SEL27" s="1"/>
      <c r="SET27" s="1"/>
      <c r="SFB27" s="1"/>
      <c r="SFJ27" s="1"/>
      <c r="SFR27" s="1"/>
      <c r="SFZ27" s="1"/>
      <c r="SGH27" s="1"/>
      <c r="SGP27" s="1"/>
      <c r="SGX27" s="1"/>
      <c r="SHF27" s="1"/>
      <c r="SHN27" s="1"/>
      <c r="SHV27" s="1"/>
      <c r="SID27" s="1"/>
      <c r="SIL27" s="1"/>
      <c r="SIT27" s="1"/>
      <c r="SJB27" s="1"/>
      <c r="SJJ27" s="1"/>
      <c r="SJR27" s="1"/>
      <c r="SJZ27" s="1"/>
      <c r="SKH27" s="1"/>
      <c r="SKP27" s="1"/>
      <c r="SKX27" s="1"/>
      <c r="SLF27" s="1"/>
      <c r="SLN27" s="1"/>
      <c r="SLV27" s="1"/>
      <c r="SMD27" s="1"/>
      <c r="SML27" s="1"/>
      <c r="SMT27" s="1"/>
      <c r="SNB27" s="1"/>
      <c r="SNJ27" s="1"/>
      <c r="SNR27" s="1"/>
      <c r="SNZ27" s="1"/>
      <c r="SOH27" s="1"/>
      <c r="SOP27" s="1"/>
      <c r="SOX27" s="1"/>
      <c r="SPF27" s="1"/>
      <c r="SPN27" s="1"/>
      <c r="SPV27" s="1"/>
      <c r="SQD27" s="1"/>
      <c r="SQL27" s="1"/>
      <c r="SQT27" s="1"/>
      <c r="SRB27" s="1"/>
      <c r="SRJ27" s="1"/>
      <c r="SRR27" s="1"/>
      <c r="SRZ27" s="1"/>
      <c r="SSH27" s="1"/>
      <c r="SSP27" s="1"/>
      <c r="SSX27" s="1"/>
      <c r="STF27" s="1"/>
      <c r="STN27" s="1"/>
      <c r="STV27" s="1"/>
      <c r="SUD27" s="1"/>
      <c r="SUL27" s="1"/>
      <c r="SUT27" s="1"/>
      <c r="SVB27" s="1"/>
      <c r="SVJ27" s="1"/>
      <c r="SVR27" s="1"/>
      <c r="SVZ27" s="1"/>
      <c r="SWH27" s="1"/>
      <c r="SWP27" s="1"/>
      <c r="SWX27" s="1"/>
      <c r="SXF27" s="1"/>
      <c r="SXN27" s="1"/>
      <c r="SXV27" s="1"/>
      <c r="SYD27" s="1"/>
      <c r="SYL27" s="1"/>
      <c r="SYT27" s="1"/>
      <c r="SZB27" s="1"/>
      <c r="SZJ27" s="1"/>
      <c r="SZR27" s="1"/>
      <c r="SZZ27" s="1"/>
      <c r="TAH27" s="1"/>
      <c r="TAP27" s="1"/>
      <c r="TAX27" s="1"/>
      <c r="TBF27" s="1"/>
      <c r="TBN27" s="1"/>
      <c r="TBV27" s="1"/>
      <c r="TCD27" s="1"/>
      <c r="TCL27" s="1"/>
      <c r="TCT27" s="1"/>
      <c r="TDB27" s="1"/>
      <c r="TDJ27" s="1"/>
      <c r="TDR27" s="1"/>
      <c r="TDZ27" s="1"/>
      <c r="TEH27" s="1"/>
      <c r="TEP27" s="1"/>
      <c r="TEX27" s="1"/>
      <c r="TFF27" s="1"/>
      <c r="TFN27" s="1"/>
      <c r="TFV27" s="1"/>
      <c r="TGD27" s="1"/>
      <c r="TGL27" s="1"/>
      <c r="TGT27" s="1"/>
      <c r="THB27" s="1"/>
      <c r="THJ27" s="1"/>
      <c r="THR27" s="1"/>
      <c r="THZ27" s="1"/>
      <c r="TIH27" s="1"/>
      <c r="TIP27" s="1"/>
      <c r="TIX27" s="1"/>
      <c r="TJF27" s="1"/>
      <c r="TJN27" s="1"/>
      <c r="TJV27" s="1"/>
      <c r="TKD27" s="1"/>
      <c r="TKL27" s="1"/>
      <c r="TKT27" s="1"/>
      <c r="TLB27" s="1"/>
      <c r="TLJ27" s="1"/>
      <c r="TLR27" s="1"/>
      <c r="TLZ27" s="1"/>
      <c r="TMH27" s="1"/>
      <c r="TMP27" s="1"/>
      <c r="TMX27" s="1"/>
      <c r="TNF27" s="1"/>
      <c r="TNN27" s="1"/>
      <c r="TNV27" s="1"/>
      <c r="TOD27" s="1"/>
      <c r="TOL27" s="1"/>
      <c r="TOT27" s="1"/>
      <c r="TPB27" s="1"/>
      <c r="TPJ27" s="1"/>
      <c r="TPR27" s="1"/>
      <c r="TPZ27" s="1"/>
      <c r="TQH27" s="1"/>
      <c r="TQP27" s="1"/>
      <c r="TQX27" s="1"/>
      <c r="TRF27" s="1"/>
      <c r="TRN27" s="1"/>
      <c r="TRV27" s="1"/>
      <c r="TSD27" s="1"/>
      <c r="TSL27" s="1"/>
      <c r="TST27" s="1"/>
      <c r="TTB27" s="1"/>
      <c r="TTJ27" s="1"/>
      <c r="TTR27" s="1"/>
      <c r="TTZ27" s="1"/>
      <c r="TUH27" s="1"/>
      <c r="TUP27" s="1"/>
      <c r="TUX27" s="1"/>
      <c r="TVF27" s="1"/>
      <c r="TVN27" s="1"/>
      <c r="TVV27" s="1"/>
      <c r="TWD27" s="1"/>
      <c r="TWL27" s="1"/>
      <c r="TWT27" s="1"/>
      <c r="TXB27" s="1"/>
      <c r="TXJ27" s="1"/>
      <c r="TXR27" s="1"/>
      <c r="TXZ27" s="1"/>
      <c r="TYH27" s="1"/>
      <c r="TYP27" s="1"/>
      <c r="TYX27" s="1"/>
      <c r="TZF27" s="1"/>
      <c r="TZN27" s="1"/>
      <c r="TZV27" s="1"/>
      <c r="UAD27" s="1"/>
      <c r="UAL27" s="1"/>
      <c r="UAT27" s="1"/>
      <c r="UBB27" s="1"/>
      <c r="UBJ27" s="1"/>
      <c r="UBR27" s="1"/>
      <c r="UBZ27" s="1"/>
      <c r="UCH27" s="1"/>
      <c r="UCP27" s="1"/>
      <c r="UCX27" s="1"/>
      <c r="UDF27" s="1"/>
      <c r="UDN27" s="1"/>
      <c r="UDV27" s="1"/>
      <c r="UED27" s="1"/>
      <c r="UEL27" s="1"/>
      <c r="UET27" s="1"/>
      <c r="UFB27" s="1"/>
      <c r="UFJ27" s="1"/>
      <c r="UFR27" s="1"/>
      <c r="UFZ27" s="1"/>
      <c r="UGH27" s="1"/>
      <c r="UGP27" s="1"/>
      <c r="UGX27" s="1"/>
      <c r="UHF27" s="1"/>
      <c r="UHN27" s="1"/>
      <c r="UHV27" s="1"/>
      <c r="UID27" s="1"/>
      <c r="UIL27" s="1"/>
      <c r="UIT27" s="1"/>
      <c r="UJB27" s="1"/>
      <c r="UJJ27" s="1"/>
      <c r="UJR27" s="1"/>
      <c r="UJZ27" s="1"/>
      <c r="UKH27" s="1"/>
      <c r="UKP27" s="1"/>
      <c r="UKX27" s="1"/>
      <c r="ULF27" s="1"/>
      <c r="ULN27" s="1"/>
      <c r="ULV27" s="1"/>
      <c r="UMD27" s="1"/>
      <c r="UML27" s="1"/>
      <c r="UMT27" s="1"/>
      <c r="UNB27" s="1"/>
      <c r="UNJ27" s="1"/>
      <c r="UNR27" s="1"/>
      <c r="UNZ27" s="1"/>
      <c r="UOH27" s="1"/>
      <c r="UOP27" s="1"/>
      <c r="UOX27" s="1"/>
      <c r="UPF27" s="1"/>
      <c r="UPN27" s="1"/>
      <c r="UPV27" s="1"/>
      <c r="UQD27" s="1"/>
      <c r="UQL27" s="1"/>
      <c r="UQT27" s="1"/>
      <c r="URB27" s="1"/>
      <c r="URJ27" s="1"/>
      <c r="URR27" s="1"/>
      <c r="URZ27" s="1"/>
      <c r="USH27" s="1"/>
      <c r="USP27" s="1"/>
      <c r="USX27" s="1"/>
      <c r="UTF27" s="1"/>
      <c r="UTN27" s="1"/>
      <c r="UTV27" s="1"/>
      <c r="UUD27" s="1"/>
      <c r="UUL27" s="1"/>
      <c r="UUT27" s="1"/>
      <c r="UVB27" s="1"/>
      <c r="UVJ27" s="1"/>
      <c r="UVR27" s="1"/>
      <c r="UVZ27" s="1"/>
      <c r="UWH27" s="1"/>
      <c r="UWP27" s="1"/>
      <c r="UWX27" s="1"/>
      <c r="UXF27" s="1"/>
      <c r="UXN27" s="1"/>
      <c r="UXV27" s="1"/>
      <c r="UYD27" s="1"/>
      <c r="UYL27" s="1"/>
      <c r="UYT27" s="1"/>
      <c r="UZB27" s="1"/>
      <c r="UZJ27" s="1"/>
      <c r="UZR27" s="1"/>
      <c r="UZZ27" s="1"/>
      <c r="VAH27" s="1"/>
      <c r="VAP27" s="1"/>
      <c r="VAX27" s="1"/>
      <c r="VBF27" s="1"/>
      <c r="VBN27" s="1"/>
      <c r="VBV27" s="1"/>
      <c r="VCD27" s="1"/>
      <c r="VCL27" s="1"/>
      <c r="VCT27" s="1"/>
      <c r="VDB27" s="1"/>
      <c r="VDJ27" s="1"/>
      <c r="VDR27" s="1"/>
      <c r="VDZ27" s="1"/>
      <c r="VEH27" s="1"/>
      <c r="VEP27" s="1"/>
      <c r="VEX27" s="1"/>
      <c r="VFF27" s="1"/>
      <c r="VFN27" s="1"/>
      <c r="VFV27" s="1"/>
      <c r="VGD27" s="1"/>
      <c r="VGL27" s="1"/>
      <c r="VGT27" s="1"/>
      <c r="VHB27" s="1"/>
      <c r="VHJ27" s="1"/>
      <c r="VHR27" s="1"/>
      <c r="VHZ27" s="1"/>
      <c r="VIH27" s="1"/>
      <c r="VIP27" s="1"/>
      <c r="VIX27" s="1"/>
      <c r="VJF27" s="1"/>
      <c r="VJN27" s="1"/>
      <c r="VJV27" s="1"/>
      <c r="VKD27" s="1"/>
      <c r="VKL27" s="1"/>
      <c r="VKT27" s="1"/>
      <c r="VLB27" s="1"/>
      <c r="VLJ27" s="1"/>
      <c r="VLR27" s="1"/>
      <c r="VLZ27" s="1"/>
      <c r="VMH27" s="1"/>
      <c r="VMP27" s="1"/>
      <c r="VMX27" s="1"/>
      <c r="VNF27" s="1"/>
      <c r="VNN27" s="1"/>
      <c r="VNV27" s="1"/>
      <c r="VOD27" s="1"/>
      <c r="VOL27" s="1"/>
      <c r="VOT27" s="1"/>
      <c r="VPB27" s="1"/>
      <c r="VPJ27" s="1"/>
      <c r="VPR27" s="1"/>
      <c r="VPZ27" s="1"/>
      <c r="VQH27" s="1"/>
      <c r="VQP27" s="1"/>
      <c r="VQX27" s="1"/>
      <c r="VRF27" s="1"/>
      <c r="VRN27" s="1"/>
      <c r="VRV27" s="1"/>
      <c r="VSD27" s="1"/>
      <c r="VSL27" s="1"/>
      <c r="VST27" s="1"/>
      <c r="VTB27" s="1"/>
      <c r="VTJ27" s="1"/>
      <c r="VTR27" s="1"/>
      <c r="VTZ27" s="1"/>
      <c r="VUH27" s="1"/>
      <c r="VUP27" s="1"/>
      <c r="VUX27" s="1"/>
      <c r="VVF27" s="1"/>
      <c r="VVN27" s="1"/>
      <c r="VVV27" s="1"/>
      <c r="VWD27" s="1"/>
      <c r="VWL27" s="1"/>
      <c r="VWT27" s="1"/>
      <c r="VXB27" s="1"/>
      <c r="VXJ27" s="1"/>
      <c r="VXR27" s="1"/>
      <c r="VXZ27" s="1"/>
      <c r="VYH27" s="1"/>
      <c r="VYP27" s="1"/>
      <c r="VYX27" s="1"/>
      <c r="VZF27" s="1"/>
      <c r="VZN27" s="1"/>
      <c r="VZV27" s="1"/>
      <c r="WAD27" s="1"/>
      <c r="WAL27" s="1"/>
      <c r="WAT27" s="1"/>
      <c r="WBB27" s="1"/>
      <c r="WBJ27" s="1"/>
      <c r="WBR27" s="1"/>
      <c r="WBZ27" s="1"/>
      <c r="WCH27" s="1"/>
      <c r="WCP27" s="1"/>
      <c r="WCX27" s="1"/>
      <c r="WDF27" s="1"/>
      <c r="WDN27" s="1"/>
      <c r="WDV27" s="1"/>
      <c r="WED27" s="1"/>
      <c r="WEL27" s="1"/>
      <c r="WET27" s="1"/>
      <c r="WFB27" s="1"/>
      <c r="WFJ27" s="1"/>
      <c r="WFR27" s="1"/>
      <c r="WFZ27" s="1"/>
      <c r="WGH27" s="1"/>
      <c r="WGP27" s="1"/>
      <c r="WGX27" s="1"/>
      <c r="WHF27" s="1"/>
      <c r="WHN27" s="1"/>
      <c r="WHV27" s="1"/>
      <c r="WID27" s="1"/>
      <c r="WIL27" s="1"/>
      <c r="WIT27" s="1"/>
      <c r="WJB27" s="1"/>
      <c r="WJJ27" s="1"/>
      <c r="WJR27" s="1"/>
      <c r="WJZ27" s="1"/>
      <c r="WKH27" s="1"/>
      <c r="WKP27" s="1"/>
      <c r="WKX27" s="1"/>
      <c r="WLF27" s="1"/>
      <c r="WLN27" s="1"/>
      <c r="WLV27" s="1"/>
      <c r="WMD27" s="1"/>
      <c r="WML27" s="1"/>
      <c r="WMT27" s="1"/>
      <c r="WNB27" s="1"/>
      <c r="WNJ27" s="1"/>
      <c r="WNR27" s="1"/>
      <c r="WNZ27" s="1"/>
      <c r="WOH27" s="1"/>
      <c r="WOP27" s="1"/>
      <c r="WOX27" s="1"/>
      <c r="WPF27" s="1"/>
      <c r="WPN27" s="1"/>
      <c r="WPV27" s="1"/>
      <c r="WQD27" s="1"/>
      <c r="WQL27" s="1"/>
      <c r="WQT27" s="1"/>
      <c r="WRB27" s="1"/>
      <c r="WRJ27" s="1"/>
      <c r="WRR27" s="1"/>
      <c r="WRZ27" s="1"/>
      <c r="WSH27" s="1"/>
      <c r="WSP27" s="1"/>
      <c r="WSX27" s="1"/>
      <c r="WTF27" s="1"/>
      <c r="WTN27" s="1"/>
      <c r="WTV27" s="1"/>
      <c r="WUD27" s="1"/>
      <c r="WUL27" s="1"/>
      <c r="WUT27" s="1"/>
      <c r="WVB27" s="1"/>
      <c r="WVJ27" s="1"/>
      <c r="WVR27" s="1"/>
      <c r="WVZ27" s="1"/>
      <c r="WWH27" s="1"/>
      <c r="WWP27" s="1"/>
      <c r="WWX27" s="1"/>
      <c r="WXF27" s="1"/>
      <c r="WXN27" s="1"/>
      <c r="WXV27" s="1"/>
      <c r="WYD27" s="1"/>
      <c r="WYL27" s="1"/>
      <c r="WYT27" s="1"/>
      <c r="WZB27" s="1"/>
      <c r="WZJ27" s="1"/>
      <c r="WZR27" s="1"/>
      <c r="WZZ27" s="1"/>
      <c r="XAH27" s="1"/>
      <c r="XAP27" s="1"/>
      <c r="XAX27" s="1"/>
      <c r="XBF27" s="1"/>
      <c r="XBN27" s="1"/>
      <c r="XBV27" s="1"/>
      <c r="XCD27" s="1"/>
      <c r="XCL27" s="1"/>
      <c r="XCT27" s="1"/>
      <c r="XDB27" s="1"/>
      <c r="XDJ27" s="1"/>
      <c r="XDR27" s="1"/>
      <c r="XDZ27" s="1"/>
      <c r="XEH27" s="1"/>
      <c r="XEP27" s="1"/>
      <c r="XEX27" s="1"/>
    </row>
    <row r="28" spans="2:1018 1026:2042 2050:3066 3074:4090 4098:5114 5122:6138 6146:7162 7170:8186 8194:9210 9218:10234 10242:11258 11266:12282 12290:13306 13314:14330 14338:15354 15362:16378" x14ac:dyDescent="0.35">
      <c r="C28" t="str">
        <f t="shared" ref="C28:J28" si="8">C14</f>
        <v>Operating Cost</v>
      </c>
      <c r="D28" t="str">
        <f t="shared" si="8"/>
        <v>£</v>
      </c>
      <c r="E28">
        <f t="shared" si="8"/>
        <v>27952.357390873014</v>
      </c>
      <c r="F28">
        <f t="shared" si="8"/>
        <v>27952.357390873014</v>
      </c>
      <c r="G28">
        <f t="shared" si="8"/>
        <v>13540.451197916667</v>
      </c>
      <c r="H28">
        <f t="shared" si="8"/>
        <v>11140.292161458334</v>
      </c>
      <c r="I28">
        <f t="shared" si="8"/>
        <v>10887.742043836806</v>
      </c>
      <c r="J28">
        <f t="shared" si="8"/>
        <v>11479.841558159722</v>
      </c>
    </row>
    <row r="29" spans="2:1018 1026:2042 2050:3066 3074:4090 4098:5114 5122:6138 6146:7162 7170:8186 8194:9210 9218:10234 10242:11258 11266:12282 12290:13306 13314:14330 14338:15354 15362:16378" x14ac:dyDescent="0.35">
      <c r="C29" t="str">
        <f t="shared" ref="C29:J29" si="9">C19</f>
        <v>Annual Capital</v>
      </c>
      <c r="D29" t="str">
        <f t="shared" si="9"/>
        <v>£</v>
      </c>
      <c r="E29">
        <f t="shared" si="9"/>
        <v>4375</v>
      </c>
      <c r="F29">
        <f t="shared" si="9"/>
        <v>4375</v>
      </c>
      <c r="G29">
        <f t="shared" si="9"/>
        <v>14166.666666666666</v>
      </c>
      <c r="H29">
        <f t="shared" si="9"/>
        <v>15208.333333333334</v>
      </c>
      <c r="I29">
        <f t="shared" si="9"/>
        <v>18232.142857142859</v>
      </c>
      <c r="J29">
        <f t="shared" si="9"/>
        <v>31250</v>
      </c>
    </row>
    <row r="30" spans="2:1018 1026:2042 2050:3066 3074:4090 4098:5114 5122:6138 6146:7162 7170:8186 8194:9210 9218:10234 10242:11258 11266:12282 12290:13306 13314:14330 14338:15354 15362:16378" x14ac:dyDescent="0.35">
      <c r="C30" t="s">
        <v>126</v>
      </c>
      <c r="D30" t="str">
        <f>D20</f>
        <v>£</v>
      </c>
      <c r="E30">
        <f>E29+E28</f>
        <v>32327.357390873014</v>
      </c>
      <c r="F30">
        <f t="shared" ref="F30:J30" si="10">F29+F28</f>
        <v>32327.357390873014</v>
      </c>
      <c r="G30">
        <f t="shared" si="10"/>
        <v>27707.117864583335</v>
      </c>
      <c r="H30">
        <f t="shared" si="10"/>
        <v>26348.625494791668</v>
      </c>
      <c r="I30">
        <f t="shared" si="10"/>
        <v>29119.884900979665</v>
      </c>
      <c r="J30">
        <f t="shared" si="10"/>
        <v>42729.841558159722</v>
      </c>
    </row>
    <row r="33" spans="2:4" x14ac:dyDescent="0.35">
      <c r="B33" t="s">
        <v>96</v>
      </c>
      <c r="C33" t="s">
        <v>98</v>
      </c>
      <c r="D33" t="s">
        <v>97</v>
      </c>
    </row>
    <row r="34" spans="2:4" x14ac:dyDescent="0.35">
      <c r="B34">
        <f>E26</f>
        <v>0</v>
      </c>
      <c r="C34">
        <f>E29</f>
        <v>4375</v>
      </c>
      <c r="D34">
        <f>E28</f>
        <v>27952.357390873014</v>
      </c>
    </row>
    <row r="35" spans="2:4" x14ac:dyDescent="0.35">
      <c r="B35">
        <f>F26</f>
        <v>1</v>
      </c>
      <c r="C35">
        <f>F29</f>
        <v>4375</v>
      </c>
      <c r="D35">
        <f>F28</f>
        <v>27952.357390873014</v>
      </c>
    </row>
    <row r="36" spans="2:4" x14ac:dyDescent="0.35">
      <c r="B36">
        <f>G26</f>
        <v>2</v>
      </c>
      <c r="C36">
        <f>G29</f>
        <v>14166.666666666666</v>
      </c>
      <c r="D36">
        <f>G28</f>
        <v>13540.451197916667</v>
      </c>
    </row>
    <row r="37" spans="2:4" x14ac:dyDescent="0.35">
      <c r="B37">
        <f>H26</f>
        <v>3</v>
      </c>
      <c r="C37">
        <f>H29</f>
        <v>15208.333333333334</v>
      </c>
      <c r="D37">
        <f>H28</f>
        <v>11140.292161458334</v>
      </c>
    </row>
    <row r="38" spans="2:4" x14ac:dyDescent="0.35">
      <c r="B38">
        <f>I26</f>
        <v>4</v>
      </c>
      <c r="C38">
        <f>I29</f>
        <v>18232.142857142859</v>
      </c>
      <c r="D38">
        <f>I28</f>
        <v>10887.742043836806</v>
      </c>
    </row>
    <row r="39" spans="2:4" x14ac:dyDescent="0.35">
      <c r="B39">
        <f>J26</f>
        <v>5</v>
      </c>
      <c r="C39">
        <f>J29</f>
        <v>31250</v>
      </c>
      <c r="D39">
        <f>J28</f>
        <v>11479.841558159722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D821C-AE56-45B8-97FB-2FF49F7AC9F4}">
  <dimension ref="B2:J31"/>
  <sheetViews>
    <sheetView workbookViewId="0">
      <selection activeCell="C5" sqref="C5:J5"/>
    </sheetView>
  </sheetViews>
  <sheetFormatPr defaultRowHeight="14.5" x14ac:dyDescent="0.35"/>
  <cols>
    <col min="3" max="3" width="14" customWidth="1"/>
  </cols>
  <sheetData>
    <row r="2" spans="2:10" x14ac:dyDescent="0.35">
      <c r="B2" t="s">
        <v>103</v>
      </c>
    </row>
    <row r="4" spans="2:10" x14ac:dyDescent="0.35">
      <c r="B4" t="s">
        <v>63</v>
      </c>
    </row>
    <row r="5" spans="2:10" x14ac:dyDescent="0.35">
      <c r="C5" t="str">
        <f>Input!C16</f>
        <v>Label</v>
      </c>
      <c r="D5" t="str">
        <f>Input!D16</f>
        <v>Text</v>
      </c>
      <c r="E5" t="str">
        <f>Input!E16</f>
        <v xml:space="preserve"> </v>
      </c>
      <c r="F5" t="str">
        <f>Input!F16</f>
        <v>ICE</v>
      </c>
      <c r="G5" t="str">
        <f>Input!G16</f>
        <v>Repower120</v>
      </c>
      <c r="H5" t="str">
        <f>Input!H16</f>
        <v>Repower180</v>
      </c>
      <c r="I5" t="str">
        <f>Input!I16</f>
        <v>eSprinter</v>
      </c>
      <c r="J5" t="str">
        <f>Input!J16</f>
        <v>Enviro200</v>
      </c>
    </row>
    <row r="6" spans="2:10" x14ac:dyDescent="0.35">
      <c r="C6" t="str">
        <f>Input!C29</f>
        <v>Battery Size</v>
      </c>
      <c r="D6" t="str">
        <f>Input!D29</f>
        <v>kWh</v>
      </c>
      <c r="E6">
        <f>Input!E29</f>
        <v>0</v>
      </c>
      <c r="F6">
        <f>Input!F29</f>
        <v>0</v>
      </c>
      <c r="G6">
        <f>Input!G29</f>
        <v>120</v>
      </c>
      <c r="H6">
        <f>Input!H29</f>
        <v>180</v>
      </c>
      <c r="I6">
        <f>Input!I29</f>
        <v>113</v>
      </c>
      <c r="J6">
        <f>Input!J29</f>
        <v>350</v>
      </c>
    </row>
    <row r="8" spans="2:10" x14ac:dyDescent="0.35">
      <c r="C8" t="str">
        <f>Input!C34</f>
        <v>Fuel Energy</v>
      </c>
      <c r="D8" t="str">
        <f>Input!D34</f>
        <v>kWh/unit</v>
      </c>
      <c r="E8">
        <f>Input!E34</f>
        <v>10.5</v>
      </c>
      <c r="F8">
        <f>Input!F34</f>
        <v>10.5</v>
      </c>
      <c r="G8">
        <f>Input!G34</f>
        <v>1</v>
      </c>
      <c r="H8">
        <f>Input!H34</f>
        <v>1</v>
      </c>
      <c r="I8">
        <f>Input!I34</f>
        <v>1</v>
      </c>
      <c r="J8">
        <f>Input!J34</f>
        <v>1</v>
      </c>
    </row>
    <row r="10" spans="2:10" x14ac:dyDescent="0.35">
      <c r="C10" t="s">
        <v>33</v>
      </c>
      <c r="D10" t="s">
        <v>39</v>
      </c>
      <c r="E10" s="2">
        <v>8</v>
      </c>
      <c r="F10" s="2">
        <f>E10</f>
        <v>8</v>
      </c>
      <c r="G10">
        <v>12</v>
      </c>
      <c r="H10">
        <f t="shared" ref="H10:J10" si="0">G10</f>
        <v>12</v>
      </c>
      <c r="I10">
        <v>16</v>
      </c>
      <c r="J10">
        <f t="shared" si="0"/>
        <v>16</v>
      </c>
    </row>
    <row r="12" spans="2:10" x14ac:dyDescent="0.35">
      <c r="C12" t="str">
        <f>Input!C46</f>
        <v>Embedded CO2</v>
      </c>
      <c r="D12" t="str">
        <f>Input!D46</f>
        <v>t</v>
      </c>
      <c r="E12">
        <f>Input!E46</f>
        <v>50</v>
      </c>
      <c r="F12">
        <f>Input!F46</f>
        <v>50</v>
      </c>
      <c r="G12">
        <f>Input!G46</f>
        <v>50</v>
      </c>
      <c r="H12">
        <f>Input!H46</f>
        <v>50</v>
      </c>
      <c r="I12">
        <f>Input!I46</f>
        <v>70</v>
      </c>
      <c r="J12">
        <f>Input!J46</f>
        <v>100</v>
      </c>
    </row>
    <row r="13" spans="2:10" x14ac:dyDescent="0.35">
      <c r="C13" t="str">
        <f>Input!C47</f>
        <v>Battery CO2</v>
      </c>
      <c r="D13" t="str">
        <f>Input!D47</f>
        <v>kg/kWh</v>
      </c>
      <c r="E13">
        <f>Input!E47</f>
        <v>50</v>
      </c>
      <c r="F13">
        <f>Input!F47</f>
        <v>50</v>
      </c>
      <c r="G13">
        <f>Input!G47</f>
        <v>50</v>
      </c>
      <c r="H13">
        <f>Input!H47</f>
        <v>50</v>
      </c>
      <c r="I13">
        <f>Input!I47</f>
        <v>50</v>
      </c>
      <c r="J13">
        <f>Input!J47</f>
        <v>50</v>
      </c>
    </row>
    <row r="14" spans="2:10" x14ac:dyDescent="0.35">
      <c r="C14" t="str">
        <f>Input!C48</f>
        <v>CO2 per unit fuel</v>
      </c>
      <c r="D14" t="str">
        <f>Input!D48</f>
        <v>kg/unit</v>
      </c>
      <c r="E14">
        <f>Input!E48</f>
        <v>2.54</v>
      </c>
      <c r="F14">
        <f>Input!F48</f>
        <v>2.54</v>
      </c>
      <c r="G14">
        <f>Input!G48</f>
        <v>0.18</v>
      </c>
      <c r="H14">
        <f>Input!H48</f>
        <v>0.18</v>
      </c>
      <c r="I14">
        <f>Input!I48</f>
        <v>0.18</v>
      </c>
      <c r="J14">
        <f>Input!J48</f>
        <v>0.18</v>
      </c>
    </row>
    <row r="15" spans="2:10" x14ac:dyDescent="0.35">
      <c r="C15" t="str">
        <f>Input!C49</f>
        <v>CO2 Opp. Charg.</v>
      </c>
      <c r="D15" t="str">
        <f>Input!D49</f>
        <v>kg/kWh</v>
      </c>
      <c r="E15">
        <f>Input!E49</f>
        <v>0.2</v>
      </c>
      <c r="F15">
        <f>Input!F49</f>
        <v>0.2</v>
      </c>
      <c r="G15">
        <f>Input!G49</f>
        <v>0.2</v>
      </c>
      <c r="H15">
        <f>Input!H49</f>
        <v>0.2</v>
      </c>
      <c r="I15">
        <f>Input!I49</f>
        <v>0.2</v>
      </c>
      <c r="J15">
        <f>Input!J49</f>
        <v>0.2</v>
      </c>
    </row>
    <row r="17" spans="2:10" x14ac:dyDescent="0.35">
      <c r="C17" t="str">
        <f>Consumption!C54</f>
        <v>Night Energy</v>
      </c>
      <c r="D17" t="str">
        <f>Consumption!D54</f>
        <v>kWh</v>
      </c>
      <c r="E17">
        <f>Consumption!E54</f>
        <v>79867.239583333328</v>
      </c>
      <c r="F17">
        <f>Consumption!F54</f>
        <v>79867.239583333328</v>
      </c>
      <c r="G17">
        <f>Consumption!G54</f>
        <v>23877.093315972219</v>
      </c>
      <c r="H17">
        <f>Consumption!H54</f>
        <v>33875.768012152774</v>
      </c>
      <c r="I17">
        <f>Consumption!I54</f>
        <v>21771.183698640041</v>
      </c>
      <c r="J17">
        <f>Consumption!J54</f>
        <v>36705.346317997682</v>
      </c>
    </row>
    <row r="18" spans="2:10" x14ac:dyDescent="0.35">
      <c r="C18" t="str">
        <f>Consumption!C55</f>
        <v>Opportunity E</v>
      </c>
      <c r="D18" t="str">
        <f>Consumption!D55</f>
        <v>kWh</v>
      </c>
      <c r="E18">
        <f>Consumption!E55</f>
        <v>0</v>
      </c>
      <c r="F18">
        <f>Consumption!F55</f>
        <v>0</v>
      </c>
      <c r="G18">
        <f>Consumption!G55</f>
        <v>9000</v>
      </c>
      <c r="H18">
        <f>Consumption!H55</f>
        <v>0</v>
      </c>
      <c r="I18">
        <f>Consumption!I55</f>
        <v>3000</v>
      </c>
      <c r="J18">
        <f>Consumption!J55</f>
        <v>0</v>
      </c>
    </row>
    <row r="19" spans="2:10" x14ac:dyDescent="0.35">
      <c r="C19" t="str">
        <f>Consumption!C56</f>
        <v>Distance</v>
      </c>
      <c r="D19" t="str">
        <f>Consumption!D56</f>
        <v>km</v>
      </c>
      <c r="E19">
        <f>Consumption!E56</f>
        <v>34200</v>
      </c>
      <c r="F19">
        <f>Consumption!F56</f>
        <v>34200</v>
      </c>
      <c r="G19">
        <f>Consumption!G56</f>
        <v>34200</v>
      </c>
      <c r="H19">
        <f>Consumption!H56</f>
        <v>34200</v>
      </c>
      <c r="I19">
        <f>Consumption!I56</f>
        <v>34200</v>
      </c>
      <c r="J19">
        <f>Consumption!J56</f>
        <v>34200</v>
      </c>
    </row>
    <row r="21" spans="2:10" x14ac:dyDescent="0.35">
      <c r="B21" t="s">
        <v>112</v>
      </c>
    </row>
    <row r="22" spans="2:10" x14ac:dyDescent="0.35">
      <c r="C22" t="s">
        <v>113</v>
      </c>
      <c r="D22" t="s">
        <v>105</v>
      </c>
      <c r="E22">
        <f>E12*1000/E10</f>
        <v>6250</v>
      </c>
      <c r="F22">
        <f t="shared" ref="F22:J22" si="1">F12*1000/F10</f>
        <v>6250</v>
      </c>
      <c r="G22">
        <f t="shared" si="1"/>
        <v>4166.666666666667</v>
      </c>
      <c r="H22">
        <f t="shared" si="1"/>
        <v>4166.666666666667</v>
      </c>
      <c r="I22">
        <f t="shared" si="1"/>
        <v>4375</v>
      </c>
      <c r="J22">
        <f t="shared" si="1"/>
        <v>6250</v>
      </c>
    </row>
    <row r="23" spans="2:10" x14ac:dyDescent="0.35">
      <c r="C23" t="s">
        <v>114</v>
      </c>
      <c r="D23" t="s">
        <v>105</v>
      </c>
      <c r="E23">
        <f>E6*E13/E10</f>
        <v>0</v>
      </c>
      <c r="F23">
        <f t="shared" ref="F23:J23" si="2">F6*F13/F10</f>
        <v>0</v>
      </c>
      <c r="G23">
        <f t="shared" si="2"/>
        <v>500</v>
      </c>
      <c r="H23">
        <f t="shared" si="2"/>
        <v>750</v>
      </c>
      <c r="I23">
        <f t="shared" si="2"/>
        <v>353.125</v>
      </c>
      <c r="J23">
        <f t="shared" si="2"/>
        <v>1093.75</v>
      </c>
    </row>
    <row r="24" spans="2:10" x14ac:dyDescent="0.35">
      <c r="C24" t="s">
        <v>115</v>
      </c>
      <c r="D24" t="s">
        <v>105</v>
      </c>
      <c r="E24">
        <f>E17*E14/E8</f>
        <v>19320.265575396825</v>
      </c>
      <c r="F24">
        <f t="shared" ref="F24:J24" si="3">F17*F14/F8</f>
        <v>19320.265575396825</v>
      </c>
      <c r="G24">
        <f t="shared" si="3"/>
        <v>4297.8767968749989</v>
      </c>
      <c r="H24">
        <f t="shared" si="3"/>
        <v>6097.6382421874987</v>
      </c>
      <c r="I24">
        <f t="shared" si="3"/>
        <v>3918.8130657552074</v>
      </c>
      <c r="J24">
        <f t="shared" si="3"/>
        <v>6606.9623372395827</v>
      </c>
    </row>
    <row r="25" spans="2:10" x14ac:dyDescent="0.35">
      <c r="C25" t="s">
        <v>116</v>
      </c>
      <c r="D25" t="s">
        <v>105</v>
      </c>
      <c r="E25">
        <f>E15*E18</f>
        <v>0</v>
      </c>
      <c r="F25">
        <f t="shared" ref="F25:J25" si="4">F15*F18</f>
        <v>0</v>
      </c>
      <c r="G25">
        <f t="shared" si="4"/>
        <v>1800</v>
      </c>
      <c r="H25">
        <f t="shared" si="4"/>
        <v>0</v>
      </c>
      <c r="I25">
        <f t="shared" si="4"/>
        <v>600</v>
      </c>
      <c r="J25">
        <f t="shared" si="4"/>
        <v>0</v>
      </c>
    </row>
    <row r="26" spans="2:10" x14ac:dyDescent="0.35">
      <c r="C26" t="s">
        <v>77</v>
      </c>
      <c r="D26" t="s">
        <v>105</v>
      </c>
      <c r="E26">
        <f>E22+E23+E24+E25</f>
        <v>25570.265575396825</v>
      </c>
      <c r="F26">
        <f t="shared" ref="F26:J26" si="5">F22+F23+F24+F25</f>
        <v>25570.265575396825</v>
      </c>
      <c r="G26">
        <f t="shared" si="5"/>
        <v>10764.543463541666</v>
      </c>
      <c r="H26">
        <f t="shared" si="5"/>
        <v>11014.304908854167</v>
      </c>
      <c r="I26">
        <f t="shared" si="5"/>
        <v>9246.9380657552065</v>
      </c>
      <c r="J26">
        <f t="shared" si="5"/>
        <v>13950.712337239584</v>
      </c>
    </row>
    <row r="28" spans="2:10" x14ac:dyDescent="0.35">
      <c r="B28" t="s">
        <v>82</v>
      </c>
    </row>
    <row r="29" spans="2:10" x14ac:dyDescent="0.35">
      <c r="C29" t="s">
        <v>117</v>
      </c>
      <c r="D29" t="str">
        <f>D26</f>
        <v>kg</v>
      </c>
      <c r="E29">
        <f t="shared" ref="E29:J29" si="6">E26</f>
        <v>25570.265575396825</v>
      </c>
      <c r="F29">
        <f t="shared" si="6"/>
        <v>25570.265575396825</v>
      </c>
      <c r="G29">
        <f t="shared" si="6"/>
        <v>10764.543463541666</v>
      </c>
      <c r="H29">
        <f t="shared" si="6"/>
        <v>11014.304908854167</v>
      </c>
      <c r="I29">
        <f t="shared" si="6"/>
        <v>9246.9380657552065</v>
      </c>
      <c r="J29">
        <f t="shared" si="6"/>
        <v>13950.712337239584</v>
      </c>
    </row>
    <row r="31" spans="2:10" x14ac:dyDescent="0.35">
      <c r="C31" t="s">
        <v>96</v>
      </c>
      <c r="E31">
        <v>0</v>
      </c>
      <c r="F31">
        <v>1</v>
      </c>
      <c r="G31">
        <v>2</v>
      </c>
      <c r="H31">
        <v>3</v>
      </c>
      <c r="I31">
        <v>4</v>
      </c>
      <c r="J31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420F-8951-496B-82CF-34A254A0E05F}">
  <dimension ref="B2:XEY14"/>
  <sheetViews>
    <sheetView workbookViewId="0">
      <selection activeCell="A4" sqref="A4:XFD4"/>
    </sheetView>
  </sheetViews>
  <sheetFormatPr defaultRowHeight="14.5" x14ac:dyDescent="0.35"/>
  <cols>
    <col min="3" max="3" width="18.08984375" customWidth="1"/>
    <col min="5" max="10" width="9.6328125" bestFit="1" customWidth="1"/>
  </cols>
  <sheetData>
    <row r="2" spans="2:1019 1027:2043 2051:3067 3075:4091 4099:5115 5123:6139 6147:7163 7171:8187 8195:9211 9219:10235 10243:11259 11267:12283 12291:13307 13315:14331 14339:15355 15363:16379" x14ac:dyDescent="0.35">
      <c r="B2" t="s">
        <v>82</v>
      </c>
    </row>
    <row r="3" spans="2:1019 1027:2043 2051:3067 3075:4091 4099:5115 5123:6139 6147:7163 7171:8187 8195:9211 9219:10235 10243:11259 11267:12283 12291:13307 13315:14331 14339:15355 15363:16379" x14ac:dyDescent="0.35">
      <c r="C3" s="1" t="str">
        <f>Input!C16</f>
        <v>Label</v>
      </c>
      <c r="D3" t="str">
        <f>Input!D16</f>
        <v>Text</v>
      </c>
      <c r="E3" t="str">
        <f>Input!E16</f>
        <v xml:space="preserve"> </v>
      </c>
      <c r="F3" t="str">
        <f>Input!F16</f>
        <v>ICE</v>
      </c>
      <c r="G3" t="str">
        <f>Input!G16</f>
        <v>Repower120</v>
      </c>
      <c r="H3" t="str">
        <f>Input!H16</f>
        <v>Repower180</v>
      </c>
      <c r="I3" t="str">
        <f>Input!I16</f>
        <v>eSprinter</v>
      </c>
      <c r="J3" t="str">
        <f>Input!J16</f>
        <v>Enviro200</v>
      </c>
      <c r="K3" s="1"/>
      <c r="S3" s="1"/>
      <c r="AA3" s="1"/>
      <c r="AI3" s="1"/>
      <c r="AQ3" s="1"/>
      <c r="AY3" s="1"/>
      <c r="BG3" s="1"/>
      <c r="BO3" s="1"/>
      <c r="BW3" s="1"/>
      <c r="CE3" s="1"/>
      <c r="CM3" s="1"/>
      <c r="CU3" s="1"/>
      <c r="DC3" s="1"/>
      <c r="DK3" s="1"/>
      <c r="DS3" s="1"/>
      <c r="EA3" s="1"/>
      <c r="EI3" s="1"/>
      <c r="EQ3" s="1"/>
      <c r="EY3" s="1"/>
      <c r="FG3" s="1"/>
      <c r="FO3" s="1"/>
      <c r="FW3" s="1"/>
      <c r="GE3" s="1"/>
      <c r="GM3" s="1"/>
      <c r="GU3" s="1"/>
      <c r="HC3" s="1"/>
      <c r="HK3" s="1"/>
      <c r="HS3" s="1"/>
      <c r="IA3" s="1"/>
      <c r="II3" s="1"/>
      <c r="IQ3" s="1"/>
      <c r="IY3" s="1"/>
      <c r="JG3" s="1"/>
      <c r="JO3" s="1"/>
      <c r="JW3" s="1"/>
      <c r="KE3" s="1"/>
      <c r="KM3" s="1"/>
      <c r="KU3" s="1"/>
      <c r="LC3" s="1"/>
      <c r="LK3" s="1"/>
      <c r="LS3" s="1"/>
      <c r="MA3" s="1"/>
      <c r="MI3" s="1"/>
      <c r="MQ3" s="1"/>
      <c r="MY3" s="1"/>
      <c r="NG3" s="1"/>
      <c r="NO3" s="1"/>
      <c r="NW3" s="1"/>
      <c r="OE3" s="1"/>
      <c r="OM3" s="1"/>
      <c r="OU3" s="1"/>
      <c r="PC3" s="1"/>
      <c r="PK3" s="1"/>
      <c r="PS3" s="1"/>
      <c r="QA3" s="1"/>
      <c r="QI3" s="1"/>
      <c r="QQ3" s="1"/>
      <c r="QY3" s="1"/>
      <c r="RG3" s="1"/>
      <c r="RO3" s="1"/>
      <c r="RW3" s="1"/>
      <c r="SE3" s="1"/>
      <c r="SM3" s="1"/>
      <c r="SU3" s="1"/>
      <c r="TC3" s="1"/>
      <c r="TK3" s="1"/>
      <c r="TS3" s="1"/>
      <c r="UA3" s="1"/>
      <c r="UI3" s="1"/>
      <c r="UQ3" s="1"/>
      <c r="UY3" s="1"/>
      <c r="VG3" s="1"/>
      <c r="VO3" s="1"/>
      <c r="VW3" s="1"/>
      <c r="WE3" s="1"/>
      <c r="WM3" s="1"/>
      <c r="WU3" s="1"/>
      <c r="XC3" s="1"/>
      <c r="XK3" s="1"/>
      <c r="XS3" s="1"/>
      <c r="YA3" s="1"/>
      <c r="YI3" s="1"/>
      <c r="YQ3" s="1"/>
      <c r="YY3" s="1"/>
      <c r="ZG3" s="1"/>
      <c r="ZO3" s="1"/>
      <c r="ZW3" s="1"/>
      <c r="AAE3" s="1"/>
      <c r="AAM3" s="1"/>
      <c r="AAU3" s="1"/>
      <c r="ABC3" s="1"/>
      <c r="ABK3" s="1"/>
      <c r="ABS3" s="1"/>
      <c r="ACA3" s="1"/>
      <c r="ACI3" s="1"/>
      <c r="ACQ3" s="1"/>
      <c r="ACY3" s="1"/>
      <c r="ADG3" s="1"/>
      <c r="ADO3" s="1"/>
      <c r="ADW3" s="1"/>
      <c r="AEE3" s="1"/>
      <c r="AEM3" s="1"/>
      <c r="AEU3" s="1"/>
      <c r="AFC3" s="1"/>
      <c r="AFK3" s="1"/>
      <c r="AFS3" s="1"/>
      <c r="AGA3" s="1"/>
      <c r="AGI3" s="1"/>
      <c r="AGQ3" s="1"/>
      <c r="AGY3" s="1"/>
      <c r="AHG3" s="1"/>
      <c r="AHO3" s="1"/>
      <c r="AHW3" s="1"/>
      <c r="AIE3" s="1"/>
      <c r="AIM3" s="1"/>
      <c r="AIU3" s="1"/>
      <c r="AJC3" s="1"/>
      <c r="AJK3" s="1"/>
      <c r="AJS3" s="1"/>
      <c r="AKA3" s="1"/>
      <c r="AKI3" s="1"/>
      <c r="AKQ3" s="1"/>
      <c r="AKY3" s="1"/>
      <c r="ALG3" s="1"/>
      <c r="ALO3" s="1"/>
      <c r="ALW3" s="1"/>
      <c r="AME3" s="1"/>
      <c r="AMM3" s="1"/>
      <c r="AMU3" s="1"/>
      <c r="ANC3" s="1"/>
      <c r="ANK3" s="1"/>
      <c r="ANS3" s="1"/>
      <c r="AOA3" s="1"/>
      <c r="AOI3" s="1"/>
      <c r="AOQ3" s="1"/>
      <c r="AOY3" s="1"/>
      <c r="APG3" s="1"/>
      <c r="APO3" s="1"/>
      <c r="APW3" s="1"/>
      <c r="AQE3" s="1"/>
      <c r="AQM3" s="1"/>
      <c r="AQU3" s="1"/>
      <c r="ARC3" s="1"/>
      <c r="ARK3" s="1"/>
      <c r="ARS3" s="1"/>
      <c r="ASA3" s="1"/>
      <c r="ASI3" s="1"/>
      <c r="ASQ3" s="1"/>
      <c r="ASY3" s="1"/>
      <c r="ATG3" s="1"/>
      <c r="ATO3" s="1"/>
      <c r="ATW3" s="1"/>
      <c r="AUE3" s="1"/>
      <c r="AUM3" s="1"/>
      <c r="AUU3" s="1"/>
      <c r="AVC3" s="1"/>
      <c r="AVK3" s="1"/>
      <c r="AVS3" s="1"/>
      <c r="AWA3" s="1"/>
      <c r="AWI3" s="1"/>
      <c r="AWQ3" s="1"/>
      <c r="AWY3" s="1"/>
      <c r="AXG3" s="1"/>
      <c r="AXO3" s="1"/>
      <c r="AXW3" s="1"/>
      <c r="AYE3" s="1"/>
      <c r="AYM3" s="1"/>
      <c r="AYU3" s="1"/>
      <c r="AZC3" s="1"/>
      <c r="AZK3" s="1"/>
      <c r="AZS3" s="1"/>
      <c r="BAA3" s="1"/>
      <c r="BAI3" s="1"/>
      <c r="BAQ3" s="1"/>
      <c r="BAY3" s="1"/>
      <c r="BBG3" s="1"/>
      <c r="BBO3" s="1"/>
      <c r="BBW3" s="1"/>
      <c r="BCE3" s="1"/>
      <c r="BCM3" s="1"/>
      <c r="BCU3" s="1"/>
      <c r="BDC3" s="1"/>
      <c r="BDK3" s="1"/>
      <c r="BDS3" s="1"/>
      <c r="BEA3" s="1"/>
      <c r="BEI3" s="1"/>
      <c r="BEQ3" s="1"/>
      <c r="BEY3" s="1"/>
      <c r="BFG3" s="1"/>
      <c r="BFO3" s="1"/>
      <c r="BFW3" s="1"/>
      <c r="BGE3" s="1"/>
      <c r="BGM3" s="1"/>
      <c r="BGU3" s="1"/>
      <c r="BHC3" s="1"/>
      <c r="BHK3" s="1"/>
      <c r="BHS3" s="1"/>
      <c r="BIA3" s="1"/>
      <c r="BII3" s="1"/>
      <c r="BIQ3" s="1"/>
      <c r="BIY3" s="1"/>
      <c r="BJG3" s="1"/>
      <c r="BJO3" s="1"/>
      <c r="BJW3" s="1"/>
      <c r="BKE3" s="1"/>
      <c r="BKM3" s="1"/>
      <c r="BKU3" s="1"/>
      <c r="BLC3" s="1"/>
      <c r="BLK3" s="1"/>
      <c r="BLS3" s="1"/>
      <c r="BMA3" s="1"/>
      <c r="BMI3" s="1"/>
      <c r="BMQ3" s="1"/>
      <c r="BMY3" s="1"/>
      <c r="BNG3" s="1"/>
      <c r="BNO3" s="1"/>
      <c r="BNW3" s="1"/>
      <c r="BOE3" s="1"/>
      <c r="BOM3" s="1"/>
      <c r="BOU3" s="1"/>
      <c r="BPC3" s="1"/>
      <c r="BPK3" s="1"/>
      <c r="BPS3" s="1"/>
      <c r="BQA3" s="1"/>
      <c r="BQI3" s="1"/>
      <c r="BQQ3" s="1"/>
      <c r="BQY3" s="1"/>
      <c r="BRG3" s="1"/>
      <c r="BRO3" s="1"/>
      <c r="BRW3" s="1"/>
      <c r="BSE3" s="1"/>
      <c r="BSM3" s="1"/>
      <c r="BSU3" s="1"/>
      <c r="BTC3" s="1"/>
      <c r="BTK3" s="1"/>
      <c r="BTS3" s="1"/>
      <c r="BUA3" s="1"/>
      <c r="BUI3" s="1"/>
      <c r="BUQ3" s="1"/>
      <c r="BUY3" s="1"/>
      <c r="BVG3" s="1"/>
      <c r="BVO3" s="1"/>
      <c r="BVW3" s="1"/>
      <c r="BWE3" s="1"/>
      <c r="BWM3" s="1"/>
      <c r="BWU3" s="1"/>
      <c r="BXC3" s="1"/>
      <c r="BXK3" s="1"/>
      <c r="BXS3" s="1"/>
      <c r="BYA3" s="1"/>
      <c r="BYI3" s="1"/>
      <c r="BYQ3" s="1"/>
      <c r="BYY3" s="1"/>
      <c r="BZG3" s="1"/>
      <c r="BZO3" s="1"/>
      <c r="BZW3" s="1"/>
      <c r="CAE3" s="1"/>
      <c r="CAM3" s="1"/>
      <c r="CAU3" s="1"/>
      <c r="CBC3" s="1"/>
      <c r="CBK3" s="1"/>
      <c r="CBS3" s="1"/>
      <c r="CCA3" s="1"/>
      <c r="CCI3" s="1"/>
      <c r="CCQ3" s="1"/>
      <c r="CCY3" s="1"/>
      <c r="CDG3" s="1"/>
      <c r="CDO3" s="1"/>
      <c r="CDW3" s="1"/>
      <c r="CEE3" s="1"/>
      <c r="CEM3" s="1"/>
      <c r="CEU3" s="1"/>
      <c r="CFC3" s="1"/>
      <c r="CFK3" s="1"/>
      <c r="CFS3" s="1"/>
      <c r="CGA3" s="1"/>
      <c r="CGI3" s="1"/>
      <c r="CGQ3" s="1"/>
      <c r="CGY3" s="1"/>
      <c r="CHG3" s="1"/>
      <c r="CHO3" s="1"/>
      <c r="CHW3" s="1"/>
      <c r="CIE3" s="1"/>
      <c r="CIM3" s="1"/>
      <c r="CIU3" s="1"/>
      <c r="CJC3" s="1"/>
      <c r="CJK3" s="1"/>
      <c r="CJS3" s="1"/>
      <c r="CKA3" s="1"/>
      <c r="CKI3" s="1"/>
      <c r="CKQ3" s="1"/>
      <c r="CKY3" s="1"/>
      <c r="CLG3" s="1"/>
      <c r="CLO3" s="1"/>
      <c r="CLW3" s="1"/>
      <c r="CME3" s="1"/>
      <c r="CMM3" s="1"/>
      <c r="CMU3" s="1"/>
      <c r="CNC3" s="1"/>
      <c r="CNK3" s="1"/>
      <c r="CNS3" s="1"/>
      <c r="COA3" s="1"/>
      <c r="COI3" s="1"/>
      <c r="COQ3" s="1"/>
      <c r="COY3" s="1"/>
      <c r="CPG3" s="1"/>
      <c r="CPO3" s="1"/>
      <c r="CPW3" s="1"/>
      <c r="CQE3" s="1"/>
      <c r="CQM3" s="1"/>
      <c r="CQU3" s="1"/>
      <c r="CRC3" s="1"/>
      <c r="CRK3" s="1"/>
      <c r="CRS3" s="1"/>
      <c r="CSA3" s="1"/>
      <c r="CSI3" s="1"/>
      <c r="CSQ3" s="1"/>
      <c r="CSY3" s="1"/>
      <c r="CTG3" s="1"/>
      <c r="CTO3" s="1"/>
      <c r="CTW3" s="1"/>
      <c r="CUE3" s="1"/>
      <c r="CUM3" s="1"/>
      <c r="CUU3" s="1"/>
      <c r="CVC3" s="1"/>
      <c r="CVK3" s="1"/>
      <c r="CVS3" s="1"/>
      <c r="CWA3" s="1"/>
      <c r="CWI3" s="1"/>
      <c r="CWQ3" s="1"/>
      <c r="CWY3" s="1"/>
      <c r="CXG3" s="1"/>
      <c r="CXO3" s="1"/>
      <c r="CXW3" s="1"/>
      <c r="CYE3" s="1"/>
      <c r="CYM3" s="1"/>
      <c r="CYU3" s="1"/>
      <c r="CZC3" s="1"/>
      <c r="CZK3" s="1"/>
      <c r="CZS3" s="1"/>
      <c r="DAA3" s="1"/>
      <c r="DAI3" s="1"/>
      <c r="DAQ3" s="1"/>
      <c r="DAY3" s="1"/>
      <c r="DBG3" s="1"/>
      <c r="DBO3" s="1"/>
      <c r="DBW3" s="1"/>
      <c r="DCE3" s="1"/>
      <c r="DCM3" s="1"/>
      <c r="DCU3" s="1"/>
      <c r="DDC3" s="1"/>
      <c r="DDK3" s="1"/>
      <c r="DDS3" s="1"/>
      <c r="DEA3" s="1"/>
      <c r="DEI3" s="1"/>
      <c r="DEQ3" s="1"/>
      <c r="DEY3" s="1"/>
      <c r="DFG3" s="1"/>
      <c r="DFO3" s="1"/>
      <c r="DFW3" s="1"/>
      <c r="DGE3" s="1"/>
      <c r="DGM3" s="1"/>
      <c r="DGU3" s="1"/>
      <c r="DHC3" s="1"/>
      <c r="DHK3" s="1"/>
      <c r="DHS3" s="1"/>
      <c r="DIA3" s="1"/>
      <c r="DII3" s="1"/>
      <c r="DIQ3" s="1"/>
      <c r="DIY3" s="1"/>
      <c r="DJG3" s="1"/>
      <c r="DJO3" s="1"/>
      <c r="DJW3" s="1"/>
      <c r="DKE3" s="1"/>
      <c r="DKM3" s="1"/>
      <c r="DKU3" s="1"/>
      <c r="DLC3" s="1"/>
      <c r="DLK3" s="1"/>
      <c r="DLS3" s="1"/>
      <c r="DMA3" s="1"/>
      <c r="DMI3" s="1"/>
      <c r="DMQ3" s="1"/>
      <c r="DMY3" s="1"/>
      <c r="DNG3" s="1"/>
      <c r="DNO3" s="1"/>
      <c r="DNW3" s="1"/>
      <c r="DOE3" s="1"/>
      <c r="DOM3" s="1"/>
      <c r="DOU3" s="1"/>
      <c r="DPC3" s="1"/>
      <c r="DPK3" s="1"/>
      <c r="DPS3" s="1"/>
      <c r="DQA3" s="1"/>
      <c r="DQI3" s="1"/>
      <c r="DQQ3" s="1"/>
      <c r="DQY3" s="1"/>
      <c r="DRG3" s="1"/>
      <c r="DRO3" s="1"/>
      <c r="DRW3" s="1"/>
      <c r="DSE3" s="1"/>
      <c r="DSM3" s="1"/>
      <c r="DSU3" s="1"/>
      <c r="DTC3" s="1"/>
      <c r="DTK3" s="1"/>
      <c r="DTS3" s="1"/>
      <c r="DUA3" s="1"/>
      <c r="DUI3" s="1"/>
      <c r="DUQ3" s="1"/>
      <c r="DUY3" s="1"/>
      <c r="DVG3" s="1"/>
      <c r="DVO3" s="1"/>
      <c r="DVW3" s="1"/>
      <c r="DWE3" s="1"/>
      <c r="DWM3" s="1"/>
      <c r="DWU3" s="1"/>
      <c r="DXC3" s="1"/>
      <c r="DXK3" s="1"/>
      <c r="DXS3" s="1"/>
      <c r="DYA3" s="1"/>
      <c r="DYI3" s="1"/>
      <c r="DYQ3" s="1"/>
      <c r="DYY3" s="1"/>
      <c r="DZG3" s="1"/>
      <c r="DZO3" s="1"/>
      <c r="DZW3" s="1"/>
      <c r="EAE3" s="1"/>
      <c r="EAM3" s="1"/>
      <c r="EAU3" s="1"/>
      <c r="EBC3" s="1"/>
      <c r="EBK3" s="1"/>
      <c r="EBS3" s="1"/>
      <c r="ECA3" s="1"/>
      <c r="ECI3" s="1"/>
      <c r="ECQ3" s="1"/>
      <c r="ECY3" s="1"/>
      <c r="EDG3" s="1"/>
      <c r="EDO3" s="1"/>
      <c r="EDW3" s="1"/>
      <c r="EEE3" s="1"/>
      <c r="EEM3" s="1"/>
      <c r="EEU3" s="1"/>
      <c r="EFC3" s="1"/>
      <c r="EFK3" s="1"/>
      <c r="EFS3" s="1"/>
      <c r="EGA3" s="1"/>
      <c r="EGI3" s="1"/>
      <c r="EGQ3" s="1"/>
      <c r="EGY3" s="1"/>
      <c r="EHG3" s="1"/>
      <c r="EHO3" s="1"/>
      <c r="EHW3" s="1"/>
      <c r="EIE3" s="1"/>
      <c r="EIM3" s="1"/>
      <c r="EIU3" s="1"/>
      <c r="EJC3" s="1"/>
      <c r="EJK3" s="1"/>
      <c r="EJS3" s="1"/>
      <c r="EKA3" s="1"/>
      <c r="EKI3" s="1"/>
      <c r="EKQ3" s="1"/>
      <c r="EKY3" s="1"/>
      <c r="ELG3" s="1"/>
      <c r="ELO3" s="1"/>
      <c r="ELW3" s="1"/>
      <c r="EME3" s="1"/>
      <c r="EMM3" s="1"/>
      <c r="EMU3" s="1"/>
      <c r="ENC3" s="1"/>
      <c r="ENK3" s="1"/>
      <c r="ENS3" s="1"/>
      <c r="EOA3" s="1"/>
      <c r="EOI3" s="1"/>
      <c r="EOQ3" s="1"/>
      <c r="EOY3" s="1"/>
      <c r="EPG3" s="1"/>
      <c r="EPO3" s="1"/>
      <c r="EPW3" s="1"/>
      <c r="EQE3" s="1"/>
      <c r="EQM3" s="1"/>
      <c r="EQU3" s="1"/>
      <c r="ERC3" s="1"/>
      <c r="ERK3" s="1"/>
      <c r="ERS3" s="1"/>
      <c r="ESA3" s="1"/>
      <c r="ESI3" s="1"/>
      <c r="ESQ3" s="1"/>
      <c r="ESY3" s="1"/>
      <c r="ETG3" s="1"/>
      <c r="ETO3" s="1"/>
      <c r="ETW3" s="1"/>
      <c r="EUE3" s="1"/>
      <c r="EUM3" s="1"/>
      <c r="EUU3" s="1"/>
      <c r="EVC3" s="1"/>
      <c r="EVK3" s="1"/>
      <c r="EVS3" s="1"/>
      <c r="EWA3" s="1"/>
      <c r="EWI3" s="1"/>
      <c r="EWQ3" s="1"/>
      <c r="EWY3" s="1"/>
      <c r="EXG3" s="1"/>
      <c r="EXO3" s="1"/>
      <c r="EXW3" s="1"/>
      <c r="EYE3" s="1"/>
      <c r="EYM3" s="1"/>
      <c r="EYU3" s="1"/>
      <c r="EZC3" s="1"/>
      <c r="EZK3" s="1"/>
      <c r="EZS3" s="1"/>
      <c r="FAA3" s="1"/>
      <c r="FAI3" s="1"/>
      <c r="FAQ3" s="1"/>
      <c r="FAY3" s="1"/>
      <c r="FBG3" s="1"/>
      <c r="FBO3" s="1"/>
      <c r="FBW3" s="1"/>
      <c r="FCE3" s="1"/>
      <c r="FCM3" s="1"/>
      <c r="FCU3" s="1"/>
      <c r="FDC3" s="1"/>
      <c r="FDK3" s="1"/>
      <c r="FDS3" s="1"/>
      <c r="FEA3" s="1"/>
      <c r="FEI3" s="1"/>
      <c r="FEQ3" s="1"/>
      <c r="FEY3" s="1"/>
      <c r="FFG3" s="1"/>
      <c r="FFO3" s="1"/>
      <c r="FFW3" s="1"/>
      <c r="FGE3" s="1"/>
      <c r="FGM3" s="1"/>
      <c r="FGU3" s="1"/>
      <c r="FHC3" s="1"/>
      <c r="FHK3" s="1"/>
      <c r="FHS3" s="1"/>
      <c r="FIA3" s="1"/>
      <c r="FII3" s="1"/>
      <c r="FIQ3" s="1"/>
      <c r="FIY3" s="1"/>
      <c r="FJG3" s="1"/>
      <c r="FJO3" s="1"/>
      <c r="FJW3" s="1"/>
      <c r="FKE3" s="1"/>
      <c r="FKM3" s="1"/>
      <c r="FKU3" s="1"/>
      <c r="FLC3" s="1"/>
      <c r="FLK3" s="1"/>
      <c r="FLS3" s="1"/>
      <c r="FMA3" s="1"/>
      <c r="FMI3" s="1"/>
      <c r="FMQ3" s="1"/>
      <c r="FMY3" s="1"/>
      <c r="FNG3" s="1"/>
      <c r="FNO3" s="1"/>
      <c r="FNW3" s="1"/>
      <c r="FOE3" s="1"/>
      <c r="FOM3" s="1"/>
      <c r="FOU3" s="1"/>
      <c r="FPC3" s="1"/>
      <c r="FPK3" s="1"/>
      <c r="FPS3" s="1"/>
      <c r="FQA3" s="1"/>
      <c r="FQI3" s="1"/>
      <c r="FQQ3" s="1"/>
      <c r="FQY3" s="1"/>
      <c r="FRG3" s="1"/>
      <c r="FRO3" s="1"/>
      <c r="FRW3" s="1"/>
      <c r="FSE3" s="1"/>
      <c r="FSM3" s="1"/>
      <c r="FSU3" s="1"/>
      <c r="FTC3" s="1"/>
      <c r="FTK3" s="1"/>
      <c r="FTS3" s="1"/>
      <c r="FUA3" s="1"/>
      <c r="FUI3" s="1"/>
      <c r="FUQ3" s="1"/>
      <c r="FUY3" s="1"/>
      <c r="FVG3" s="1"/>
      <c r="FVO3" s="1"/>
      <c r="FVW3" s="1"/>
      <c r="FWE3" s="1"/>
      <c r="FWM3" s="1"/>
      <c r="FWU3" s="1"/>
      <c r="FXC3" s="1"/>
      <c r="FXK3" s="1"/>
      <c r="FXS3" s="1"/>
      <c r="FYA3" s="1"/>
      <c r="FYI3" s="1"/>
      <c r="FYQ3" s="1"/>
      <c r="FYY3" s="1"/>
      <c r="FZG3" s="1"/>
      <c r="FZO3" s="1"/>
      <c r="FZW3" s="1"/>
      <c r="GAE3" s="1"/>
      <c r="GAM3" s="1"/>
      <c r="GAU3" s="1"/>
      <c r="GBC3" s="1"/>
      <c r="GBK3" s="1"/>
      <c r="GBS3" s="1"/>
      <c r="GCA3" s="1"/>
      <c r="GCI3" s="1"/>
      <c r="GCQ3" s="1"/>
      <c r="GCY3" s="1"/>
      <c r="GDG3" s="1"/>
      <c r="GDO3" s="1"/>
      <c r="GDW3" s="1"/>
      <c r="GEE3" s="1"/>
      <c r="GEM3" s="1"/>
      <c r="GEU3" s="1"/>
      <c r="GFC3" s="1"/>
      <c r="GFK3" s="1"/>
      <c r="GFS3" s="1"/>
      <c r="GGA3" s="1"/>
      <c r="GGI3" s="1"/>
      <c r="GGQ3" s="1"/>
      <c r="GGY3" s="1"/>
      <c r="GHG3" s="1"/>
      <c r="GHO3" s="1"/>
      <c r="GHW3" s="1"/>
      <c r="GIE3" s="1"/>
      <c r="GIM3" s="1"/>
      <c r="GIU3" s="1"/>
      <c r="GJC3" s="1"/>
      <c r="GJK3" s="1"/>
      <c r="GJS3" s="1"/>
      <c r="GKA3" s="1"/>
      <c r="GKI3" s="1"/>
      <c r="GKQ3" s="1"/>
      <c r="GKY3" s="1"/>
      <c r="GLG3" s="1"/>
      <c r="GLO3" s="1"/>
      <c r="GLW3" s="1"/>
      <c r="GME3" s="1"/>
      <c r="GMM3" s="1"/>
      <c r="GMU3" s="1"/>
      <c r="GNC3" s="1"/>
      <c r="GNK3" s="1"/>
      <c r="GNS3" s="1"/>
      <c r="GOA3" s="1"/>
      <c r="GOI3" s="1"/>
      <c r="GOQ3" s="1"/>
      <c r="GOY3" s="1"/>
      <c r="GPG3" s="1"/>
      <c r="GPO3" s="1"/>
      <c r="GPW3" s="1"/>
      <c r="GQE3" s="1"/>
      <c r="GQM3" s="1"/>
      <c r="GQU3" s="1"/>
      <c r="GRC3" s="1"/>
      <c r="GRK3" s="1"/>
      <c r="GRS3" s="1"/>
      <c r="GSA3" s="1"/>
      <c r="GSI3" s="1"/>
      <c r="GSQ3" s="1"/>
      <c r="GSY3" s="1"/>
      <c r="GTG3" s="1"/>
      <c r="GTO3" s="1"/>
      <c r="GTW3" s="1"/>
      <c r="GUE3" s="1"/>
      <c r="GUM3" s="1"/>
      <c r="GUU3" s="1"/>
      <c r="GVC3" s="1"/>
      <c r="GVK3" s="1"/>
      <c r="GVS3" s="1"/>
      <c r="GWA3" s="1"/>
      <c r="GWI3" s="1"/>
      <c r="GWQ3" s="1"/>
      <c r="GWY3" s="1"/>
      <c r="GXG3" s="1"/>
      <c r="GXO3" s="1"/>
      <c r="GXW3" s="1"/>
      <c r="GYE3" s="1"/>
      <c r="GYM3" s="1"/>
      <c r="GYU3" s="1"/>
      <c r="GZC3" s="1"/>
      <c r="GZK3" s="1"/>
      <c r="GZS3" s="1"/>
      <c r="HAA3" s="1"/>
      <c r="HAI3" s="1"/>
      <c r="HAQ3" s="1"/>
      <c r="HAY3" s="1"/>
      <c r="HBG3" s="1"/>
      <c r="HBO3" s="1"/>
      <c r="HBW3" s="1"/>
      <c r="HCE3" s="1"/>
      <c r="HCM3" s="1"/>
      <c r="HCU3" s="1"/>
      <c r="HDC3" s="1"/>
      <c r="HDK3" s="1"/>
      <c r="HDS3" s="1"/>
      <c r="HEA3" s="1"/>
      <c r="HEI3" s="1"/>
      <c r="HEQ3" s="1"/>
      <c r="HEY3" s="1"/>
      <c r="HFG3" s="1"/>
      <c r="HFO3" s="1"/>
      <c r="HFW3" s="1"/>
      <c r="HGE3" s="1"/>
      <c r="HGM3" s="1"/>
      <c r="HGU3" s="1"/>
      <c r="HHC3" s="1"/>
      <c r="HHK3" s="1"/>
      <c r="HHS3" s="1"/>
      <c r="HIA3" s="1"/>
      <c r="HII3" s="1"/>
      <c r="HIQ3" s="1"/>
      <c r="HIY3" s="1"/>
      <c r="HJG3" s="1"/>
      <c r="HJO3" s="1"/>
      <c r="HJW3" s="1"/>
      <c r="HKE3" s="1"/>
      <c r="HKM3" s="1"/>
      <c r="HKU3" s="1"/>
      <c r="HLC3" s="1"/>
      <c r="HLK3" s="1"/>
      <c r="HLS3" s="1"/>
      <c r="HMA3" s="1"/>
      <c r="HMI3" s="1"/>
      <c r="HMQ3" s="1"/>
      <c r="HMY3" s="1"/>
      <c r="HNG3" s="1"/>
      <c r="HNO3" s="1"/>
      <c r="HNW3" s="1"/>
      <c r="HOE3" s="1"/>
      <c r="HOM3" s="1"/>
      <c r="HOU3" s="1"/>
      <c r="HPC3" s="1"/>
      <c r="HPK3" s="1"/>
      <c r="HPS3" s="1"/>
      <c r="HQA3" s="1"/>
      <c r="HQI3" s="1"/>
      <c r="HQQ3" s="1"/>
      <c r="HQY3" s="1"/>
      <c r="HRG3" s="1"/>
      <c r="HRO3" s="1"/>
      <c r="HRW3" s="1"/>
      <c r="HSE3" s="1"/>
      <c r="HSM3" s="1"/>
      <c r="HSU3" s="1"/>
      <c r="HTC3" s="1"/>
      <c r="HTK3" s="1"/>
      <c r="HTS3" s="1"/>
      <c r="HUA3" s="1"/>
      <c r="HUI3" s="1"/>
      <c r="HUQ3" s="1"/>
      <c r="HUY3" s="1"/>
      <c r="HVG3" s="1"/>
      <c r="HVO3" s="1"/>
      <c r="HVW3" s="1"/>
      <c r="HWE3" s="1"/>
      <c r="HWM3" s="1"/>
      <c r="HWU3" s="1"/>
      <c r="HXC3" s="1"/>
      <c r="HXK3" s="1"/>
      <c r="HXS3" s="1"/>
      <c r="HYA3" s="1"/>
      <c r="HYI3" s="1"/>
      <c r="HYQ3" s="1"/>
      <c r="HYY3" s="1"/>
      <c r="HZG3" s="1"/>
      <c r="HZO3" s="1"/>
      <c r="HZW3" s="1"/>
      <c r="IAE3" s="1"/>
      <c r="IAM3" s="1"/>
      <c r="IAU3" s="1"/>
      <c r="IBC3" s="1"/>
      <c r="IBK3" s="1"/>
      <c r="IBS3" s="1"/>
      <c r="ICA3" s="1"/>
      <c r="ICI3" s="1"/>
      <c r="ICQ3" s="1"/>
      <c r="ICY3" s="1"/>
      <c r="IDG3" s="1"/>
      <c r="IDO3" s="1"/>
      <c r="IDW3" s="1"/>
      <c r="IEE3" s="1"/>
      <c r="IEM3" s="1"/>
      <c r="IEU3" s="1"/>
      <c r="IFC3" s="1"/>
      <c r="IFK3" s="1"/>
      <c r="IFS3" s="1"/>
      <c r="IGA3" s="1"/>
      <c r="IGI3" s="1"/>
      <c r="IGQ3" s="1"/>
      <c r="IGY3" s="1"/>
      <c r="IHG3" s="1"/>
      <c r="IHO3" s="1"/>
      <c r="IHW3" s="1"/>
      <c r="IIE3" s="1"/>
      <c r="IIM3" s="1"/>
      <c r="IIU3" s="1"/>
      <c r="IJC3" s="1"/>
      <c r="IJK3" s="1"/>
      <c r="IJS3" s="1"/>
      <c r="IKA3" s="1"/>
      <c r="IKI3" s="1"/>
      <c r="IKQ3" s="1"/>
      <c r="IKY3" s="1"/>
      <c r="ILG3" s="1"/>
      <c r="ILO3" s="1"/>
      <c r="ILW3" s="1"/>
      <c r="IME3" s="1"/>
      <c r="IMM3" s="1"/>
      <c r="IMU3" s="1"/>
      <c r="INC3" s="1"/>
      <c r="INK3" s="1"/>
      <c r="INS3" s="1"/>
      <c r="IOA3" s="1"/>
      <c r="IOI3" s="1"/>
      <c r="IOQ3" s="1"/>
      <c r="IOY3" s="1"/>
      <c r="IPG3" s="1"/>
      <c r="IPO3" s="1"/>
      <c r="IPW3" s="1"/>
      <c r="IQE3" s="1"/>
      <c r="IQM3" s="1"/>
      <c r="IQU3" s="1"/>
      <c r="IRC3" s="1"/>
      <c r="IRK3" s="1"/>
      <c r="IRS3" s="1"/>
      <c r="ISA3" s="1"/>
      <c r="ISI3" s="1"/>
      <c r="ISQ3" s="1"/>
      <c r="ISY3" s="1"/>
      <c r="ITG3" s="1"/>
      <c r="ITO3" s="1"/>
      <c r="ITW3" s="1"/>
      <c r="IUE3" s="1"/>
      <c r="IUM3" s="1"/>
      <c r="IUU3" s="1"/>
      <c r="IVC3" s="1"/>
      <c r="IVK3" s="1"/>
      <c r="IVS3" s="1"/>
      <c r="IWA3" s="1"/>
      <c r="IWI3" s="1"/>
      <c r="IWQ3" s="1"/>
      <c r="IWY3" s="1"/>
      <c r="IXG3" s="1"/>
      <c r="IXO3" s="1"/>
      <c r="IXW3" s="1"/>
      <c r="IYE3" s="1"/>
      <c r="IYM3" s="1"/>
      <c r="IYU3" s="1"/>
      <c r="IZC3" s="1"/>
      <c r="IZK3" s="1"/>
      <c r="IZS3" s="1"/>
      <c r="JAA3" s="1"/>
      <c r="JAI3" s="1"/>
      <c r="JAQ3" s="1"/>
      <c r="JAY3" s="1"/>
      <c r="JBG3" s="1"/>
      <c r="JBO3" s="1"/>
      <c r="JBW3" s="1"/>
      <c r="JCE3" s="1"/>
      <c r="JCM3" s="1"/>
      <c r="JCU3" s="1"/>
      <c r="JDC3" s="1"/>
      <c r="JDK3" s="1"/>
      <c r="JDS3" s="1"/>
      <c r="JEA3" s="1"/>
      <c r="JEI3" s="1"/>
      <c r="JEQ3" s="1"/>
      <c r="JEY3" s="1"/>
      <c r="JFG3" s="1"/>
      <c r="JFO3" s="1"/>
      <c r="JFW3" s="1"/>
      <c r="JGE3" s="1"/>
      <c r="JGM3" s="1"/>
      <c r="JGU3" s="1"/>
      <c r="JHC3" s="1"/>
      <c r="JHK3" s="1"/>
      <c r="JHS3" s="1"/>
      <c r="JIA3" s="1"/>
      <c r="JII3" s="1"/>
      <c r="JIQ3" s="1"/>
      <c r="JIY3" s="1"/>
      <c r="JJG3" s="1"/>
      <c r="JJO3" s="1"/>
      <c r="JJW3" s="1"/>
      <c r="JKE3" s="1"/>
      <c r="JKM3" s="1"/>
      <c r="JKU3" s="1"/>
      <c r="JLC3" s="1"/>
      <c r="JLK3" s="1"/>
      <c r="JLS3" s="1"/>
      <c r="JMA3" s="1"/>
      <c r="JMI3" s="1"/>
      <c r="JMQ3" s="1"/>
      <c r="JMY3" s="1"/>
      <c r="JNG3" s="1"/>
      <c r="JNO3" s="1"/>
      <c r="JNW3" s="1"/>
      <c r="JOE3" s="1"/>
      <c r="JOM3" s="1"/>
      <c r="JOU3" s="1"/>
      <c r="JPC3" s="1"/>
      <c r="JPK3" s="1"/>
      <c r="JPS3" s="1"/>
      <c r="JQA3" s="1"/>
      <c r="JQI3" s="1"/>
      <c r="JQQ3" s="1"/>
      <c r="JQY3" s="1"/>
      <c r="JRG3" s="1"/>
      <c r="JRO3" s="1"/>
      <c r="JRW3" s="1"/>
      <c r="JSE3" s="1"/>
      <c r="JSM3" s="1"/>
      <c r="JSU3" s="1"/>
      <c r="JTC3" s="1"/>
      <c r="JTK3" s="1"/>
      <c r="JTS3" s="1"/>
      <c r="JUA3" s="1"/>
      <c r="JUI3" s="1"/>
      <c r="JUQ3" s="1"/>
      <c r="JUY3" s="1"/>
      <c r="JVG3" s="1"/>
      <c r="JVO3" s="1"/>
      <c r="JVW3" s="1"/>
      <c r="JWE3" s="1"/>
      <c r="JWM3" s="1"/>
      <c r="JWU3" s="1"/>
      <c r="JXC3" s="1"/>
      <c r="JXK3" s="1"/>
      <c r="JXS3" s="1"/>
      <c r="JYA3" s="1"/>
      <c r="JYI3" s="1"/>
      <c r="JYQ3" s="1"/>
      <c r="JYY3" s="1"/>
      <c r="JZG3" s="1"/>
      <c r="JZO3" s="1"/>
      <c r="JZW3" s="1"/>
      <c r="KAE3" s="1"/>
      <c r="KAM3" s="1"/>
      <c r="KAU3" s="1"/>
      <c r="KBC3" s="1"/>
      <c r="KBK3" s="1"/>
      <c r="KBS3" s="1"/>
      <c r="KCA3" s="1"/>
      <c r="KCI3" s="1"/>
      <c r="KCQ3" s="1"/>
      <c r="KCY3" s="1"/>
      <c r="KDG3" s="1"/>
      <c r="KDO3" s="1"/>
      <c r="KDW3" s="1"/>
      <c r="KEE3" s="1"/>
      <c r="KEM3" s="1"/>
      <c r="KEU3" s="1"/>
      <c r="KFC3" s="1"/>
      <c r="KFK3" s="1"/>
      <c r="KFS3" s="1"/>
      <c r="KGA3" s="1"/>
      <c r="KGI3" s="1"/>
      <c r="KGQ3" s="1"/>
      <c r="KGY3" s="1"/>
      <c r="KHG3" s="1"/>
      <c r="KHO3" s="1"/>
      <c r="KHW3" s="1"/>
      <c r="KIE3" s="1"/>
      <c r="KIM3" s="1"/>
      <c r="KIU3" s="1"/>
      <c r="KJC3" s="1"/>
      <c r="KJK3" s="1"/>
      <c r="KJS3" s="1"/>
      <c r="KKA3" s="1"/>
      <c r="KKI3" s="1"/>
      <c r="KKQ3" s="1"/>
      <c r="KKY3" s="1"/>
      <c r="KLG3" s="1"/>
      <c r="KLO3" s="1"/>
      <c r="KLW3" s="1"/>
      <c r="KME3" s="1"/>
      <c r="KMM3" s="1"/>
      <c r="KMU3" s="1"/>
      <c r="KNC3" s="1"/>
      <c r="KNK3" s="1"/>
      <c r="KNS3" s="1"/>
      <c r="KOA3" s="1"/>
      <c r="KOI3" s="1"/>
      <c r="KOQ3" s="1"/>
      <c r="KOY3" s="1"/>
      <c r="KPG3" s="1"/>
      <c r="KPO3" s="1"/>
      <c r="KPW3" s="1"/>
      <c r="KQE3" s="1"/>
      <c r="KQM3" s="1"/>
      <c r="KQU3" s="1"/>
      <c r="KRC3" s="1"/>
      <c r="KRK3" s="1"/>
      <c r="KRS3" s="1"/>
      <c r="KSA3" s="1"/>
      <c r="KSI3" s="1"/>
      <c r="KSQ3" s="1"/>
      <c r="KSY3" s="1"/>
      <c r="KTG3" s="1"/>
      <c r="KTO3" s="1"/>
      <c r="KTW3" s="1"/>
      <c r="KUE3" s="1"/>
      <c r="KUM3" s="1"/>
      <c r="KUU3" s="1"/>
      <c r="KVC3" s="1"/>
      <c r="KVK3" s="1"/>
      <c r="KVS3" s="1"/>
      <c r="KWA3" s="1"/>
      <c r="KWI3" s="1"/>
      <c r="KWQ3" s="1"/>
      <c r="KWY3" s="1"/>
      <c r="KXG3" s="1"/>
      <c r="KXO3" s="1"/>
      <c r="KXW3" s="1"/>
      <c r="KYE3" s="1"/>
      <c r="KYM3" s="1"/>
      <c r="KYU3" s="1"/>
      <c r="KZC3" s="1"/>
      <c r="KZK3" s="1"/>
      <c r="KZS3" s="1"/>
      <c r="LAA3" s="1"/>
      <c r="LAI3" s="1"/>
      <c r="LAQ3" s="1"/>
      <c r="LAY3" s="1"/>
      <c r="LBG3" s="1"/>
      <c r="LBO3" s="1"/>
      <c r="LBW3" s="1"/>
      <c r="LCE3" s="1"/>
      <c r="LCM3" s="1"/>
      <c r="LCU3" s="1"/>
      <c r="LDC3" s="1"/>
      <c r="LDK3" s="1"/>
      <c r="LDS3" s="1"/>
      <c r="LEA3" s="1"/>
      <c r="LEI3" s="1"/>
      <c r="LEQ3" s="1"/>
      <c r="LEY3" s="1"/>
      <c r="LFG3" s="1"/>
      <c r="LFO3" s="1"/>
      <c r="LFW3" s="1"/>
      <c r="LGE3" s="1"/>
      <c r="LGM3" s="1"/>
      <c r="LGU3" s="1"/>
      <c r="LHC3" s="1"/>
      <c r="LHK3" s="1"/>
      <c r="LHS3" s="1"/>
      <c r="LIA3" s="1"/>
      <c r="LII3" s="1"/>
      <c r="LIQ3" s="1"/>
      <c r="LIY3" s="1"/>
      <c r="LJG3" s="1"/>
      <c r="LJO3" s="1"/>
      <c r="LJW3" s="1"/>
      <c r="LKE3" s="1"/>
      <c r="LKM3" s="1"/>
      <c r="LKU3" s="1"/>
      <c r="LLC3" s="1"/>
      <c r="LLK3" s="1"/>
      <c r="LLS3" s="1"/>
      <c r="LMA3" s="1"/>
      <c r="LMI3" s="1"/>
      <c r="LMQ3" s="1"/>
      <c r="LMY3" s="1"/>
      <c r="LNG3" s="1"/>
      <c r="LNO3" s="1"/>
      <c r="LNW3" s="1"/>
      <c r="LOE3" s="1"/>
      <c r="LOM3" s="1"/>
      <c r="LOU3" s="1"/>
      <c r="LPC3" s="1"/>
      <c r="LPK3" s="1"/>
      <c r="LPS3" s="1"/>
      <c r="LQA3" s="1"/>
      <c r="LQI3" s="1"/>
      <c r="LQQ3" s="1"/>
      <c r="LQY3" s="1"/>
      <c r="LRG3" s="1"/>
      <c r="LRO3" s="1"/>
      <c r="LRW3" s="1"/>
      <c r="LSE3" s="1"/>
      <c r="LSM3" s="1"/>
      <c r="LSU3" s="1"/>
      <c r="LTC3" s="1"/>
      <c r="LTK3" s="1"/>
      <c r="LTS3" s="1"/>
      <c r="LUA3" s="1"/>
      <c r="LUI3" s="1"/>
      <c r="LUQ3" s="1"/>
      <c r="LUY3" s="1"/>
      <c r="LVG3" s="1"/>
      <c r="LVO3" s="1"/>
      <c r="LVW3" s="1"/>
      <c r="LWE3" s="1"/>
      <c r="LWM3" s="1"/>
      <c r="LWU3" s="1"/>
      <c r="LXC3" s="1"/>
      <c r="LXK3" s="1"/>
      <c r="LXS3" s="1"/>
      <c r="LYA3" s="1"/>
      <c r="LYI3" s="1"/>
      <c r="LYQ3" s="1"/>
      <c r="LYY3" s="1"/>
      <c r="LZG3" s="1"/>
      <c r="LZO3" s="1"/>
      <c r="LZW3" s="1"/>
      <c r="MAE3" s="1"/>
      <c r="MAM3" s="1"/>
      <c r="MAU3" s="1"/>
      <c r="MBC3" s="1"/>
      <c r="MBK3" s="1"/>
      <c r="MBS3" s="1"/>
      <c r="MCA3" s="1"/>
      <c r="MCI3" s="1"/>
      <c r="MCQ3" s="1"/>
      <c r="MCY3" s="1"/>
      <c r="MDG3" s="1"/>
      <c r="MDO3" s="1"/>
      <c r="MDW3" s="1"/>
      <c r="MEE3" s="1"/>
      <c r="MEM3" s="1"/>
      <c r="MEU3" s="1"/>
      <c r="MFC3" s="1"/>
      <c r="MFK3" s="1"/>
      <c r="MFS3" s="1"/>
      <c r="MGA3" s="1"/>
      <c r="MGI3" s="1"/>
      <c r="MGQ3" s="1"/>
      <c r="MGY3" s="1"/>
      <c r="MHG3" s="1"/>
      <c r="MHO3" s="1"/>
      <c r="MHW3" s="1"/>
      <c r="MIE3" s="1"/>
      <c r="MIM3" s="1"/>
      <c r="MIU3" s="1"/>
      <c r="MJC3" s="1"/>
      <c r="MJK3" s="1"/>
      <c r="MJS3" s="1"/>
      <c r="MKA3" s="1"/>
      <c r="MKI3" s="1"/>
      <c r="MKQ3" s="1"/>
      <c r="MKY3" s="1"/>
      <c r="MLG3" s="1"/>
      <c r="MLO3" s="1"/>
      <c r="MLW3" s="1"/>
      <c r="MME3" s="1"/>
      <c r="MMM3" s="1"/>
      <c r="MMU3" s="1"/>
      <c r="MNC3" s="1"/>
      <c r="MNK3" s="1"/>
      <c r="MNS3" s="1"/>
      <c r="MOA3" s="1"/>
      <c r="MOI3" s="1"/>
      <c r="MOQ3" s="1"/>
      <c r="MOY3" s="1"/>
      <c r="MPG3" s="1"/>
      <c r="MPO3" s="1"/>
      <c r="MPW3" s="1"/>
      <c r="MQE3" s="1"/>
      <c r="MQM3" s="1"/>
      <c r="MQU3" s="1"/>
      <c r="MRC3" s="1"/>
      <c r="MRK3" s="1"/>
      <c r="MRS3" s="1"/>
      <c r="MSA3" s="1"/>
      <c r="MSI3" s="1"/>
      <c r="MSQ3" s="1"/>
      <c r="MSY3" s="1"/>
      <c r="MTG3" s="1"/>
      <c r="MTO3" s="1"/>
      <c r="MTW3" s="1"/>
      <c r="MUE3" s="1"/>
      <c r="MUM3" s="1"/>
      <c r="MUU3" s="1"/>
      <c r="MVC3" s="1"/>
      <c r="MVK3" s="1"/>
      <c r="MVS3" s="1"/>
      <c r="MWA3" s="1"/>
      <c r="MWI3" s="1"/>
      <c r="MWQ3" s="1"/>
      <c r="MWY3" s="1"/>
      <c r="MXG3" s="1"/>
      <c r="MXO3" s="1"/>
      <c r="MXW3" s="1"/>
      <c r="MYE3" s="1"/>
      <c r="MYM3" s="1"/>
      <c r="MYU3" s="1"/>
      <c r="MZC3" s="1"/>
      <c r="MZK3" s="1"/>
      <c r="MZS3" s="1"/>
      <c r="NAA3" s="1"/>
      <c r="NAI3" s="1"/>
      <c r="NAQ3" s="1"/>
      <c r="NAY3" s="1"/>
      <c r="NBG3" s="1"/>
      <c r="NBO3" s="1"/>
      <c r="NBW3" s="1"/>
      <c r="NCE3" s="1"/>
      <c r="NCM3" s="1"/>
      <c r="NCU3" s="1"/>
      <c r="NDC3" s="1"/>
      <c r="NDK3" s="1"/>
      <c r="NDS3" s="1"/>
      <c r="NEA3" s="1"/>
      <c r="NEI3" s="1"/>
      <c r="NEQ3" s="1"/>
      <c r="NEY3" s="1"/>
      <c r="NFG3" s="1"/>
      <c r="NFO3" s="1"/>
      <c r="NFW3" s="1"/>
      <c r="NGE3" s="1"/>
      <c r="NGM3" s="1"/>
      <c r="NGU3" s="1"/>
      <c r="NHC3" s="1"/>
      <c r="NHK3" s="1"/>
      <c r="NHS3" s="1"/>
      <c r="NIA3" s="1"/>
      <c r="NII3" s="1"/>
      <c r="NIQ3" s="1"/>
      <c r="NIY3" s="1"/>
      <c r="NJG3" s="1"/>
      <c r="NJO3" s="1"/>
      <c r="NJW3" s="1"/>
      <c r="NKE3" s="1"/>
      <c r="NKM3" s="1"/>
      <c r="NKU3" s="1"/>
      <c r="NLC3" s="1"/>
      <c r="NLK3" s="1"/>
      <c r="NLS3" s="1"/>
      <c r="NMA3" s="1"/>
      <c r="NMI3" s="1"/>
      <c r="NMQ3" s="1"/>
      <c r="NMY3" s="1"/>
      <c r="NNG3" s="1"/>
      <c r="NNO3" s="1"/>
      <c r="NNW3" s="1"/>
      <c r="NOE3" s="1"/>
      <c r="NOM3" s="1"/>
      <c r="NOU3" s="1"/>
      <c r="NPC3" s="1"/>
      <c r="NPK3" s="1"/>
      <c r="NPS3" s="1"/>
      <c r="NQA3" s="1"/>
      <c r="NQI3" s="1"/>
      <c r="NQQ3" s="1"/>
      <c r="NQY3" s="1"/>
      <c r="NRG3" s="1"/>
      <c r="NRO3" s="1"/>
      <c r="NRW3" s="1"/>
      <c r="NSE3" s="1"/>
      <c r="NSM3" s="1"/>
      <c r="NSU3" s="1"/>
      <c r="NTC3" s="1"/>
      <c r="NTK3" s="1"/>
      <c r="NTS3" s="1"/>
      <c r="NUA3" s="1"/>
      <c r="NUI3" s="1"/>
      <c r="NUQ3" s="1"/>
      <c r="NUY3" s="1"/>
      <c r="NVG3" s="1"/>
      <c r="NVO3" s="1"/>
      <c r="NVW3" s="1"/>
      <c r="NWE3" s="1"/>
      <c r="NWM3" s="1"/>
      <c r="NWU3" s="1"/>
      <c r="NXC3" s="1"/>
      <c r="NXK3" s="1"/>
      <c r="NXS3" s="1"/>
      <c r="NYA3" s="1"/>
      <c r="NYI3" s="1"/>
      <c r="NYQ3" s="1"/>
      <c r="NYY3" s="1"/>
      <c r="NZG3" s="1"/>
      <c r="NZO3" s="1"/>
      <c r="NZW3" s="1"/>
      <c r="OAE3" s="1"/>
      <c r="OAM3" s="1"/>
      <c r="OAU3" s="1"/>
      <c r="OBC3" s="1"/>
      <c r="OBK3" s="1"/>
      <c r="OBS3" s="1"/>
      <c r="OCA3" s="1"/>
      <c r="OCI3" s="1"/>
      <c r="OCQ3" s="1"/>
      <c r="OCY3" s="1"/>
      <c r="ODG3" s="1"/>
      <c r="ODO3" s="1"/>
      <c r="ODW3" s="1"/>
      <c r="OEE3" s="1"/>
      <c r="OEM3" s="1"/>
      <c r="OEU3" s="1"/>
      <c r="OFC3" s="1"/>
      <c r="OFK3" s="1"/>
      <c r="OFS3" s="1"/>
      <c r="OGA3" s="1"/>
      <c r="OGI3" s="1"/>
      <c r="OGQ3" s="1"/>
      <c r="OGY3" s="1"/>
      <c r="OHG3" s="1"/>
      <c r="OHO3" s="1"/>
      <c r="OHW3" s="1"/>
      <c r="OIE3" s="1"/>
      <c r="OIM3" s="1"/>
      <c r="OIU3" s="1"/>
      <c r="OJC3" s="1"/>
      <c r="OJK3" s="1"/>
      <c r="OJS3" s="1"/>
      <c r="OKA3" s="1"/>
      <c r="OKI3" s="1"/>
      <c r="OKQ3" s="1"/>
      <c r="OKY3" s="1"/>
      <c r="OLG3" s="1"/>
      <c r="OLO3" s="1"/>
      <c r="OLW3" s="1"/>
      <c r="OME3" s="1"/>
      <c r="OMM3" s="1"/>
      <c r="OMU3" s="1"/>
      <c r="ONC3" s="1"/>
      <c r="ONK3" s="1"/>
      <c r="ONS3" s="1"/>
      <c r="OOA3" s="1"/>
      <c r="OOI3" s="1"/>
      <c r="OOQ3" s="1"/>
      <c r="OOY3" s="1"/>
      <c r="OPG3" s="1"/>
      <c r="OPO3" s="1"/>
      <c r="OPW3" s="1"/>
      <c r="OQE3" s="1"/>
      <c r="OQM3" s="1"/>
      <c r="OQU3" s="1"/>
      <c r="ORC3" s="1"/>
      <c r="ORK3" s="1"/>
      <c r="ORS3" s="1"/>
      <c r="OSA3" s="1"/>
      <c r="OSI3" s="1"/>
      <c r="OSQ3" s="1"/>
      <c r="OSY3" s="1"/>
      <c r="OTG3" s="1"/>
      <c r="OTO3" s="1"/>
      <c r="OTW3" s="1"/>
      <c r="OUE3" s="1"/>
      <c r="OUM3" s="1"/>
      <c r="OUU3" s="1"/>
      <c r="OVC3" s="1"/>
      <c r="OVK3" s="1"/>
      <c r="OVS3" s="1"/>
      <c r="OWA3" s="1"/>
      <c r="OWI3" s="1"/>
      <c r="OWQ3" s="1"/>
      <c r="OWY3" s="1"/>
      <c r="OXG3" s="1"/>
      <c r="OXO3" s="1"/>
      <c r="OXW3" s="1"/>
      <c r="OYE3" s="1"/>
      <c r="OYM3" s="1"/>
      <c r="OYU3" s="1"/>
      <c r="OZC3" s="1"/>
      <c r="OZK3" s="1"/>
      <c r="OZS3" s="1"/>
      <c r="PAA3" s="1"/>
      <c r="PAI3" s="1"/>
      <c r="PAQ3" s="1"/>
      <c r="PAY3" s="1"/>
      <c r="PBG3" s="1"/>
      <c r="PBO3" s="1"/>
      <c r="PBW3" s="1"/>
      <c r="PCE3" s="1"/>
      <c r="PCM3" s="1"/>
      <c r="PCU3" s="1"/>
      <c r="PDC3" s="1"/>
      <c r="PDK3" s="1"/>
      <c r="PDS3" s="1"/>
      <c r="PEA3" s="1"/>
      <c r="PEI3" s="1"/>
      <c r="PEQ3" s="1"/>
      <c r="PEY3" s="1"/>
      <c r="PFG3" s="1"/>
      <c r="PFO3" s="1"/>
      <c r="PFW3" s="1"/>
      <c r="PGE3" s="1"/>
      <c r="PGM3" s="1"/>
      <c r="PGU3" s="1"/>
      <c r="PHC3" s="1"/>
      <c r="PHK3" s="1"/>
      <c r="PHS3" s="1"/>
      <c r="PIA3" s="1"/>
      <c r="PII3" s="1"/>
      <c r="PIQ3" s="1"/>
      <c r="PIY3" s="1"/>
      <c r="PJG3" s="1"/>
      <c r="PJO3" s="1"/>
      <c r="PJW3" s="1"/>
      <c r="PKE3" s="1"/>
      <c r="PKM3" s="1"/>
      <c r="PKU3" s="1"/>
      <c r="PLC3" s="1"/>
      <c r="PLK3" s="1"/>
      <c r="PLS3" s="1"/>
      <c r="PMA3" s="1"/>
      <c r="PMI3" s="1"/>
      <c r="PMQ3" s="1"/>
      <c r="PMY3" s="1"/>
      <c r="PNG3" s="1"/>
      <c r="PNO3" s="1"/>
      <c r="PNW3" s="1"/>
      <c r="POE3" s="1"/>
      <c r="POM3" s="1"/>
      <c r="POU3" s="1"/>
      <c r="PPC3" s="1"/>
      <c r="PPK3" s="1"/>
      <c r="PPS3" s="1"/>
      <c r="PQA3" s="1"/>
      <c r="PQI3" s="1"/>
      <c r="PQQ3" s="1"/>
      <c r="PQY3" s="1"/>
      <c r="PRG3" s="1"/>
      <c r="PRO3" s="1"/>
      <c r="PRW3" s="1"/>
      <c r="PSE3" s="1"/>
      <c r="PSM3" s="1"/>
      <c r="PSU3" s="1"/>
      <c r="PTC3" s="1"/>
      <c r="PTK3" s="1"/>
      <c r="PTS3" s="1"/>
      <c r="PUA3" s="1"/>
      <c r="PUI3" s="1"/>
      <c r="PUQ3" s="1"/>
      <c r="PUY3" s="1"/>
      <c r="PVG3" s="1"/>
      <c r="PVO3" s="1"/>
      <c r="PVW3" s="1"/>
      <c r="PWE3" s="1"/>
      <c r="PWM3" s="1"/>
      <c r="PWU3" s="1"/>
      <c r="PXC3" s="1"/>
      <c r="PXK3" s="1"/>
      <c r="PXS3" s="1"/>
      <c r="PYA3" s="1"/>
      <c r="PYI3" s="1"/>
      <c r="PYQ3" s="1"/>
      <c r="PYY3" s="1"/>
      <c r="PZG3" s="1"/>
      <c r="PZO3" s="1"/>
      <c r="PZW3" s="1"/>
      <c r="QAE3" s="1"/>
      <c r="QAM3" s="1"/>
      <c r="QAU3" s="1"/>
      <c r="QBC3" s="1"/>
      <c r="QBK3" s="1"/>
      <c r="QBS3" s="1"/>
      <c r="QCA3" s="1"/>
      <c r="QCI3" s="1"/>
      <c r="QCQ3" s="1"/>
      <c r="QCY3" s="1"/>
      <c r="QDG3" s="1"/>
      <c r="QDO3" s="1"/>
      <c r="QDW3" s="1"/>
      <c r="QEE3" s="1"/>
      <c r="QEM3" s="1"/>
      <c r="QEU3" s="1"/>
      <c r="QFC3" s="1"/>
      <c r="QFK3" s="1"/>
      <c r="QFS3" s="1"/>
      <c r="QGA3" s="1"/>
      <c r="QGI3" s="1"/>
      <c r="QGQ3" s="1"/>
      <c r="QGY3" s="1"/>
      <c r="QHG3" s="1"/>
      <c r="QHO3" s="1"/>
      <c r="QHW3" s="1"/>
      <c r="QIE3" s="1"/>
      <c r="QIM3" s="1"/>
      <c r="QIU3" s="1"/>
      <c r="QJC3" s="1"/>
      <c r="QJK3" s="1"/>
      <c r="QJS3" s="1"/>
      <c r="QKA3" s="1"/>
      <c r="QKI3" s="1"/>
      <c r="QKQ3" s="1"/>
      <c r="QKY3" s="1"/>
      <c r="QLG3" s="1"/>
      <c r="QLO3" s="1"/>
      <c r="QLW3" s="1"/>
      <c r="QME3" s="1"/>
      <c r="QMM3" s="1"/>
      <c r="QMU3" s="1"/>
      <c r="QNC3" s="1"/>
      <c r="QNK3" s="1"/>
      <c r="QNS3" s="1"/>
      <c r="QOA3" s="1"/>
      <c r="QOI3" s="1"/>
      <c r="QOQ3" s="1"/>
      <c r="QOY3" s="1"/>
      <c r="QPG3" s="1"/>
      <c r="QPO3" s="1"/>
      <c r="QPW3" s="1"/>
      <c r="QQE3" s="1"/>
      <c r="QQM3" s="1"/>
      <c r="QQU3" s="1"/>
      <c r="QRC3" s="1"/>
      <c r="QRK3" s="1"/>
      <c r="QRS3" s="1"/>
      <c r="QSA3" s="1"/>
      <c r="QSI3" s="1"/>
      <c r="QSQ3" s="1"/>
      <c r="QSY3" s="1"/>
      <c r="QTG3" s="1"/>
      <c r="QTO3" s="1"/>
      <c r="QTW3" s="1"/>
      <c r="QUE3" s="1"/>
      <c r="QUM3" s="1"/>
      <c r="QUU3" s="1"/>
      <c r="QVC3" s="1"/>
      <c r="QVK3" s="1"/>
      <c r="QVS3" s="1"/>
      <c r="QWA3" s="1"/>
      <c r="QWI3" s="1"/>
      <c r="QWQ3" s="1"/>
      <c r="QWY3" s="1"/>
      <c r="QXG3" s="1"/>
      <c r="QXO3" s="1"/>
      <c r="QXW3" s="1"/>
      <c r="QYE3" s="1"/>
      <c r="QYM3" s="1"/>
      <c r="QYU3" s="1"/>
      <c r="QZC3" s="1"/>
      <c r="QZK3" s="1"/>
      <c r="QZS3" s="1"/>
      <c r="RAA3" s="1"/>
      <c r="RAI3" s="1"/>
      <c r="RAQ3" s="1"/>
      <c r="RAY3" s="1"/>
      <c r="RBG3" s="1"/>
      <c r="RBO3" s="1"/>
      <c r="RBW3" s="1"/>
      <c r="RCE3" s="1"/>
      <c r="RCM3" s="1"/>
      <c r="RCU3" s="1"/>
      <c r="RDC3" s="1"/>
      <c r="RDK3" s="1"/>
      <c r="RDS3" s="1"/>
      <c r="REA3" s="1"/>
      <c r="REI3" s="1"/>
      <c r="REQ3" s="1"/>
      <c r="REY3" s="1"/>
      <c r="RFG3" s="1"/>
      <c r="RFO3" s="1"/>
      <c r="RFW3" s="1"/>
      <c r="RGE3" s="1"/>
      <c r="RGM3" s="1"/>
      <c r="RGU3" s="1"/>
      <c r="RHC3" s="1"/>
      <c r="RHK3" s="1"/>
      <c r="RHS3" s="1"/>
      <c r="RIA3" s="1"/>
      <c r="RII3" s="1"/>
      <c r="RIQ3" s="1"/>
      <c r="RIY3" s="1"/>
      <c r="RJG3" s="1"/>
      <c r="RJO3" s="1"/>
      <c r="RJW3" s="1"/>
      <c r="RKE3" s="1"/>
      <c r="RKM3" s="1"/>
      <c r="RKU3" s="1"/>
      <c r="RLC3" s="1"/>
      <c r="RLK3" s="1"/>
      <c r="RLS3" s="1"/>
      <c r="RMA3" s="1"/>
      <c r="RMI3" s="1"/>
      <c r="RMQ3" s="1"/>
      <c r="RMY3" s="1"/>
      <c r="RNG3" s="1"/>
      <c r="RNO3" s="1"/>
      <c r="RNW3" s="1"/>
      <c r="ROE3" s="1"/>
      <c r="ROM3" s="1"/>
      <c r="ROU3" s="1"/>
      <c r="RPC3" s="1"/>
      <c r="RPK3" s="1"/>
      <c r="RPS3" s="1"/>
      <c r="RQA3" s="1"/>
      <c r="RQI3" s="1"/>
      <c r="RQQ3" s="1"/>
      <c r="RQY3" s="1"/>
      <c r="RRG3" s="1"/>
      <c r="RRO3" s="1"/>
      <c r="RRW3" s="1"/>
      <c r="RSE3" s="1"/>
      <c r="RSM3" s="1"/>
      <c r="RSU3" s="1"/>
      <c r="RTC3" s="1"/>
      <c r="RTK3" s="1"/>
      <c r="RTS3" s="1"/>
      <c r="RUA3" s="1"/>
      <c r="RUI3" s="1"/>
      <c r="RUQ3" s="1"/>
      <c r="RUY3" s="1"/>
      <c r="RVG3" s="1"/>
      <c r="RVO3" s="1"/>
      <c r="RVW3" s="1"/>
      <c r="RWE3" s="1"/>
      <c r="RWM3" s="1"/>
      <c r="RWU3" s="1"/>
      <c r="RXC3" s="1"/>
      <c r="RXK3" s="1"/>
      <c r="RXS3" s="1"/>
      <c r="RYA3" s="1"/>
      <c r="RYI3" s="1"/>
      <c r="RYQ3" s="1"/>
      <c r="RYY3" s="1"/>
      <c r="RZG3" s="1"/>
      <c r="RZO3" s="1"/>
      <c r="RZW3" s="1"/>
      <c r="SAE3" s="1"/>
      <c r="SAM3" s="1"/>
      <c r="SAU3" s="1"/>
      <c r="SBC3" s="1"/>
      <c r="SBK3" s="1"/>
      <c r="SBS3" s="1"/>
      <c r="SCA3" s="1"/>
      <c r="SCI3" s="1"/>
      <c r="SCQ3" s="1"/>
      <c r="SCY3" s="1"/>
      <c r="SDG3" s="1"/>
      <c r="SDO3" s="1"/>
      <c r="SDW3" s="1"/>
      <c r="SEE3" s="1"/>
      <c r="SEM3" s="1"/>
      <c r="SEU3" s="1"/>
      <c r="SFC3" s="1"/>
      <c r="SFK3" s="1"/>
      <c r="SFS3" s="1"/>
      <c r="SGA3" s="1"/>
      <c r="SGI3" s="1"/>
      <c r="SGQ3" s="1"/>
      <c r="SGY3" s="1"/>
      <c r="SHG3" s="1"/>
      <c r="SHO3" s="1"/>
      <c r="SHW3" s="1"/>
      <c r="SIE3" s="1"/>
      <c r="SIM3" s="1"/>
      <c r="SIU3" s="1"/>
      <c r="SJC3" s="1"/>
      <c r="SJK3" s="1"/>
      <c r="SJS3" s="1"/>
      <c r="SKA3" s="1"/>
      <c r="SKI3" s="1"/>
      <c r="SKQ3" s="1"/>
      <c r="SKY3" s="1"/>
      <c r="SLG3" s="1"/>
      <c r="SLO3" s="1"/>
      <c r="SLW3" s="1"/>
      <c r="SME3" s="1"/>
      <c r="SMM3" s="1"/>
      <c r="SMU3" s="1"/>
      <c r="SNC3" s="1"/>
      <c r="SNK3" s="1"/>
      <c r="SNS3" s="1"/>
      <c r="SOA3" s="1"/>
      <c r="SOI3" s="1"/>
      <c r="SOQ3" s="1"/>
      <c r="SOY3" s="1"/>
      <c r="SPG3" s="1"/>
      <c r="SPO3" s="1"/>
      <c r="SPW3" s="1"/>
      <c r="SQE3" s="1"/>
      <c r="SQM3" s="1"/>
      <c r="SQU3" s="1"/>
      <c r="SRC3" s="1"/>
      <c r="SRK3" s="1"/>
      <c r="SRS3" s="1"/>
      <c r="SSA3" s="1"/>
      <c r="SSI3" s="1"/>
      <c r="SSQ3" s="1"/>
      <c r="SSY3" s="1"/>
      <c r="STG3" s="1"/>
      <c r="STO3" s="1"/>
      <c r="STW3" s="1"/>
      <c r="SUE3" s="1"/>
      <c r="SUM3" s="1"/>
      <c r="SUU3" s="1"/>
      <c r="SVC3" s="1"/>
      <c r="SVK3" s="1"/>
      <c r="SVS3" s="1"/>
      <c r="SWA3" s="1"/>
      <c r="SWI3" s="1"/>
      <c r="SWQ3" s="1"/>
      <c r="SWY3" s="1"/>
      <c r="SXG3" s="1"/>
      <c r="SXO3" s="1"/>
      <c r="SXW3" s="1"/>
      <c r="SYE3" s="1"/>
      <c r="SYM3" s="1"/>
      <c r="SYU3" s="1"/>
      <c r="SZC3" s="1"/>
      <c r="SZK3" s="1"/>
      <c r="SZS3" s="1"/>
      <c r="TAA3" s="1"/>
      <c r="TAI3" s="1"/>
      <c r="TAQ3" s="1"/>
      <c r="TAY3" s="1"/>
      <c r="TBG3" s="1"/>
      <c r="TBO3" s="1"/>
      <c r="TBW3" s="1"/>
      <c r="TCE3" s="1"/>
      <c r="TCM3" s="1"/>
      <c r="TCU3" s="1"/>
      <c r="TDC3" s="1"/>
      <c r="TDK3" s="1"/>
      <c r="TDS3" s="1"/>
      <c r="TEA3" s="1"/>
      <c r="TEI3" s="1"/>
      <c r="TEQ3" s="1"/>
      <c r="TEY3" s="1"/>
      <c r="TFG3" s="1"/>
      <c r="TFO3" s="1"/>
      <c r="TFW3" s="1"/>
      <c r="TGE3" s="1"/>
      <c r="TGM3" s="1"/>
      <c r="TGU3" s="1"/>
      <c r="THC3" s="1"/>
      <c r="THK3" s="1"/>
      <c r="THS3" s="1"/>
      <c r="TIA3" s="1"/>
      <c r="TII3" s="1"/>
      <c r="TIQ3" s="1"/>
      <c r="TIY3" s="1"/>
      <c r="TJG3" s="1"/>
      <c r="TJO3" s="1"/>
      <c r="TJW3" s="1"/>
      <c r="TKE3" s="1"/>
      <c r="TKM3" s="1"/>
      <c r="TKU3" s="1"/>
      <c r="TLC3" s="1"/>
      <c r="TLK3" s="1"/>
      <c r="TLS3" s="1"/>
      <c r="TMA3" s="1"/>
      <c r="TMI3" s="1"/>
      <c r="TMQ3" s="1"/>
      <c r="TMY3" s="1"/>
      <c r="TNG3" s="1"/>
      <c r="TNO3" s="1"/>
      <c r="TNW3" s="1"/>
      <c r="TOE3" s="1"/>
      <c r="TOM3" s="1"/>
      <c r="TOU3" s="1"/>
      <c r="TPC3" s="1"/>
      <c r="TPK3" s="1"/>
      <c r="TPS3" s="1"/>
      <c r="TQA3" s="1"/>
      <c r="TQI3" s="1"/>
      <c r="TQQ3" s="1"/>
      <c r="TQY3" s="1"/>
      <c r="TRG3" s="1"/>
      <c r="TRO3" s="1"/>
      <c r="TRW3" s="1"/>
      <c r="TSE3" s="1"/>
      <c r="TSM3" s="1"/>
      <c r="TSU3" s="1"/>
      <c r="TTC3" s="1"/>
      <c r="TTK3" s="1"/>
      <c r="TTS3" s="1"/>
      <c r="TUA3" s="1"/>
      <c r="TUI3" s="1"/>
      <c r="TUQ3" s="1"/>
      <c r="TUY3" s="1"/>
      <c r="TVG3" s="1"/>
      <c r="TVO3" s="1"/>
      <c r="TVW3" s="1"/>
      <c r="TWE3" s="1"/>
      <c r="TWM3" s="1"/>
      <c r="TWU3" s="1"/>
      <c r="TXC3" s="1"/>
      <c r="TXK3" s="1"/>
      <c r="TXS3" s="1"/>
      <c r="TYA3" s="1"/>
      <c r="TYI3" s="1"/>
      <c r="TYQ3" s="1"/>
      <c r="TYY3" s="1"/>
      <c r="TZG3" s="1"/>
      <c r="TZO3" s="1"/>
      <c r="TZW3" s="1"/>
      <c r="UAE3" s="1"/>
      <c r="UAM3" s="1"/>
      <c r="UAU3" s="1"/>
      <c r="UBC3" s="1"/>
      <c r="UBK3" s="1"/>
      <c r="UBS3" s="1"/>
      <c r="UCA3" s="1"/>
      <c r="UCI3" s="1"/>
      <c r="UCQ3" s="1"/>
      <c r="UCY3" s="1"/>
      <c r="UDG3" s="1"/>
      <c r="UDO3" s="1"/>
      <c r="UDW3" s="1"/>
      <c r="UEE3" s="1"/>
      <c r="UEM3" s="1"/>
      <c r="UEU3" s="1"/>
      <c r="UFC3" s="1"/>
      <c r="UFK3" s="1"/>
      <c r="UFS3" s="1"/>
      <c r="UGA3" s="1"/>
      <c r="UGI3" s="1"/>
      <c r="UGQ3" s="1"/>
      <c r="UGY3" s="1"/>
      <c r="UHG3" s="1"/>
      <c r="UHO3" s="1"/>
      <c r="UHW3" s="1"/>
      <c r="UIE3" s="1"/>
      <c r="UIM3" s="1"/>
      <c r="UIU3" s="1"/>
      <c r="UJC3" s="1"/>
      <c r="UJK3" s="1"/>
      <c r="UJS3" s="1"/>
      <c r="UKA3" s="1"/>
      <c r="UKI3" s="1"/>
      <c r="UKQ3" s="1"/>
      <c r="UKY3" s="1"/>
      <c r="ULG3" s="1"/>
      <c r="ULO3" s="1"/>
      <c r="ULW3" s="1"/>
      <c r="UME3" s="1"/>
      <c r="UMM3" s="1"/>
      <c r="UMU3" s="1"/>
      <c r="UNC3" s="1"/>
      <c r="UNK3" s="1"/>
      <c r="UNS3" s="1"/>
      <c r="UOA3" s="1"/>
      <c r="UOI3" s="1"/>
      <c r="UOQ3" s="1"/>
      <c r="UOY3" s="1"/>
      <c r="UPG3" s="1"/>
      <c r="UPO3" s="1"/>
      <c r="UPW3" s="1"/>
      <c r="UQE3" s="1"/>
      <c r="UQM3" s="1"/>
      <c r="UQU3" s="1"/>
      <c r="URC3" s="1"/>
      <c r="URK3" s="1"/>
      <c r="URS3" s="1"/>
      <c r="USA3" s="1"/>
      <c r="USI3" s="1"/>
      <c r="USQ3" s="1"/>
      <c r="USY3" s="1"/>
      <c r="UTG3" s="1"/>
      <c r="UTO3" s="1"/>
      <c r="UTW3" s="1"/>
      <c r="UUE3" s="1"/>
      <c r="UUM3" s="1"/>
      <c r="UUU3" s="1"/>
      <c r="UVC3" s="1"/>
      <c r="UVK3" s="1"/>
      <c r="UVS3" s="1"/>
      <c r="UWA3" s="1"/>
      <c r="UWI3" s="1"/>
      <c r="UWQ3" s="1"/>
      <c r="UWY3" s="1"/>
      <c r="UXG3" s="1"/>
      <c r="UXO3" s="1"/>
      <c r="UXW3" s="1"/>
      <c r="UYE3" s="1"/>
      <c r="UYM3" s="1"/>
      <c r="UYU3" s="1"/>
      <c r="UZC3" s="1"/>
      <c r="UZK3" s="1"/>
      <c r="UZS3" s="1"/>
      <c r="VAA3" s="1"/>
      <c r="VAI3" s="1"/>
      <c r="VAQ3" s="1"/>
      <c r="VAY3" s="1"/>
      <c r="VBG3" s="1"/>
      <c r="VBO3" s="1"/>
      <c r="VBW3" s="1"/>
      <c r="VCE3" s="1"/>
      <c r="VCM3" s="1"/>
      <c r="VCU3" s="1"/>
      <c r="VDC3" s="1"/>
      <c r="VDK3" s="1"/>
      <c r="VDS3" s="1"/>
      <c r="VEA3" s="1"/>
      <c r="VEI3" s="1"/>
      <c r="VEQ3" s="1"/>
      <c r="VEY3" s="1"/>
      <c r="VFG3" s="1"/>
      <c r="VFO3" s="1"/>
      <c r="VFW3" s="1"/>
      <c r="VGE3" s="1"/>
      <c r="VGM3" s="1"/>
      <c r="VGU3" s="1"/>
      <c r="VHC3" s="1"/>
      <c r="VHK3" s="1"/>
      <c r="VHS3" s="1"/>
      <c r="VIA3" s="1"/>
      <c r="VII3" s="1"/>
      <c r="VIQ3" s="1"/>
      <c r="VIY3" s="1"/>
      <c r="VJG3" s="1"/>
      <c r="VJO3" s="1"/>
      <c r="VJW3" s="1"/>
      <c r="VKE3" s="1"/>
      <c r="VKM3" s="1"/>
      <c r="VKU3" s="1"/>
      <c r="VLC3" s="1"/>
      <c r="VLK3" s="1"/>
      <c r="VLS3" s="1"/>
      <c r="VMA3" s="1"/>
      <c r="VMI3" s="1"/>
      <c r="VMQ3" s="1"/>
      <c r="VMY3" s="1"/>
      <c r="VNG3" s="1"/>
      <c r="VNO3" s="1"/>
      <c r="VNW3" s="1"/>
      <c r="VOE3" s="1"/>
      <c r="VOM3" s="1"/>
      <c r="VOU3" s="1"/>
      <c r="VPC3" s="1"/>
      <c r="VPK3" s="1"/>
      <c r="VPS3" s="1"/>
      <c r="VQA3" s="1"/>
      <c r="VQI3" s="1"/>
      <c r="VQQ3" s="1"/>
      <c r="VQY3" s="1"/>
      <c r="VRG3" s="1"/>
      <c r="VRO3" s="1"/>
      <c r="VRW3" s="1"/>
      <c r="VSE3" s="1"/>
      <c r="VSM3" s="1"/>
      <c r="VSU3" s="1"/>
      <c r="VTC3" s="1"/>
      <c r="VTK3" s="1"/>
      <c r="VTS3" s="1"/>
      <c r="VUA3" s="1"/>
      <c r="VUI3" s="1"/>
      <c r="VUQ3" s="1"/>
      <c r="VUY3" s="1"/>
      <c r="VVG3" s="1"/>
      <c r="VVO3" s="1"/>
      <c r="VVW3" s="1"/>
      <c r="VWE3" s="1"/>
      <c r="VWM3" s="1"/>
      <c r="VWU3" s="1"/>
      <c r="VXC3" s="1"/>
      <c r="VXK3" s="1"/>
      <c r="VXS3" s="1"/>
      <c r="VYA3" s="1"/>
      <c r="VYI3" s="1"/>
      <c r="VYQ3" s="1"/>
      <c r="VYY3" s="1"/>
      <c r="VZG3" s="1"/>
      <c r="VZO3" s="1"/>
      <c r="VZW3" s="1"/>
      <c r="WAE3" s="1"/>
      <c r="WAM3" s="1"/>
      <c r="WAU3" s="1"/>
      <c r="WBC3" s="1"/>
      <c r="WBK3" s="1"/>
      <c r="WBS3" s="1"/>
      <c r="WCA3" s="1"/>
      <c r="WCI3" s="1"/>
      <c r="WCQ3" s="1"/>
      <c r="WCY3" s="1"/>
      <c r="WDG3" s="1"/>
      <c r="WDO3" s="1"/>
      <c r="WDW3" s="1"/>
      <c r="WEE3" s="1"/>
      <c r="WEM3" s="1"/>
      <c r="WEU3" s="1"/>
      <c r="WFC3" s="1"/>
      <c r="WFK3" s="1"/>
      <c r="WFS3" s="1"/>
      <c r="WGA3" s="1"/>
      <c r="WGI3" s="1"/>
      <c r="WGQ3" s="1"/>
      <c r="WGY3" s="1"/>
      <c r="WHG3" s="1"/>
      <c r="WHO3" s="1"/>
      <c r="WHW3" s="1"/>
      <c r="WIE3" s="1"/>
      <c r="WIM3" s="1"/>
      <c r="WIU3" s="1"/>
      <c r="WJC3" s="1"/>
      <c r="WJK3" s="1"/>
      <c r="WJS3" s="1"/>
      <c r="WKA3" s="1"/>
      <c r="WKI3" s="1"/>
      <c r="WKQ3" s="1"/>
      <c r="WKY3" s="1"/>
      <c r="WLG3" s="1"/>
      <c r="WLO3" s="1"/>
      <c r="WLW3" s="1"/>
      <c r="WME3" s="1"/>
      <c r="WMM3" s="1"/>
      <c r="WMU3" s="1"/>
      <c r="WNC3" s="1"/>
      <c r="WNK3" s="1"/>
      <c r="WNS3" s="1"/>
      <c r="WOA3" s="1"/>
      <c r="WOI3" s="1"/>
      <c r="WOQ3" s="1"/>
      <c r="WOY3" s="1"/>
      <c r="WPG3" s="1"/>
      <c r="WPO3" s="1"/>
      <c r="WPW3" s="1"/>
      <c r="WQE3" s="1"/>
      <c r="WQM3" s="1"/>
      <c r="WQU3" s="1"/>
      <c r="WRC3" s="1"/>
      <c r="WRK3" s="1"/>
      <c r="WRS3" s="1"/>
      <c r="WSA3" s="1"/>
      <c r="WSI3" s="1"/>
      <c r="WSQ3" s="1"/>
      <c r="WSY3" s="1"/>
      <c r="WTG3" s="1"/>
      <c r="WTO3" s="1"/>
      <c r="WTW3" s="1"/>
      <c r="WUE3" s="1"/>
      <c r="WUM3" s="1"/>
      <c r="WUU3" s="1"/>
      <c r="WVC3" s="1"/>
      <c r="WVK3" s="1"/>
      <c r="WVS3" s="1"/>
      <c r="WWA3" s="1"/>
      <c r="WWI3" s="1"/>
      <c r="WWQ3" s="1"/>
      <c r="WWY3" s="1"/>
      <c r="WXG3" s="1"/>
      <c r="WXO3" s="1"/>
      <c r="WXW3" s="1"/>
      <c r="WYE3" s="1"/>
      <c r="WYM3" s="1"/>
      <c r="WYU3" s="1"/>
      <c r="WZC3" s="1"/>
      <c r="WZK3" s="1"/>
      <c r="WZS3" s="1"/>
      <c r="XAA3" s="1"/>
      <c r="XAI3" s="1"/>
      <c r="XAQ3" s="1"/>
      <c r="XAY3" s="1"/>
      <c r="XBG3" s="1"/>
      <c r="XBO3" s="1"/>
      <c r="XBW3" s="1"/>
      <c r="XCE3" s="1"/>
      <c r="XCM3" s="1"/>
      <c r="XCU3" s="1"/>
      <c r="XDC3" s="1"/>
      <c r="XDK3" s="1"/>
      <c r="XDS3" s="1"/>
      <c r="XEA3" s="1"/>
      <c r="XEI3" s="1"/>
      <c r="XEQ3" s="1"/>
      <c r="XEY3" s="1"/>
    </row>
    <row r="4" spans="2:1019 1027:2043 2051:3067 3075:4091 4099:5115 5123:6139 6147:7163 7171:8187 8195:9211 9219:10235 10243:11259 11267:12283 12291:13307 13315:14331 14339:15355 15363:16379" x14ac:dyDescent="0.35">
      <c r="C4" t="str">
        <f>Input!C17</f>
        <v>Manufacturer</v>
      </c>
      <c r="D4" t="str">
        <f>Input!D17</f>
        <v>Text</v>
      </c>
      <c r="E4" t="str">
        <f>Input!E17</f>
        <v>Default</v>
      </c>
      <c r="F4" t="str">
        <f>Input!F17</f>
        <v>Optare</v>
      </c>
      <c r="G4" t="str">
        <f>Input!G17</f>
        <v>Optare</v>
      </c>
      <c r="H4" t="str">
        <f>Input!H17</f>
        <v>Optare</v>
      </c>
      <c r="I4" t="str">
        <f>Input!I17</f>
        <v>Mercedes</v>
      </c>
      <c r="J4" t="str">
        <f>Input!J17</f>
        <v>AD</v>
      </c>
    </row>
    <row r="5" spans="2:1019 1027:2043 2051:3067 3075:4091 4099:5115 5123:6139 6147:7163 7171:8187 8195:9211 9219:10235 10243:11259 11267:12283 12291:13307 13315:14331 14339:15355 15363:16379" x14ac:dyDescent="0.35">
      <c r="C5" t="str">
        <f>Input!C18</f>
        <v>Model</v>
      </c>
      <c r="D5" t="str">
        <f>Input!D18</f>
        <v>Text</v>
      </c>
      <c r="E5" t="str">
        <f>Input!E18</f>
        <v>Default</v>
      </c>
      <c r="F5" t="str">
        <f>Input!F18</f>
        <v>Solo</v>
      </c>
      <c r="G5" t="str">
        <f>Input!G18</f>
        <v>Solo</v>
      </c>
      <c r="H5" t="str">
        <f>Input!H18</f>
        <v>Solo</v>
      </c>
      <c r="I5" t="str">
        <f>Input!I18</f>
        <v>eSprinter</v>
      </c>
      <c r="J5" t="str">
        <f>Input!J18</f>
        <v>Enviro200</v>
      </c>
    </row>
    <row r="6" spans="2:1019 1027:2043 2051:3067 3075:4091 4099:5115 5123:6139 6147:7163 7171:8187 8195:9211 9219:10235 10243:11259 11267:12283 12291:13307 13315:14331 14339:15355 15363:16379" x14ac:dyDescent="0.35">
      <c r="C6" t="s">
        <v>15</v>
      </c>
      <c r="D6" t="s">
        <v>19</v>
      </c>
      <c r="E6" t="s">
        <v>30</v>
      </c>
      <c r="F6" t="str">
        <f>E6</f>
        <v>Default</v>
      </c>
      <c r="G6" t="s">
        <v>57</v>
      </c>
      <c r="H6" t="s">
        <v>73</v>
      </c>
      <c r="I6" t="s">
        <v>73</v>
      </c>
      <c r="J6" t="s">
        <v>58</v>
      </c>
    </row>
    <row r="7" spans="2:1019 1027:2043 2051:3067 3075:4091 4099:5115 5123:6139 6147:7163 7171:8187 8195:9211 9219:10235 10243:11259 11267:12283 12291:13307 13315:14331 14339:15355 15363:16379" x14ac:dyDescent="0.35">
      <c r="C7" t="str">
        <f>Input!C29</f>
        <v>Battery Size</v>
      </c>
      <c r="D7" t="str">
        <f>Input!D29</f>
        <v>kWh</v>
      </c>
      <c r="E7">
        <f>Input!E29</f>
        <v>0</v>
      </c>
      <c r="F7">
        <f>Input!F29</f>
        <v>0</v>
      </c>
      <c r="G7">
        <f>Input!G29</f>
        <v>120</v>
      </c>
      <c r="H7">
        <f>Input!H29</f>
        <v>180</v>
      </c>
      <c r="I7">
        <f>Input!I29</f>
        <v>113</v>
      </c>
      <c r="J7">
        <f>Input!J29</f>
        <v>350</v>
      </c>
    </row>
    <row r="8" spans="2:1019 1027:2043 2051:3067 3075:4091 4099:5115 5123:6139 6147:7163 7171:8187 8195:9211 9219:10235 10243:11259 11267:12283 12291:13307 13315:14331 14339:15355 15363:16379" x14ac:dyDescent="0.35">
      <c r="C8" t="str">
        <f>Input!C30</f>
        <v>Opportunity Charge</v>
      </c>
      <c r="D8" t="str">
        <f>Input!D30</f>
        <v>kWh</v>
      </c>
      <c r="E8">
        <f>Input!E30</f>
        <v>0</v>
      </c>
      <c r="F8">
        <f>Input!F30</f>
        <v>0</v>
      </c>
      <c r="G8">
        <f>Input!G30</f>
        <v>30</v>
      </c>
      <c r="H8">
        <f>Input!H30</f>
        <v>0</v>
      </c>
      <c r="I8">
        <f>Input!I30</f>
        <v>10</v>
      </c>
      <c r="J8">
        <f>Input!J30</f>
        <v>0</v>
      </c>
    </row>
    <row r="10" spans="2:1019 1027:2043 2051:3067 3075:4091 4099:5115 5123:6139 6147:7163 7171:8187 8195:9211 9219:10235 10243:11259 11267:12283 12291:13307 13315:14331 14339:15355 15363:16379" x14ac:dyDescent="0.35">
      <c r="C10" t="str">
        <f>Consumption!C57</f>
        <v>SoC</v>
      </c>
      <c r="D10" t="str">
        <f>Consumption!D57</f>
        <v>%</v>
      </c>
      <c r="E10" s="4">
        <f>Consumption!E57</f>
        <v>0</v>
      </c>
      <c r="F10" s="4">
        <f>Consumption!F57</f>
        <v>0</v>
      </c>
      <c r="G10" s="4">
        <f>Consumption!G57</f>
        <v>33.674740788966062</v>
      </c>
      <c r="H10" s="4">
        <f>Consumption!H57</f>
        <v>37.267096273791161</v>
      </c>
      <c r="I10" s="4">
        <f>Consumption!I57</f>
        <v>35.778219178052979</v>
      </c>
      <c r="J10" s="4">
        <f>Consumption!J57</f>
        <v>65.04252731619269</v>
      </c>
    </row>
    <row r="11" spans="2:1019 1027:2043 2051:3067 3075:4091 4099:5115 5123:6139 6147:7163 7171:8187 8195:9211 9219:10235 10243:11259 11267:12283 12291:13307 13315:14331 14339:15355 15363:16379" x14ac:dyDescent="0.35">
      <c r="C11" t="str">
        <f>Cost!C27</f>
        <v>ROI</v>
      </c>
      <c r="D11" s="8">
        <f>Cost!D27</f>
        <v>1</v>
      </c>
      <c r="E11" s="5">
        <f>Cost!E27</f>
        <v>1</v>
      </c>
      <c r="F11" s="5">
        <f>Cost!F27</f>
        <v>1</v>
      </c>
      <c r="G11" s="5">
        <f>Cost!G27</f>
        <v>1.4718542494934141</v>
      </c>
      <c r="H11" s="5">
        <f>Cost!H27</f>
        <v>1.5518829442536626</v>
      </c>
      <c r="I11" s="5">
        <f>Cost!I27</f>
        <v>1.2314670868995201</v>
      </c>
      <c r="J11" s="5">
        <f>Cost!J27</f>
        <v>0.61293082168235502</v>
      </c>
    </row>
    <row r="12" spans="2:1019 1027:2043 2051:3067 3075:4091 4099:5115 5123:6139 6147:7163 7171:8187 8195:9211 9219:10235 10243:11259 11267:12283 12291:13307 13315:14331 14339:15355 15363:16379" x14ac:dyDescent="0.35">
      <c r="C12" t="str">
        <f>Cost!C28</f>
        <v>Operating Cost</v>
      </c>
      <c r="D12" t="str">
        <f>Cost!D28</f>
        <v>£</v>
      </c>
      <c r="E12" s="6">
        <f>Cost!E28</f>
        <v>27952.357390873014</v>
      </c>
      <c r="F12" s="6">
        <f>Cost!F28</f>
        <v>27952.357390873014</v>
      </c>
      <c r="G12" s="6">
        <f>Cost!G28</f>
        <v>13540.451197916667</v>
      </c>
      <c r="H12" s="6">
        <f>Cost!H28</f>
        <v>11140.292161458334</v>
      </c>
      <c r="I12" s="6">
        <f>Cost!I28</f>
        <v>10887.742043836806</v>
      </c>
      <c r="J12" s="6">
        <f>Cost!J28</f>
        <v>11479.841558159722</v>
      </c>
    </row>
    <row r="13" spans="2:1019 1027:2043 2051:3067 3075:4091 4099:5115 5123:6139 6147:7163 7171:8187 8195:9211 9219:10235 10243:11259 11267:12283 12291:13307 13315:14331 14339:15355 15363:16379" x14ac:dyDescent="0.35">
      <c r="C13" t="str">
        <f>Cost!C29</f>
        <v>Annual Capital</v>
      </c>
      <c r="D13" t="str">
        <f>Cost!D29</f>
        <v>£</v>
      </c>
      <c r="E13" s="6">
        <f>Cost!E29</f>
        <v>4375</v>
      </c>
      <c r="F13" s="6">
        <f>Cost!F29</f>
        <v>4375</v>
      </c>
      <c r="G13" s="6">
        <f>Cost!G29</f>
        <v>14166.666666666666</v>
      </c>
      <c r="H13" s="6">
        <f>Cost!H29</f>
        <v>15208.333333333334</v>
      </c>
      <c r="I13" s="6">
        <f>Cost!I29</f>
        <v>18232.142857142859</v>
      </c>
      <c r="J13" s="6">
        <f>Cost!J29</f>
        <v>31250</v>
      </c>
    </row>
    <row r="14" spans="2:1019 1027:2043 2051:3067 3075:4091 4099:5115 5123:6139 6147:7163 7171:8187 8195:9211 9219:10235 10243:11259 11267:12283 12291:13307 13315:14331 14339:15355 15363:16379" x14ac:dyDescent="0.35">
      <c r="C14" t="str">
        <f>Emissions!C29</f>
        <v>Annual CO2 Em.</v>
      </c>
      <c r="D14" t="str">
        <f>Emissions!D29</f>
        <v>kg</v>
      </c>
      <c r="E14" s="2">
        <f>Emissions!E29</f>
        <v>25570.265575396825</v>
      </c>
      <c r="F14" s="2">
        <f>Emissions!F29</f>
        <v>25570.265575396825</v>
      </c>
      <c r="G14" s="2">
        <f>Emissions!G29</f>
        <v>10764.543463541666</v>
      </c>
      <c r="H14" s="2">
        <f>Emissions!H29</f>
        <v>11014.304908854167</v>
      </c>
      <c r="I14" s="2">
        <f>Emissions!I29</f>
        <v>9246.9380657552065</v>
      </c>
      <c r="J14" s="2">
        <f>Emissions!J29</f>
        <v>13950.712337239584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8263-B8B0-4A03-A602-DAD961732A17}">
  <dimension ref="B2"/>
  <sheetViews>
    <sheetView tabSelected="1" topLeftCell="A37" workbookViewId="0">
      <selection activeCell="K77" sqref="K77"/>
    </sheetView>
  </sheetViews>
  <sheetFormatPr defaultRowHeight="14.5" x14ac:dyDescent="0.35"/>
  <sheetData>
    <row r="2" spans="2:2" x14ac:dyDescent="0.35">
      <c r="B2" t="s"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</vt:lpstr>
      <vt:lpstr>Consumption</vt:lpstr>
      <vt:lpstr>Operations</vt:lpstr>
      <vt:lpstr>Cost</vt:lpstr>
      <vt:lpstr>Emissions</vt:lpstr>
      <vt:lpstr>Output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Steffen</dc:creator>
  <cp:lastModifiedBy>Thomas</cp:lastModifiedBy>
  <dcterms:created xsi:type="dcterms:W3CDTF">2015-06-05T18:17:20Z</dcterms:created>
  <dcterms:modified xsi:type="dcterms:W3CDTF">2023-08-22T10:14:51Z</dcterms:modified>
</cp:coreProperties>
</file>