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7">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9" fillId="5" borderId="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0" fillId="5" borderId="7" applyAlignment="1" pivotButton="0" quotePrefix="0" xfId="0">
      <alignment horizontal="left" vertical="top" wrapText="1"/>
    </xf>
    <xf numFmtId="0" fontId="0" fillId="5" borderId="0"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14" fillId="5" borderId="0" applyAlignment="1" pivotButton="0" quotePrefix="0" xfId="1">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0"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8" applyAlignment="1" pivotButton="0" quotePrefix="0" xfId="0">
      <alignment horizontal="center" vertical="center"/>
    </xf>
    <xf numFmtId="0" fontId="0" fillId="8"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0"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10" fillId="5" borderId="0" applyAlignment="1" pivotButton="0" quotePrefix="0" xfId="0">
      <alignment horizontal="center"/>
    </xf>
    <xf numFmtId="0" fontId="0" fillId="5" borderId="0" applyAlignment="1" pivotButton="0" quotePrefix="0" xfId="0">
      <alignment horizontal="center"/>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4" applyAlignment="1" pivotButton="0" quotePrefix="0" xfId="0">
      <alignment horizontal="center"/>
    </xf>
    <xf numFmtId="0" fontId="10" fillId="5" borderId="0" applyAlignment="1" pivotButton="0" quotePrefix="0" xfId="0">
      <alignment horizontal="center" shrinkToFit="1"/>
    </xf>
    <xf numFmtId="0" fontId="0" fillId="19" borderId="0" applyAlignment="1" pivotButton="0" quotePrefix="0" xfId="0">
      <alignment horizontal="center" shrinkToFit="1"/>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9" fillId="5" borderId="0" applyAlignment="1" pivotButton="0" quotePrefix="0" xfId="0">
      <alignment horizontal="center"/>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1" fontId="47" fillId="5" borderId="5" applyAlignment="1" pivotButton="0" quotePrefix="0" xfId="0">
      <alignment horizontal="center" vertic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1" fontId="3" fillId="11" borderId="19" applyAlignment="1" pivotButton="0" quotePrefix="0" xfId="0">
      <alignment horizontal="center" vertical="center"/>
    </xf>
    <xf numFmtId="1" fontId="3" fillId="11" borderId="29" applyAlignment="1" pivotButton="0" quotePrefix="0" xfId="0">
      <alignment horizontal="center" vertical="center"/>
    </xf>
    <xf numFmtId="9" fontId="3" fillId="5" borderId="19" applyAlignment="1" pivotButton="0" quotePrefix="0" xfId="0">
      <alignment horizontal="center" vertical="center"/>
    </xf>
    <xf numFmtId="1" fontId="3" fillId="5" borderId="19" applyAlignment="1" pivotButton="0" quotePrefix="0" xfId="0">
      <alignment horizontal="center" vertical="center"/>
    </xf>
    <xf numFmtId="0" fontId="0" fillId="5" borderId="52"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5" borderId="0" applyAlignment="1" pivotButton="0" quotePrefix="0" xfId="0">
      <alignment horizontal="center" shrinkToFit="1"/>
    </xf>
    <xf numFmtId="0" fontId="0" fillId="11" borderId="25" applyAlignment="1" pivotButton="0" quotePrefix="0" xfId="0">
      <alignment horizontal="left" vertical="top" wrapText="1"/>
    </xf>
    <xf numFmtId="0" fontId="0" fillId="11" borderId="19" applyAlignment="1" pivotButton="0" quotePrefix="0" xfId="0">
      <alignment horizontal="left" vertical="top" wrapText="1"/>
    </xf>
    <xf numFmtId="0" fontId="0" fillId="11" borderId="28" applyAlignment="1" pivotButton="0" quotePrefix="0" xfId="0">
      <alignment horizontal="left" vertical="top" wrapText="1"/>
    </xf>
    <xf numFmtId="0" fontId="0" fillId="11" borderId="29" applyAlignment="1" pivotButton="0" quotePrefix="0" xfId="0">
      <alignment horizontal="left" vertical="top" wrapText="1"/>
    </xf>
    <xf numFmtId="0" fontId="0" fillId="19" borderId="0" applyAlignment="1" pivotButton="0" quotePrefix="0" xfId="0">
      <alignment horizontal="center"/>
    </xf>
    <xf numFmtId="0" fontId="0" fillId="5" borderId="25" applyAlignment="1" pivotButton="0" quotePrefix="0" xfId="0">
      <alignment horizontal="left" vertical="top" wrapText="1"/>
    </xf>
    <xf numFmtId="0" fontId="0" fillId="5" borderId="19" applyAlignment="1" pivotButton="0" quotePrefix="0" xfId="0">
      <alignment horizontal="left" vertical="top" wrapText="1"/>
    </xf>
    <xf numFmtId="0" fontId="0" fillId="11" borderId="52" applyAlignment="1" pivotButton="0" quotePrefix="0" xfId="0">
      <alignment horizontal="center" vertical="center"/>
    </xf>
    <xf numFmtId="0" fontId="0" fillId="11" borderId="48"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3"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1" fontId="3" fillId="5" borderId="38"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0" fontId="3" fillId="13" borderId="34" applyAlignment="1" pivotButton="0" quotePrefix="0" xfId="0">
      <alignment horizontal="center" shrinkToFit="1"/>
    </xf>
    <xf numFmtId="0" fontId="3" fillId="13" borderId="35" applyAlignment="1" pivotButton="0" quotePrefix="0" xfId="0">
      <alignment horizontal="center" shrinkToFit="1"/>
    </xf>
    <xf numFmtId="9" fontId="3" fillId="11" borderId="19" applyAlignment="1" pivotButton="0" quotePrefix="0" xfId="0">
      <alignment horizontal="center" vertical="center"/>
    </xf>
    <xf numFmtId="9" fontId="3" fillId="11" borderId="29" applyAlignment="1" pivotButton="0" quotePrefix="0" xfId="0">
      <alignment horizontal="center" vertical="center"/>
    </xf>
    <xf numFmtId="0" fontId="3" fillId="14" borderId="35" applyAlignment="1" pivotButton="0" quotePrefix="0" xfId="0">
      <alignment horizont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9" fontId="3" fillId="11" borderId="23"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16" applyAlignment="1" pivotButton="0" quotePrefix="0" xfId="0">
      <alignment horizontal="center"/>
    </xf>
    <xf numFmtId="0" fontId="10" fillId="5" borderId="16" applyAlignment="1" pivotButton="0" quotePrefix="0" xfId="0">
      <alignment horizontal="center"/>
    </xf>
    <xf numFmtId="0" fontId="0" fillId="11" borderId="37" applyAlignment="1" pivotButton="0" quotePrefix="0" xfId="0">
      <alignment horizontal="left" vertical="top" wrapText="1"/>
    </xf>
    <xf numFmtId="0" fontId="0" fillId="11" borderId="32" applyAlignment="1" pivotButton="0" quotePrefix="0" xfId="0">
      <alignment horizontal="left" vertical="top" wrapText="1"/>
    </xf>
    <xf numFmtId="0" fontId="0" fillId="5" borderId="32"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11" borderId="25"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18" applyAlignment="1" pivotButton="0" quotePrefix="0" xfId="0">
      <alignment horizontal="center" vertic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38" applyAlignment="1" pivotButton="0" quotePrefix="0" xfId="0">
      <alignment horizontal="center" vertical="center"/>
    </xf>
    <xf numFmtId="0" fontId="0" fillId="11" borderId="33" applyAlignment="1" pivotButton="0" quotePrefix="0" xfId="0">
      <alignment horizontal="left" vertical="top" wrapText="1"/>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0" fillId="11" borderId="45" applyAlignment="1" pivotButton="0" quotePrefix="0" xfId="0">
      <alignment horizontal="center" vertical="center"/>
    </xf>
    <xf numFmtId="0" fontId="30" fillId="6" borderId="0" applyAlignment="1" pivotButton="0" quotePrefix="0" xfId="0">
      <alignment horizontal="center" vertical="top" wrapText="1"/>
    </xf>
    <xf numFmtId="0" fontId="37" fillId="0" borderId="50" applyAlignment="1" pivotButton="0" quotePrefix="0" xfId="0">
      <alignment vertical="center" wrapText="1"/>
    </xf>
    <xf numFmtId="0" fontId="37" fillId="0" borderId="51" applyAlignment="1" pivotButton="0" quotePrefix="0" xfId="0">
      <alignment vertical="center" wrapText="1"/>
    </xf>
    <xf numFmtId="0" fontId="37" fillId="0" borderId="32"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xf>
    <xf numFmtId="0" fontId="37" fillId="0" borderId="32" applyAlignment="1" pivotButton="0" quotePrefix="0" xfId="0">
      <alignment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23" fillId="5" borderId="1" applyAlignment="1" pivotButton="0" quotePrefix="0" xfId="0">
      <alignment horizontal="center" vertical="center" wrapText="1"/>
    </xf>
    <xf numFmtId="0" fontId="0" fillId="0" borderId="44" pivotButton="0" quotePrefix="0" xfId="0"/>
    <xf numFmtId="0" fontId="20" fillId="4" borderId="66" applyAlignment="1" pivotButton="0" quotePrefix="0" xfId="0">
      <alignment horizontal="center" vertical="center" wrapText="1"/>
    </xf>
    <xf numFmtId="0" fontId="0" fillId="0" borderId="49" pivotButton="0" quotePrefix="0" xfId="0"/>
    <xf numFmtId="0" fontId="29" fillId="5" borderId="0" applyAlignment="1" pivotButton="0" quotePrefix="0" xfId="1">
      <alignment horizontal="center" vertical="center"/>
    </xf>
    <xf numFmtId="0" fontId="11" fillId="0" borderId="0" pivotButton="0" quotePrefix="0" xfId="0"/>
    <xf numFmtId="0" fontId="0" fillId="0" borderId="0" pivotButton="0" quotePrefix="0" xfId="0"/>
    <xf numFmtId="0" fontId="23" fillId="5" borderId="42" applyAlignment="1" pivotButton="0" quotePrefix="0" xfId="0">
      <alignment horizontal="center" vertical="center" wrapText="1"/>
    </xf>
    <xf numFmtId="0" fontId="0" fillId="0" borderId="43" pivotButton="0" quotePrefix="0" xfId="0"/>
    <xf numFmtId="0" fontId="18" fillId="4" borderId="2" applyAlignment="1" pivotButton="0" quotePrefix="0" xfId="0">
      <alignment horizontal="center" vertical="center" wrapText="1"/>
    </xf>
    <xf numFmtId="0" fontId="0" fillId="0" borderId="3" pivotButton="0" quotePrefix="0" xfId="0"/>
    <xf numFmtId="0" fontId="19" fillId="4" borderId="56" applyAlignment="1" pivotButton="0" quotePrefix="0" xfId="0">
      <alignment horizontal="center" vertical="center" wrapText="1"/>
    </xf>
    <xf numFmtId="0" fontId="0" fillId="0" borderId="46" pivotButton="0" quotePrefix="0" xfId="0"/>
    <xf numFmtId="0" fontId="66" fillId="23" borderId="61" applyAlignment="1" pivotButton="0" quotePrefix="0" xfId="0">
      <alignment horizontal="center" vertical="center" wrapText="1"/>
    </xf>
    <xf numFmtId="0" fontId="0" fillId="0" borderId="61" pivotButton="0" quotePrefix="0" xfId="0"/>
    <xf numFmtId="0" fontId="66" fillId="18" borderId="67" applyAlignment="1" pivotButton="0" quotePrefix="0" xfId="0">
      <alignment horizontal="center" vertical="center" wrapText="1"/>
    </xf>
    <xf numFmtId="0" fontId="0" fillId="0" borderId="59" pivotButton="0" quotePrefix="0" xfId="0"/>
    <xf numFmtId="0" fontId="23" fillId="2" borderId="17" applyAlignment="1" pivotButton="0" quotePrefix="0" xfId="0">
      <alignment horizontal="center" vertical="center" wrapText="1"/>
    </xf>
    <xf numFmtId="0" fontId="0" fillId="0" borderId="17" pivotButton="0" quotePrefix="0" xfId="0"/>
    <xf numFmtId="0" fontId="66" fillId="23" borderId="17" applyAlignment="1" pivotButton="0" quotePrefix="0" xfId="0">
      <alignment horizontal="center" vertical="center" wrapText="1"/>
    </xf>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19" fillId="4" borderId="45" applyAlignment="1" pivotButton="0" quotePrefix="0" xfId="0">
      <alignment horizontal="center" vertical="center" wrapText="1"/>
    </xf>
    <xf numFmtId="0" fontId="0" fillId="0" borderId="47" pivotButton="0" quotePrefix="0" xfId="0"/>
    <xf numFmtId="0" fontId="66" fillId="18" borderId="58" applyAlignment="1" pivotButton="0" quotePrefix="0" xfId="0">
      <alignment horizontal="center" vertical="center" wrapText="1"/>
    </xf>
    <xf numFmtId="0" fontId="0" fillId="0" borderId="60" pivotButton="0" quotePrefix="0" xfId="0"/>
    <xf numFmtId="0" fontId="16" fillId="7" borderId="0" applyAlignment="1" pivotButton="0" quotePrefix="0" xfId="0">
      <alignment horizontal="center" vertical="center"/>
    </xf>
    <xf numFmtId="0" fontId="12" fillId="5" borderId="0" pivotButton="0" quotePrefix="0" xfId="0"/>
    <xf numFmtId="0" fontId="12" fillId="0" borderId="0" pivotButton="0" quotePrefix="0" xfId="0"/>
    <xf numFmtId="0" fontId="22" fillId="2" borderId="19" applyAlignment="1" pivotButton="0" quotePrefix="0" xfId="0">
      <alignment horizontal="center" vertical="center" wrapText="1"/>
    </xf>
    <xf numFmtId="0" fontId="0" fillId="0" borderId="32" pivotButton="0" quotePrefix="0" xfId="0"/>
    <xf numFmtId="3" fontId="0" fillId="2" borderId="0" applyAlignment="1" pivotButton="0" quotePrefix="0" xfId="0">
      <alignment horizontal="center"/>
    </xf>
    <xf numFmtId="0" fontId="0" fillId="2" borderId="0" pivotButton="0" quotePrefix="0" xfId="0"/>
    <xf numFmtId="0" fontId="26" fillId="2" borderId="19" applyAlignment="1" pivotButton="0" quotePrefix="0" xfId="0">
      <alignment horizontal="center"/>
    </xf>
    <xf numFmtId="0" fontId="0" fillId="2" borderId="19" applyAlignment="1" pivotButton="0" quotePrefix="0" xfId="0">
      <alignment horizontal="center"/>
    </xf>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0" fillId="0" borderId="37" pivotButton="0" quotePrefix="0" xfId="0"/>
    <xf numFmtId="0" fontId="22" fillId="2" borderId="23" applyAlignment="1" pivotButton="0" quotePrefix="0" xfId="0">
      <alignment horizontal="center" vertical="center" wrapText="1"/>
    </xf>
    <xf numFmtId="3" fontId="0" fillId="0" borderId="0" applyAlignment="1" pivotButton="0" quotePrefix="0" xfId="0">
      <alignment horizontal="center"/>
    </xf>
    <xf numFmtId="0" fontId="22" fillId="2" borderId="47" applyAlignment="1" pivotButton="0" quotePrefix="0" xfId="0">
      <alignment horizontal="center" vertical="center" wrapText="1"/>
    </xf>
    <xf numFmtId="3" fontId="26" fillId="2" borderId="47" applyAlignment="1" pivotButton="0" quotePrefix="0" xfId="0">
      <alignment horizontal="center" vertical="center"/>
    </xf>
    <xf numFmtId="0" fontId="22" fillId="2" borderId="5" applyAlignment="1" pivotButton="0" quotePrefix="0" xfId="0">
      <alignment horizontal="center" vertical="center" wrapText="1"/>
    </xf>
    <xf numFmtId="0" fontId="22" fillId="2" borderId="51" applyAlignment="1" pivotButton="0" quotePrefix="0" xfId="0">
      <alignment horizontal="center" vertical="center" wrapText="1"/>
    </xf>
    <xf numFmtId="0" fontId="0" fillId="0" borderId="51" pivotButton="0" quotePrefix="0" xfId="0"/>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1" fillId="4" borderId="0" applyAlignment="1" pivotButton="0" quotePrefix="0" xfId="0">
      <alignment horizontal="center"/>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0" fillId="0" borderId="0" applyAlignment="1" pivotButton="0" quotePrefix="0" xfId="0">
      <alignment horizontal="center" shrinkToFit="1"/>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1" fillId="3" borderId="43" applyAlignment="1" pivotButton="0" quotePrefix="0" xfId="0">
      <alignment horizontal="center"/>
    </xf>
    <xf numFmtId="0" fontId="3" fillId="0" borderId="19"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0" borderId="0" applyAlignment="1" pivotButton="0" quotePrefix="0" xfId="0">
      <alignment horizont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0" fontId="1" fillId="3" borderId="0" applyAlignment="1" pivotButton="0" quotePrefix="0" xfId="0">
      <alignment horizont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4" fillId="3" borderId="0" applyAlignment="1" pivotButton="0" quotePrefix="0" xfId="0">
      <alignment horizont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0"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2"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496">
        <f>'User Profile'!C8&amp;" ZEV Accreditation Profile"</f>
        <v/>
      </c>
      <c r="S8" s="5" t="n"/>
    </row>
    <row r="9">
      <c r="A9" s="5" t="n"/>
      <c r="S9" s="5" t="n"/>
      <c r="T9" s="194" t="n"/>
    </row>
    <row r="10">
      <c r="A10" s="5" t="n"/>
      <c r="S10" s="5" t="n"/>
    </row>
    <row r="11">
      <c r="A11" s="5" t="n"/>
      <c r="H11" s="332"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497">
        <f>IF(Admin!AA16=Admin!H3,Admin!A95,IF(Admin!AA16=Admin!H21,Admin!A105,IF(Admin!AA16=Admin!H39,Admin!A115,IF(Admin!AA16=Admin!H57,Admin!A125,Admin!A135))))</f>
        <v/>
      </c>
      <c r="F31" s="742" t="n"/>
      <c r="G31" s="742" t="n"/>
      <c r="H31" s="742" t="n"/>
      <c r="I31" s="742" t="n"/>
      <c r="J31" s="742" t="n"/>
      <c r="K31" s="742" t="n"/>
      <c r="L31" s="742" t="n"/>
      <c r="M31" s="742" t="n"/>
      <c r="N31" s="742" t="n"/>
      <c r="O31" s="742"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500" t="inlineStr">
        <is>
          <t>Timeline &amp; Goals</t>
        </is>
      </c>
      <c r="S42" s="5" t="n"/>
    </row>
    <row r="43">
      <c r="A43" s="5" t="n"/>
      <c r="F43" s="204" t="n"/>
      <c r="G43" s="204" t="n"/>
      <c r="H43" s="204" t="n"/>
      <c r="I43" s="204" t="n"/>
      <c r="J43" s="204" t="n"/>
      <c r="K43" s="204" t="n"/>
      <c r="L43" s="204" t="n"/>
      <c r="M43" s="204" t="n"/>
      <c r="S43" s="5" t="n"/>
    </row>
    <row r="44">
      <c r="A44" s="5" t="n"/>
      <c r="F44" s="269"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331">
        <f>IF(Admin!AA16=Admin!H3,Admin!AF3&amp;" Benefits", IF(Admin!AA16=Admin!H21, Admin!AI3&amp;" Benefits", IF(Admin!AA16=Admin!H39, Admin!AL3&amp;" Benefits", IF(Admin!AA16=Admin!H57, Admin!AO3&amp;" Benefits", Admin!AR3&amp;" Benefits"))))</f>
        <v/>
      </c>
      <c r="G49" s="501" t="inlineStr">
        <is>
          <t>Sustainable Fleets ZEV Goals</t>
        </is>
      </c>
      <c r="S49" s="5" t="n"/>
    </row>
    <row r="50" ht="15" customHeight="1" s="572" thickBot="1">
      <c r="A50" s="5" t="n"/>
      <c r="G50" s="204" t="n"/>
      <c r="H50" s="204" t="n"/>
      <c r="I50" s="204" t="n"/>
      <c r="J50" s="204" t="n"/>
      <c r="K50" s="204" t="n"/>
      <c r="L50" s="204" t="n"/>
      <c r="M50" s="204" t="n"/>
      <c r="N50" s="204" t="n"/>
      <c r="S50" s="5" t="n"/>
    </row>
    <row r="51" ht="15" customHeight="1" s="572" thickBot="1">
      <c r="A51" s="5" t="n"/>
      <c r="B51" s="743">
        <f>IF(Admin!AA16=Admin!H3,Admin!AF4, IF(Admin!AA16=Admin!H21, Admin!AI4, IF(Admin!AA16=Admin!H39, Admin!AL4, IF(Admin!AA16=Admin!H57, Admin!AO4, Admin!AR4))))</f>
        <v/>
      </c>
      <c r="C51" s="584" t="n"/>
      <c r="D51" s="744" t="n"/>
      <c r="S51" s="5" t="n"/>
    </row>
    <row r="52">
      <c r="A52" s="5" t="n"/>
      <c r="B52" s="97" t="n"/>
      <c r="D52" s="745" t="n"/>
      <c r="G52" s="483" t="inlineStr">
        <is>
          <t>Zero Emission Vehicles</t>
        </is>
      </c>
      <c r="H52" s="584" t="n"/>
      <c r="I52" s="746" t="n"/>
      <c r="J52" s="45" t="n">
        <v>0.1</v>
      </c>
      <c r="K52" s="45" t="n">
        <v>0.25</v>
      </c>
      <c r="L52" s="45" t="n">
        <v>0.5</v>
      </c>
      <c r="M52" s="45" t="n">
        <v>0.75</v>
      </c>
      <c r="N52" s="46" t="n">
        <v>1</v>
      </c>
      <c r="S52" s="5" t="n"/>
      <c r="U52" s="213" t="n"/>
    </row>
    <row r="53">
      <c r="A53" s="5" t="n"/>
      <c r="B53" s="97" t="n"/>
      <c r="D53" s="745" t="n"/>
      <c r="F53" s="507" t="inlineStr">
        <is>
          <t>Group 1</t>
        </is>
      </c>
      <c r="G53" s="502" t="inlineStr">
        <is>
          <t>Box trucks or Vans, Two-axel buses, Yard trucks, Light Duty</t>
        </is>
      </c>
      <c r="H53" s="584" t="n"/>
      <c r="I53" s="746" t="n"/>
      <c r="J53" s="747" t="n">
        <v>2025</v>
      </c>
      <c r="K53" s="747" t="n">
        <v>2028</v>
      </c>
      <c r="L53" s="747" t="n">
        <v>2031</v>
      </c>
      <c r="M53" s="747" t="n">
        <v>2033</v>
      </c>
      <c r="N53" s="748" t="n">
        <v>2035</v>
      </c>
      <c r="S53" s="5" t="n"/>
    </row>
    <row r="54">
      <c r="A54" s="5" t="n"/>
      <c r="B54" s="97" t="n"/>
      <c r="D54" s="745" t="n"/>
      <c r="F54" s="749" t="n"/>
      <c r="G54" s="204" t="n"/>
      <c r="H54" s="204" t="n"/>
      <c r="I54" s="750" t="n"/>
      <c r="J54" s="751" t="n"/>
      <c r="K54" s="751" t="n"/>
      <c r="L54" s="751" t="n"/>
      <c r="M54" s="751" t="n"/>
      <c r="N54" s="752" t="n"/>
      <c r="S54" s="5" t="n"/>
      <c r="U54" s="213" t="n"/>
    </row>
    <row r="55">
      <c r="A55" s="5" t="n"/>
      <c r="B55" s="97" t="n"/>
      <c r="D55" s="745" t="n"/>
      <c r="F55" s="509" t="inlineStr">
        <is>
          <t>Group 2</t>
        </is>
      </c>
      <c r="G55" s="504" t="inlineStr">
        <is>
          <t>Work trucks, Day cab tractors, Three-axel buses</t>
        </is>
      </c>
      <c r="H55" s="742" t="n"/>
      <c r="I55" s="753" t="n"/>
      <c r="J55" s="754" t="n">
        <v>2027</v>
      </c>
      <c r="K55" s="754" t="n">
        <v>2030</v>
      </c>
      <c r="L55" s="754" t="n">
        <v>2033</v>
      </c>
      <c r="M55" s="754" t="n">
        <v>2036</v>
      </c>
      <c r="N55" s="755" t="n">
        <v>2039</v>
      </c>
      <c r="S55" s="5" t="n"/>
      <c r="U55" s="213" t="n"/>
    </row>
    <row r="56">
      <c r="A56" s="5" t="n"/>
      <c r="B56" s="97" t="n"/>
      <c r="D56" s="745" t="n"/>
      <c r="F56" s="749" t="n"/>
      <c r="G56" s="204" t="n"/>
      <c r="H56" s="204" t="n"/>
      <c r="I56" s="750" t="n"/>
      <c r="J56" s="751" t="n"/>
      <c r="K56" s="751" t="n"/>
      <c r="L56" s="751" t="n"/>
      <c r="M56" s="751" t="n"/>
      <c r="N56" s="752" t="n"/>
      <c r="S56" s="5" t="n"/>
    </row>
    <row r="57">
      <c r="A57" s="5" t="n"/>
      <c r="B57" s="97" t="n"/>
      <c r="D57" s="745" t="n"/>
      <c r="F57" s="508" t="inlineStr">
        <is>
          <t>Group 3</t>
        </is>
      </c>
      <c r="G57" s="503" t="inlineStr">
        <is>
          <t>Sleeper cab tractors and Specialty vehicles</t>
        </is>
      </c>
      <c r="H57" s="742" t="n"/>
      <c r="I57" s="753" t="n"/>
      <c r="J57" s="756" t="n">
        <v>2030</v>
      </c>
      <c r="K57" s="756" t="n">
        <v>2033</v>
      </c>
      <c r="L57" s="756" t="n">
        <v>2036</v>
      </c>
      <c r="M57" s="756" t="n">
        <v>2039</v>
      </c>
      <c r="N57" s="757" t="n">
        <v>2042</v>
      </c>
      <c r="S57" s="5" t="n"/>
      <c r="U57" s="213" t="n"/>
    </row>
    <row r="58" ht="15" customHeight="1" s="572" thickBot="1">
      <c r="A58" s="5" t="n"/>
      <c r="B58" s="97" t="n"/>
      <c r="D58" s="745" t="n"/>
      <c r="F58" s="749" t="n"/>
      <c r="G58" s="204" t="n"/>
      <c r="H58" s="204" t="n"/>
      <c r="I58" s="750" t="n"/>
      <c r="J58" s="758" t="n"/>
      <c r="K58" s="758" t="n"/>
      <c r="L58" s="758" t="n"/>
      <c r="M58" s="758" t="n"/>
      <c r="N58" s="759" t="n"/>
      <c r="S58" s="5" t="n"/>
    </row>
    <row r="59">
      <c r="A59" s="5" t="n"/>
      <c r="B59" s="97" t="n"/>
      <c r="D59" s="745" t="n"/>
      <c r="S59" s="5" t="n"/>
    </row>
    <row r="60">
      <c r="A60" s="5" t="n"/>
      <c r="B60" s="97" t="n"/>
      <c r="D60" s="745" t="n"/>
      <c r="F60" s="331" t="inlineStr">
        <is>
          <t>Your ZEV Goals</t>
        </is>
      </c>
      <c r="S60" s="5" t="n"/>
    </row>
    <row r="61">
      <c r="A61" s="5" t="n"/>
      <c r="B61" s="97" t="n"/>
      <c r="D61" s="745" t="n"/>
      <c r="S61" s="5" t="n"/>
    </row>
    <row r="62" ht="15" customHeight="1" s="572" thickBot="1">
      <c r="A62" s="5" t="n"/>
      <c r="B62" s="97" t="n"/>
      <c r="D62" s="745" t="n"/>
      <c r="S62" s="5" t="n"/>
    </row>
    <row r="63" ht="15" customHeight="1" s="572" thickBot="1">
      <c r="A63" s="5" t="n"/>
      <c r="B63" s="97" t="n"/>
      <c r="D63" s="745" t="n"/>
      <c r="G63" s="483" t="inlineStr">
        <is>
          <t>Zero Emission Vehicles</t>
        </is>
      </c>
      <c r="H63" s="584" t="n"/>
      <c r="I63" s="746" t="n"/>
      <c r="J63" s="47" t="inlineStr">
        <is>
          <t>Deadline</t>
        </is>
      </c>
      <c r="K63" s="47" t="inlineStr">
        <is>
          <t>Goal (%)</t>
        </is>
      </c>
      <c r="L63" s="47" t="inlineStr">
        <is>
          <t>Goal (#)</t>
        </is>
      </c>
      <c r="M63" s="487" t="inlineStr">
        <is>
          <t>Your Progress (%)</t>
        </is>
      </c>
      <c r="N63" s="746" t="n"/>
      <c r="O63" s="487" t="inlineStr">
        <is>
          <t>Your Progress (#)</t>
        </is>
      </c>
      <c r="P63" s="746" t="n"/>
      <c r="Q63" s="49" t="n"/>
      <c r="R63" s="49" t="n"/>
      <c r="S63" s="5" t="n"/>
      <c r="U63" s="196" t="n"/>
    </row>
    <row r="64">
      <c r="A64" s="5" t="n"/>
      <c r="B64" s="97" t="n"/>
      <c r="D64" s="745" t="n"/>
      <c r="F64" s="530" t="inlineStr">
        <is>
          <t>Group 1</t>
        </is>
      </c>
      <c r="G64" s="457" t="inlineStr">
        <is>
          <t>Box trucks or Vans, Two-axel buses, Yard trucks, Light Duty</t>
        </is>
      </c>
      <c r="H64" s="584" t="n"/>
      <c r="I64" s="746" t="n"/>
      <c r="J64" s="513">
        <f>IF('User Profile'!D18&lt;='REPORT CARD'!J53,'REPORT CARD'!J53, IF('User Profile'!D18&lt;='REPORT CARD'!K53,'REPORT CARD'!K53, IF('User Profile'!D18&lt;='REPORT CARD'!L53,'REPORT CARD'!L53, IF('User Profile'!D18&lt;='REPORT CARD'!M53,'REPORT CARD'!M53, 'REPORT CARD'!N53))))</f>
        <v/>
      </c>
      <c r="K64" s="491">
        <f>IF('User Profile'!D18&lt;='REPORT CARD'!J53, 'REPORT CARD'!J52, IF('User Profile'!D18&lt;='REPORT CARD'!K53, 'REPORT CARD'!K52, IF('User Profile'!D18 &lt;= 'REPORT CARD'!L53, 'REPORT CARD'!L52, IF('User Profile'!D18 &lt;='REPORT CARD'!M53, 'REPORT CARD'!M52, 'REPORT CARD'!N52))))</f>
        <v/>
      </c>
      <c r="L64" s="482">
        <f>_xlfn.CEILING.MATH('REPORT CARD'!K64*(Admin!Y24))</f>
        <v/>
      </c>
      <c r="M64" s="517">
        <f>IF('REPORT CARD'!O64=0,0, 'REPORT CARD'!O64/Admin!Y24)</f>
        <v/>
      </c>
      <c r="N64" s="746" t="n"/>
      <c r="O64" s="489">
        <f>Admin!Y31</f>
        <v/>
      </c>
      <c r="P64" s="746" t="n"/>
      <c r="S64" s="5" t="n"/>
    </row>
    <row r="65">
      <c r="A65" s="5" t="n"/>
      <c r="B65" s="97" t="n"/>
      <c r="D65" s="745" t="n"/>
      <c r="F65" s="760" t="n"/>
      <c r="G65" s="760" t="n"/>
      <c r="H65" s="204" t="n"/>
      <c r="I65" s="750" t="n"/>
      <c r="J65" s="751" t="n"/>
      <c r="K65" s="751" t="n"/>
      <c r="L65" s="751" t="n"/>
      <c r="M65" s="761" t="n"/>
      <c r="N65" s="750" t="n"/>
      <c r="O65" s="761" t="n"/>
      <c r="P65" s="750" t="n"/>
      <c r="S65" s="5" t="n"/>
    </row>
    <row r="66">
      <c r="A66" s="5" t="n"/>
      <c r="B66" s="97" t="n"/>
      <c r="D66" s="745" t="n"/>
      <c r="F66" s="436" t="inlineStr">
        <is>
          <t>Group 2</t>
        </is>
      </c>
      <c r="G66" s="449" t="inlineStr">
        <is>
          <t>Work trucks, Day cab tractors, Three-axel buses</t>
        </is>
      </c>
      <c r="H66" s="742" t="n"/>
      <c r="I66" s="753" t="n"/>
      <c r="J66" s="515">
        <f>IF('User Profile'!D18&lt;='REPORT CARD'!J55,'REPORT CARD'!J55, IF('User Profile'!D18&lt;='REPORT CARD'!K55,'REPORT CARD'!K55, IF('User Profile'!D18&lt;='REPORT CARD'!L55,'REPORT CARD'!L55, IF('User Profile'!D18&lt;='REPORT CARD'!M55,'REPORT CARD'!M55, 'REPORT CARD'!N55))))</f>
        <v/>
      </c>
      <c r="K66" s="434">
        <f>IF('User Profile'!D18&lt;='REPORT CARD'!J55, 'REPORT CARD'!J52, IF('User Profile'!D18&lt;='REPORT CARD'!K55, 'REPORT CARD'!K52, IF('User Profile'!D18 &lt;= 'REPORT CARD'!L55, 'REPORT CARD'!L52, IF('User Profile'!D18 &lt;='REPORT CARD'!M55, 'REPORT CARD'!M52, 'REPORT CARD'!N52))))</f>
        <v/>
      </c>
      <c r="L66" s="435">
        <f>_xlfn.CEILING.MATH('REPORT CARD'!K66*(Admin!AA24))</f>
        <v/>
      </c>
      <c r="M66" s="434">
        <f>IF('REPORT CARD'!O66=0,0, 'REPORT CARD'!O66/Admin!AA24)</f>
        <v/>
      </c>
      <c r="N66" s="753" t="n"/>
      <c r="O66" s="435">
        <f>Admin!AA31</f>
        <v/>
      </c>
      <c r="P66" s="753" t="n"/>
      <c r="S66" s="5" t="n"/>
    </row>
    <row r="67">
      <c r="A67" s="5" t="n"/>
      <c r="B67" s="97" t="n"/>
      <c r="D67" s="745" t="n"/>
      <c r="F67" s="760" t="n"/>
      <c r="G67" s="760" t="n"/>
      <c r="H67" s="204" t="n"/>
      <c r="I67" s="750" t="n"/>
      <c r="J67" s="751" t="n"/>
      <c r="K67" s="751" t="n"/>
      <c r="L67" s="751" t="n"/>
      <c r="M67" s="761" t="n"/>
      <c r="N67" s="750" t="n"/>
      <c r="O67" s="761" t="n"/>
      <c r="P67" s="750" t="n"/>
      <c r="S67" s="5" t="n"/>
    </row>
    <row r="68">
      <c r="A68" s="5" t="n"/>
      <c r="B68" s="97" t="n"/>
      <c r="D68" s="745" t="n"/>
      <c r="F68" s="451" t="inlineStr">
        <is>
          <t>Group 3</t>
        </is>
      </c>
      <c r="G68" s="444" t="inlineStr">
        <is>
          <t>Sleeper cab tractors and Specialty vehicles</t>
        </is>
      </c>
      <c r="H68" s="742" t="n"/>
      <c r="I68" s="753" t="n"/>
      <c r="J68" s="514">
        <f>IF('User Profile'!D18&lt;='REPORT CARD'!J57,'REPORT CARD'!J57, IF('User Profile'!D18&lt;='REPORT CARD'!K57,'REPORT CARD'!K57, IF('User Profile'!D18&lt;='REPORT CARD'!L57,'REPORT CARD'!L57, IF('User Profile'!D18&lt;='REPORT CARD'!M57,'REPORT CARD'!M57, 'REPORT CARD'!N57))))</f>
        <v/>
      </c>
      <c r="K68" s="485">
        <f>IF('User Profile'!D18&lt;='REPORT CARD'!J57, 'REPORT CARD'!J52, IF('User Profile'!D18&lt;='REPORT CARD'!K57, 'REPORT CARD'!K52, IF('User Profile'!D18 &lt;= 'REPORT CARD'!L57, 'REPORT CARD'!L52, IF('User Profile'!D18 &lt;='REPORT CARD'!M57, 'REPORT CARD'!M52, 'REPORT CARD'!N52))))</f>
        <v/>
      </c>
      <c r="L68" s="432">
        <f>_xlfn.CEILING.MATH('REPORT CARD'!K68*(Admin!AC24))</f>
        <v/>
      </c>
      <c r="M68" s="519">
        <f>IF('REPORT CARD'!O68=0,0, 'REPORT CARD'!O68/Admin!AC24)</f>
        <v/>
      </c>
      <c r="N68" s="753" t="n"/>
      <c r="O68" s="478">
        <f>Admin!AC31</f>
        <v/>
      </c>
      <c r="P68" s="753" t="n"/>
      <c r="S68" s="5" t="n"/>
    </row>
    <row r="69" ht="15" customHeight="1" s="572" thickBot="1">
      <c r="A69" s="5" t="n"/>
      <c r="B69" s="97" t="n"/>
      <c r="D69" s="745" t="n"/>
      <c r="F69" s="760" t="n"/>
      <c r="G69" s="760" t="n"/>
      <c r="H69" s="204" t="n"/>
      <c r="I69" s="750" t="n"/>
      <c r="J69" s="751" t="n"/>
      <c r="K69" s="751" t="n"/>
      <c r="L69" s="751" t="n"/>
      <c r="M69" s="761" t="n"/>
      <c r="N69" s="750" t="n"/>
      <c r="O69" s="761" t="n"/>
      <c r="P69" s="750" t="n"/>
      <c r="S69" s="5" t="n"/>
    </row>
    <row r="70">
      <c r="A70" s="5" t="n"/>
      <c r="B70" s="97" t="n"/>
      <c r="D70" s="745" t="n"/>
      <c r="S70" s="5" t="n"/>
    </row>
    <row r="71">
      <c r="A71" s="5" t="n"/>
      <c r="B71" s="97" t="n"/>
      <c r="D71" s="745" t="n"/>
      <c r="S71" s="5" t="n"/>
    </row>
    <row r="72">
      <c r="A72" s="5" t="n"/>
      <c r="B72" s="97" t="n"/>
      <c r="D72" s="745" t="n"/>
      <c r="S72" s="5" t="n"/>
    </row>
    <row r="73">
      <c r="A73" s="5" t="n"/>
      <c r="B73" s="97" t="n"/>
      <c r="D73" s="745" t="n"/>
      <c r="S73" s="5" t="n"/>
    </row>
    <row r="74" ht="15" customHeight="1" s="572" thickBot="1">
      <c r="A74" s="5" t="n"/>
      <c r="B74" s="99" t="n"/>
      <c r="C74" s="762" t="n"/>
      <c r="D74" s="763" t="n"/>
      <c r="S74" s="5" t="n"/>
    </row>
    <row r="75">
      <c r="A75" s="5" t="n"/>
      <c r="S75" s="5" t="n"/>
    </row>
    <row r="76" ht="14.7" customHeight="1" s="572">
      <c r="A76" s="5" t="n"/>
      <c r="F76" s="136" t="n"/>
      <c r="G76" s="136" t="n"/>
      <c r="H76" s="136" t="n"/>
      <c r="I76" s="136" t="n"/>
      <c r="J76" s="136" t="n"/>
      <c r="K76" s="136" t="n"/>
      <c r="L76" s="136" t="n"/>
      <c r="M76" s="136" t="n"/>
      <c r="N76" s="136" t="n"/>
      <c r="O76" s="136" t="n"/>
      <c r="P76" s="136" t="n"/>
      <c r="Q76" s="136" t="n"/>
      <c r="R76" s="136" t="n"/>
      <c r="S76" s="5" t="n"/>
    </row>
    <row r="77" ht="14.7" customHeight="1" s="572">
      <c r="A77" s="5" t="n"/>
      <c r="E77" s="136" t="n"/>
      <c r="F77" s="136" t="n"/>
      <c r="G77" s="136" t="n"/>
      <c r="H77" s="136" t="n"/>
      <c r="I77" s="136" t="n"/>
      <c r="J77" s="136" t="n"/>
      <c r="K77" s="136" t="n"/>
      <c r="L77" s="136" t="n"/>
      <c r="M77" s="136" t="n"/>
      <c r="N77" s="136" t="n"/>
      <c r="O77" s="136" t="n"/>
      <c r="P77" s="136" t="n"/>
      <c r="Q77" s="136" t="n"/>
      <c r="R77" s="136" t="n"/>
      <c r="S77" s="5" t="n"/>
    </row>
    <row r="78" ht="15" customHeight="1" s="572" thickBot="1">
      <c r="A78" s="5" t="n"/>
      <c r="B78" s="387" t="inlineStr">
        <is>
          <t>Visualize Your Current and Future Goals</t>
        </is>
      </c>
      <c r="R78" s="136" t="n"/>
      <c r="S78" s="5" t="n"/>
    </row>
    <row r="79" ht="15" customHeight="1" s="572" thickBot="1">
      <c r="A79" s="158" t="n"/>
      <c r="B79" s="492" t="inlineStr">
        <is>
          <t>Progression Towards Goal for Group 1 Vehicles</t>
        </is>
      </c>
      <c r="C79" s="584" t="n"/>
      <c r="D79" s="584" t="n"/>
      <c r="E79" s="584" t="n"/>
      <c r="F79" s="584" t="n"/>
      <c r="G79" s="584" t="n"/>
      <c r="H79" s="584" t="n"/>
      <c r="I79" s="584" t="n"/>
      <c r="J79" s="151" t="n"/>
      <c r="K79" s="151" t="n"/>
      <c r="L79" s="764">
        <f>'REPORT CARD'!O64</f>
        <v/>
      </c>
      <c r="M79" s="744" t="n"/>
      <c r="N79" s="765">
        <f>"Your Achievement - Reporting Year: "&amp;'User Profile'!D18</f>
        <v/>
      </c>
      <c r="O79" s="574" t="n"/>
      <c r="P79" s="574" t="n"/>
      <c r="Q79" s="574" t="n"/>
      <c r="R79" s="567" t="n"/>
      <c r="S79" s="5" t="n"/>
    </row>
    <row r="80" ht="14.7" customHeight="1" s="572">
      <c r="A80" s="159" t="n"/>
      <c r="J80" s="140" t="n"/>
      <c r="K80" s="140" t="n"/>
      <c r="L80" s="97" t="n"/>
      <c r="M80" s="745" t="n"/>
      <c r="N80" s="766">
        <f>IF(L79&gt;=L86,Admin!M95, IF('REPORT CARD'!L79=0, Admin!W95, Admin!R95))</f>
        <v/>
      </c>
      <c r="O80" s="584" t="n"/>
      <c r="P80" s="584" t="n"/>
      <c r="Q80" s="584" t="n"/>
      <c r="R80" s="744" t="n"/>
      <c r="S80" s="5" t="n"/>
      <c r="U80" s="194" t="n"/>
    </row>
    <row r="81">
      <c r="A81" s="159" t="n"/>
      <c r="B81" s="140" t="n"/>
      <c r="C81" s="140" t="n"/>
      <c r="D81" s="448" t="n"/>
      <c r="E81" s="140" t="n"/>
      <c r="F81" s="140" t="n"/>
      <c r="G81" s="140" t="n"/>
      <c r="H81" s="140" t="n"/>
      <c r="I81" s="448" t="n"/>
      <c r="J81" s="353" t="n"/>
      <c r="L81" s="97" t="n"/>
      <c r="M81" s="745" t="n"/>
      <c r="N81" s="97" t="n"/>
      <c r="R81" s="745" t="n"/>
      <c r="S81" s="5" t="n"/>
    </row>
    <row r="82">
      <c r="A82" s="159" t="n"/>
      <c r="B82" s="448" t="n"/>
      <c r="J82" s="353" t="n"/>
      <c r="L82" s="97" t="n"/>
      <c r="M82" s="745" t="n"/>
      <c r="N82" s="97" t="n"/>
      <c r="R82" s="745" t="n"/>
      <c r="S82" s="5" t="n"/>
    </row>
    <row r="83">
      <c r="A83" s="159" t="n"/>
      <c r="J83" s="140" t="n"/>
      <c r="K83" s="140" t="n"/>
      <c r="L83" s="97" t="n"/>
      <c r="M83" s="745" t="n"/>
      <c r="N83" s="97" t="n"/>
      <c r="R83" s="745" t="n"/>
      <c r="S83" s="5" t="n"/>
    </row>
    <row r="84" ht="15" customHeight="1" s="572" thickBot="1">
      <c r="A84" s="159" t="n"/>
      <c r="J84" s="140" t="n"/>
      <c r="K84" s="140" t="n"/>
      <c r="L84" s="99" t="n"/>
      <c r="M84" s="763" t="n"/>
      <c r="N84" s="99" t="n"/>
      <c r="O84" s="762" t="n"/>
      <c r="P84" s="762" t="n"/>
      <c r="Q84" s="762" t="n"/>
      <c r="R84" s="763" t="n"/>
      <c r="S84" s="5" t="n"/>
    </row>
    <row r="85" ht="15" customHeight="1" s="572" thickBot="1">
      <c r="A85" s="159" t="n"/>
      <c r="J85" s="140" t="n"/>
      <c r="K85" s="140" t="n"/>
      <c r="L85" s="140" t="n"/>
      <c r="M85" s="140" t="n"/>
      <c r="N85" s="140" t="n"/>
      <c r="O85" s="142" t="n"/>
      <c r="P85" s="142" t="n"/>
      <c r="Q85" s="142" t="n"/>
      <c r="R85" s="153" t="n"/>
      <c r="S85" s="5" t="n"/>
    </row>
    <row r="86" ht="15" customHeight="1" s="572" thickBot="1">
      <c r="A86" s="159" t="n"/>
      <c r="J86" s="140" t="n"/>
      <c r="K86" s="140" t="n"/>
      <c r="L86" s="767">
        <f>'REPORT CARD'!L64</f>
        <v/>
      </c>
      <c r="M86" s="744" t="n"/>
      <c r="N86" s="768">
        <f>"Current Goal - Deadline: "&amp;'REPORT CARD'!J64</f>
        <v/>
      </c>
      <c r="O86" s="574" t="n"/>
      <c r="P86" s="574" t="n"/>
      <c r="Q86" s="574" t="n"/>
      <c r="R86" s="567" t="n"/>
      <c r="S86" s="5" t="n"/>
    </row>
    <row r="87" ht="14.7" customHeight="1" s="572">
      <c r="A87" s="159" t="n"/>
      <c r="J87" s="140" t="n"/>
      <c r="K87" s="140" t="n"/>
      <c r="L87" s="97" t="n"/>
      <c r="M87" s="745" t="n"/>
      <c r="N87" s="769">
        <f>"This is the number of ZEVs you needed by "&amp;'REPORT CARD'!$J$64&amp;" for Group 1 vehicles. This number was calculated by taking "&amp;'REPORT CARD'!$K$64*100&amp;"% of the number of Group 1 vehicles you reported."</f>
        <v/>
      </c>
      <c r="O87" s="584" t="n"/>
      <c r="P87" s="584" t="n"/>
      <c r="Q87" s="584" t="n"/>
      <c r="R87" s="744" t="n"/>
      <c r="S87" s="5" t="n"/>
    </row>
    <row r="88">
      <c r="A88" s="159" t="n"/>
      <c r="J88" s="353" t="n"/>
      <c r="L88" s="97" t="n"/>
      <c r="M88" s="745" t="n"/>
      <c r="N88" s="97" t="n"/>
      <c r="R88" s="745" t="n"/>
      <c r="S88" s="90" t="n"/>
      <c r="U88" s="194" t="n"/>
    </row>
    <row r="89">
      <c r="A89" s="159" t="n"/>
      <c r="J89" s="353" t="n"/>
      <c r="L89" s="97" t="n"/>
      <c r="M89" s="745" t="n"/>
      <c r="N89" s="97" t="n"/>
      <c r="R89" s="745" t="n"/>
      <c r="S89" s="90" t="n"/>
    </row>
    <row r="90">
      <c r="A90" s="159" t="n"/>
      <c r="J90" s="140" t="n"/>
      <c r="K90" s="140" t="n"/>
      <c r="L90" s="97" t="n"/>
      <c r="M90" s="745" t="n"/>
      <c r="N90" s="97" t="n"/>
      <c r="R90" s="745" t="n"/>
      <c r="S90" s="5" t="n"/>
    </row>
    <row r="91" ht="15" customHeight="1" s="572" thickBot="1">
      <c r="A91" s="159" t="n"/>
      <c r="J91" s="140" t="n"/>
      <c r="K91" s="140" t="n"/>
      <c r="L91" s="99" t="n"/>
      <c r="M91" s="763" t="n"/>
      <c r="N91" s="99" t="n"/>
      <c r="O91" s="762" t="n"/>
      <c r="P91" s="762" t="n"/>
      <c r="Q91" s="762" t="n"/>
      <c r="R91" s="763" t="n"/>
      <c r="S91" s="5" t="n"/>
    </row>
    <row r="92" ht="15" customHeight="1" s="572" thickBot="1">
      <c r="A92" s="159" t="n"/>
      <c r="J92" s="140" t="n"/>
      <c r="K92" s="140" t="n"/>
      <c r="L92" s="140" t="n"/>
      <c r="M92" s="140" t="n"/>
      <c r="N92" s="140" t="n"/>
      <c r="O92" s="140" t="n"/>
      <c r="P92" s="140" t="n"/>
      <c r="Q92" s="140" t="n"/>
      <c r="R92" s="154" t="n"/>
      <c r="S92" s="5" t="n"/>
    </row>
    <row r="93" ht="14.7" customHeight="1" s="572" thickBot="1">
      <c r="A93" s="159" t="n"/>
      <c r="J93" s="140" t="n"/>
      <c r="K93" s="140" t="n"/>
      <c r="L93" s="767">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4" t="n"/>
      <c r="N93" s="770">
        <f>"Next Goal - Upcoming Deadline: "&amp;Graphs!H3</f>
        <v/>
      </c>
      <c r="O93" s="574" t="n"/>
      <c r="P93" s="574" t="n"/>
      <c r="Q93" s="574" t="n"/>
      <c r="R93" s="567" t="n"/>
      <c r="S93" s="5" t="n"/>
    </row>
    <row r="94" ht="14.7" customHeight="1" s="572">
      <c r="A94" s="159" t="n"/>
      <c r="J94" s="140" t="n"/>
      <c r="K94" s="140" t="n"/>
      <c r="L94" s="97" t="n"/>
      <c r="M94" s="745" t="n"/>
      <c r="N94" s="766">
        <f>"Assuming that your fleet does not increase in size, this is the number of ZEVs you will need in Group 1 for the next goal in "&amp;Graphs!$H$3&amp;". This number was calculated by taking "&amp;Graphs!B5*100&amp;"% of the number of Group 1 vehicles you reported."</f>
        <v/>
      </c>
      <c r="O94" s="584" t="n"/>
      <c r="P94" s="584" t="n"/>
      <c r="Q94" s="584" t="n"/>
      <c r="R94" s="744" t="n"/>
      <c r="S94" s="5" t="n"/>
      <c r="U94" s="194" t="n"/>
    </row>
    <row r="95" ht="14.7" customHeight="1" s="572">
      <c r="A95" s="159" t="n"/>
      <c r="J95" s="353" t="n"/>
      <c r="L95" s="97" t="n"/>
      <c r="M95" s="745" t="n"/>
      <c r="N95" s="97" t="n"/>
      <c r="R95" s="745" t="n"/>
      <c r="S95" s="90" t="n"/>
      <c r="U95" s="202" t="n"/>
    </row>
    <row r="96" ht="14.7" customHeight="1" s="572">
      <c r="A96" s="159" t="n"/>
      <c r="J96" s="353" t="n"/>
      <c r="L96" s="97" t="n"/>
      <c r="M96" s="745" t="n"/>
      <c r="N96" s="97" t="n"/>
      <c r="R96" s="745" t="n"/>
      <c r="S96" s="90" t="n"/>
    </row>
    <row r="97" ht="14.7" customHeight="1" s="572">
      <c r="A97" s="159" t="n"/>
      <c r="J97" s="140" t="n"/>
      <c r="K97" s="140" t="n"/>
      <c r="L97" s="97" t="n"/>
      <c r="M97" s="745" t="n"/>
      <c r="N97" s="97" t="n"/>
      <c r="R97" s="745" t="n"/>
      <c r="S97" s="5" t="n"/>
    </row>
    <row r="98" ht="14.85" customHeight="1" s="572" thickBot="1">
      <c r="A98" s="159" t="n"/>
      <c r="J98" s="140" t="n"/>
      <c r="K98" s="140" t="n"/>
      <c r="L98" s="99" t="n"/>
      <c r="M98" s="763" t="n"/>
      <c r="N98" s="99" t="n"/>
      <c r="O98" s="762" t="n"/>
      <c r="P98" s="762" t="n"/>
      <c r="Q98" s="762" t="n"/>
      <c r="R98" s="763" t="n"/>
      <c r="S98" s="5" t="n"/>
    </row>
    <row r="99" ht="15" customHeight="1" s="572"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72" thickBot="1">
      <c r="A100" s="144" t="n"/>
      <c r="B100" s="494" t="inlineStr">
        <is>
          <t>Progression Towards Goal for Group 2 Vehicles</t>
        </is>
      </c>
      <c r="C100" s="584" t="n"/>
      <c r="D100" s="584" t="n"/>
      <c r="E100" s="584" t="n"/>
      <c r="F100" s="584" t="n"/>
      <c r="G100" s="584" t="n"/>
      <c r="H100" s="584" t="n"/>
      <c r="I100" s="584" t="n"/>
      <c r="J100" s="145" t="n"/>
      <c r="K100" s="145" t="n"/>
      <c r="L100" s="767">
        <f>'REPORT CARD'!O66</f>
        <v/>
      </c>
      <c r="M100" s="744" t="n"/>
      <c r="N100" s="765">
        <f>"Your Achievement - Reporting Year: "&amp;'User Profile'!D18</f>
        <v/>
      </c>
      <c r="O100" s="574" t="n"/>
      <c r="P100" s="574" t="n"/>
      <c r="Q100" s="574" t="n"/>
      <c r="R100" s="567" t="n"/>
      <c r="S100" s="5" t="n"/>
    </row>
    <row r="101" ht="14.7" customHeight="1" s="572">
      <c r="A101" s="51" t="n"/>
      <c r="L101" s="97" t="n"/>
      <c r="M101" s="745" t="n"/>
      <c r="N101" s="766">
        <f>IF('REPORT CARD'!L100&gt;='REPORT CARD'!L107,Admin!M102,IF('REPORT CARD'!L107=0,Admin!W102,Admin!R102))</f>
        <v/>
      </c>
      <c r="O101" s="584" t="n"/>
      <c r="P101" s="584" t="n"/>
      <c r="Q101" s="584" t="n"/>
      <c r="R101" s="744" t="n"/>
      <c r="S101" s="5" t="n"/>
    </row>
    <row r="102">
      <c r="A102" s="51" t="n"/>
      <c r="D102" s="332" t="n"/>
      <c r="I102" s="332" t="n"/>
      <c r="J102" s="443" t="n"/>
      <c r="L102" s="97" t="n"/>
      <c r="M102" s="745" t="n"/>
      <c r="N102" s="97" t="n"/>
      <c r="R102" s="745" t="n"/>
      <c r="S102" s="5" t="n"/>
    </row>
    <row r="103">
      <c r="A103" s="51" t="n"/>
      <c r="B103" s="332" t="n"/>
      <c r="J103" s="443" t="n"/>
      <c r="L103" s="97" t="n"/>
      <c r="M103" s="745" t="n"/>
      <c r="N103" s="97" t="n"/>
      <c r="R103" s="745" t="n"/>
      <c r="S103" s="5" t="n"/>
    </row>
    <row r="104">
      <c r="A104" s="51" t="n"/>
      <c r="L104" s="97" t="n"/>
      <c r="M104" s="745" t="n"/>
      <c r="N104" s="97" t="n"/>
      <c r="R104" s="745" t="n"/>
      <c r="S104" s="5" t="n"/>
    </row>
    <row r="105" ht="15" customHeight="1" s="572" thickBot="1">
      <c r="A105" s="51" t="n"/>
      <c r="L105" s="99" t="n"/>
      <c r="M105" s="763" t="n"/>
      <c r="N105" s="99" t="n"/>
      <c r="O105" s="762" t="n"/>
      <c r="P105" s="762" t="n"/>
      <c r="Q105" s="762" t="n"/>
      <c r="R105" s="763" t="n"/>
      <c r="S105" s="5" t="n"/>
    </row>
    <row r="106" ht="15" customHeight="1" s="572" thickBot="1">
      <c r="A106" s="51" t="n"/>
      <c r="O106" s="118" t="n"/>
      <c r="P106" s="118" t="n"/>
      <c r="Q106" s="118" t="n"/>
      <c r="R106" s="146" t="n"/>
      <c r="S106" s="5" t="n"/>
    </row>
    <row r="107" ht="15" customHeight="1" s="572" thickBot="1">
      <c r="A107" s="51" t="n"/>
      <c r="L107" s="767">
        <f>'REPORT CARD'!L66</f>
        <v/>
      </c>
      <c r="M107" s="744" t="n"/>
      <c r="N107" s="768">
        <f>"Current Goal - Deadline: "&amp;'REPORT CARD'!J66</f>
        <v/>
      </c>
      <c r="O107" s="574" t="n"/>
      <c r="P107" s="574" t="n"/>
      <c r="Q107" s="574" t="n"/>
      <c r="R107" s="567" t="n"/>
      <c r="S107" s="5" t="n"/>
    </row>
    <row r="108" ht="14.7" customHeight="1" s="572">
      <c r="A108" s="51" t="n"/>
      <c r="L108" s="97" t="n"/>
      <c r="M108" s="745" t="n"/>
      <c r="N108" s="766">
        <f>"This is the number of ZEVs you needed by "&amp;'REPORT CARD'!J66&amp;" for Group 2 vehicles. This number was calculated by taking "&amp;'REPORT CARD'!K66*100&amp;"% of the number of Group 2 vehicles you reported."</f>
        <v/>
      </c>
      <c r="O108" s="584" t="n"/>
      <c r="P108" s="584" t="n"/>
      <c r="Q108" s="584" t="n"/>
      <c r="R108" s="744" t="n"/>
      <c r="S108" s="5" t="n"/>
    </row>
    <row r="109">
      <c r="A109" s="51" t="n"/>
      <c r="J109" s="443" t="n"/>
      <c r="L109" s="97" t="n"/>
      <c r="M109" s="745" t="n"/>
      <c r="N109" s="97" t="n"/>
      <c r="R109" s="745" t="n"/>
      <c r="S109" s="5" t="n"/>
    </row>
    <row r="110">
      <c r="A110" s="51" t="n"/>
      <c r="J110" s="443" t="n"/>
      <c r="L110" s="97" t="n"/>
      <c r="M110" s="745" t="n"/>
      <c r="N110" s="97" t="n"/>
      <c r="R110" s="745" t="n"/>
      <c r="S110" s="5" t="n"/>
    </row>
    <row r="111">
      <c r="A111" s="51" t="n"/>
      <c r="L111" s="97" t="n"/>
      <c r="M111" s="745" t="n"/>
      <c r="N111" s="97" t="n"/>
      <c r="R111" s="745" t="n"/>
      <c r="S111" s="5" t="n"/>
    </row>
    <row r="112" ht="15" customHeight="1" s="572" thickBot="1">
      <c r="A112" s="51" t="n"/>
      <c r="L112" s="99" t="n"/>
      <c r="M112" s="763" t="n"/>
      <c r="N112" s="99" t="n"/>
      <c r="O112" s="762" t="n"/>
      <c r="P112" s="762" t="n"/>
      <c r="Q112" s="762" t="n"/>
      <c r="R112" s="763" t="n"/>
      <c r="S112" s="5" t="n"/>
    </row>
    <row r="113" ht="15" customHeight="1" s="572" thickBot="1">
      <c r="A113" s="51" t="n"/>
      <c r="R113" s="147" t="n"/>
      <c r="S113" s="5" t="n"/>
    </row>
    <row r="114" ht="14.7" customHeight="1" s="572" thickBot="1">
      <c r="A114" s="51" t="n"/>
      <c r="L114" s="767">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4" t="n"/>
      <c r="N114" s="770">
        <f>"Next Goal - Upcoming Deadline: "&amp;Graphs!I3</f>
        <v/>
      </c>
      <c r="O114" s="574" t="n"/>
      <c r="P114" s="574" t="n"/>
      <c r="Q114" s="574" t="n"/>
      <c r="R114" s="567" t="n"/>
      <c r="S114" s="5" t="n"/>
    </row>
    <row r="115" ht="14.7" customHeight="1" s="572">
      <c r="A115" s="51" t="n"/>
      <c r="L115" s="97" t="n"/>
      <c r="M115" s="745" t="n"/>
      <c r="N115" s="766">
        <f>"Assuming that your fleet does not increase in size, this is the amount of ZEVs you will need in Group 2 for the next goal in "&amp;Graphs!I3&amp;". This number was calculated by taking "&amp;Graphs!D5*100&amp;"% of the number of Group 2 vehicles you reported."</f>
        <v/>
      </c>
      <c r="O115" s="584" t="n"/>
      <c r="P115" s="584" t="n"/>
      <c r="Q115" s="584" t="n"/>
      <c r="R115" s="744" t="n"/>
      <c r="S115" s="5" t="n"/>
    </row>
    <row r="116" ht="14.7" customHeight="1" s="572">
      <c r="A116" s="51" t="n"/>
      <c r="J116" s="443" t="n"/>
      <c r="L116" s="97" t="n"/>
      <c r="M116" s="745" t="n"/>
      <c r="N116" s="97" t="n"/>
      <c r="R116" s="745" t="n"/>
      <c r="S116" s="90" t="n"/>
    </row>
    <row r="117" ht="14.7" customHeight="1" s="572">
      <c r="A117" s="51" t="n"/>
      <c r="J117" s="443" t="n"/>
      <c r="L117" s="97" t="n"/>
      <c r="M117" s="745" t="n"/>
      <c r="N117" s="97" t="n"/>
      <c r="R117" s="745" t="n"/>
      <c r="S117" s="90" t="n"/>
    </row>
    <row r="118" ht="14.7" customHeight="1" s="572">
      <c r="A118" s="51" t="n"/>
      <c r="L118" s="97" t="n"/>
      <c r="M118" s="745" t="n"/>
      <c r="N118" s="97" t="n"/>
      <c r="R118" s="745" t="n"/>
      <c r="S118" s="5" t="n"/>
    </row>
    <row r="119" ht="14.85" customHeight="1" s="572" thickBot="1">
      <c r="A119" s="51" t="n"/>
      <c r="L119" s="99" t="n"/>
      <c r="M119" s="763" t="n"/>
      <c r="N119" s="99" t="n"/>
      <c r="O119" s="762" t="n"/>
      <c r="P119" s="762" t="n"/>
      <c r="Q119" s="762" t="n"/>
      <c r="R119" s="763" t="n"/>
      <c r="S119" s="5" t="n"/>
    </row>
    <row r="120" ht="15" customHeight="1" s="572" thickBot="1">
      <c r="A120" s="148" t="n"/>
      <c r="B120" s="52" t="n"/>
      <c r="C120" s="52" t="n"/>
      <c r="D120" s="375" t="n"/>
      <c r="E120" s="52" t="n"/>
      <c r="F120" s="52" t="n"/>
      <c r="G120" s="52" t="n"/>
      <c r="H120" s="52" t="n"/>
      <c r="I120" s="375" t="n"/>
      <c r="J120" s="52" t="n"/>
      <c r="K120" s="52" t="n"/>
      <c r="L120" s="52" t="n"/>
      <c r="M120" s="52" t="n"/>
      <c r="N120" s="52" t="n"/>
      <c r="O120" s="52" t="n"/>
      <c r="P120" s="52" t="n"/>
      <c r="Q120" s="52" t="n"/>
      <c r="R120" s="149" t="n"/>
      <c r="S120" s="8" t="n"/>
    </row>
    <row r="121" ht="15" customHeight="1" s="572" thickBot="1">
      <c r="A121" s="150" t="n"/>
      <c r="B121" s="492" t="inlineStr">
        <is>
          <t>Progression Towards Goal for Group 3 Vehicles</t>
        </is>
      </c>
      <c r="C121" s="584" t="n"/>
      <c r="D121" s="584" t="n"/>
      <c r="E121" s="584" t="n"/>
      <c r="F121" s="584" t="n"/>
      <c r="G121" s="584" t="n"/>
      <c r="H121" s="584" t="n"/>
      <c r="I121" s="584" t="n"/>
      <c r="J121" s="151" t="n"/>
      <c r="K121" s="151" t="n"/>
      <c r="L121" s="764">
        <f>'REPORT CARD'!O105</f>
        <v/>
      </c>
      <c r="M121" s="744" t="n"/>
      <c r="N121" s="765">
        <f>"Your Achievement - Reporting Year: "&amp;'User Profile'!D18</f>
        <v/>
      </c>
      <c r="O121" s="574" t="n"/>
      <c r="P121" s="574" t="n"/>
      <c r="Q121" s="574" t="n"/>
      <c r="R121" s="567" t="n"/>
      <c r="S121" s="5" t="n"/>
    </row>
    <row r="122" ht="14.7" customHeight="1" s="572">
      <c r="A122" s="152" t="n"/>
      <c r="J122" s="140" t="n"/>
      <c r="K122" s="140" t="n"/>
      <c r="L122" s="97" t="n"/>
      <c r="M122" s="745" t="n"/>
      <c r="N122" s="766">
        <f>IF('REPORT CARD'!L121&gt;='REPORT CARD'!L128,Admin!M109,IF('REPORT CARD'!L128=0,Admin!W109,Admin!R109))</f>
        <v/>
      </c>
      <c r="O122" s="584" t="n"/>
      <c r="P122" s="584" t="n"/>
      <c r="Q122" s="584" t="n"/>
      <c r="R122" s="744" t="n"/>
      <c r="S122" s="5" t="n"/>
    </row>
    <row r="123">
      <c r="A123" s="152" t="n"/>
      <c r="B123" s="140" t="n"/>
      <c r="C123" s="140" t="n"/>
      <c r="D123" s="448" t="n"/>
      <c r="E123" s="140" t="n"/>
      <c r="F123" s="140" t="n"/>
      <c r="G123" s="140" t="n"/>
      <c r="H123" s="140" t="n"/>
      <c r="I123" s="448" t="n"/>
      <c r="J123" s="353" t="n"/>
      <c r="L123" s="97" t="n"/>
      <c r="M123" s="745" t="n"/>
      <c r="N123" s="97" t="n"/>
      <c r="R123" s="745" t="n"/>
      <c r="S123" s="5" t="n"/>
      <c r="U123" s="194" t="n"/>
    </row>
    <row r="124">
      <c r="A124" s="152" t="n"/>
      <c r="B124" s="448" t="n"/>
      <c r="J124" s="353" t="n"/>
      <c r="L124" s="97" t="n"/>
      <c r="M124" s="745" t="n"/>
      <c r="N124" s="97" t="n"/>
      <c r="R124" s="745" t="n"/>
      <c r="S124" s="5" t="n"/>
    </row>
    <row r="125">
      <c r="A125" s="152" t="n"/>
      <c r="J125" s="140" t="n"/>
      <c r="K125" s="140" t="n"/>
      <c r="L125" s="97" t="n"/>
      <c r="M125" s="745" t="n"/>
      <c r="N125" s="97" t="n"/>
      <c r="R125" s="745" t="n"/>
      <c r="S125" s="5" t="n"/>
    </row>
    <row r="126" ht="15" customHeight="1" s="572" thickBot="1">
      <c r="A126" s="152" t="n"/>
      <c r="J126" s="140" t="n"/>
      <c r="K126" s="140" t="n"/>
      <c r="L126" s="99" t="n"/>
      <c r="M126" s="763" t="n"/>
      <c r="N126" s="99" t="n"/>
      <c r="O126" s="762" t="n"/>
      <c r="P126" s="762" t="n"/>
      <c r="Q126" s="762" t="n"/>
      <c r="R126" s="763" t="n"/>
      <c r="S126" s="5" t="n"/>
    </row>
    <row r="127" ht="15" customHeight="1" s="572" thickBot="1">
      <c r="A127" s="152" t="n"/>
      <c r="J127" s="140" t="n"/>
      <c r="K127" s="140" t="n"/>
      <c r="L127" s="140" t="n"/>
      <c r="M127" s="140" t="n"/>
      <c r="N127" s="140" t="n"/>
      <c r="O127" s="142" t="n"/>
      <c r="P127" s="142" t="n"/>
      <c r="Q127" s="142" t="n"/>
      <c r="R127" s="153" t="n"/>
      <c r="S127" s="5" t="n"/>
    </row>
    <row r="128" ht="15" customHeight="1" s="572" thickBot="1">
      <c r="A128" s="152" t="n"/>
      <c r="J128" s="140" t="n"/>
      <c r="K128" s="140" t="n"/>
      <c r="L128" s="767">
        <f>'REPORT CARD'!L68</f>
        <v/>
      </c>
      <c r="M128" s="744" t="n"/>
      <c r="N128" s="771">
        <f>"Current Goal - Deadline: "&amp;'REPORT CARD'!J68</f>
        <v/>
      </c>
      <c r="R128" s="745" t="n"/>
      <c r="S128" s="5" t="n"/>
    </row>
    <row r="129" ht="14.7" customHeight="1" s="572">
      <c r="A129" s="152" t="n"/>
      <c r="J129" s="140" t="n"/>
      <c r="K129" s="140" t="n"/>
      <c r="L129" s="97" t="n"/>
      <c r="M129" s="745" t="n"/>
      <c r="N129" s="772">
        <f>"This is the number of ZEVs you needed by "&amp;'REPORT CARD'!J68&amp;" for Group 3 vehicles. This number was calculated by taking "&amp;'REPORT CARD'!K68*100&amp;"% of the number of Group 3 vehicles you reported."</f>
        <v/>
      </c>
      <c r="O129" s="584" t="n"/>
      <c r="P129" s="584" t="n"/>
      <c r="Q129" s="584" t="n"/>
      <c r="R129" s="744" t="n"/>
      <c r="S129" s="5" t="n"/>
    </row>
    <row r="130">
      <c r="A130" s="152" t="n"/>
      <c r="J130" s="353" t="n"/>
      <c r="L130" s="97" t="n"/>
      <c r="M130" s="745" t="n"/>
      <c r="N130" s="97" t="n"/>
      <c r="R130" s="745" t="n"/>
      <c r="S130" s="5" t="n"/>
    </row>
    <row r="131">
      <c r="A131" s="152" t="n"/>
      <c r="J131" s="353" t="n"/>
      <c r="L131" s="97" t="n"/>
      <c r="M131" s="745" t="n"/>
      <c r="N131" s="97" t="n"/>
      <c r="R131" s="745" t="n"/>
      <c r="S131" s="5" t="n"/>
    </row>
    <row r="132">
      <c r="A132" s="152" t="n"/>
      <c r="J132" s="140" t="n"/>
      <c r="K132" s="140" t="n"/>
      <c r="L132" s="97" t="n"/>
      <c r="M132" s="745" t="n"/>
      <c r="N132" s="97" t="n"/>
      <c r="R132" s="745" t="n"/>
      <c r="S132" s="5" t="n"/>
    </row>
    <row r="133" ht="15" customHeight="1" s="572" thickBot="1">
      <c r="A133" s="152" t="n"/>
      <c r="J133" s="140" t="n"/>
      <c r="K133" s="140" t="n"/>
      <c r="L133" s="99" t="n"/>
      <c r="M133" s="763" t="n"/>
      <c r="N133" s="99" t="n"/>
      <c r="O133" s="762" t="n"/>
      <c r="P133" s="762" t="n"/>
      <c r="Q133" s="762" t="n"/>
      <c r="R133" s="763" t="n"/>
      <c r="S133" s="5" t="n"/>
    </row>
    <row r="134" ht="15" customHeight="1" s="572" thickBot="1">
      <c r="A134" s="152" t="n"/>
      <c r="J134" s="140" t="n"/>
      <c r="K134" s="140" t="n"/>
      <c r="L134" s="140" t="n"/>
      <c r="M134" s="140" t="n"/>
      <c r="N134" s="140" t="n"/>
      <c r="O134" s="140" t="n"/>
      <c r="P134" s="140" t="n"/>
      <c r="Q134" s="140" t="n"/>
      <c r="R134" s="154" t="n"/>
      <c r="S134" s="5" t="n"/>
    </row>
    <row r="135" ht="14.7" customHeight="1" s="572">
      <c r="A135" s="152" t="n"/>
      <c r="J135" s="140" t="n"/>
      <c r="K135" s="140" t="n"/>
      <c r="L135" s="767">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4" t="n"/>
      <c r="N135" s="773">
        <f>"Next Goal - Upcoming Deadline: "&amp;Graphs!J3</f>
        <v/>
      </c>
      <c r="R135" s="745" t="n"/>
      <c r="S135" s="5" t="n"/>
    </row>
    <row r="136" ht="14.7" customHeight="1" s="572">
      <c r="A136" s="152" t="n"/>
      <c r="J136" s="140" t="n"/>
      <c r="K136" s="140" t="n"/>
      <c r="L136" s="97" t="n"/>
      <c r="M136" s="745" t="n"/>
      <c r="N136" s="774">
        <f>"Assuming that your fleet does not increase in size, this is the amount of ZEVs you will need in Group 3 for the next goal in "&amp;Graphs!J3&amp;". This number was calculated by taking "&amp;Graphs!F5*100&amp;"% of the number of Group 3 vehicles you reported."</f>
        <v/>
      </c>
      <c r="R136" s="745" t="n"/>
      <c r="S136" s="5" t="n"/>
    </row>
    <row r="137" ht="14.7" customHeight="1" s="572">
      <c r="A137" s="152" t="n"/>
      <c r="J137" s="353" t="n"/>
      <c r="L137" s="97" t="n"/>
      <c r="M137" s="745" t="n"/>
      <c r="N137" s="97" t="n"/>
      <c r="R137" s="745" t="n"/>
      <c r="S137" s="90" t="n"/>
    </row>
    <row r="138" ht="14.7" customHeight="1" s="572">
      <c r="A138" s="152" t="n"/>
      <c r="J138" s="353" t="n"/>
      <c r="L138" s="97" t="n"/>
      <c r="M138" s="745" t="n"/>
      <c r="N138" s="97" t="n"/>
      <c r="R138" s="745" t="n"/>
      <c r="S138" s="90" t="n"/>
    </row>
    <row r="139" ht="14.7" customHeight="1" s="572">
      <c r="A139" s="152" t="n"/>
      <c r="J139" s="140" t="n"/>
      <c r="K139" s="140" t="n"/>
      <c r="L139" s="97" t="n"/>
      <c r="M139" s="745" t="n"/>
      <c r="N139" s="97" t="n"/>
      <c r="R139" s="745" t="n"/>
      <c r="S139" s="5" t="n"/>
    </row>
    <row r="140" ht="14.85" customHeight="1" s="572" thickBot="1">
      <c r="A140" s="152" t="n"/>
      <c r="J140" s="140" t="n"/>
      <c r="K140" s="140" t="n"/>
      <c r="L140" s="99" t="n"/>
      <c r="M140" s="763" t="n"/>
      <c r="N140" s="97" t="n"/>
      <c r="R140" s="745" t="n"/>
      <c r="S140" s="5" t="n"/>
    </row>
    <row r="141" ht="15" customHeight="1" s="572"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72">
      <c r="A144" s="5" t="n"/>
      <c r="G144" s="136" t="n"/>
      <c r="H144" s="136" t="n"/>
      <c r="I144" s="136" t="n"/>
      <c r="J144" s="136" t="n"/>
      <c r="K144" s="136" t="n"/>
      <c r="L144" s="136" t="n"/>
      <c r="M144" s="136" t="n"/>
      <c r="S144" s="5" t="n"/>
    </row>
    <row r="145" ht="14.7" customHeight="1" s="572">
      <c r="A145" s="5" t="n"/>
      <c r="F145" s="387" t="inlineStr">
        <is>
          <t>Progress to Date</t>
        </is>
      </c>
      <c r="N145" s="136" t="n"/>
      <c r="S145" s="5" t="n"/>
    </row>
    <row r="146" ht="14.7" customHeight="1" s="572">
      <c r="A146" s="5" t="n"/>
      <c r="N146" s="136" t="n"/>
      <c r="S146" s="8" t="n"/>
    </row>
    <row r="147">
      <c r="A147" s="5" t="n"/>
      <c r="S147" s="5" t="n"/>
    </row>
    <row r="148" ht="15" customHeight="1" s="572" thickBot="1">
      <c r="A148" s="52" t="n"/>
      <c r="S148" s="5" t="n"/>
    </row>
    <row r="149">
      <c r="A149" s="775" t="inlineStr">
        <is>
          <t>Non-ZEV Footprint</t>
        </is>
      </c>
      <c r="B149" s="584" t="n"/>
      <c r="C149" s="584" t="n"/>
      <c r="D149" s="584" t="n"/>
      <c r="E149" s="584" t="n"/>
      <c r="F149" s="584" t="n"/>
      <c r="G149" s="584" t="n"/>
      <c r="H149" s="584" t="n"/>
      <c r="I149" s="584" t="n"/>
      <c r="J149" s="744" t="n"/>
      <c r="L149" s="776" t="inlineStr">
        <is>
          <t>Section Explanation</t>
        </is>
      </c>
      <c r="M149" s="584" t="n"/>
      <c r="N149" s="584" t="n"/>
      <c r="O149" s="584" t="n"/>
      <c r="P149" s="584" t="n"/>
      <c r="Q149" s="584" t="n"/>
      <c r="R149" s="744" t="n"/>
      <c r="S149" s="5" t="n"/>
    </row>
    <row r="150" ht="14.7" customHeight="1" s="572">
      <c r="A150" s="97" t="n"/>
      <c r="J150" s="745" t="n"/>
      <c r="L150" s="777" t="inlineStr">
        <is>
          <t>This is an overview of how green your fleet is becoming! Continue to adopt zero-emission vehicles (ZEVs) over time, and eventually your pie chart will be completely green!</t>
        </is>
      </c>
      <c r="R150" s="745" t="n"/>
      <c r="S150" s="5" t="n"/>
    </row>
    <row r="151">
      <c r="A151" s="97" t="n"/>
      <c r="J151" s="745" t="n"/>
      <c r="L151" s="97" t="n"/>
      <c r="R151" s="745" t="n"/>
      <c r="S151" s="5" t="n"/>
      <c r="U151" s="194" t="n"/>
    </row>
    <row r="152" ht="15" customHeight="1" s="572" thickBot="1">
      <c r="A152" s="99" t="n"/>
      <c r="B152" s="762" t="n"/>
      <c r="C152" s="762" t="n"/>
      <c r="D152" s="762" t="n"/>
      <c r="E152" s="762" t="n"/>
      <c r="F152" s="762" t="n"/>
      <c r="G152" s="762" t="n"/>
      <c r="H152" s="762" t="n"/>
      <c r="I152" s="762" t="n"/>
      <c r="J152" s="763" t="n"/>
      <c r="L152" s="97" t="n"/>
      <c r="R152" s="745" t="n"/>
      <c r="S152" s="5" t="n"/>
    </row>
    <row r="153" ht="15" customHeight="1" s="572" thickBot="1">
      <c r="A153" s="53" t="n"/>
      <c r="B153" s="53" t="n"/>
      <c r="C153" s="53" t="n"/>
      <c r="D153" s="53" t="n"/>
      <c r="E153" s="53" t="n"/>
      <c r="F153" s="53" t="n"/>
      <c r="G153" s="53" t="n"/>
      <c r="H153" s="53" t="n"/>
      <c r="I153" s="53" t="n"/>
      <c r="L153" s="99" t="n"/>
      <c r="M153" s="762" t="n"/>
      <c r="N153" s="762" t="n"/>
      <c r="O153" s="762" t="n"/>
      <c r="P153" s="762" t="n"/>
      <c r="Q153" s="762" t="n"/>
      <c r="R153" s="763" t="n"/>
      <c r="S153" s="5" t="n"/>
    </row>
    <row r="154">
      <c r="A154" s="5" t="n"/>
      <c r="L154" s="118" t="n"/>
      <c r="M154" s="118" t="n"/>
      <c r="N154" s="118" t="n"/>
      <c r="O154" s="118" t="n"/>
      <c r="P154" s="118" t="n"/>
      <c r="Q154" s="118" t="n"/>
      <c r="R154" s="118" t="n"/>
      <c r="S154" s="5" t="n"/>
    </row>
    <row r="155" ht="16.2" customHeight="1" s="572">
      <c r="A155" s="5" t="n"/>
      <c r="C155" s="354">
        <f>"Fleet Size in "&amp;'User Profile'!D17</f>
        <v/>
      </c>
      <c r="L155" s="354">
        <f>"Fleet Size in "&amp;'User Profile'!D18</f>
        <v/>
      </c>
      <c r="S155" s="5" t="n"/>
    </row>
    <row r="156" ht="15" customHeight="1" s="572" thickBot="1">
      <c r="A156" s="5" t="n"/>
      <c r="B156" s="49" t="n"/>
      <c r="G156" s="49" t="n"/>
      <c r="H156" s="49" t="n"/>
      <c r="I156" s="49" t="n"/>
      <c r="S156" s="5" t="n"/>
    </row>
    <row r="157">
      <c r="A157" s="5" t="n"/>
      <c r="B157" s="90" t="n"/>
      <c r="C157" s="90" t="n"/>
      <c r="D157" s="778">
        <f>'Baseline Year Data'!AA119+'Baseline Year Data'!AA120</f>
        <v/>
      </c>
      <c r="E157" s="744" t="n"/>
      <c r="F157" s="91" t="n"/>
      <c r="G157" s="91" t="n"/>
      <c r="H157" s="92" t="n"/>
      <c r="I157" s="92" t="n"/>
      <c r="M157" s="778">
        <f>'Reporting Year Data'!AA119+'Reporting Year Data'!AA120</f>
        <v/>
      </c>
      <c r="N157" s="744" t="n"/>
      <c r="S157" s="5" t="n"/>
    </row>
    <row r="158">
      <c r="A158" s="5" t="n"/>
      <c r="B158" s="90" t="n"/>
      <c r="C158" s="90" t="n"/>
      <c r="D158" s="97" t="n"/>
      <c r="E158" s="745" t="n"/>
      <c r="F158" s="91" t="n"/>
      <c r="G158" s="91" t="n"/>
      <c r="H158" s="93" t="n"/>
      <c r="I158" s="93" t="n"/>
      <c r="M158" s="97" t="n"/>
      <c r="N158" s="745" t="n"/>
      <c r="S158" s="5" t="n"/>
    </row>
    <row r="159">
      <c r="A159" s="5" t="n"/>
      <c r="B159" s="96" t="n"/>
      <c r="C159" s="96" t="n"/>
      <c r="D159" s="97" t="n"/>
      <c r="E159" s="745" t="n"/>
      <c r="F159" s="104">
        <f>"ZEV(s): "&amp;Graphs!B9</f>
        <v/>
      </c>
      <c r="G159" s="94" t="n"/>
      <c r="H159" s="95" t="n"/>
      <c r="I159" s="95" t="n"/>
      <c r="M159" s="97" t="n"/>
      <c r="N159" s="745" t="n"/>
      <c r="O159" s="104">
        <f>"ZEV(s): "&amp;Graphs!B10</f>
        <v/>
      </c>
      <c r="S159" s="5" t="n"/>
    </row>
    <row r="160">
      <c r="A160" s="5" t="n"/>
      <c r="B160" s="96" t="n"/>
      <c r="C160" s="96" t="n"/>
      <c r="D160" s="97" t="n"/>
      <c r="E160" s="745" t="n"/>
      <c r="F160" s="105">
        <f>"Non-ZEV(s): "&amp;Graphs!C9</f>
        <v/>
      </c>
      <c r="G160" s="94" t="n"/>
      <c r="H160" s="95" t="n"/>
      <c r="I160" s="95" t="n"/>
      <c r="M160" s="97" t="n"/>
      <c r="N160" s="745" t="n"/>
      <c r="O160" s="105">
        <f>"Non-ZEV(s): "&amp;Graphs!C10</f>
        <v/>
      </c>
      <c r="S160" s="5" t="n"/>
    </row>
    <row r="161">
      <c r="A161" s="5" t="n"/>
      <c r="B161" s="96" t="n"/>
      <c r="C161" s="96" t="n"/>
      <c r="D161" s="97" t="n"/>
      <c r="E161" s="745" t="n"/>
      <c r="F161" s="94" t="n"/>
      <c r="G161" s="94" t="n"/>
      <c r="H161" s="95" t="n"/>
      <c r="I161" s="95" t="n"/>
      <c r="M161" s="97" t="n"/>
      <c r="N161" s="745" t="n"/>
      <c r="S161" s="5" t="n"/>
    </row>
    <row r="162" ht="15" customHeight="1" s="572" thickBot="1">
      <c r="A162" s="5" t="n"/>
      <c r="B162" s="96" t="n"/>
      <c r="C162" s="96" t="n"/>
      <c r="D162" s="99" t="n"/>
      <c r="E162" s="763" t="n"/>
      <c r="F162" s="94" t="n"/>
      <c r="G162" s="94" t="n"/>
      <c r="H162" s="95" t="n"/>
      <c r="I162" s="95" t="n"/>
      <c r="M162" s="99" t="n"/>
      <c r="N162" s="763"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72" thickBot="1">
      <c r="A178" s="5" t="n"/>
      <c r="S178" s="5" t="n"/>
    </row>
    <row r="179" ht="15" customHeight="1" s="572" thickBot="1">
      <c r="A179" s="775" t="inlineStr">
        <is>
          <t>Vehicle Compostion</t>
        </is>
      </c>
      <c r="B179" s="584" t="n"/>
      <c r="C179" s="584" t="n"/>
      <c r="D179" s="584" t="n"/>
      <c r="E179" s="584" t="n"/>
      <c r="F179" s="584" t="n"/>
      <c r="G179" s="584" t="n"/>
      <c r="H179" s="584" t="n"/>
      <c r="I179" s="584" t="n"/>
      <c r="J179" s="744" t="n"/>
      <c r="L179" s="779" t="inlineStr">
        <is>
          <t>Section Explanation</t>
        </is>
      </c>
      <c r="M179" s="574" t="n"/>
      <c r="N179" s="574" t="n"/>
      <c r="O179" s="574" t="n"/>
      <c r="P179" s="574" t="n"/>
      <c r="Q179" s="574" t="n"/>
      <c r="R179" s="567" t="n"/>
      <c r="S179" s="5" t="n"/>
    </row>
    <row r="180">
      <c r="A180" s="97" t="n"/>
      <c r="J180" s="745" t="n"/>
      <c r="L180" s="780" t="inlineStr">
        <is>
          <t>From these graphs you can:
- Keep track of where your ZEV are needed
- Keep track of where your ZEV are going
- Track mileage from your ZEVs and non-ZEVs</t>
        </is>
      </c>
      <c r="M180" s="584" t="n"/>
      <c r="N180" s="584" t="n"/>
      <c r="O180" s="584" t="n"/>
      <c r="P180" s="584" t="n"/>
      <c r="Q180" s="584" t="n"/>
      <c r="R180" s="744" t="n"/>
      <c r="S180" s="5" t="n"/>
    </row>
    <row r="181">
      <c r="A181" s="97" t="n"/>
      <c r="J181" s="745" t="n"/>
      <c r="L181" s="97" t="n"/>
      <c r="R181" s="745" t="n"/>
      <c r="S181" s="5" t="n"/>
    </row>
    <row r="182" ht="15" customHeight="1" s="572" thickBot="1">
      <c r="A182" s="99" t="n"/>
      <c r="B182" s="762" t="n"/>
      <c r="C182" s="762" t="n"/>
      <c r="D182" s="762" t="n"/>
      <c r="E182" s="762" t="n"/>
      <c r="F182" s="762" t="n"/>
      <c r="G182" s="762" t="n"/>
      <c r="H182" s="762" t="n"/>
      <c r="I182" s="762" t="n"/>
      <c r="J182" s="763" t="n"/>
      <c r="L182" s="97" t="n"/>
      <c r="R182" s="745" t="n"/>
      <c r="S182" s="5" t="n"/>
    </row>
    <row r="183">
      <c r="A183" s="135" t="n"/>
      <c r="B183" s="53" t="n"/>
      <c r="C183" s="53" t="n"/>
      <c r="D183" s="53" t="n"/>
      <c r="E183" s="53" t="n"/>
      <c r="F183" s="53" t="n"/>
      <c r="G183" s="53" t="n"/>
      <c r="H183" s="53" t="n"/>
      <c r="I183" s="53" t="n"/>
      <c r="L183" s="97" t="n"/>
      <c r="R183" s="745" t="n"/>
      <c r="S183" s="5" t="n"/>
    </row>
    <row r="184" ht="15" customHeight="1" s="572" thickBot="1">
      <c r="A184" s="5" t="n"/>
      <c r="L184" s="99" t="n"/>
      <c r="M184" s="762" t="n"/>
      <c r="N184" s="762" t="n"/>
      <c r="O184" s="762" t="n"/>
      <c r="P184" s="762" t="n"/>
      <c r="Q184" s="762" t="n"/>
      <c r="R184" s="763" t="n"/>
      <c r="S184" s="5" t="n"/>
    </row>
    <row r="185">
      <c r="A185" s="5" t="n"/>
      <c r="S185" s="5" t="n"/>
    </row>
    <row r="186">
      <c r="A186" s="5" t="n"/>
      <c r="B186" s="352" t="inlineStr">
        <is>
          <t>Baseline Year - ZEV and Non-ZEV Vehicle Composition</t>
        </is>
      </c>
      <c r="L186" s="35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264" t="inlineStr">
        <is>
          <t>Green House Gas Emissions in Baseline Year and Reporting Year</t>
        </is>
      </c>
      <c r="S204" s="5" t="n"/>
    </row>
    <row r="205" ht="15" customHeight="1" s="572" thickBot="1">
      <c r="A205" s="5" t="n"/>
      <c r="S205" s="5" t="n"/>
    </row>
    <row r="206">
      <c r="A206" s="781" t="n"/>
      <c r="B206" s="584" t="n"/>
      <c r="C206" s="584" t="n"/>
      <c r="D206" s="584" t="n"/>
      <c r="E206" s="584" t="n"/>
      <c r="F206" s="584" t="n"/>
      <c r="G206" s="584" t="n"/>
      <c r="H206" s="584" t="n"/>
      <c r="I206" s="584" t="n"/>
      <c r="J206" s="584" t="n"/>
      <c r="K206" s="584" t="n"/>
      <c r="L206" s="584" t="n"/>
      <c r="M206" s="584" t="n"/>
      <c r="N206" s="584" t="n"/>
      <c r="O206" s="584" t="n"/>
      <c r="P206" s="584" t="n"/>
      <c r="Q206" s="584" t="n"/>
      <c r="R206" s="744" t="n"/>
      <c r="S206" s="5" t="n"/>
    </row>
    <row r="207">
      <c r="A207" s="97" t="n"/>
      <c r="R207" s="745" t="n"/>
      <c r="S207" s="5" t="n"/>
    </row>
    <row r="208">
      <c r="A208" s="97" t="n"/>
      <c r="R208" s="745" t="n"/>
      <c r="S208" s="5" t="n"/>
    </row>
    <row r="209">
      <c r="A209" s="97" t="n"/>
      <c r="R209" s="745" t="n"/>
      <c r="S209" s="5" t="n"/>
      <c r="U209" s="194" t="n"/>
    </row>
    <row r="210">
      <c r="A210" s="97" t="n"/>
      <c r="R210" s="745" t="n"/>
      <c r="S210" s="5" t="n"/>
    </row>
    <row r="211">
      <c r="A211" s="97" t="n"/>
      <c r="R211" s="745" t="n"/>
      <c r="S211" s="5" t="n"/>
    </row>
    <row r="212">
      <c r="A212" s="97" t="n"/>
      <c r="R212" s="745" t="n"/>
      <c r="S212" s="5" t="n"/>
    </row>
    <row r="213">
      <c r="A213" s="97" t="n"/>
      <c r="R213" s="745" t="n"/>
      <c r="S213" s="5" t="n"/>
    </row>
    <row r="214">
      <c r="A214" s="97" t="n"/>
      <c r="R214" s="745" t="n"/>
      <c r="S214" s="5" t="n"/>
    </row>
    <row r="215">
      <c r="A215" s="97" t="n"/>
      <c r="R215" s="745" t="n"/>
      <c r="S215" s="5" t="n"/>
    </row>
    <row r="216" ht="14.7" customHeight="1" s="572">
      <c r="A216" s="97" t="n"/>
      <c r="R216" s="745" t="n"/>
      <c r="S216" s="5" t="n"/>
    </row>
    <row r="217" ht="14.7" customHeight="1" s="572">
      <c r="A217" s="97" t="n"/>
      <c r="R217" s="745" t="n"/>
      <c r="S217" s="5" t="n"/>
      <c r="U217" s="194" t="n"/>
    </row>
    <row r="218">
      <c r="A218" s="97" t="n"/>
      <c r="R218" s="745" t="n"/>
      <c r="S218" s="5" t="n"/>
    </row>
    <row r="219">
      <c r="A219" s="97" t="n"/>
      <c r="R219" s="745" t="n"/>
      <c r="S219" s="5" t="n"/>
    </row>
    <row r="220">
      <c r="A220" s="97" t="n"/>
      <c r="R220" s="745" t="n"/>
      <c r="S220" s="5" t="n"/>
    </row>
    <row r="221">
      <c r="A221" s="97" t="n"/>
      <c r="R221" s="745" t="n"/>
      <c r="S221" s="5" t="n"/>
    </row>
    <row r="222">
      <c r="A222" s="97" t="n"/>
      <c r="R222" s="745" t="n"/>
      <c r="S222" s="5" t="n"/>
    </row>
    <row r="223">
      <c r="A223" s="97" t="n"/>
      <c r="R223" s="745" t="n"/>
      <c r="S223" s="5" t="n"/>
    </row>
    <row r="224">
      <c r="A224" s="97" t="n"/>
      <c r="R224" s="745" t="n"/>
      <c r="S224" s="5" t="n"/>
    </row>
    <row r="225">
      <c r="A225" s="97" t="n"/>
      <c r="R225" s="745" t="n"/>
      <c r="S225" s="5" t="n"/>
    </row>
    <row r="226">
      <c r="A226" s="97" t="n"/>
      <c r="R226" s="745" t="n"/>
      <c r="S226" s="5" t="n"/>
    </row>
    <row r="227">
      <c r="A227" s="97" t="n"/>
      <c r="R227" s="745" t="n"/>
      <c r="S227" s="5" t="n"/>
    </row>
    <row r="228">
      <c r="A228" s="97" t="n"/>
      <c r="R228" s="745" t="n"/>
      <c r="S228" s="5" t="n"/>
    </row>
    <row r="229" ht="15" customHeight="1" s="572" thickBot="1">
      <c r="A229" s="99" t="n"/>
      <c r="B229" s="762" t="n"/>
      <c r="C229" s="762" t="n"/>
      <c r="D229" s="762" t="n"/>
      <c r="E229" s="762" t="n"/>
      <c r="F229" s="762" t="n"/>
      <c r="G229" s="762" t="n"/>
      <c r="H229" s="762" t="n"/>
      <c r="I229" s="762" t="n"/>
      <c r="J229" s="762" t="n"/>
      <c r="K229" s="762" t="n"/>
      <c r="L229" s="762" t="n"/>
      <c r="M229" s="762" t="n"/>
      <c r="N229" s="762" t="n"/>
      <c r="O229" s="762" t="n"/>
      <c r="P229" s="762" t="n"/>
      <c r="Q229" s="762" t="n"/>
      <c r="R229" s="763" t="n"/>
      <c r="S229" s="5" t="n"/>
    </row>
    <row r="230" ht="21.6" customHeight="1" s="572" thickBot="1">
      <c r="A230" s="5" t="n"/>
      <c r="F230" s="261" t="n"/>
      <c r="N230" s="282" t="inlineStr">
        <is>
          <t>Access ZETI Tool</t>
        </is>
      </c>
      <c r="S230" s="5" t="n"/>
    </row>
    <row r="231" ht="15" customHeight="1" s="572" thickBot="1">
      <c r="A231" s="5" t="n"/>
      <c r="B231" s="779" t="inlineStr">
        <is>
          <t>Tool Tip</t>
        </is>
      </c>
      <c r="C231" s="574" t="n"/>
      <c r="D231" s="574" t="n"/>
      <c r="E231" s="574" t="n"/>
      <c r="F231" s="574" t="n"/>
      <c r="G231" s="574" t="n"/>
      <c r="H231" s="567" t="n"/>
      <c r="L231" s="133" t="n"/>
      <c r="M231" s="133" t="n"/>
      <c r="S231" s="5" t="n"/>
    </row>
    <row r="232">
      <c r="A232" s="5" t="n"/>
      <c r="B232" s="780"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4" t="n"/>
      <c r="D232" s="584" t="n"/>
      <c r="E232" s="584" t="n"/>
      <c r="F232" s="584" t="n"/>
      <c r="G232" s="584" t="n"/>
      <c r="H232" s="744" t="n"/>
      <c r="S232" s="5" t="n"/>
      <c r="U232" s="194" t="n"/>
    </row>
    <row r="233">
      <c r="A233" s="5" t="n"/>
      <c r="B233" s="97" t="n"/>
      <c r="H233" s="745" t="n"/>
      <c r="S233" s="5" t="n"/>
    </row>
    <row r="234">
      <c r="A234" s="5" t="n"/>
      <c r="B234" s="97" t="n"/>
      <c r="H234" s="745" t="n"/>
      <c r="S234" s="5" t="n"/>
      <c r="U234" s="194" t="n"/>
    </row>
    <row r="235">
      <c r="A235" s="5" t="n"/>
      <c r="B235" s="97" t="n"/>
      <c r="H235" s="745" t="n"/>
      <c r="S235" s="5" t="n"/>
    </row>
    <row r="236" ht="15" customHeight="1" s="572" thickBot="1">
      <c r="A236" s="5" t="n"/>
      <c r="B236" s="99" t="n"/>
      <c r="C236" s="762" t="n"/>
      <c r="D236" s="762" t="n"/>
      <c r="E236" s="762" t="n"/>
      <c r="F236" s="762" t="n"/>
      <c r="G236" s="762" t="n"/>
      <c r="H236" s="763" t="n"/>
      <c r="S236" s="5" t="n"/>
    </row>
    <row r="237">
      <c r="A237" s="5" t="n"/>
      <c r="S237" s="5" t="n"/>
    </row>
    <row r="238">
      <c r="A238" s="5" t="n"/>
      <c r="B238" s="331" t="inlineStr">
        <is>
          <t>Vehicle Types in Your Fleet</t>
        </is>
      </c>
      <c r="S238" s="5" t="n"/>
    </row>
    <row r="239" ht="15" customHeight="1" s="572" thickBot="1">
      <c r="A239" s="5" t="n"/>
      <c r="I239" s="332" t="n"/>
      <c r="S239" s="5" t="n"/>
    </row>
    <row r="240" ht="18.6" customHeight="1" s="572" thickBot="1">
      <c r="A240" s="5" t="n"/>
      <c r="I240" s="341" t="inlineStr">
        <is>
          <t>Vehicle Type</t>
        </is>
      </c>
      <c r="J240" s="574" t="n"/>
      <c r="K240" s="782" t="n"/>
      <c r="L240" s="744" t="n"/>
      <c r="S240" s="5" t="n"/>
    </row>
    <row r="241" ht="15.6" customHeight="1" s="572">
      <c r="A241" s="5" t="n"/>
      <c r="B241" s="332" t="n"/>
      <c r="I241" s="333">
        <f>IF(ISNA(Graphs!P20),"",Graphs!P20)</f>
        <v/>
      </c>
      <c r="J241" s="584" t="n"/>
      <c r="K241" s="783">
        <f>IF(I241="","", Graphs!P21&amp;" out of "&amp;SUM(Graphs!P18:AA18))</f>
        <v/>
      </c>
      <c r="L241" s="745" t="n"/>
      <c r="S241" s="5" t="n"/>
    </row>
    <row r="242" ht="15.6" customHeight="1" s="572">
      <c r="A242" s="5" t="n"/>
      <c r="I242" s="335">
        <f>IF(I241="","", IF(ISNA(Graphs!Q20), "Rest of Fleet", Graphs!Q20))</f>
        <v/>
      </c>
      <c r="K242" s="783">
        <f>IF(I242="","", Graphs!Q21&amp;" out of "&amp;SUM(Graphs!P18:AA18))</f>
        <v/>
      </c>
      <c r="L242" s="745" t="n"/>
      <c r="S242" s="5" t="n"/>
    </row>
    <row r="243" ht="15.6" customHeight="1" s="572">
      <c r="A243" s="5" t="n"/>
      <c r="I243" s="337">
        <f>IF(I242="","", IF(I242="Rest of Fleet", "", IF(ISNA(Graphs!R20), "Rest of Fleet", Graphs!R20)))</f>
        <v/>
      </c>
      <c r="K243" s="783">
        <f>IF(I243="","", Graphs!R21&amp;" out of "&amp;SUM(Graphs!P18:AA18))</f>
        <v/>
      </c>
      <c r="L243" s="745" t="n"/>
      <c r="S243" s="5" t="n"/>
    </row>
    <row r="244" ht="16.2" customHeight="1" s="572" thickBot="1">
      <c r="A244" s="5" t="n"/>
      <c r="I244" s="339">
        <f>IF(I243 = "Rest of Fleet", "", IF(I243="", "", "Rest of Fleet"))</f>
        <v/>
      </c>
      <c r="J244" s="762" t="n"/>
      <c r="K244" s="784">
        <f>IF(I244 = "", "", Graphs!S21&amp;" out of "&amp;SUM(Graphs!P18:AA18))</f>
        <v/>
      </c>
      <c r="L244" s="763"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72" thickBot="1">
      <c r="A253" s="5" t="n"/>
      <c r="S253" s="5" t="n"/>
    </row>
    <row r="254" ht="14.7" customHeight="1" s="572">
      <c r="A254" s="5" t="n"/>
      <c r="K254" s="785" t="inlineStr">
        <is>
          <t>ZETI Vehicle Legend</t>
        </is>
      </c>
      <c r="L254" s="584" t="n"/>
      <c r="M254" s="584" t="n"/>
      <c r="N254" s="744" t="n"/>
      <c r="O254" s="786" t="n"/>
      <c r="P254" s="744" t="n"/>
      <c r="Q254" s="787" t="inlineStr">
        <is>
          <t>Box Trucks and Work Trucks</t>
        </is>
      </c>
      <c r="R254" s="744" t="n"/>
      <c r="S254" s="5" t="n"/>
    </row>
    <row r="255" ht="14.7" customHeight="1" s="572">
      <c r="A255" s="5" t="n"/>
      <c r="K255" s="97" t="n"/>
      <c r="N255" s="745" t="n"/>
      <c r="O255" s="97" t="n"/>
      <c r="P255" s="745" t="n"/>
      <c r="Q255" s="97" t="n"/>
      <c r="R255" s="745" t="n"/>
      <c r="S255" s="5" t="n"/>
    </row>
    <row r="256" ht="15.45" customHeight="1" s="572" thickBot="1">
      <c r="A256" s="5" t="n"/>
      <c r="K256" s="97" t="n"/>
      <c r="N256" s="745" t="n"/>
      <c r="O256" s="97" t="n"/>
      <c r="P256" s="745" t="n"/>
      <c r="Q256" s="97" t="n"/>
      <c r="R256" s="745" t="n"/>
      <c r="S256" s="5" t="n"/>
    </row>
    <row r="257" ht="14.7" customHeight="1" s="572" thickBot="1">
      <c r="A257" s="329">
        <f>I241</f>
        <v/>
      </c>
      <c r="B257" s="762" t="n"/>
      <c r="C257" s="762" t="n"/>
      <c r="D257" s="762" t="n"/>
      <c r="E257" s="762" t="n"/>
      <c r="F257" s="762" t="n"/>
      <c r="G257" s="762" t="n"/>
      <c r="H257" s="788" t="inlineStr">
        <is>
          <t>Models Available:</t>
        </is>
      </c>
      <c r="I257" s="567" t="n"/>
      <c r="K257" s="97" t="n"/>
      <c r="N257" s="745" t="n"/>
      <c r="O257" s="97" t="n"/>
      <c r="P257" s="745" t="n"/>
      <c r="Q257" s="97" t="n"/>
      <c r="R257" s="745" t="n"/>
      <c r="S257" s="5" t="n"/>
    </row>
    <row r="258" ht="14.7" customHeight="1" s="572" thickBot="1">
      <c r="A258" s="780">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4" t="n"/>
      <c r="C258" s="584" t="n"/>
      <c r="D258" s="584" t="n"/>
      <c r="E258" s="584" t="n"/>
      <c r="F258" s="584" t="n"/>
      <c r="G258" s="744" t="n"/>
      <c r="H258" s="789">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4" t="n"/>
      <c r="J258" s="183" t="n"/>
      <c r="K258" s="97" t="n"/>
      <c r="N258" s="745" t="n"/>
      <c r="O258" s="99" t="n"/>
      <c r="P258" s="763" t="n"/>
      <c r="Q258" s="97" t="n"/>
      <c r="R258" s="745" t="n"/>
      <c r="U258" s="196" t="n"/>
    </row>
    <row r="259" ht="14.7" customHeight="1" s="572">
      <c r="A259" s="97" t="n"/>
      <c r="G259" s="745" t="n"/>
      <c r="H259" s="97" t="n"/>
      <c r="I259" s="745" t="n"/>
      <c r="J259" s="183" t="n"/>
      <c r="K259" s="786" t="n"/>
      <c r="L259" s="744" t="n"/>
      <c r="M259" s="790" t="inlineStr">
        <is>
          <t>Vans</t>
        </is>
      </c>
      <c r="N259" s="745" t="n"/>
      <c r="O259" s="786" t="n"/>
      <c r="P259" s="744" t="n"/>
      <c r="Q259" s="790" t="inlineStr">
        <is>
          <t>Day Cab and Sleeper Cab</t>
        </is>
      </c>
      <c r="R259" s="745" t="n"/>
    </row>
    <row r="260" ht="14.7" customHeight="1" s="572">
      <c r="A260" s="97" t="n"/>
      <c r="G260" s="745" t="n"/>
      <c r="H260" s="97" t="n"/>
      <c r="I260" s="745" t="n"/>
      <c r="J260" s="183" t="n"/>
      <c r="K260" s="97" t="n"/>
      <c r="L260" s="745" t="n"/>
      <c r="M260" s="97" t="n"/>
      <c r="N260" s="745" t="n"/>
      <c r="O260" s="97" t="n"/>
      <c r="P260" s="745" t="n"/>
      <c r="Q260" s="97" t="n"/>
      <c r="R260" s="745" t="n"/>
    </row>
    <row r="261" ht="15" customHeight="1" s="572" thickBot="1">
      <c r="A261" s="99" t="n"/>
      <c r="B261" s="762" t="n"/>
      <c r="C261" s="762" t="n"/>
      <c r="D261" s="762" t="n"/>
      <c r="E261" s="762" t="n"/>
      <c r="F261" s="762" t="n"/>
      <c r="G261" s="763" t="n"/>
      <c r="H261" s="99" t="n"/>
      <c r="I261" s="763" t="n"/>
      <c r="J261" s="183" t="n"/>
      <c r="K261" s="97" t="n"/>
      <c r="L261" s="745" t="n"/>
      <c r="M261" s="97" t="n"/>
      <c r="N261" s="745" t="n"/>
      <c r="O261" s="97" t="n"/>
      <c r="P261" s="745" t="n"/>
      <c r="Q261" s="97" t="n"/>
      <c r="R261" s="745" t="n"/>
      <c r="U261" s="196" t="n"/>
    </row>
    <row r="262" ht="15" customHeight="1" s="572" thickBot="1">
      <c r="A262" s="5" t="n"/>
      <c r="K262" s="97" t="n"/>
      <c r="L262" s="745" t="n"/>
      <c r="M262" s="97" t="n"/>
      <c r="N262" s="745" t="n"/>
      <c r="O262" s="97" t="n"/>
      <c r="P262" s="745" t="n"/>
      <c r="Q262" s="97" t="n"/>
      <c r="R262" s="745" t="n"/>
    </row>
    <row r="263" ht="14.85" customHeight="1" s="572" thickBot="1">
      <c r="A263" s="330">
        <f>IF(I242="Rest of Fleet", "", I242)</f>
        <v/>
      </c>
      <c r="B263" s="762" t="n"/>
      <c r="C263" s="762" t="n"/>
      <c r="D263" s="762" t="n"/>
      <c r="E263" s="762" t="n"/>
      <c r="F263" s="762" t="n"/>
      <c r="G263" s="762" t="n"/>
      <c r="H263" s="791" t="inlineStr">
        <is>
          <t>Models Available:</t>
        </is>
      </c>
      <c r="I263" s="567" t="n"/>
      <c r="K263" s="99" t="n"/>
      <c r="L263" s="763" t="n"/>
      <c r="M263" s="97" t="n"/>
      <c r="N263" s="745" t="n"/>
      <c r="O263" s="99" t="n"/>
      <c r="P263" s="763" t="n"/>
      <c r="Q263" s="97" t="n"/>
      <c r="R263" s="745" t="n"/>
    </row>
    <row r="264" ht="14.7" customHeight="1" s="572">
      <c r="A264" s="780">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4" t="n"/>
      <c r="C264" s="584" t="n"/>
      <c r="D264" s="584" t="n"/>
      <c r="E264" s="584" t="n"/>
      <c r="F264" s="584" t="n"/>
      <c r="G264" s="744" t="n"/>
      <c r="H264" s="789">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4" t="n"/>
      <c r="J264" s="183" t="n"/>
      <c r="K264" s="786" t="n"/>
      <c r="L264" s="744" t="n"/>
      <c r="M264" s="790" t="inlineStr">
        <is>
          <t>Two-Axle Buses and Three-Axle Buses</t>
        </is>
      </c>
      <c r="N264" s="745" t="n"/>
      <c r="O264" s="786" t="n"/>
      <c r="P264" s="744" t="n"/>
      <c r="Q264" s="790" t="inlineStr">
        <is>
          <t>Specialty Vehicles and Other</t>
        </is>
      </c>
      <c r="R264" s="745" t="n"/>
    </row>
    <row r="265">
      <c r="A265" s="97" t="n"/>
      <c r="G265" s="745" t="n"/>
      <c r="H265" s="97" t="n"/>
      <c r="I265" s="745" t="n"/>
      <c r="J265" s="183" t="n"/>
      <c r="K265" s="97" t="n"/>
      <c r="L265" s="745" t="n"/>
      <c r="M265" s="97" t="n"/>
      <c r="N265" s="745" t="n"/>
      <c r="O265" s="97" t="n"/>
      <c r="P265" s="745" t="n"/>
      <c r="Q265" s="97" t="n"/>
      <c r="R265" s="745" t="n"/>
    </row>
    <row r="266">
      <c r="A266" s="97" t="n"/>
      <c r="G266" s="745" t="n"/>
      <c r="H266" s="97" t="n"/>
      <c r="I266" s="745" t="n"/>
      <c r="J266" s="183" t="n"/>
      <c r="K266" s="97" t="n"/>
      <c r="L266" s="745" t="n"/>
      <c r="M266" s="97" t="n"/>
      <c r="N266" s="745" t="n"/>
      <c r="O266" s="97" t="n"/>
      <c r="P266" s="745" t="n"/>
      <c r="Q266" s="97" t="n"/>
      <c r="R266" s="745" t="n"/>
    </row>
    <row r="267" ht="15" customHeight="1" s="572" thickBot="1">
      <c r="A267" s="99" t="n"/>
      <c r="B267" s="762" t="n"/>
      <c r="C267" s="762" t="n"/>
      <c r="D267" s="762" t="n"/>
      <c r="E267" s="762" t="n"/>
      <c r="F267" s="762" t="n"/>
      <c r="G267" s="763" t="n"/>
      <c r="H267" s="99" t="n"/>
      <c r="I267" s="763" t="n"/>
      <c r="J267" s="183" t="n"/>
      <c r="K267" s="97" t="n"/>
      <c r="L267" s="745" t="n"/>
      <c r="M267" s="97" t="n"/>
      <c r="N267" s="745" t="n"/>
      <c r="O267" s="97" t="n"/>
      <c r="P267" s="745" t="n"/>
      <c r="Q267" s="97" t="n"/>
      <c r="R267" s="745" t="n"/>
    </row>
    <row r="268" ht="15" customHeight="1" s="572" thickBot="1">
      <c r="A268" s="5" t="n"/>
      <c r="K268" s="99" t="n"/>
      <c r="L268" s="763" t="n"/>
      <c r="M268" s="97" t="n"/>
      <c r="N268" s="745" t="n"/>
      <c r="O268" s="99" t="n"/>
      <c r="P268" s="763" t="n"/>
      <c r="Q268" s="97" t="n"/>
      <c r="R268" s="745" t="n"/>
    </row>
    <row r="269" ht="14.85" customHeight="1" s="572" thickBot="1">
      <c r="A269" s="330">
        <f>IF(I243="Rest of Fleet","", I243)</f>
        <v/>
      </c>
      <c r="B269" s="762" t="n"/>
      <c r="C269" s="762" t="n"/>
      <c r="D269" s="762" t="n"/>
      <c r="E269" s="762" t="n"/>
      <c r="F269" s="762" t="n"/>
      <c r="G269" s="762" t="n"/>
      <c r="H269" s="791" t="inlineStr">
        <is>
          <t xml:space="preserve"> Models Available:</t>
        </is>
      </c>
      <c r="I269" s="567" t="n"/>
      <c r="K269" s="786" t="n"/>
      <c r="L269" s="744" t="n"/>
      <c r="M269" s="305" t="inlineStr">
        <is>
          <t>Yard Truck</t>
        </is>
      </c>
      <c r="O269" s="786" t="n"/>
      <c r="P269" s="744" t="n"/>
      <c r="Q269" s="792" t="inlineStr">
        <is>
          <t>Light Duty Package and Other Light Duty</t>
        </is>
      </c>
      <c r="R269" s="745" t="n"/>
    </row>
    <row r="270">
      <c r="A270" s="780">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4" t="n"/>
      <c r="C270" s="584" t="n"/>
      <c r="D270" s="584" t="n"/>
      <c r="E270" s="584" t="n"/>
      <c r="F270" s="584" t="n"/>
      <c r="G270" s="744" t="n"/>
      <c r="H270" s="789">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4" t="n"/>
      <c r="J270" s="183" t="n"/>
      <c r="K270" s="97" t="n"/>
      <c r="L270" s="745" t="n"/>
      <c r="O270" s="97" t="n"/>
      <c r="P270" s="745" t="n"/>
      <c r="Q270" s="97" t="n"/>
      <c r="R270" s="745" t="n"/>
    </row>
    <row r="271">
      <c r="A271" s="97" t="n"/>
      <c r="G271" s="745" t="n"/>
      <c r="H271" s="97" t="n"/>
      <c r="I271" s="745" t="n"/>
      <c r="J271" s="183" t="n"/>
      <c r="K271" s="97" t="n"/>
      <c r="L271" s="745" t="n"/>
      <c r="O271" s="97" t="n"/>
      <c r="P271" s="745" t="n"/>
      <c r="Q271" s="97" t="n"/>
      <c r="R271" s="745" t="n"/>
    </row>
    <row r="272">
      <c r="A272" s="97" t="n"/>
      <c r="G272" s="745" t="n"/>
      <c r="H272" s="97" t="n"/>
      <c r="I272" s="745" t="n"/>
      <c r="J272" s="183" t="n"/>
      <c r="K272" s="97" t="n"/>
      <c r="L272" s="745" t="n"/>
      <c r="O272" s="97" t="n"/>
      <c r="P272" s="745" t="n"/>
      <c r="Q272" s="97" t="n"/>
      <c r="R272" s="745" t="n"/>
    </row>
    <row r="273" ht="15" customHeight="1" s="572" thickBot="1">
      <c r="A273" s="99" t="n"/>
      <c r="B273" s="762" t="n"/>
      <c r="C273" s="762" t="n"/>
      <c r="D273" s="762" t="n"/>
      <c r="E273" s="762" t="n"/>
      <c r="F273" s="762" t="n"/>
      <c r="G273" s="763" t="n"/>
      <c r="H273" s="99" t="n"/>
      <c r="I273" s="763" t="n"/>
      <c r="J273" s="184" t="n"/>
      <c r="K273" s="99" t="n"/>
      <c r="L273" s="763" t="n"/>
      <c r="M273" s="762" t="n"/>
      <c r="N273" s="762" t="n"/>
      <c r="O273" s="99" t="n"/>
      <c r="P273" s="763" t="n"/>
      <c r="Q273" s="99" t="n"/>
      <c r="R273" s="763" t="n"/>
    </row>
    <row r="274">
      <c r="A274" s="5" t="n"/>
    </row>
    <row r="275">
      <c r="A275" s="5" t="n"/>
      <c r="S275" s="5" t="n"/>
    </row>
    <row r="276">
      <c r="F276" s="261" t="inlineStr">
        <is>
          <t>Resources - HVIP to Make ZEVs more Affordable</t>
        </is>
      </c>
      <c r="S276" s="5" t="n"/>
    </row>
    <row r="277">
      <c r="S277" s="5" t="n"/>
    </row>
    <row r="278" ht="21.6" customHeight="1" s="572" thickBot="1">
      <c r="F278" s="261" t="n"/>
      <c r="G278" s="261" t="n"/>
      <c r="H278" s="261" t="n"/>
      <c r="I278" s="282" t="inlineStr">
        <is>
          <t>To HVIP Vehicle Catalog!</t>
        </is>
      </c>
      <c r="S278" s="5" t="n"/>
    </row>
    <row r="279" ht="14.7" customHeight="1" s="572" thickBot="1">
      <c r="B279" s="307" t="inlineStr">
        <is>
          <t>Tool Tip</t>
        </is>
      </c>
      <c r="C279" s="574" t="n"/>
      <c r="D279" s="574" t="n"/>
      <c r="E279" s="574" t="n"/>
      <c r="F279" s="574" t="n"/>
      <c r="G279" s="574" t="n"/>
      <c r="H279" s="574" t="n"/>
      <c r="I279" s="793" t="inlineStr">
        <is>
          <t>HVIP website CARB Vehicle Group Types</t>
        </is>
      </c>
      <c r="J279" s="584" t="n"/>
      <c r="K279" s="584" t="n"/>
      <c r="L279" s="584" t="n"/>
      <c r="M279" s="584" t="n"/>
      <c r="N279" s="584" t="n"/>
      <c r="O279" s="584" t="n"/>
      <c r="P279" s="794" t="inlineStr">
        <is>
          <t># of Models Available:</t>
        </is>
      </c>
      <c r="Q279" s="584" t="n"/>
      <c r="R279" s="744" t="n"/>
      <c r="S279" s="5" t="n"/>
    </row>
    <row r="280" ht="15" customHeight="1" s="572" thickBot="1">
      <c r="B280" s="780" t="inlineStr">
        <is>
          <t>If you are a California fleet you may be interested in what HVIP has to offer. This program focuses on making ZEVs more affordable by offering incentives of up to $198,000! HVIP has provided $847,001,159 nationwide to help speed up ZEV adoption!</t>
        </is>
      </c>
      <c r="C280" s="584" t="n"/>
      <c r="D280" s="584" t="n"/>
      <c r="E280" s="584" t="n"/>
      <c r="F280" s="584" t="n"/>
      <c r="G280" s="584" t="n"/>
      <c r="H280" s="744" t="n"/>
      <c r="I280" s="99" t="n"/>
      <c r="J280" s="762" t="n"/>
      <c r="K280" s="762" t="n"/>
      <c r="L280" s="762" t="n"/>
      <c r="M280" s="762" t="n"/>
      <c r="N280" s="762" t="n"/>
      <c r="O280" s="762" t="n"/>
      <c r="P280" s="762" t="n"/>
      <c r="Q280" s="762" t="n"/>
      <c r="R280" s="763" t="n"/>
      <c r="S280" s="5" t="n"/>
    </row>
    <row r="281" ht="14.7" customHeight="1" s="572">
      <c r="B281" s="97" t="n"/>
      <c r="H281" s="745" t="n"/>
      <c r="I281" s="792" t="inlineStr">
        <is>
          <t>Two-Axle and Three-Axle Buses</t>
        </is>
      </c>
      <c r="J281" s="745" t="n"/>
      <c r="K281" s="795" t="n"/>
      <c r="O281" s="745" t="n"/>
      <c r="P281" s="796">
        <f>33+ 18+ 21</f>
        <v/>
      </c>
      <c r="Q281" s="584" t="n"/>
      <c r="R281" s="744" t="n"/>
      <c r="S281" s="5" t="n"/>
    </row>
    <row r="282">
      <c r="B282" s="97" t="n"/>
      <c r="H282" s="745" t="n"/>
      <c r="I282" s="97" t="n"/>
      <c r="J282" s="745" t="n"/>
      <c r="K282" s="97" t="n"/>
      <c r="O282" s="745" t="n"/>
      <c r="P282" s="97" t="n"/>
      <c r="R282" s="745" t="n"/>
      <c r="S282" s="5" t="n"/>
    </row>
    <row r="283">
      <c r="B283" s="97" t="n"/>
      <c r="H283" s="745" t="n"/>
      <c r="I283" s="97" t="n"/>
      <c r="J283" s="745" t="n"/>
      <c r="K283" s="97" t="n"/>
      <c r="O283" s="745" t="n"/>
      <c r="P283" s="97" t="n"/>
      <c r="R283" s="745" t="n"/>
      <c r="S283" s="5" t="n"/>
      <c r="U283" s="202" t="n"/>
    </row>
    <row r="284" ht="15" customHeight="1" s="572" thickBot="1">
      <c r="B284" s="99" t="n"/>
      <c r="C284" s="762" t="n"/>
      <c r="D284" s="762" t="n"/>
      <c r="E284" s="762" t="n"/>
      <c r="F284" s="762" t="n"/>
      <c r="G284" s="762" t="n"/>
      <c r="H284" s="763" t="n"/>
      <c r="I284" s="97" t="n"/>
      <c r="J284" s="745" t="n"/>
      <c r="K284" s="97" t="n"/>
      <c r="O284" s="745" t="n"/>
      <c r="P284" s="97" t="n"/>
      <c r="R284" s="745" t="n"/>
      <c r="S284" s="5" t="n"/>
    </row>
    <row r="285" ht="15" customHeight="1" s="572" thickBot="1">
      <c r="I285" s="99" t="n"/>
      <c r="J285" s="763" t="n"/>
      <c r="K285" s="99" t="n"/>
      <c r="L285" s="762" t="n"/>
      <c r="M285" s="762" t="n"/>
      <c r="N285" s="762" t="n"/>
      <c r="O285" s="763" t="n"/>
      <c r="P285" s="97" t="n"/>
      <c r="R285" s="745" t="n"/>
      <c r="S285" s="5" t="n"/>
    </row>
    <row r="286">
      <c r="I286" s="797" t="inlineStr">
        <is>
          <t>Vans</t>
        </is>
      </c>
      <c r="J286" s="744" t="n"/>
      <c r="K286" s="798" t="n"/>
      <c r="L286" s="584" t="n"/>
      <c r="M286" s="584" t="n"/>
      <c r="N286" s="584" t="n"/>
      <c r="O286" s="744" t="n"/>
      <c r="P286" s="796">
        <f>14 +3</f>
        <v/>
      </c>
      <c r="Q286" s="584" t="n"/>
      <c r="R286" s="744" t="n"/>
      <c r="S286" s="5" t="n"/>
    </row>
    <row r="287">
      <c r="I287" s="97" t="n"/>
      <c r="J287" s="745" t="n"/>
      <c r="K287" s="97" t="n"/>
      <c r="O287" s="745" t="n"/>
      <c r="P287" s="97" t="n"/>
      <c r="R287" s="745" t="n"/>
      <c r="S287" s="5" t="n"/>
      <c r="U287" s="194" t="n"/>
    </row>
    <row r="288" ht="14.7" customHeight="1" s="572">
      <c r="I288" s="97" t="n"/>
      <c r="J288" s="745" t="n"/>
      <c r="K288" s="97" t="n"/>
      <c r="O288" s="745" t="n"/>
      <c r="P288" s="97" t="n"/>
      <c r="R288" s="745" t="n"/>
      <c r="S288" s="5" t="n"/>
    </row>
    <row r="289">
      <c r="I289" s="97" t="n"/>
      <c r="J289" s="745" t="n"/>
      <c r="K289" s="97" t="n"/>
      <c r="O289" s="745" t="n"/>
      <c r="P289" s="97" t="n"/>
      <c r="R289" s="745" t="n"/>
      <c r="S289" s="5" t="n"/>
    </row>
    <row r="290" ht="15" customHeight="1" s="572" thickBot="1">
      <c r="I290" s="99" t="n"/>
      <c r="J290" s="763" t="n"/>
      <c r="K290" s="99" t="n"/>
      <c r="L290" s="762" t="n"/>
      <c r="M290" s="762" t="n"/>
      <c r="N290" s="762" t="n"/>
      <c r="O290" s="763" t="n"/>
      <c r="P290" s="97" t="n"/>
      <c r="R290" s="745" t="n"/>
      <c r="S290" s="5" t="n"/>
    </row>
    <row r="291">
      <c r="I291" s="797" t="inlineStr">
        <is>
          <t>Day Cab Tractors and Sleeper Cabs</t>
        </is>
      </c>
      <c r="J291" s="744" t="n"/>
      <c r="K291" s="798" t="n"/>
      <c r="L291" s="584" t="n"/>
      <c r="M291" s="584" t="n"/>
      <c r="N291" s="584" t="n"/>
      <c r="O291" s="744" t="n"/>
      <c r="P291" s="796">
        <f>8</f>
        <v/>
      </c>
      <c r="Q291" s="584" t="n"/>
      <c r="R291" s="744" t="n"/>
      <c r="S291" s="5" t="n"/>
    </row>
    <row r="292">
      <c r="I292" s="97" t="n"/>
      <c r="J292" s="745" t="n"/>
      <c r="K292" s="97" t="n"/>
      <c r="O292" s="745" t="n"/>
      <c r="P292" s="97" t="n"/>
      <c r="R292" s="745" t="n"/>
      <c r="S292" s="5" t="n"/>
    </row>
    <row r="293">
      <c r="I293" s="97" t="n"/>
      <c r="J293" s="745" t="n"/>
      <c r="K293" s="97" t="n"/>
      <c r="O293" s="745" t="n"/>
      <c r="P293" s="97" t="n"/>
      <c r="R293" s="745" t="n"/>
      <c r="S293" s="5" t="n"/>
    </row>
    <row r="294">
      <c r="I294" s="97" t="n"/>
      <c r="J294" s="745" t="n"/>
      <c r="K294" s="97" t="n"/>
      <c r="O294" s="745" t="n"/>
      <c r="P294" s="97" t="n"/>
      <c r="R294" s="745" t="n"/>
      <c r="S294" s="5" t="n"/>
    </row>
    <row r="295" ht="14.7" customHeight="1" s="572" thickBot="1">
      <c r="I295" s="99" t="n"/>
      <c r="J295" s="763" t="n"/>
      <c r="K295" s="99" t="n"/>
      <c r="L295" s="762" t="n"/>
      <c r="M295" s="762" t="n"/>
      <c r="N295" s="762" t="n"/>
      <c r="O295" s="763" t="n"/>
      <c r="P295" s="97" t="n"/>
      <c r="R295" s="745" t="n"/>
      <c r="S295" s="5" t="n"/>
    </row>
    <row r="296">
      <c r="I296" s="797" t="inlineStr">
        <is>
          <t>Work Trucks and Box Trucks</t>
        </is>
      </c>
      <c r="J296" s="744" t="n"/>
      <c r="K296" s="798" t="n"/>
      <c r="L296" s="584" t="n"/>
      <c r="M296" s="584" t="n"/>
      <c r="N296" s="584" t="n"/>
      <c r="O296" s="744" t="n"/>
      <c r="P296" s="796">
        <f>33+ 3</f>
        <v/>
      </c>
      <c r="Q296" s="584" t="n"/>
      <c r="R296" s="744" t="n"/>
      <c r="S296" s="5" t="n"/>
    </row>
    <row r="297">
      <c r="I297" s="97" t="n"/>
      <c r="J297" s="745" t="n"/>
      <c r="K297" s="97" t="n"/>
      <c r="O297" s="745" t="n"/>
      <c r="P297" s="97" t="n"/>
      <c r="R297" s="745" t="n"/>
      <c r="S297" s="5" t="n"/>
    </row>
    <row r="298">
      <c r="I298" s="97" t="n"/>
      <c r="J298" s="745" t="n"/>
      <c r="K298" s="97" t="n"/>
      <c r="O298" s="745" t="n"/>
      <c r="P298" s="97" t="n"/>
      <c r="R298" s="745" t="n"/>
      <c r="S298" s="5" t="n"/>
    </row>
    <row r="299">
      <c r="I299" s="97" t="n"/>
      <c r="J299" s="745" t="n"/>
      <c r="K299" s="97" t="n"/>
      <c r="O299" s="745" t="n"/>
      <c r="P299" s="97" t="n"/>
      <c r="R299" s="745" t="n"/>
      <c r="S299" s="5" t="n"/>
    </row>
    <row r="300" ht="15" customHeight="1" s="572" thickBot="1">
      <c r="I300" s="99" t="n"/>
      <c r="J300" s="763" t="n"/>
      <c r="K300" s="99" t="n"/>
      <c r="L300" s="762" t="n"/>
      <c r="M300" s="762" t="n"/>
      <c r="N300" s="762" t="n"/>
      <c r="O300" s="763" t="n"/>
      <c r="P300" s="97" t="n"/>
      <c r="R300" s="745" t="n"/>
      <c r="S300" s="5" t="n"/>
    </row>
    <row r="301">
      <c r="I301" s="797" t="inlineStr">
        <is>
          <t>Yard Trucks, Light-Duty Package, and Other Light-Duty</t>
        </is>
      </c>
      <c r="J301" s="744" t="n"/>
      <c r="K301" s="799" t="inlineStr">
        <is>
          <t>Currently not available on the HVIP website!</t>
        </is>
      </c>
      <c r="L301" s="584" t="n"/>
      <c r="M301" s="584" t="n"/>
      <c r="N301" s="584" t="n"/>
      <c r="O301" s="744" t="n"/>
      <c r="P301" s="796" t="n"/>
      <c r="Q301" s="584" t="n"/>
      <c r="R301" s="744" t="n"/>
      <c r="S301" s="5" t="n"/>
    </row>
    <row r="302">
      <c r="I302" s="97" t="n"/>
      <c r="J302" s="745" t="n"/>
      <c r="K302" s="97" t="n"/>
      <c r="O302" s="745" t="n"/>
      <c r="P302" s="97" t="n"/>
      <c r="R302" s="745" t="n"/>
      <c r="S302" s="5" t="n"/>
    </row>
    <row r="303">
      <c r="I303" s="97" t="n"/>
      <c r="J303" s="745" t="n"/>
      <c r="K303" s="97" t="n"/>
      <c r="O303" s="745" t="n"/>
      <c r="P303" s="97" t="n"/>
      <c r="R303" s="745" t="n"/>
      <c r="S303" s="5" t="n"/>
    </row>
    <row r="304">
      <c r="I304" s="97" t="n"/>
      <c r="J304" s="745" t="n"/>
      <c r="K304" s="97" t="n"/>
      <c r="O304" s="745" t="n"/>
      <c r="P304" s="97" t="n"/>
      <c r="R304" s="745" t="n"/>
      <c r="S304" s="5" t="n"/>
    </row>
    <row r="305" ht="15" customHeight="1" s="572" thickBot="1">
      <c r="I305" s="99" t="n"/>
      <c r="J305" s="763" t="n"/>
      <c r="K305" s="99" t="n"/>
      <c r="L305" s="762" t="n"/>
      <c r="M305" s="762" t="n"/>
      <c r="N305" s="762" t="n"/>
      <c r="O305" s="763" t="n"/>
      <c r="P305" s="97" t="n"/>
      <c r="R305" s="745" t="n"/>
      <c r="S305" s="5" t="n"/>
    </row>
    <row r="306">
      <c r="B306" s="195" t="n"/>
      <c r="C306" s="195" t="n"/>
      <c r="D306" s="195" t="n"/>
      <c r="E306" s="195" t="n"/>
      <c r="F306" s="195" t="n"/>
      <c r="G306" s="195" t="n"/>
      <c r="H306" s="195" t="n"/>
      <c r="I306" s="797" t="inlineStr">
        <is>
          <t>Specialty and Other</t>
        </is>
      </c>
      <c r="J306" s="744" t="n"/>
      <c r="K306" s="798" t="n"/>
      <c r="L306" s="584" t="n"/>
      <c r="M306" s="584" t="n"/>
      <c r="N306" s="584" t="n"/>
      <c r="O306" s="744" t="n"/>
      <c r="P306" s="786">
        <f>10 +5</f>
        <v/>
      </c>
      <c r="Q306" s="584" t="n"/>
      <c r="R306" s="744" t="n"/>
      <c r="S306" s="5" t="n"/>
    </row>
    <row r="307">
      <c r="B307" s="172" t="n"/>
      <c r="C307" s="172" t="n"/>
      <c r="D307" s="172" t="n"/>
      <c r="E307" s="172" t="n"/>
      <c r="F307" s="172" t="n"/>
      <c r="G307" s="172" t="n"/>
      <c r="H307" s="172" t="n"/>
      <c r="I307" s="97" t="n"/>
      <c r="J307" s="745" t="n"/>
      <c r="K307" s="97" t="n"/>
      <c r="O307" s="745" t="n"/>
      <c r="P307" s="97" t="n"/>
      <c r="R307" s="745" t="n"/>
      <c r="S307" s="5" t="n"/>
    </row>
    <row r="308">
      <c r="B308" s="172" t="n"/>
      <c r="C308" s="172" t="n"/>
      <c r="D308" s="172" t="n"/>
      <c r="E308" s="172" t="n"/>
      <c r="F308" s="172" t="n"/>
      <c r="G308" s="172" t="n"/>
      <c r="H308" s="172" t="n"/>
      <c r="I308" s="97" t="n"/>
      <c r="J308" s="745" t="n"/>
      <c r="K308" s="97" t="n"/>
      <c r="O308" s="745" t="n"/>
      <c r="P308" s="97" t="n"/>
      <c r="R308" s="745" t="n"/>
      <c r="S308" s="5" t="n"/>
    </row>
    <row r="309">
      <c r="B309" s="172" t="n"/>
      <c r="C309" s="172" t="n"/>
      <c r="D309" s="172" t="n"/>
      <c r="E309" s="172" t="n"/>
      <c r="F309" s="172" t="n"/>
      <c r="G309" s="172" t="n"/>
      <c r="H309" s="172" t="n"/>
      <c r="I309" s="97" t="n"/>
      <c r="J309" s="745" t="n"/>
      <c r="K309" s="97" t="n"/>
      <c r="O309" s="745" t="n"/>
      <c r="P309" s="97" t="n"/>
      <c r="R309" s="745" t="n"/>
      <c r="S309" s="5" t="n"/>
    </row>
    <row r="310" ht="15" customHeight="1" s="572" thickBot="1">
      <c r="B310" s="172" t="n"/>
      <c r="C310" s="172" t="n"/>
      <c r="D310" s="172" t="n"/>
      <c r="E310" s="172" t="n"/>
      <c r="F310" s="172" t="n"/>
      <c r="G310" s="172" t="n"/>
      <c r="H310" s="172" t="n"/>
      <c r="I310" s="99" t="n"/>
      <c r="J310" s="763" t="n"/>
      <c r="K310" s="99" t="n"/>
      <c r="L310" s="762" t="n"/>
      <c r="M310" s="762" t="n"/>
      <c r="N310" s="762" t="n"/>
      <c r="O310" s="763" t="n"/>
      <c r="P310" s="99" t="n"/>
      <c r="Q310" s="762" t="n"/>
      <c r="R310" s="763"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72">
      <c r="E313" s="261" t="inlineStr">
        <is>
          <t>Resources - Additional Links</t>
        </is>
      </c>
      <c r="S313" s="5" t="n"/>
    </row>
    <row r="314" ht="14.7" customHeight="1" s="572">
      <c r="S314" s="5" t="n"/>
    </row>
    <row r="315" ht="14.7" customHeight="1" s="572">
      <c r="E315" s="261" t="n"/>
      <c r="F315" s="261" t="n"/>
      <c r="G315" s="261" t="n"/>
      <c r="H315" s="261" t="n"/>
      <c r="S315" s="5" t="n"/>
    </row>
    <row r="316">
      <c r="S316" s="5" t="n"/>
    </row>
    <row r="317">
      <c r="S317" s="5" t="n"/>
    </row>
    <row r="318" ht="14.7" customHeight="1" s="572">
      <c r="C318" s="282" t="inlineStr">
        <is>
          <t>To EnergIIZE!</t>
        </is>
      </c>
      <c r="K318" s="282" t="inlineStr">
        <is>
          <t>To Infrastructure Insite!</t>
        </is>
      </c>
      <c r="S318" s="5" t="n"/>
    </row>
    <row r="319" ht="14.7" customHeight="1" s="572" thickBot="1">
      <c r="C319" s="800" t="inlineStr">
        <is>
          <t>EnergIIZE</t>
        </is>
      </c>
      <c r="H319" s="745" t="n"/>
      <c r="K319" s="800" t="inlineStr">
        <is>
          <t>Infrastruture Insite</t>
        </is>
      </c>
      <c r="P319" s="745" t="n"/>
      <c r="S319" s="5" t="n"/>
    </row>
    <row r="320">
      <c r="C320" s="780"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4" t="n"/>
      <c r="E320" s="584" t="n"/>
      <c r="F320" s="584" t="n"/>
      <c r="G320" s="584" t="n"/>
      <c r="H320" s="744" t="n"/>
      <c r="K320" s="780"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4" t="n"/>
      <c r="M320" s="584" t="n"/>
      <c r="N320" s="584" t="n"/>
      <c r="O320" s="584" t="n"/>
      <c r="P320" s="744" t="n"/>
      <c r="S320" s="5" t="n"/>
    </row>
    <row r="321">
      <c r="C321" s="97" t="n"/>
      <c r="H321" s="745" t="n"/>
      <c r="K321" s="97" t="n"/>
      <c r="P321" s="745" t="n"/>
      <c r="S321" s="5" t="n"/>
    </row>
    <row r="322">
      <c r="C322" s="97" t="n"/>
      <c r="H322" s="745" t="n"/>
      <c r="K322" s="97" t="n"/>
      <c r="P322" s="745" t="n"/>
      <c r="S322" s="5" t="n"/>
    </row>
    <row r="323">
      <c r="C323" s="97" t="n"/>
      <c r="H323" s="745" t="n"/>
      <c r="K323" s="97" t="n"/>
      <c r="P323" s="745" t="n"/>
      <c r="S323" s="5" t="n"/>
    </row>
    <row r="324">
      <c r="C324" s="97" t="n"/>
      <c r="H324" s="745" t="n"/>
      <c r="K324" s="97" t="n"/>
      <c r="P324" s="745" t="n"/>
      <c r="S324" s="5" t="n"/>
    </row>
    <row r="325">
      <c r="C325" s="97" t="n"/>
      <c r="H325" s="745" t="n"/>
      <c r="K325" s="97" t="n"/>
      <c r="P325" s="745" t="n"/>
      <c r="S325" s="5" t="n"/>
    </row>
    <row r="326" ht="15" customHeight="1" s="572" thickBot="1">
      <c r="C326" s="99" t="n"/>
      <c r="D326" s="762" t="n"/>
      <c r="E326" s="762" t="n"/>
      <c r="F326" s="762" t="n"/>
      <c r="G326" s="762" t="n"/>
      <c r="H326" s="763" t="n"/>
      <c r="K326" s="99" t="n"/>
      <c r="L326" s="762" t="n"/>
      <c r="M326" s="762" t="n"/>
      <c r="N326" s="762" t="n"/>
      <c r="O326" s="762" t="n"/>
      <c r="P326" s="763"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72">
      <c r="A339" s="167" t="n"/>
      <c r="B339" s="168" t="n"/>
      <c r="C339" s="168" t="n"/>
      <c r="D339" s="168" t="n"/>
      <c r="E339" s="168" t="n"/>
      <c r="F339" s="263" t="inlineStr">
        <is>
          <t>Benchmarking Section</t>
        </is>
      </c>
      <c r="N339" s="168" t="n"/>
      <c r="O339" s="168" t="n"/>
      <c r="P339" s="168" t="n"/>
      <c r="Q339" s="168" t="n"/>
      <c r="R339" s="168" t="n"/>
    </row>
    <row r="340" ht="14.7" customHeight="1" s="572">
      <c r="A340" s="167" t="n"/>
      <c r="B340" s="168" t="n"/>
      <c r="C340" s="168" t="n"/>
      <c r="D340" s="168" t="n"/>
      <c r="E340" s="168" t="n"/>
      <c r="N340" s="168" t="n"/>
      <c r="O340" s="168" t="n"/>
      <c r="P340" s="168" t="n"/>
      <c r="Q340" s="168" t="n"/>
      <c r="R340" s="168" t="n"/>
    </row>
    <row r="341" ht="14.7" customHeight="1" s="572">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72"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72"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72"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72" min="2" max="2"/>
  </cols>
  <sheetData>
    <row r="1" ht="18" customHeight="1" s="572">
      <c r="A1" s="571" t="n"/>
      <c r="B1" s="571" t="n"/>
      <c r="C1" s="571" t="n"/>
      <c r="D1" s="571" t="n"/>
      <c r="E1" s="571" t="n"/>
      <c r="F1" s="571" t="n"/>
      <c r="G1" s="571" t="n"/>
      <c r="H1" s="9" t="n"/>
    </row>
    <row r="2" ht="18" customHeight="1" s="572">
      <c r="A2" s="571" t="n"/>
      <c r="B2" s="571" t="n"/>
      <c r="C2" s="552" t="inlineStr">
        <is>
          <t>User Information Sheet</t>
        </is>
      </c>
      <c r="H2" s="571" t="n"/>
    </row>
    <row r="3" ht="18" customHeight="1" s="572">
      <c r="A3" s="571" t="n"/>
      <c r="B3" s="571" t="n"/>
      <c r="H3" s="571" t="n"/>
    </row>
    <row r="4" ht="18" customHeight="1" s="572">
      <c r="A4" s="571" t="n"/>
      <c r="B4" s="571" t="n"/>
      <c r="C4" s="571" t="n"/>
      <c r="D4" s="571" t="n"/>
      <c r="E4" s="571" t="n"/>
      <c r="F4" s="571" t="n"/>
      <c r="G4" s="571" t="n"/>
      <c r="H4" s="9" t="n"/>
    </row>
    <row r="5" ht="18" customHeight="1" s="572">
      <c r="A5" s="13" t="n"/>
      <c r="B5" s="571" t="n"/>
      <c r="C5" s="571" t="n"/>
      <c r="D5" s="571" t="n"/>
      <c r="E5" s="553" t="n"/>
      <c r="H5" s="9" t="n"/>
    </row>
    <row r="6" ht="18" customHeight="1" s="572">
      <c r="A6" s="571" t="n"/>
      <c r="B6" s="571" t="n"/>
      <c r="C6" s="571" t="n"/>
      <c r="D6" s="571" t="n"/>
      <c r="E6" s="571" t="n"/>
      <c r="F6" s="571" t="n"/>
      <c r="G6" s="571" t="n"/>
      <c r="H6" s="9" t="n"/>
    </row>
    <row r="7" ht="18" customHeight="1" s="572">
      <c r="A7" s="619" t="inlineStr">
        <is>
          <t>Contact Information</t>
        </is>
      </c>
      <c r="B7" s="614" t="n"/>
      <c r="C7" s="614" t="n"/>
      <c r="D7" s="614" t="n"/>
      <c r="E7" s="614" t="n"/>
      <c r="F7" s="614" t="n"/>
      <c r="G7" s="597" t="n"/>
      <c r="H7" s="571" t="n"/>
    </row>
    <row r="8" ht="18" customHeight="1" s="572">
      <c r="A8" s="557" t="inlineStr">
        <is>
          <t>Company Name:</t>
        </is>
      </c>
      <c r="B8" s="597" t="n"/>
      <c r="C8" s="801">
        <f>Sheet1!N543</f>
        <v/>
      </c>
      <c r="D8" s="802" t="n"/>
      <c r="E8" s="802" t="n"/>
      <c r="F8" s="802" t="n"/>
      <c r="G8" s="803" t="n"/>
      <c r="H8" s="571" t="n"/>
    </row>
    <row r="9" ht="18" customHeight="1" s="572">
      <c r="A9" s="557" t="inlineStr">
        <is>
          <t>Fleet Contact Name:</t>
        </is>
      </c>
      <c r="B9" s="597" t="n"/>
      <c r="C9" s="551" t="n"/>
      <c r="D9" s="614" t="n"/>
      <c r="E9" s="614" t="n"/>
      <c r="F9" s="614" t="n"/>
      <c r="G9" s="597" t="n"/>
      <c r="H9" s="571" t="n"/>
    </row>
    <row r="10" ht="18" customHeight="1" s="572">
      <c r="A10" s="557" t="inlineStr">
        <is>
          <t>Phone Number:</t>
        </is>
      </c>
      <c r="B10" s="597" t="n"/>
      <c r="C10" s="551" t="n"/>
      <c r="D10" s="614" t="n"/>
      <c r="E10" s="614" t="n"/>
      <c r="F10" s="614" t="n"/>
      <c r="G10" s="597" t="n"/>
      <c r="H10" s="571" t="n"/>
    </row>
    <row r="11" ht="18" customHeight="1" s="572">
      <c r="A11" s="557" t="inlineStr">
        <is>
          <t>Email:</t>
        </is>
      </c>
      <c r="B11" s="597" t="n"/>
      <c r="C11" s="804" t="n"/>
      <c r="D11" s="614" t="n"/>
      <c r="E11" s="614" t="n"/>
      <c r="F11" s="614" t="n"/>
      <c r="G11" s="597" t="n"/>
      <c r="H11" s="571" t="n"/>
    </row>
    <row r="12" ht="18" customHeight="1" s="572">
      <c r="A12" s="30" t="n"/>
      <c r="B12" s="30" t="n"/>
      <c r="C12" s="30" t="n"/>
      <c r="D12" s="30" t="n"/>
      <c r="E12" s="30" t="n"/>
      <c r="F12" s="30" t="n"/>
      <c r="G12" s="30" t="n"/>
      <c r="H12" s="9" t="n"/>
    </row>
    <row r="13" ht="18" customHeight="1" s="572">
      <c r="A13" s="619" t="inlineStr">
        <is>
          <t>General Fleet Information</t>
        </is>
      </c>
      <c r="B13" s="614" t="n"/>
      <c r="C13" s="614" t="n"/>
      <c r="D13" s="614" t="n"/>
      <c r="E13" s="614" t="n"/>
      <c r="F13" s="614" t="n"/>
      <c r="G13" s="597" t="n"/>
      <c r="H13" s="571" t="n"/>
    </row>
    <row r="14" ht="46.2" customHeight="1" s="572">
      <c r="A14" s="550" t="inlineStr">
        <is>
          <t>Average Yearly 
Revenue/Operating Budget</t>
        </is>
      </c>
      <c r="B14" s="597" t="n"/>
      <c r="C14" s="551" t="n"/>
      <c r="D14" s="614" t="n"/>
      <c r="E14" s="614" t="n"/>
      <c r="F14" s="614" t="n"/>
      <c r="G14" s="597" t="n"/>
      <c r="H14" s="571" t="n"/>
    </row>
    <row r="15" ht="30" customHeight="1" s="572">
      <c r="A15" s="550" t="inlineStr">
        <is>
          <t>Average Number of Employees</t>
        </is>
      </c>
      <c r="B15" s="597" t="n"/>
      <c r="C15" s="551" t="n"/>
      <c r="D15" s="614" t="n"/>
      <c r="E15" s="614" t="n"/>
      <c r="F15" s="614" t="n"/>
      <c r="G15" s="597" t="n"/>
      <c r="H15" s="571" t="n"/>
    </row>
    <row r="16" ht="18" customHeight="1" s="572">
      <c r="A16" s="550" t="inlineStr">
        <is>
          <t>Total Fleet Size</t>
        </is>
      </c>
      <c r="B16" s="597" t="n"/>
      <c r="C16" s="805">
        <f>Sheet1!O543</f>
        <v/>
      </c>
      <c r="D16" s="742" t="n"/>
      <c r="E16" s="742" t="n"/>
      <c r="F16" s="742" t="n"/>
      <c r="G16" s="753" t="n"/>
      <c r="H16" s="9" t="n"/>
    </row>
    <row r="17" ht="28.2" customHeight="1" s="572">
      <c r="A17" s="532" t="inlineStr">
        <is>
          <t>Baseline Year for Calculations</t>
        </is>
      </c>
      <c r="B17" s="614" t="n"/>
      <c r="C17" s="31" t="n"/>
      <c r="D17" s="545">
        <f>Sheet1!P543</f>
        <v/>
      </c>
      <c r="E17" s="32" t="n"/>
      <c r="F17" s="32" t="n"/>
      <c r="G17" s="562" t="n"/>
      <c r="H17" s="9" t="n"/>
    </row>
    <row r="18" ht="26.1" customHeight="1" s="572">
      <c r="A18" s="532" t="inlineStr">
        <is>
          <t>Reporting Year for Calculations</t>
        </is>
      </c>
      <c r="B18" s="614" t="n"/>
      <c r="C18" s="31" t="n"/>
      <c r="D18" s="545">
        <f>Sheet1!Q543</f>
        <v/>
      </c>
      <c r="E18" s="32" t="n"/>
      <c r="F18" s="32" t="n"/>
      <c r="G18" s="562" t="n"/>
      <c r="H18" s="9" t="n"/>
    </row>
    <row r="19" ht="44.1" customHeight="1" s="572">
      <c r="A19" s="550" t="inlineStr">
        <is>
          <t>System of Measurement</t>
        </is>
      </c>
      <c r="B19" s="597" t="n"/>
      <c r="C19" s="34" t="n"/>
      <c r="D19" s="35">
        <f>Sheet1!R543</f>
        <v/>
      </c>
      <c r="E19" s="36" t="n"/>
      <c r="F19" s="36" t="n"/>
      <c r="G19" s="37" t="n"/>
      <c r="H19" s="9" t="n"/>
    </row>
    <row r="20" ht="18" customHeight="1" s="572">
      <c r="A20" s="550" t="inlineStr">
        <is>
          <t>Fleet Description</t>
        </is>
      </c>
      <c r="B20" s="597" t="n"/>
      <c r="C20" s="806">
        <f>Sheet1!S543</f>
        <v/>
      </c>
      <c r="D20" s="204" t="n"/>
      <c r="E20" s="204" t="n"/>
      <c r="F20" s="204" t="n"/>
      <c r="G20" s="750" t="n"/>
      <c r="H20" s="9" t="n"/>
    </row>
    <row r="21" ht="18" customHeight="1" s="572">
      <c r="A21" s="807" t="inlineStr">
        <is>
          <t>Certification of Conformity: 
I certify that the information provided in the following pages is, to the best of my knowlegde, accurate and complete.</t>
        </is>
      </c>
      <c r="B21" s="742" t="n"/>
      <c r="C21" s="742" t="n"/>
      <c r="D21" s="742" t="n"/>
      <c r="E21" s="742" t="n"/>
      <c r="F21" s="742" t="n"/>
      <c r="G21" s="753" t="n"/>
      <c r="H21" s="9" t="n"/>
    </row>
    <row r="22" ht="16.95" customHeight="1" s="572">
      <c r="A22" s="808" t="n"/>
      <c r="G22" s="809" t="n"/>
      <c r="H22" s="9" t="n"/>
      <c r="I22" s="202" t="n"/>
    </row>
    <row r="23" ht="18" customHeight="1" s="572">
      <c r="A23" s="808" t="n"/>
      <c r="G23" s="809" t="n"/>
      <c r="H23" s="9" t="n"/>
    </row>
    <row r="24" ht="18" customHeight="1" s="572">
      <c r="A24" s="38" t="n"/>
      <c r="B24" s="571" t="n"/>
      <c r="C24" s="201" t="inlineStr">
        <is>
          <t>Date:</t>
        </is>
      </c>
      <c r="D24" s="214" t="n"/>
      <c r="E24" s="571" t="n"/>
      <c r="F24" s="571" t="n"/>
      <c r="G24" s="39" t="n"/>
      <c r="H24" s="9" t="n"/>
    </row>
    <row r="25" ht="18" customHeight="1" s="572">
      <c r="A25" s="34" t="n"/>
      <c r="B25" s="41" t="n"/>
      <c r="C25" s="42" t="inlineStr">
        <is>
          <t>Signature:</t>
        </is>
      </c>
      <c r="D25" s="40" t="n"/>
      <c r="E25" s="41" t="n"/>
      <c r="F25" s="41" t="n"/>
      <c r="G25" s="43" t="n"/>
      <c r="H25" s="9" t="n"/>
    </row>
    <row r="26" ht="18" customHeight="1" s="572">
      <c r="A26" s="571" t="n"/>
      <c r="B26" s="571" t="n"/>
      <c r="C26" s="571" t="n"/>
      <c r="D26" s="571" t="n"/>
      <c r="E26" s="571" t="n"/>
      <c r="F26" s="571" t="n"/>
      <c r="G26" s="571" t="n"/>
      <c r="H26" s="571" t="n"/>
    </row>
    <row r="27" ht="18" customHeight="1" s="572">
      <c r="A27" s="571" t="n"/>
      <c r="B27" s="571" t="n"/>
      <c r="C27" s="571" t="n"/>
      <c r="D27" s="571" t="n"/>
      <c r="E27" s="571" t="n"/>
      <c r="F27" s="571" t="n"/>
      <c r="G27" s="571" t="n"/>
      <c r="H27" s="9" t="n"/>
    </row>
    <row r="28" ht="16.8" customHeight="1" s="572">
      <c r="A28" s="44" t="n"/>
      <c r="B28" s="44" t="n"/>
      <c r="C28" s="44" t="n"/>
      <c r="D28" s="44" t="n"/>
      <c r="E28" s="44" t="n"/>
      <c r="F28" s="44" t="n"/>
      <c r="G28" s="44" t="n"/>
      <c r="H28" s="44" t="n"/>
    </row>
    <row r="29" ht="18" customHeight="1" s="572">
      <c r="A29" s="571" t="n"/>
      <c r="B29" s="571" t="n"/>
      <c r="C29" s="571" t="n"/>
      <c r="D29" s="571" t="n"/>
      <c r="E29" s="571" t="n"/>
      <c r="F29" s="571" t="n"/>
      <c r="G29" s="571" t="n"/>
      <c r="H29" s="9" t="n"/>
    </row>
    <row r="30">
      <c r="A30" s="531" t="inlineStr">
        <is>
          <t>Copyright ©2015. CALSTART, Inc. and National Association of Fleet Administrators, Inc.
All Rights Reserved.</t>
        </is>
      </c>
    </row>
    <row r="31"/>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71" min="1" max="1"/>
    <col width="12.5546875" customWidth="1" style="571" min="2" max="2"/>
    <col width="11.6640625" customWidth="1" style="572" min="3" max="3"/>
    <col width="11.6640625" customWidth="1" style="571" min="4" max="4"/>
    <col width="11.6640625" customWidth="1" style="572" min="5" max="5"/>
    <col width="11.6640625" customWidth="1" style="571" min="6" max="6"/>
    <col width="11.6640625" customWidth="1" style="572" min="7" max="7"/>
    <col width="11.6640625" customWidth="1" style="571" min="8" max="8"/>
    <col width="11.6640625" customWidth="1" style="572" min="9" max="9"/>
    <col width="11.6640625" customWidth="1" style="571" min="10" max="10"/>
    <col width="11.6640625" customWidth="1" style="572" min="11" max="11"/>
    <col width="11.6640625" customWidth="1" style="571" min="12" max="12"/>
    <col width="11.6640625" customWidth="1" style="572" min="13" max="13"/>
    <col width="11.6640625" customWidth="1" style="571" min="14" max="14"/>
    <col width="11.6640625" customWidth="1" style="572" min="15" max="15"/>
    <col width="11.6640625" customWidth="1" style="571" min="16" max="17"/>
    <col width="12.44140625" customWidth="1" style="594" min="18" max="18"/>
    <col width="13.5546875" customWidth="1" style="594" min="19" max="19"/>
    <col width="13.5546875" customWidth="1" style="595" min="20" max="20"/>
    <col width="8.6640625" customWidth="1" style="571" min="21" max="21"/>
  </cols>
  <sheetData>
    <row r="1" ht="14.4" customHeight="1" s="572">
      <c r="A1" s="593" t="inlineStr">
        <is>
          <t>Baseline Year</t>
        </is>
      </c>
      <c r="Z1" s="5" t="n"/>
      <c r="AA1" s="5" t="n"/>
      <c r="AB1" s="5" t="n"/>
      <c r="AC1" s="5" t="n"/>
    </row>
    <row r="2" ht="14.4" customHeight="1" s="572">
      <c r="Z2" s="5" t="n"/>
      <c r="AA2" s="5" t="n"/>
      <c r="AB2" s="5" t="n"/>
      <c r="AC2" s="5" t="n"/>
    </row>
    <row r="3" ht="14.4" customHeight="1" s="572">
      <c r="Z3" s="5" t="n"/>
      <c r="AA3" s="5" t="n"/>
      <c r="AB3" s="5" t="n"/>
      <c r="AC3" s="5" t="n"/>
    </row>
    <row r="4" ht="14.7" customHeight="1" s="572" thickBot="1">
      <c r="Z4" s="5" t="n"/>
      <c r="AA4" s="5" t="n"/>
      <c r="AB4" s="5" t="n"/>
      <c r="AC4" s="5" t="n"/>
    </row>
    <row r="5" ht="18.6" customHeight="1" s="572" thickBot="1">
      <c r="B5" s="586" t="inlineStr">
        <is>
          <t>Group 1</t>
        </is>
      </c>
      <c r="C5" s="574" t="n"/>
      <c r="D5" s="574" t="n"/>
      <c r="E5" s="574" t="n"/>
      <c r="F5" s="574" t="n"/>
      <c r="G5" s="574" t="n"/>
      <c r="H5" s="574" t="n"/>
      <c r="I5" s="574" t="n"/>
      <c r="J5" s="574" t="n"/>
      <c r="K5" s="574" t="n"/>
      <c r="L5" s="574" t="n"/>
      <c r="M5" s="567" t="n"/>
      <c r="N5" s="587" t="inlineStr">
        <is>
          <t>Group 2</t>
        </is>
      </c>
      <c r="O5" s="574" t="n"/>
      <c r="P5" s="574" t="n"/>
      <c r="Q5" s="574" t="n"/>
      <c r="R5" s="574" t="n"/>
      <c r="S5" s="567" t="n"/>
      <c r="T5" s="588" t="inlineStr">
        <is>
          <t>Group 3</t>
        </is>
      </c>
      <c r="U5" s="574" t="n"/>
      <c r="V5" s="574" t="n"/>
      <c r="W5" s="574" t="n"/>
      <c r="X5" s="574" t="n"/>
      <c r="Y5" s="567" t="n"/>
      <c r="AB5" s="5" t="n"/>
      <c r="AC5" s="5" t="n"/>
    </row>
    <row r="6" ht="17.1" customHeight="1" s="572" thickBot="1">
      <c r="A6" s="575" t="n"/>
      <c r="B6" s="577" t="inlineStr">
        <is>
          <t>Box Trucks</t>
        </is>
      </c>
      <c r="C6" s="578" t="n"/>
      <c r="D6" s="577" t="inlineStr">
        <is>
          <t>Vans</t>
        </is>
      </c>
      <c r="E6" s="578" t="n"/>
      <c r="F6" s="577" t="inlineStr">
        <is>
          <t>Two-Axle Buses</t>
        </is>
      </c>
      <c r="G6" s="578" t="n"/>
      <c r="H6" s="577" t="inlineStr">
        <is>
          <t>Yard Truck</t>
        </is>
      </c>
      <c r="I6" s="578" t="n"/>
      <c r="J6" s="577" t="inlineStr">
        <is>
          <t>Light Duty Package Delivery Vehicle</t>
        </is>
      </c>
      <c r="K6" s="578" t="n"/>
      <c r="L6" s="577" t="inlineStr">
        <is>
          <t>Other Light Duty</t>
        </is>
      </c>
      <c r="M6" s="578" t="n"/>
      <c r="N6" s="589" t="inlineStr">
        <is>
          <t>Work Trucks</t>
        </is>
      </c>
      <c r="O6" s="590" t="n"/>
      <c r="P6" s="589" t="inlineStr">
        <is>
          <t>Day Cab Tractors</t>
        </is>
      </c>
      <c r="Q6" s="590" t="n"/>
      <c r="R6" s="589" t="inlineStr">
        <is>
          <t>Three-Axle Buses</t>
        </is>
      </c>
      <c r="S6" s="590" t="n"/>
      <c r="T6" s="577" t="inlineStr">
        <is>
          <t>Sleeper Cab</t>
        </is>
      </c>
      <c r="U6" s="578" t="n"/>
      <c r="V6" s="577" t="inlineStr">
        <is>
          <t>Specialty Vehciles</t>
        </is>
      </c>
      <c r="W6" s="578" t="n"/>
      <c r="X6" s="577" t="inlineStr">
        <is>
          <t>Other</t>
        </is>
      </c>
      <c r="Y6" s="578" t="n"/>
      <c r="Z6" s="571" t="n"/>
      <c r="AA6" s="571" t="n"/>
      <c r="AB6" s="5" t="n"/>
      <c r="AC6" s="5" t="n"/>
    </row>
    <row r="7" ht="28.2" customHeight="1" s="572" thickBot="1">
      <c r="A7" s="576" t="n"/>
      <c r="B7" s="568" t="inlineStr">
        <is>
          <t># of Vehicles</t>
        </is>
      </c>
      <c r="C7" s="569" t="n"/>
      <c r="D7" s="568" t="inlineStr">
        <is>
          <t># of Vehicles</t>
        </is>
      </c>
      <c r="E7" s="569" t="n"/>
      <c r="F7" s="568" t="inlineStr">
        <is>
          <t># of Vehicles</t>
        </is>
      </c>
      <c r="G7" s="569" t="n"/>
      <c r="H7" s="568" t="inlineStr">
        <is>
          <t># of Vehicles</t>
        </is>
      </c>
      <c r="I7" s="569" t="n"/>
      <c r="J7" s="568" t="inlineStr">
        <is>
          <t># of Vehicles</t>
        </is>
      </c>
      <c r="K7" s="569" t="n"/>
      <c r="L7" s="568" t="inlineStr">
        <is>
          <t># of Vehicles</t>
        </is>
      </c>
      <c r="M7" s="569" t="n"/>
      <c r="N7" s="568" t="inlineStr">
        <is>
          <t># of Vehicles</t>
        </is>
      </c>
      <c r="O7" s="569" t="n"/>
      <c r="P7" s="568" t="inlineStr">
        <is>
          <t># of Vehicles</t>
        </is>
      </c>
      <c r="Q7" s="569" t="n"/>
      <c r="R7" s="568" t="inlineStr">
        <is>
          <t># of Vehicles</t>
        </is>
      </c>
      <c r="S7" s="569" t="n"/>
      <c r="T7" s="568" t="inlineStr">
        <is>
          <t># of Vehicles</t>
        </is>
      </c>
      <c r="U7" s="569" t="n"/>
      <c r="V7" s="568" t="inlineStr">
        <is>
          <t># of Vehicles</t>
        </is>
      </c>
      <c r="W7" s="569" t="n"/>
      <c r="X7" s="568" t="inlineStr">
        <is>
          <t># of Vehicles</t>
        </is>
      </c>
      <c r="Y7" s="569" t="n"/>
      <c r="Z7" s="571" t="n"/>
      <c r="AA7" s="14" t="inlineStr">
        <is>
          <t>Total # of Vehicles</t>
        </is>
      </c>
      <c r="AB7" s="5" t="n"/>
      <c r="AC7" s="5" t="n"/>
    </row>
    <row r="8" ht="28.2" customHeight="1" s="572" thickBot="1">
      <c r="A8" s="15" t="inlineStr">
        <is>
          <t>ZEV Vehicles
All model years</t>
        </is>
      </c>
      <c r="B8" s="581">
        <f>Sheet1!D1</f>
        <v/>
      </c>
      <c r="C8" s="582" t="n"/>
      <c r="D8" s="581">
        <f>Sheet1!D2</f>
        <v/>
      </c>
      <c r="E8" s="582" t="n"/>
      <c r="F8" s="581">
        <f>Sheet1!D3</f>
        <v/>
      </c>
      <c r="G8" s="582" t="n"/>
      <c r="H8" s="581">
        <f>Sheet1!D4</f>
        <v/>
      </c>
      <c r="I8" s="582" t="n"/>
      <c r="J8" s="581">
        <f>Sheet1!D5</f>
        <v/>
      </c>
      <c r="K8" s="582" t="n"/>
      <c r="L8" s="581">
        <f>Sheet1!D6</f>
        <v/>
      </c>
      <c r="M8" s="582" t="n"/>
      <c r="N8" s="591">
        <f>Sheet1!D7</f>
        <v/>
      </c>
      <c r="O8" s="592" t="n"/>
      <c r="P8" s="591">
        <f>Sheet1!D8</f>
        <v/>
      </c>
      <c r="Q8" s="592" t="n"/>
      <c r="R8" s="591">
        <f>Sheet1!D9</f>
        <v/>
      </c>
      <c r="S8" s="592" t="n"/>
      <c r="T8" s="581">
        <f>Sheet1!D10</f>
        <v/>
      </c>
      <c r="U8" s="582" t="n"/>
      <c r="V8" s="581">
        <f>Sheet1!D11</f>
        <v/>
      </c>
      <c r="W8" s="582" t="n"/>
      <c r="X8" s="581">
        <f>Sheet1!D12</f>
        <v/>
      </c>
      <c r="Y8" s="582" t="n"/>
      <c r="Z8" s="571" t="n"/>
      <c r="AA8" s="16">
        <f>SUM(B8:Y8)</f>
        <v/>
      </c>
      <c r="AB8" s="5" t="n"/>
      <c r="AC8" s="5" t="n"/>
    </row>
    <row r="9">
      <c r="A9" s="207" t="inlineStr">
        <is>
          <t>Vehicles on order</t>
        </is>
      </c>
      <c r="B9" s="583">
        <f>Sheet1!E1</f>
        <v/>
      </c>
      <c r="C9" s="584" t="n"/>
      <c r="D9" s="579">
        <f>Sheet1!E2</f>
        <v/>
      </c>
      <c r="E9" s="580" t="n"/>
      <c r="F9" s="579">
        <f>Sheet1!E3</f>
        <v/>
      </c>
      <c r="G9" s="580" t="n"/>
      <c r="H9" s="579">
        <f>Sheet1!E4</f>
        <v/>
      </c>
      <c r="I9" s="580" t="n"/>
      <c r="J9" s="579">
        <f>Sheet1!E5</f>
        <v/>
      </c>
      <c r="K9" s="580" t="n"/>
      <c r="L9" s="579">
        <f>Sheet1!E6</f>
        <v/>
      </c>
      <c r="M9" s="580" t="n"/>
      <c r="N9" s="579">
        <f>Sheet1!E7</f>
        <v/>
      </c>
      <c r="O9" s="580" t="n"/>
      <c r="P9" s="579">
        <f>Sheet1!E8</f>
        <v/>
      </c>
      <c r="Q9" s="580" t="n"/>
      <c r="R9" s="579">
        <f>Sheet1!E9</f>
        <v/>
      </c>
      <c r="S9" s="580" t="n"/>
      <c r="T9" s="579">
        <f>Sheet1!E10</f>
        <v/>
      </c>
      <c r="U9" s="580" t="n"/>
      <c r="V9" s="579">
        <f>Sheet1!E11</f>
        <v/>
      </c>
      <c r="W9" s="580" t="n"/>
      <c r="X9" s="579">
        <f>Sheet1!E12</f>
        <v/>
      </c>
      <c r="Y9" s="580" t="n"/>
      <c r="Z9" s="571" t="n"/>
      <c r="AA9" s="206">
        <f>SUM(B9:Y9)</f>
        <v/>
      </c>
      <c r="AB9" s="5" t="n"/>
      <c r="AC9" s="5" t="n"/>
    </row>
    <row r="10" ht="18.6" customHeight="1" s="572" thickBot="1">
      <c r="AB10" s="5" t="n"/>
      <c r="AC10" s="5" t="n"/>
    </row>
    <row r="11" ht="18.6" customHeight="1" s="572" thickBot="1">
      <c r="B11" s="586" t="inlineStr">
        <is>
          <t>Group 1</t>
        </is>
      </c>
      <c r="C11" s="574" t="n"/>
      <c r="D11" s="574" t="n"/>
      <c r="E11" s="574" t="n"/>
      <c r="F11" s="574" t="n"/>
      <c r="G11" s="574" t="n"/>
      <c r="H11" s="574" t="n"/>
      <c r="I11" s="574" t="n"/>
      <c r="J11" s="574" t="n"/>
      <c r="K11" s="574" t="n"/>
      <c r="L11" s="574" t="n"/>
      <c r="M11" s="567" t="n"/>
      <c r="N11" s="587" t="inlineStr">
        <is>
          <t>Group 2</t>
        </is>
      </c>
      <c r="O11" s="574" t="n"/>
      <c r="P11" s="574" t="n"/>
      <c r="Q11" s="574" t="n"/>
      <c r="R11" s="574" t="n"/>
      <c r="S11" s="567" t="n"/>
      <c r="T11" s="588" t="inlineStr">
        <is>
          <t>Group 3</t>
        </is>
      </c>
      <c r="U11" s="574" t="n"/>
      <c r="V11" s="574" t="n"/>
      <c r="W11" s="574" t="n"/>
      <c r="X11" s="574" t="n"/>
      <c r="Y11" s="567" t="n"/>
      <c r="AB11" s="5" t="n"/>
      <c r="AC11" s="5" t="n"/>
    </row>
    <row r="12" ht="17.1" customHeight="1" s="572" thickBot="1">
      <c r="A12" s="575" t="n"/>
      <c r="B12" s="577" t="inlineStr">
        <is>
          <t>Box Trucks</t>
        </is>
      </c>
      <c r="C12" s="578" t="n"/>
      <c r="D12" s="577" t="inlineStr">
        <is>
          <t>Vans</t>
        </is>
      </c>
      <c r="E12" s="578" t="n"/>
      <c r="F12" s="577" t="inlineStr">
        <is>
          <t>Two-Axle Buses</t>
        </is>
      </c>
      <c r="G12" s="578" t="n"/>
      <c r="H12" s="577" t="inlineStr">
        <is>
          <t>Yard Truck</t>
        </is>
      </c>
      <c r="I12" s="578" t="n"/>
      <c r="J12" s="577" t="inlineStr">
        <is>
          <t>Light Duty Package Delivery Vehicle</t>
        </is>
      </c>
      <c r="K12" s="578" t="n"/>
      <c r="L12" s="577" t="inlineStr">
        <is>
          <t>Other Light Duty</t>
        </is>
      </c>
      <c r="M12" s="578" t="n"/>
      <c r="N12" s="589" t="inlineStr">
        <is>
          <t>Work Trucks</t>
        </is>
      </c>
      <c r="O12" s="590" t="n"/>
      <c r="P12" s="589" t="inlineStr">
        <is>
          <t>Day Cab Tractors</t>
        </is>
      </c>
      <c r="Q12" s="590" t="n"/>
      <c r="R12" s="589" t="inlineStr">
        <is>
          <t>Three-Axle Buses</t>
        </is>
      </c>
      <c r="S12" s="590" t="n"/>
      <c r="T12" s="577" t="inlineStr">
        <is>
          <t>Sleeper Cab</t>
        </is>
      </c>
      <c r="U12" s="578" t="n"/>
      <c r="V12" s="577" t="inlineStr">
        <is>
          <t>Specialty Vehciles</t>
        </is>
      </c>
      <c r="W12" s="578" t="n"/>
      <c r="X12" s="577" t="inlineStr">
        <is>
          <t>Other</t>
        </is>
      </c>
      <c r="Y12" s="578" t="n"/>
      <c r="Z12" s="571" t="n"/>
      <c r="AA12" s="571" t="n"/>
      <c r="AB12" s="5" t="n"/>
      <c r="AC12" s="5" t="n"/>
    </row>
    <row r="13" ht="28.2" customHeight="1" s="572" thickBot="1">
      <c r="A13" s="576" t="n"/>
      <c r="B13" s="568" t="inlineStr">
        <is>
          <t># of Vehicles</t>
        </is>
      </c>
      <c r="C13" s="569" t="n"/>
      <c r="D13" s="568" t="inlineStr">
        <is>
          <t># of Vehicles</t>
        </is>
      </c>
      <c r="E13" s="569" t="n"/>
      <c r="F13" s="568" t="inlineStr">
        <is>
          <t># of Vehicles</t>
        </is>
      </c>
      <c r="G13" s="569" t="n"/>
      <c r="H13" s="568" t="inlineStr">
        <is>
          <t># of Vehicles</t>
        </is>
      </c>
      <c r="I13" s="569" t="n"/>
      <c r="J13" s="568" t="inlineStr">
        <is>
          <t># of Vehicles</t>
        </is>
      </c>
      <c r="K13" s="569" t="n"/>
      <c r="L13" s="568" t="inlineStr">
        <is>
          <t># of Vehicles</t>
        </is>
      </c>
      <c r="M13" s="569" t="n"/>
      <c r="N13" s="568" t="inlineStr">
        <is>
          <t># of Vehicles</t>
        </is>
      </c>
      <c r="O13" s="569" t="n"/>
      <c r="P13" s="568" t="inlineStr">
        <is>
          <t># of Vehicles</t>
        </is>
      </c>
      <c r="Q13" s="569" t="n"/>
      <c r="R13" s="568" t="inlineStr">
        <is>
          <t># of Vehicles</t>
        </is>
      </c>
      <c r="S13" s="569" t="n"/>
      <c r="T13" s="568" t="inlineStr">
        <is>
          <t># of Vehicles</t>
        </is>
      </c>
      <c r="U13" s="569" t="n"/>
      <c r="V13" s="568" t="inlineStr">
        <is>
          <t># of Vehicles</t>
        </is>
      </c>
      <c r="W13" s="569" t="n"/>
      <c r="X13" s="568" t="inlineStr">
        <is>
          <t># of Vehicles</t>
        </is>
      </c>
      <c r="Y13" s="569" t="n"/>
      <c r="Z13" s="571" t="n"/>
      <c r="AA13" s="14" t="inlineStr">
        <is>
          <t>Total # of Vehicles</t>
        </is>
      </c>
      <c r="AB13" s="5" t="n"/>
      <c r="AC13" s="5" t="n"/>
    </row>
    <row r="14" ht="28.2" customHeight="1" s="572" thickBot="1">
      <c r="A14" s="15" t="inlineStr">
        <is>
          <t>Non ZEV Vehicles
All model years</t>
        </is>
      </c>
      <c r="B14" s="581">
        <f>Sheet1!D13</f>
        <v/>
      </c>
      <c r="C14" s="582" t="n"/>
      <c r="D14" s="581">
        <f>Sheet1!D14</f>
        <v/>
      </c>
      <c r="E14" s="582" t="n"/>
      <c r="F14" s="581">
        <f>Sheet1!D15</f>
        <v/>
      </c>
      <c r="G14" s="582" t="n"/>
      <c r="H14" s="581">
        <f>Sheet1!D16</f>
        <v/>
      </c>
      <c r="I14" s="582" t="n"/>
      <c r="J14" s="581">
        <f>Sheet1!D17</f>
        <v/>
      </c>
      <c r="K14" s="582" t="n"/>
      <c r="L14" s="581">
        <f>Sheet1!D18</f>
        <v/>
      </c>
      <c r="M14" s="582" t="n"/>
      <c r="N14" s="591">
        <f>Sheet1!D19</f>
        <v/>
      </c>
      <c r="O14" s="592" t="n"/>
      <c r="P14" s="591">
        <f>Sheet1!D20</f>
        <v/>
      </c>
      <c r="Q14" s="592" t="n"/>
      <c r="R14" s="591">
        <f>Sheet1!D21</f>
        <v/>
      </c>
      <c r="S14" s="592" t="n"/>
      <c r="T14" s="581">
        <f>Sheet1!D22</f>
        <v/>
      </c>
      <c r="U14" s="582" t="n"/>
      <c r="V14" s="581">
        <f>Sheet1!D23</f>
        <v/>
      </c>
      <c r="W14" s="582" t="n"/>
      <c r="X14" s="581">
        <f>Sheet1!D24</f>
        <v/>
      </c>
      <c r="Y14" s="582" t="n"/>
      <c r="Z14" s="571" t="n"/>
      <c r="AA14" s="16">
        <f>SUM(B14:Y14)</f>
        <v/>
      </c>
      <c r="AB14" s="5" t="n"/>
      <c r="AC14" s="5" t="n"/>
    </row>
    <row r="15">
      <c r="A15" s="207" t="inlineStr">
        <is>
          <t>Vehicles on order</t>
        </is>
      </c>
      <c r="B15" s="583">
        <f>Sheet1!E13</f>
        <v/>
      </c>
      <c r="C15" s="584" t="n"/>
      <c r="D15" s="579">
        <f>Sheet1!E14</f>
        <v/>
      </c>
      <c r="E15" s="580" t="n"/>
      <c r="F15" s="579">
        <f>Sheet1!E15</f>
        <v/>
      </c>
      <c r="G15" s="580" t="n"/>
      <c r="H15" s="579">
        <f>Sheet1!E16</f>
        <v/>
      </c>
      <c r="I15" s="580" t="n"/>
      <c r="J15" s="579">
        <f>Sheet1!E17</f>
        <v/>
      </c>
      <c r="K15" s="580" t="n"/>
      <c r="L15" s="579">
        <f>Sheet1!E18</f>
        <v/>
      </c>
      <c r="M15" s="580" t="n"/>
      <c r="N15" s="579">
        <f>Sheet1!E19</f>
        <v/>
      </c>
      <c r="O15" s="580" t="n"/>
      <c r="P15" s="579">
        <f>Sheet1!E20</f>
        <v/>
      </c>
      <c r="Q15" s="580" t="n"/>
      <c r="R15" s="579">
        <f>Sheet1!E21</f>
        <v/>
      </c>
      <c r="S15" s="580" t="n"/>
      <c r="T15" s="579">
        <f>Sheet1!E22</f>
        <v/>
      </c>
      <c r="U15" s="580" t="n"/>
      <c r="V15" s="579">
        <f>Sheet1!E23</f>
        <v/>
      </c>
      <c r="W15" s="580" t="n"/>
      <c r="X15" s="579">
        <f>Sheet1!E24</f>
        <v/>
      </c>
      <c r="Y15" s="580" t="n"/>
      <c r="Z15" s="571"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72">
      <c r="A18" s="593" t="inlineStr">
        <is>
          <t>Reporting Year</t>
        </is>
      </c>
      <c r="Z18" s="5" t="n"/>
      <c r="AA18" s="5" t="n"/>
      <c r="AB18" s="5" t="n"/>
      <c r="AC18" s="5" t="n"/>
    </row>
    <row r="19" ht="14.4" customHeight="1" s="572">
      <c r="Z19" s="5" t="n"/>
      <c r="AA19" s="5" t="n"/>
      <c r="AB19" s="5" t="n"/>
      <c r="AC19" s="5" t="n"/>
    </row>
    <row r="20" ht="14.4" customHeight="1" s="572">
      <c r="Z20" s="5" t="n"/>
      <c r="AA20" s="5" t="n"/>
      <c r="AB20" s="5" t="n"/>
      <c r="AC20" s="5" t="n"/>
    </row>
    <row r="21" ht="14.4" customHeight="1" s="572">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72"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72" thickBot="1">
      <c r="B24" s="586" t="inlineStr">
        <is>
          <t>Group 1</t>
        </is>
      </c>
      <c r="C24" s="574" t="n"/>
      <c r="D24" s="574" t="n"/>
      <c r="E24" s="574" t="n"/>
      <c r="F24" s="574" t="n"/>
      <c r="G24" s="574" t="n"/>
      <c r="H24" s="574" t="n"/>
      <c r="I24" s="574" t="n"/>
      <c r="J24" s="574" t="n"/>
      <c r="K24" s="574" t="n"/>
      <c r="L24" s="574" t="n"/>
      <c r="M24" s="567" t="n"/>
      <c r="N24" s="587" t="inlineStr">
        <is>
          <t>Group 2</t>
        </is>
      </c>
      <c r="O24" s="574" t="n"/>
      <c r="P24" s="574" t="n"/>
      <c r="Q24" s="574" t="n"/>
      <c r="R24" s="574" t="n"/>
      <c r="S24" s="567" t="n"/>
      <c r="T24" s="588" t="inlineStr">
        <is>
          <t>Group 3</t>
        </is>
      </c>
      <c r="U24" s="574" t="n"/>
      <c r="V24" s="574" t="n"/>
      <c r="W24" s="574" t="n"/>
      <c r="X24" s="574" t="n"/>
      <c r="Y24" s="567" t="n"/>
      <c r="AB24" s="5" t="n"/>
      <c r="AC24" s="5" t="n"/>
    </row>
    <row r="25" ht="17.1" customHeight="1" s="572" thickBot="1">
      <c r="A25" s="575" t="n"/>
      <c r="B25" s="577" t="inlineStr">
        <is>
          <t>Box Trucks</t>
        </is>
      </c>
      <c r="C25" s="578" t="n"/>
      <c r="D25" s="577" t="inlineStr">
        <is>
          <t>Vans</t>
        </is>
      </c>
      <c r="E25" s="578" t="n"/>
      <c r="F25" s="577" t="inlineStr">
        <is>
          <t>Two-Axle Buses</t>
        </is>
      </c>
      <c r="G25" s="578" t="n"/>
      <c r="H25" s="577" t="inlineStr">
        <is>
          <t>Yard Truck</t>
        </is>
      </c>
      <c r="I25" s="578" t="n"/>
      <c r="J25" s="577" t="inlineStr">
        <is>
          <t>Light Duty Package Delivery Vehicle</t>
        </is>
      </c>
      <c r="K25" s="578" t="n"/>
      <c r="L25" s="577" t="inlineStr">
        <is>
          <t>Other Light Duty</t>
        </is>
      </c>
      <c r="M25" s="578" t="n"/>
      <c r="N25" s="589" t="inlineStr">
        <is>
          <t>Work Trucks</t>
        </is>
      </c>
      <c r="O25" s="590" t="n"/>
      <c r="P25" s="589" t="inlineStr">
        <is>
          <t>Day Cab Tractors</t>
        </is>
      </c>
      <c r="Q25" s="590" t="n"/>
      <c r="R25" s="589" t="inlineStr">
        <is>
          <t>Three-Axle Buses</t>
        </is>
      </c>
      <c r="S25" s="590" t="n"/>
      <c r="T25" s="577" t="inlineStr">
        <is>
          <t>Sleeper Cab</t>
        </is>
      </c>
      <c r="U25" s="578" t="n"/>
      <c r="V25" s="577" t="inlineStr">
        <is>
          <t>Specialty Vehciles</t>
        </is>
      </c>
      <c r="W25" s="578" t="n"/>
      <c r="X25" s="577" t="inlineStr">
        <is>
          <t>Other</t>
        </is>
      </c>
      <c r="Y25" s="578" t="n"/>
      <c r="Z25" s="571" t="n"/>
      <c r="AA25" s="571" t="n"/>
      <c r="AB25" s="5" t="n"/>
      <c r="AC25" s="5" t="n"/>
    </row>
    <row r="26" ht="28.2" customHeight="1" s="572" thickBot="1">
      <c r="A26" s="576" t="n"/>
      <c r="B26" s="568" t="inlineStr">
        <is>
          <t># of Vehicles</t>
        </is>
      </c>
      <c r="C26" s="569" t="n"/>
      <c r="D26" s="568" t="inlineStr">
        <is>
          <t># of Vehicles</t>
        </is>
      </c>
      <c r="E26" s="569" t="n"/>
      <c r="F26" s="568" t="inlineStr">
        <is>
          <t># of Vehicles</t>
        </is>
      </c>
      <c r="G26" s="569" t="n"/>
      <c r="H26" s="568" t="inlineStr">
        <is>
          <t># of Vehicles</t>
        </is>
      </c>
      <c r="I26" s="569" t="n"/>
      <c r="J26" s="568" t="inlineStr">
        <is>
          <t># of Vehicles</t>
        </is>
      </c>
      <c r="K26" s="569" t="n"/>
      <c r="L26" s="568" t="inlineStr">
        <is>
          <t># of Vehicles</t>
        </is>
      </c>
      <c r="M26" s="569" t="n"/>
      <c r="N26" s="568" t="inlineStr">
        <is>
          <t># of Vehicles</t>
        </is>
      </c>
      <c r="O26" s="569" t="n"/>
      <c r="P26" s="568" t="inlineStr">
        <is>
          <t># of Vehicles</t>
        </is>
      </c>
      <c r="Q26" s="569" t="n"/>
      <c r="R26" s="568" t="inlineStr">
        <is>
          <t># of Vehicles</t>
        </is>
      </c>
      <c r="S26" s="569" t="n"/>
      <c r="T26" s="568" t="inlineStr">
        <is>
          <t># of Vehicles</t>
        </is>
      </c>
      <c r="U26" s="569" t="n"/>
      <c r="V26" s="568" t="inlineStr">
        <is>
          <t># of Vehicles</t>
        </is>
      </c>
      <c r="W26" s="569" t="n"/>
      <c r="X26" s="568" t="inlineStr">
        <is>
          <t># of Vehicles</t>
        </is>
      </c>
      <c r="Y26" s="569" t="n"/>
      <c r="Z26" s="571" t="n"/>
      <c r="AA26" s="14" t="inlineStr">
        <is>
          <t>Total # of Vehicles</t>
        </is>
      </c>
      <c r="AB26" s="5" t="n"/>
      <c r="AC26" s="5" t="n"/>
    </row>
    <row r="27" ht="28.2" customHeight="1" s="572" thickBot="1">
      <c r="A27" s="15" t="inlineStr">
        <is>
          <t>ZEV Vehicles
All model years</t>
        </is>
      </c>
      <c r="B27" s="566">
        <f>Sheet1!D25</f>
        <v/>
      </c>
      <c r="C27" s="567" t="n"/>
      <c r="D27" s="566">
        <f>Sheet1!D26</f>
        <v/>
      </c>
      <c r="E27" s="567" t="n"/>
      <c r="F27" s="566">
        <f>Sheet1!D27</f>
        <v/>
      </c>
      <c r="G27" s="567" t="n"/>
      <c r="H27" s="566">
        <f>Sheet1!D28</f>
        <v/>
      </c>
      <c r="I27" s="567" t="n"/>
      <c r="J27" s="566">
        <f>Sheet1!D29</f>
        <v/>
      </c>
      <c r="K27" s="567" t="n"/>
      <c r="L27" s="566">
        <f>Sheet1!D30</f>
        <v/>
      </c>
      <c r="M27" s="567" t="n"/>
      <c r="N27" s="573">
        <f>Sheet1!D31</f>
        <v/>
      </c>
      <c r="O27" s="574" t="n"/>
      <c r="P27" s="573">
        <f>Sheet1!D32</f>
        <v/>
      </c>
      <c r="Q27" s="574" t="n"/>
      <c r="R27" s="573">
        <f>Sheet1!D33</f>
        <v/>
      </c>
      <c r="S27" s="574" t="n"/>
      <c r="T27" s="566">
        <f>Sheet1!D34</f>
        <v/>
      </c>
      <c r="U27" s="567" t="n"/>
      <c r="V27" s="566">
        <f>Sheet1!D35</f>
        <v/>
      </c>
      <c r="W27" s="567" t="n"/>
      <c r="X27" s="566">
        <f>Sheet1!D36</f>
        <v/>
      </c>
      <c r="Y27" s="567" t="n"/>
      <c r="Z27" s="571" t="n"/>
      <c r="AA27" s="16">
        <f>SUM(B27:Y27)</f>
        <v/>
      </c>
      <c r="AB27" s="5" t="n"/>
      <c r="AC27" s="5" t="n"/>
    </row>
    <row r="28">
      <c r="A28" s="207" t="inlineStr">
        <is>
          <t>Vehicles on order</t>
        </is>
      </c>
      <c r="B28" s="583">
        <f>Sheet1!E25</f>
        <v/>
      </c>
      <c r="C28" s="584" t="n"/>
      <c r="D28" s="583">
        <f>Sheet1!E26</f>
        <v/>
      </c>
      <c r="E28" s="584" t="n"/>
      <c r="F28" s="585">
        <f>Sheet1!E27</f>
        <v/>
      </c>
      <c r="G28" s="584" t="n"/>
      <c r="H28" s="579">
        <f>Sheet1!E28</f>
        <v/>
      </c>
      <c r="I28" s="580" t="n"/>
      <c r="J28" s="579">
        <f>Sheet1!E29</f>
        <v/>
      </c>
      <c r="K28" s="580" t="n"/>
      <c r="L28" s="579">
        <f>Sheet1!E30</f>
        <v/>
      </c>
      <c r="M28" s="580" t="n"/>
      <c r="N28" s="579">
        <f>Sheet1!E31</f>
        <v/>
      </c>
      <c r="O28" s="580" t="n"/>
      <c r="P28" s="579">
        <f>Sheet1!E32</f>
        <v/>
      </c>
      <c r="Q28" s="580" t="n"/>
      <c r="R28" s="579">
        <f>Sheet1!E33</f>
        <v/>
      </c>
      <c r="S28" s="580" t="n"/>
      <c r="T28" s="579">
        <f>Sheet1!E34</f>
        <v/>
      </c>
      <c r="U28" s="580" t="n"/>
      <c r="V28" s="579">
        <f>Sheet1!E35</f>
        <v/>
      </c>
      <c r="W28" s="580" t="n"/>
      <c r="X28" s="579">
        <f>Sheet1!E36</f>
        <v/>
      </c>
      <c r="Y28" s="580" t="n"/>
      <c r="Z28" s="571" t="n"/>
      <c r="AA28" s="206">
        <f>SUM(B28:Y28)</f>
        <v/>
      </c>
      <c r="AB28" s="5" t="n"/>
      <c r="AC28" s="5" t="n"/>
    </row>
    <row r="29" ht="18.6" customHeight="1" s="572" thickBot="1">
      <c r="AB29" s="5" t="n"/>
      <c r="AC29" s="5" t="n"/>
    </row>
    <row r="30" ht="18.6" customHeight="1" s="572" thickBot="1">
      <c r="B30" s="586" t="inlineStr">
        <is>
          <t>Group 1</t>
        </is>
      </c>
      <c r="C30" s="574" t="n"/>
      <c r="D30" s="574" t="n"/>
      <c r="E30" s="574" t="n"/>
      <c r="F30" s="574" t="n"/>
      <c r="G30" s="574" t="n"/>
      <c r="H30" s="574" t="n"/>
      <c r="I30" s="574" t="n"/>
      <c r="J30" s="574" t="n"/>
      <c r="K30" s="574" t="n"/>
      <c r="L30" s="574" t="n"/>
      <c r="M30" s="567" t="n"/>
      <c r="N30" s="587" t="inlineStr">
        <is>
          <t>Group 2</t>
        </is>
      </c>
      <c r="O30" s="574" t="n"/>
      <c r="P30" s="574" t="n"/>
      <c r="Q30" s="574" t="n"/>
      <c r="R30" s="574" t="n"/>
      <c r="S30" s="567" t="n"/>
      <c r="T30" s="588" t="inlineStr">
        <is>
          <t>Group 3</t>
        </is>
      </c>
      <c r="U30" s="574" t="n"/>
      <c r="V30" s="574" t="n"/>
      <c r="W30" s="574" t="n"/>
      <c r="X30" s="574" t="n"/>
      <c r="Y30" s="567" t="n"/>
      <c r="AB30" s="5" t="n"/>
      <c r="AC30" s="5" t="n"/>
    </row>
    <row r="31" ht="17.1" customHeight="1" s="572" thickBot="1">
      <c r="A31" s="575" t="n"/>
      <c r="B31" s="577" t="inlineStr">
        <is>
          <t>Box Trucks</t>
        </is>
      </c>
      <c r="C31" s="578" t="n"/>
      <c r="D31" s="577" t="inlineStr">
        <is>
          <t>Vans</t>
        </is>
      </c>
      <c r="E31" s="578" t="n"/>
      <c r="F31" s="577" t="inlineStr">
        <is>
          <t>Two-Axle Buses</t>
        </is>
      </c>
      <c r="G31" s="578" t="n"/>
      <c r="H31" s="577" t="inlineStr">
        <is>
          <t>Yard Truck</t>
        </is>
      </c>
      <c r="I31" s="578" t="n"/>
      <c r="J31" s="577" t="inlineStr">
        <is>
          <t>Light Duty Package Delivery Vehicle</t>
        </is>
      </c>
      <c r="K31" s="578" t="n"/>
      <c r="L31" s="577" t="inlineStr">
        <is>
          <t>Other Light Duty</t>
        </is>
      </c>
      <c r="M31" s="578" t="n"/>
      <c r="N31" s="589" t="inlineStr">
        <is>
          <t>Work Trucks</t>
        </is>
      </c>
      <c r="O31" s="590" t="n"/>
      <c r="P31" s="589" t="inlineStr">
        <is>
          <t>Day Cab Tractors</t>
        </is>
      </c>
      <c r="Q31" s="590" t="n"/>
      <c r="R31" s="589" t="inlineStr">
        <is>
          <t>Three-Axle Buses</t>
        </is>
      </c>
      <c r="S31" s="590" t="n"/>
      <c r="T31" s="577" t="inlineStr">
        <is>
          <t>Sleeper Cab</t>
        </is>
      </c>
      <c r="U31" s="578" t="n"/>
      <c r="V31" s="577" t="inlineStr">
        <is>
          <t>Specialty Vehciles</t>
        </is>
      </c>
      <c r="W31" s="578" t="n"/>
      <c r="X31" s="577" t="inlineStr">
        <is>
          <t>Other</t>
        </is>
      </c>
      <c r="Y31" s="578" t="n"/>
      <c r="Z31" s="571" t="n"/>
      <c r="AA31" s="571" t="n"/>
      <c r="AB31" s="5" t="n"/>
      <c r="AC31" s="5" t="n"/>
    </row>
    <row r="32" ht="28.2" customHeight="1" s="572" thickBot="1">
      <c r="A32" s="576" t="n"/>
      <c r="B32" s="568" t="inlineStr">
        <is>
          <t># of Vehicles</t>
        </is>
      </c>
      <c r="C32" s="569" t="n"/>
      <c r="D32" s="568" t="inlineStr">
        <is>
          <t># of Vehicles</t>
        </is>
      </c>
      <c r="E32" s="569" t="n"/>
      <c r="F32" s="568" t="inlineStr">
        <is>
          <t># of Vehicles</t>
        </is>
      </c>
      <c r="G32" s="569" t="n"/>
      <c r="H32" s="568" t="inlineStr">
        <is>
          <t># of Vehicles</t>
        </is>
      </c>
      <c r="I32" s="569" t="n"/>
      <c r="J32" s="568" t="inlineStr">
        <is>
          <t># of Vehicles</t>
        </is>
      </c>
      <c r="K32" s="569" t="n"/>
      <c r="L32" s="568" t="inlineStr">
        <is>
          <t># of Vehicles</t>
        </is>
      </c>
      <c r="M32" s="569" t="n"/>
      <c r="N32" s="568" t="inlineStr">
        <is>
          <t># of Vehicles</t>
        </is>
      </c>
      <c r="O32" s="569" t="n"/>
      <c r="P32" s="568" t="inlineStr">
        <is>
          <t># of Vehicles</t>
        </is>
      </c>
      <c r="Q32" s="569" t="n"/>
      <c r="R32" s="568" t="inlineStr">
        <is>
          <t># of Vehicles</t>
        </is>
      </c>
      <c r="S32" s="569" t="n"/>
      <c r="T32" s="568" t="inlineStr">
        <is>
          <t># of Vehicles</t>
        </is>
      </c>
      <c r="U32" s="569" t="n"/>
      <c r="V32" s="568" t="inlineStr">
        <is>
          <t># of Vehicles</t>
        </is>
      </c>
      <c r="W32" s="569" t="n"/>
      <c r="X32" s="568" t="inlineStr">
        <is>
          <t># of Vehicles</t>
        </is>
      </c>
      <c r="Y32" s="569" t="n"/>
      <c r="Z32" s="571" t="n"/>
      <c r="AA32" s="14" t="inlineStr">
        <is>
          <t>Total # of Vehicles</t>
        </is>
      </c>
      <c r="AB32" s="5" t="n"/>
      <c r="AC32" s="5" t="n"/>
    </row>
    <row r="33" ht="28.2" customHeight="1" s="572" thickBot="1">
      <c r="A33" s="15" t="inlineStr">
        <is>
          <t>Non ZEV Vehicles
All model years</t>
        </is>
      </c>
      <c r="B33" s="566">
        <f>Sheet1!D37</f>
        <v/>
      </c>
      <c r="C33" s="567" t="n"/>
      <c r="D33" s="566">
        <f>Sheet1!D38</f>
        <v/>
      </c>
      <c r="E33" s="567" t="n"/>
      <c r="F33" s="581">
        <f>Sheet1!D39</f>
        <v/>
      </c>
      <c r="G33" s="582" t="n"/>
      <c r="H33" s="566">
        <f>Sheet1!D40</f>
        <v/>
      </c>
      <c r="I33" s="567" t="n"/>
      <c r="J33" s="566">
        <f>Sheet1!D41</f>
        <v/>
      </c>
      <c r="K33" s="567" t="n"/>
      <c r="L33" s="566">
        <f>Sheet1!D42</f>
        <v/>
      </c>
      <c r="M33" s="567" t="n"/>
      <c r="N33" s="573">
        <f>Sheet1!D43</f>
        <v/>
      </c>
      <c r="O33" s="574" t="n"/>
      <c r="P33" s="573">
        <f>Sheet1!D44</f>
        <v/>
      </c>
      <c r="Q33" s="574" t="n"/>
      <c r="R33" s="573">
        <f>Sheet1!D45</f>
        <v/>
      </c>
      <c r="S33" s="574" t="n"/>
      <c r="T33" s="566">
        <f>Sheet1!D46</f>
        <v/>
      </c>
      <c r="U33" s="567" t="n"/>
      <c r="V33" s="566">
        <f>Sheet1!D47</f>
        <v/>
      </c>
      <c r="W33" s="567" t="n"/>
      <c r="X33" s="566">
        <f>Sheet1!D48</f>
        <v/>
      </c>
      <c r="Y33" s="567" t="n"/>
      <c r="Z33" s="571" t="n"/>
      <c r="AA33" s="16">
        <f>SUM(B33:Y33)</f>
        <v/>
      </c>
      <c r="AB33" s="5" t="n"/>
      <c r="AC33" s="5" t="n"/>
    </row>
    <row r="34">
      <c r="A34" s="207" t="inlineStr">
        <is>
          <t>Vehicles on order</t>
        </is>
      </c>
      <c r="B34" s="579">
        <f>Sheet1!E37</f>
        <v/>
      </c>
      <c r="C34" s="580" t="n"/>
      <c r="D34" s="579">
        <f>Sheet1!E38</f>
        <v/>
      </c>
      <c r="E34" s="580" t="n"/>
      <c r="F34" s="579">
        <f>Sheet1!E39</f>
        <v/>
      </c>
      <c r="G34" s="580" t="n"/>
      <c r="H34" s="579">
        <f>Sheet1!E40</f>
        <v/>
      </c>
      <c r="I34" s="580" t="n"/>
      <c r="J34" s="579">
        <f>Sheet1!E41</f>
        <v/>
      </c>
      <c r="K34" s="580" t="n"/>
      <c r="L34" s="579">
        <f>Sheet1!E42</f>
        <v/>
      </c>
      <c r="M34" s="580" t="n"/>
      <c r="N34" s="579">
        <f>Sheet1!E43</f>
        <v/>
      </c>
      <c r="O34" s="580" t="n"/>
      <c r="P34" s="579">
        <f>Sheet1!E44</f>
        <v/>
      </c>
      <c r="Q34" s="580" t="n"/>
      <c r="R34" s="579">
        <f>Sheet1!E45</f>
        <v/>
      </c>
      <c r="S34" s="580" t="n"/>
      <c r="T34" s="579">
        <f>Sheet1!E46</f>
        <v/>
      </c>
      <c r="U34" s="580" t="n"/>
      <c r="V34" s="579">
        <f>Sheet1!E47</f>
        <v/>
      </c>
      <c r="W34" s="580" t="n"/>
      <c r="X34" s="579">
        <f>Sheet1!E48</f>
        <v/>
      </c>
      <c r="Y34" s="580" t="n"/>
      <c r="Z34" s="571" t="n"/>
      <c r="AA34" s="206">
        <f>SUM(B34:Y34)</f>
        <v/>
      </c>
      <c r="AB34" s="5" t="n"/>
      <c r="AC34" s="5" t="n"/>
    </row>
    <row r="35" ht="18.6" customHeight="1" s="572"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72"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72"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94"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94"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94"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94"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94"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94"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94"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94"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94"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94"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94"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94"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94"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94"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94"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94"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94"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94"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94"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94" t="n"/>
      <c r="U523" s="20" t="n"/>
      <c r="V523" s="5" t="n"/>
      <c r="W523" s="5" t="n"/>
      <c r="X523" s="5" t="n"/>
      <c r="Y523" s="5" t="n"/>
      <c r="Z523" s="5" t="n"/>
      <c r="AA523" s="5" t="n"/>
      <c r="AB523" s="5" t="n"/>
      <c r="AC523" s="5" t="n"/>
    </row>
    <row r="524">
      <c r="A524" s="570" t="n"/>
      <c r="Q524" s="20" t="n"/>
      <c r="T524" s="594" t="n"/>
      <c r="U524" s="20" t="n"/>
      <c r="V524" s="5" t="n"/>
      <c r="W524" s="5" t="n"/>
      <c r="X524" s="5" t="n"/>
      <c r="Y524" s="5" t="n"/>
      <c r="Z524" s="5" t="n"/>
      <c r="AA524" s="5" t="n"/>
      <c r="AB524" s="5" t="n"/>
      <c r="AC524" s="5" t="n"/>
    </row>
    <row r="526" ht="16.8" customHeight="1" s="572">
      <c r="A526" s="531" t="inlineStr">
        <is>
          <t>Copyright ©2015. CALSTART, Inc. and National Association of Fleet Administrators, Inc.
All Rights Reserved.</t>
        </is>
      </c>
    </row>
    <row r="527"/>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599">
      <c r="A5" s="613"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598">
        <f>B5+D5+F5+H5+J5+L5+N5+P5+R5+T5+V5+X5</f>
        <v/>
      </c>
    </row>
    <row r="6" s="572"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599">
      <c r="A11" s="613"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598">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599">
      <c r="A17" s="613"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598">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0">
        <f>Sheet1!G94</f>
        <v/>
      </c>
      <c r="V22" s="215">
        <f>Sheet1!D95</f>
        <v/>
      </c>
      <c r="W22" s="215">
        <f>Sheet1!G95</f>
        <v/>
      </c>
      <c r="X22" s="215">
        <f>Sheet1!D96</f>
        <v/>
      </c>
      <c r="Y22" s="223">
        <f>Sheet1!G96</f>
        <v/>
      </c>
      <c r="AA22">
        <f>B22+D22+F22+H22+J22+L22+N22+P22+R22+T22+V22+X22</f>
        <v/>
      </c>
      <c r="AB22">
        <f>C22+E22+G22+I22+K22+M22+O22+Q22+S22+U22+W22+Y22</f>
        <v/>
      </c>
    </row>
    <row r="23" ht="14.4" customFormat="1" customHeight="1" s="599">
      <c r="A23" s="613"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598">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215">
        <f>Sheet1!D97</f>
        <v/>
      </c>
      <c r="C28" s="215">
        <f>Sheet1!G97</f>
        <v/>
      </c>
      <c r="D28" s="59">
        <f>Sheet1!D98</f>
        <v/>
      </c>
      <c r="E28" s="59">
        <f>Sheet1!G98</f>
        <v/>
      </c>
      <c r="F28" s="59">
        <f>Sheet1!D99</f>
        <v/>
      </c>
      <c r="G28" s="59">
        <f>Sheet1!G99</f>
        <v/>
      </c>
      <c r="H28" s="59">
        <f>Sheet1!D100</f>
        <v/>
      </c>
      <c r="I28" s="811">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1">
        <f>Sheet1!G106</f>
        <v/>
      </c>
      <c r="V28" s="59">
        <f>Sheet1!D107</f>
        <v/>
      </c>
      <c r="W28" s="59">
        <f>Sheet1!G107</f>
        <v/>
      </c>
      <c r="X28" s="59">
        <f>Sheet1!D108</f>
        <v/>
      </c>
      <c r="Y28" s="59">
        <f>Sheet1!G108</f>
        <v/>
      </c>
      <c r="AA28">
        <f>B28+D28+F28+H28+J28+L28+N28+P28+R28+T28+V28+X28</f>
        <v/>
      </c>
      <c r="AB28">
        <f>C28+E28+G28+I28+K28+M28+O28+Q28+S28+U28+W28+Y28</f>
        <v/>
      </c>
    </row>
    <row r="29" ht="14.4" customFormat="1" customHeight="1" s="599">
      <c r="A29" s="613" t="inlineStr">
        <is>
          <t>Vehicles on order</t>
        </is>
      </c>
      <c r="B29" s="596">
        <f>Sheet1!E97</f>
        <v/>
      </c>
      <c r="C29" s="597" t="n"/>
      <c r="D29" s="608">
        <f>Sheet1!E98</f>
        <v/>
      </c>
      <c r="E29" s="607" t="n"/>
      <c r="F29" s="596">
        <f>Sheet1!E99</f>
        <v/>
      </c>
      <c r="G29" s="597" t="n"/>
      <c r="H29" s="596">
        <f>Sheet1!E100</f>
        <v/>
      </c>
      <c r="I29" s="597" t="n"/>
      <c r="J29" s="596">
        <f>Sheet1!E101</f>
        <v/>
      </c>
      <c r="K29" s="597" t="n"/>
      <c r="L29" s="596">
        <f>Sheet1!E102</f>
        <v/>
      </c>
      <c r="M29" s="597" t="n"/>
      <c r="N29" s="596">
        <f>Sheet1!E103</f>
        <v/>
      </c>
      <c r="O29" s="597" t="n"/>
      <c r="P29" s="608">
        <f>Sheet1!E104</f>
        <v/>
      </c>
      <c r="Q29" s="607" t="n"/>
      <c r="R29" s="596">
        <f>Sheet1!E105</f>
        <v/>
      </c>
      <c r="S29" s="597" t="n"/>
      <c r="T29" s="596">
        <f>Sheet1!E106</f>
        <v/>
      </c>
      <c r="U29" s="597" t="n"/>
      <c r="V29" s="596">
        <f>Sheet1!E107</f>
        <v/>
      </c>
      <c r="W29" s="597" t="n"/>
      <c r="X29" s="596">
        <f>Sheet1!E108</f>
        <v/>
      </c>
      <c r="Y29" s="597" t="n"/>
      <c r="AA29" s="598">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599">
      <c r="A35" s="613"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598">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599">
      <c r="A41" s="613"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598">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599">
      <c r="A47" s="613"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598">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599">
      <c r="A53" s="613"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598">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599">
      <c r="A59" s="613"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598">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599">
      <c r="A65" s="613"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598">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599">
      <c r="A71" s="613"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598">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599">
      <c r="A77" s="613"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598">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599">
      <c r="A83" s="613" t="inlineStr">
        <is>
          <t>Vehicles on order</t>
        </is>
      </c>
      <c r="B83" s="596">
        <f>Sheet1!E205</f>
        <v/>
      </c>
      <c r="C83" s="597" t="n"/>
      <c r="D83" s="605">
        <f>Sheet1!E206</f>
        <v/>
      </c>
      <c r="E83" s="597" t="n"/>
      <c r="F83" s="605">
        <f>Sheet1!E207</f>
        <v/>
      </c>
      <c r="G83" s="597" t="n"/>
      <c r="H83" s="605">
        <f>Sheet1!E208</f>
        <v/>
      </c>
      <c r="I83" s="597" t="n"/>
      <c r="J83" s="606">
        <f>Sheet1!E209</f>
        <v/>
      </c>
      <c r="K83" s="607"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598">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599">
      <c r="A89" s="613"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598">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215">
        <f>Sheet1!D229</f>
        <v/>
      </c>
      <c r="C94" s="215">
        <f>Sheet1!G229</f>
        <v/>
      </c>
      <c r="D94" s="59">
        <f>Sheet1!D230</f>
        <v/>
      </c>
      <c r="E94" s="59">
        <f>Sheet1!G230</f>
        <v/>
      </c>
      <c r="F94" s="811">
        <f>Sheet1!D231</f>
        <v/>
      </c>
      <c r="G94" s="811">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599">
      <c r="A95" s="613"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598">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215">
        <f>Sheet1!D241</f>
        <v/>
      </c>
      <c r="C100" s="215">
        <f>Sheet1!G241</f>
        <v/>
      </c>
      <c r="D100" s="59">
        <f>Sheet1!D242</f>
        <v/>
      </c>
      <c r="E100" s="59">
        <f>Sheet1!G242</f>
        <v/>
      </c>
      <c r="F100" s="811">
        <f>Sheet1!D243</f>
        <v/>
      </c>
      <c r="G100" s="811">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599">
      <c r="A101" s="613"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598">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215">
        <f>Sheet1!D253</f>
        <v/>
      </c>
      <c r="C106" s="215">
        <f>Sheet1!G253</f>
        <v/>
      </c>
      <c r="D106" s="59">
        <f>Sheet1!D254</f>
        <v/>
      </c>
      <c r="E106" s="59">
        <f>Sheet1!G254</f>
        <v/>
      </c>
      <c r="F106" s="811">
        <f>Sheet1!D255</f>
        <v/>
      </c>
      <c r="G106" s="811">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599">
      <c r="A107" s="613"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598">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599">
      <c r="A113" s="613"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598">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9.4"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0">
        <f>B5+B11+B17+B23+B29+B35+B41+B47+B53+B59+B65+B71+B77+B83+B89+B95+B101+B107+B113</f>
        <v/>
      </c>
      <c r="C120" s="597" t="n"/>
      <c r="D120" s="600">
        <f>D5+D11+D17+D23+D29+D35+D41+D47+D53+D59+D65+D71+D77+D83+D89+D95+D101+D107+D113</f>
        <v/>
      </c>
      <c r="E120" s="597" t="n"/>
      <c r="F120" s="600">
        <f>F5+F11+F17+F23+F29+F35+F41+F47+F53+F59+F65+F71+F77+F83+F89+F95+F101+F107+F113</f>
        <v/>
      </c>
      <c r="G120" s="597" t="n"/>
      <c r="H120" s="600">
        <f>H5+H11+H17+H23+H29+H35+H41+H47+H53+H59+H65+H71+H77+H83+H89+H95+H101+H107+H113</f>
        <v/>
      </c>
      <c r="I120" s="597" t="n"/>
      <c r="J120" s="600">
        <f>J5+J11+J17+J23+J29+J35+J41+J47+J53+J59+J65+J71+J77+J83+J89+J95+J101+J107+J113</f>
        <v/>
      </c>
      <c r="K120" s="597" t="n"/>
      <c r="L120" s="600">
        <f>L5+L11+L17+L23+L29+L35+L41+L47+L53+L59+L65+L71+L77+L83+L89+L95+L101+L107+L113</f>
        <v/>
      </c>
      <c r="M120" s="597" t="n"/>
      <c r="N120" s="600">
        <f>N5+N11+N17+N23+N29+N35+N41+N47+N53+N59+N65+N71+N77+N83+N89+N95+N101+N107+N113</f>
        <v/>
      </c>
      <c r="O120" s="597" t="n"/>
      <c r="P120" s="600">
        <f>P5+P11+P17+P23+P29+P35+P41+P47+P53+P59+P65+P71+P77+P83+P89+P95+P101+P107+P113</f>
        <v/>
      </c>
      <c r="Q120" s="597" t="n"/>
      <c r="R120" s="600">
        <f>R5+R11+R17+R23+R29+R35+R41+R47+R53+R59+R65+R71+R77+R83+R89+R95+R101+R107+R113</f>
        <v/>
      </c>
      <c r="S120" s="597" t="n"/>
      <c r="T120" s="600">
        <f>T5+T11+T17+T23+T29+T35+T41+T47+T53+T59+T65+T71+T77+T83+T89+T95+T101+T107+T113</f>
        <v/>
      </c>
      <c r="U120" s="597" t="n"/>
      <c r="V120" s="600">
        <f>V5+V11+V17+V23+V29+V35+V41+V47+V53+V59+V65+V71+V77+V83+V89+V95+V101+V107+V113</f>
        <v/>
      </c>
      <c r="W120" s="597" t="n"/>
      <c r="X120" s="600">
        <f>X5+X11+X17+X23+X29+X35+X41+X47+X53+X59+X65+X71+X77+X83+X89+X95+X101+X107+X113</f>
        <v/>
      </c>
      <c r="Y120" s="597" t="n"/>
      <c r="Z120" s="599" t="n"/>
      <c r="AA120" s="601">
        <f>SUM(B120:Y120)</f>
        <v/>
      </c>
      <c r="AB120" s="597" t="n"/>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72">
      <c r="A5" s="613" t="inlineStr">
        <is>
          <t>Vehicles on order</t>
        </is>
      </c>
      <c r="B5" s="613">
        <f>Sheet1!E277</f>
        <v/>
      </c>
      <c r="C5" s="614" t="n"/>
      <c r="D5" s="613">
        <f>Sheet1!E278</f>
        <v/>
      </c>
      <c r="E5" s="614" t="n"/>
      <c r="F5" s="613">
        <f>Sheet1!E279</f>
        <v/>
      </c>
      <c r="G5" s="614" t="n"/>
      <c r="H5" s="613">
        <f>Sheet1!E280</f>
        <v/>
      </c>
      <c r="I5" s="614" t="n"/>
      <c r="J5" s="613">
        <f>Sheet1!E281</f>
        <v/>
      </c>
      <c r="K5" s="614" t="n"/>
      <c r="L5" s="613">
        <f>Sheet1!E282</f>
        <v/>
      </c>
      <c r="M5" s="614" t="n"/>
      <c r="N5" s="613">
        <f>Sheet1!E283</f>
        <v/>
      </c>
      <c r="O5" s="614" t="n"/>
      <c r="P5" s="613">
        <f>Sheet1!E284</f>
        <v/>
      </c>
      <c r="Q5" s="614" t="n"/>
      <c r="R5" s="613">
        <f>Sheet1!E285</f>
        <v/>
      </c>
      <c r="S5" s="614" t="n"/>
      <c r="T5" s="613">
        <f>Sheet1!E286</f>
        <v/>
      </c>
      <c r="U5" s="614" t="n"/>
      <c r="V5" s="613">
        <f>Sheet1!E287</f>
        <v/>
      </c>
      <c r="W5" s="614" t="n"/>
      <c r="X5" s="613">
        <f>Sheet1!E288</f>
        <v/>
      </c>
      <c r="Y5" s="614" t="n"/>
      <c r="AA5" s="609">
        <f>B5+D5+F5+H5+J5+L5+N5+P5+R5+T5+V5+X5</f>
        <v/>
      </c>
    </row>
    <row r="6" s="572"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72">
      <c r="A11" s="613" t="inlineStr">
        <is>
          <t>Vehicles on order</t>
        </is>
      </c>
      <c r="B11" s="610">
        <f>Sheet1!E289</f>
        <v/>
      </c>
      <c r="C11" s="590" t="n"/>
      <c r="D11" s="610">
        <f>Sheet1!E290</f>
        <v/>
      </c>
      <c r="E11" s="590" t="n"/>
      <c r="F11" s="610">
        <f>Sheet1!E291</f>
        <v/>
      </c>
      <c r="G11" s="590" t="n"/>
      <c r="H11" s="610">
        <f>Sheet1!E292</f>
        <v/>
      </c>
      <c r="I11" s="590" t="n"/>
      <c r="J11" s="610">
        <f>Sheet1!E293</f>
        <v/>
      </c>
      <c r="K11" s="590" t="n"/>
      <c r="L11" s="610">
        <f>Sheet1!E294</f>
        <v/>
      </c>
      <c r="M11" s="590" t="n"/>
      <c r="N11" s="610">
        <f>Sheet1!E295</f>
        <v/>
      </c>
      <c r="O11" s="590" t="n"/>
      <c r="P11" s="610">
        <f>Sheet1!E296</f>
        <v/>
      </c>
      <c r="Q11" s="590" t="n"/>
      <c r="R11" s="610">
        <f>Sheet1!E297</f>
        <v/>
      </c>
      <c r="S11" s="590" t="n"/>
      <c r="T11" s="610">
        <f>Sheet1!E298</f>
        <v/>
      </c>
      <c r="U11" s="590" t="n"/>
      <c r="V11" s="610">
        <f>Sheet1!E299</f>
        <v/>
      </c>
      <c r="W11" s="590" t="n"/>
      <c r="X11" s="610">
        <f>Sheet1!E300</f>
        <v/>
      </c>
      <c r="Y11" s="590" t="n"/>
      <c r="AA11" s="609">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72">
      <c r="A17" s="613" t="inlineStr">
        <is>
          <t>Vehicles on order</t>
        </is>
      </c>
      <c r="B17" s="610">
        <f>Sheet1!E301</f>
        <v/>
      </c>
      <c r="C17" s="590" t="n"/>
      <c r="D17" s="610">
        <f>Sheet1!E302</f>
        <v/>
      </c>
      <c r="E17" s="590" t="n"/>
      <c r="F17" s="610">
        <f>Sheet1!E303</f>
        <v/>
      </c>
      <c r="G17" s="590" t="n"/>
      <c r="H17" s="610">
        <f>Sheet1!E304</f>
        <v/>
      </c>
      <c r="I17" s="590" t="n"/>
      <c r="J17" s="610">
        <f>Sheet1!E305</f>
        <v/>
      </c>
      <c r="K17" s="590" t="n"/>
      <c r="L17" s="610">
        <f>Sheet1!E306</f>
        <v/>
      </c>
      <c r="M17" s="590" t="n"/>
      <c r="N17" s="610">
        <f>Sheet1!E307</f>
        <v/>
      </c>
      <c r="O17" s="590" t="n"/>
      <c r="P17" s="610">
        <f>Sheet1!E308</f>
        <v/>
      </c>
      <c r="Q17" s="590" t="n"/>
      <c r="R17" s="610">
        <f>Sheet1!E309</f>
        <v/>
      </c>
      <c r="S17" s="590" t="n"/>
      <c r="T17" s="610">
        <f>Sheet1!E310</f>
        <v/>
      </c>
      <c r="U17" s="590" t="n"/>
      <c r="V17" s="610">
        <f>Sheet1!E311</f>
        <v/>
      </c>
      <c r="W17" s="590" t="n"/>
      <c r="X17" s="610">
        <f>Sheet1!E312</f>
        <v/>
      </c>
      <c r="Y17" s="590" t="n"/>
      <c r="AA17" s="609">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72">
      <c r="A23" s="613" t="inlineStr">
        <is>
          <t>Vehicles on order</t>
        </is>
      </c>
      <c r="B23" s="610">
        <f>Sheet1!E313</f>
        <v/>
      </c>
      <c r="C23" s="590" t="n"/>
      <c r="D23" s="610">
        <f>Sheet1!E314</f>
        <v/>
      </c>
      <c r="E23" s="590" t="n"/>
      <c r="F23" s="610">
        <f>Sheet1!E315</f>
        <v/>
      </c>
      <c r="G23" s="590" t="n"/>
      <c r="H23" s="610">
        <f>Sheet1!E316</f>
        <v/>
      </c>
      <c r="I23" s="590" t="n"/>
      <c r="J23" s="610">
        <f>Sheet1!E317</f>
        <v/>
      </c>
      <c r="K23" s="590" t="n"/>
      <c r="L23" s="610">
        <f>Sheet1!E318</f>
        <v/>
      </c>
      <c r="M23" s="590" t="n"/>
      <c r="N23" s="610">
        <f>Sheet1!E319</f>
        <v/>
      </c>
      <c r="O23" s="590" t="n"/>
      <c r="P23" s="610">
        <f>Sheet1!E320</f>
        <v/>
      </c>
      <c r="Q23" s="590" t="n"/>
      <c r="R23" s="610">
        <f>Sheet1!E321</f>
        <v/>
      </c>
      <c r="S23" s="590" t="n"/>
      <c r="T23" s="610">
        <f>Sheet1!E322</f>
        <v/>
      </c>
      <c r="U23" s="590" t="n"/>
      <c r="V23" s="610">
        <f>Sheet1!E323</f>
        <v/>
      </c>
      <c r="W23" s="590" t="n"/>
      <c r="X23" s="610">
        <f>Sheet1!E324</f>
        <v/>
      </c>
      <c r="Y23" s="590" t="n"/>
      <c r="AA23" s="609">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72">
      <c r="A29" s="613" t="inlineStr">
        <is>
          <t>Vehicles on order</t>
        </is>
      </c>
      <c r="B29" s="610">
        <f>Sheet1!E325</f>
        <v/>
      </c>
      <c r="C29" s="590" t="n"/>
      <c r="D29" s="610">
        <f>Sheet1!E326</f>
        <v/>
      </c>
      <c r="E29" s="590" t="n"/>
      <c r="F29" s="610">
        <f>Sheet1!E327</f>
        <v/>
      </c>
      <c r="G29" s="590" t="n"/>
      <c r="H29" s="610">
        <f>Sheet1!E328</f>
        <v/>
      </c>
      <c r="I29" s="590" t="n"/>
      <c r="J29" s="610">
        <f>Sheet1!E329</f>
        <v/>
      </c>
      <c r="K29" s="590" t="n"/>
      <c r="L29" s="610">
        <f>Sheet1!E330</f>
        <v/>
      </c>
      <c r="M29" s="590" t="n"/>
      <c r="N29" s="610">
        <f>Sheet1!E331</f>
        <v/>
      </c>
      <c r="O29" s="590" t="n"/>
      <c r="P29" s="610">
        <f>Sheet1!E332</f>
        <v/>
      </c>
      <c r="Q29" s="590" t="n"/>
      <c r="R29" s="610">
        <f>Sheet1!E333</f>
        <v/>
      </c>
      <c r="S29" s="590" t="n"/>
      <c r="T29" s="610">
        <f>Sheet1!E334</f>
        <v/>
      </c>
      <c r="U29" s="590" t="n"/>
      <c r="V29" s="610">
        <f>Sheet1!E335</f>
        <v/>
      </c>
      <c r="W29" s="590" t="n"/>
      <c r="X29" s="610">
        <f>Sheet1!E336</f>
        <v/>
      </c>
      <c r="Y29" s="590" t="n"/>
      <c r="AA29" s="609">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72">
      <c r="A35" s="613" t="inlineStr">
        <is>
          <t>Vehicles on order</t>
        </is>
      </c>
      <c r="B35" s="612">
        <f>Sheet1!E337</f>
        <v/>
      </c>
      <c r="C35" s="584" t="n"/>
      <c r="D35" s="612">
        <f>Sheet1!E338</f>
        <v/>
      </c>
      <c r="E35" s="584" t="n"/>
      <c r="F35" s="612">
        <f>Sheet1!E339</f>
        <v/>
      </c>
      <c r="G35" s="584" t="n"/>
      <c r="H35" s="612">
        <f>Sheet1!E340</f>
        <v/>
      </c>
      <c r="I35" s="584" t="n"/>
      <c r="J35" s="612">
        <f>Sheet1!E341</f>
        <v/>
      </c>
      <c r="K35" s="584" t="n"/>
      <c r="L35" s="612">
        <f>Sheet1!E342</f>
        <v/>
      </c>
      <c r="M35" s="584" t="n"/>
      <c r="N35" s="612">
        <f>Sheet1!E343</f>
        <v/>
      </c>
      <c r="O35" s="584" t="n"/>
      <c r="P35" s="612">
        <f>Sheet1!E344</f>
        <v/>
      </c>
      <c r="Q35" s="584" t="n"/>
      <c r="R35" s="612">
        <f>Sheet1!E345</f>
        <v/>
      </c>
      <c r="S35" s="584" t="n"/>
      <c r="T35" s="612">
        <f>Sheet1!E346</f>
        <v/>
      </c>
      <c r="U35" s="584" t="n"/>
      <c r="V35" s="612">
        <f>Sheet1!E347</f>
        <v/>
      </c>
      <c r="W35" s="584" t="n"/>
      <c r="X35" s="612">
        <f>Sheet1!E348</f>
        <v/>
      </c>
      <c r="Y35" s="584" t="n"/>
      <c r="AA35" s="609">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72">
      <c r="A41" s="613" t="inlineStr">
        <is>
          <t>Vehicles on order</t>
        </is>
      </c>
      <c r="B41" s="610">
        <f>Sheet1!E349</f>
        <v/>
      </c>
      <c r="C41" s="590" t="n"/>
      <c r="D41" s="611">
        <f>Sheet1!E350</f>
        <v/>
      </c>
      <c r="E41" s="590" t="n"/>
      <c r="F41" s="611">
        <f>Sheet1!E351</f>
        <v/>
      </c>
      <c r="G41" s="590" t="n"/>
      <c r="H41" s="611">
        <f>Sheet1!E352</f>
        <v/>
      </c>
      <c r="I41" s="590" t="n"/>
      <c r="J41" s="611">
        <f>Sheet1!E353</f>
        <v/>
      </c>
      <c r="K41" s="590" t="n"/>
      <c r="L41" s="611">
        <f>Sheet1!E354</f>
        <v/>
      </c>
      <c r="M41" s="590" t="n"/>
      <c r="N41" s="611">
        <f>Sheet1!D355</f>
        <v/>
      </c>
      <c r="O41" s="590" t="n"/>
      <c r="P41" s="611">
        <f>Sheet1!E356</f>
        <v/>
      </c>
      <c r="Q41" s="590" t="n"/>
      <c r="R41" s="611">
        <f>Sheet1!E357</f>
        <v/>
      </c>
      <c r="S41" s="590" t="n"/>
      <c r="T41" s="611">
        <f>Sheet1!E358</f>
        <v/>
      </c>
      <c r="U41" s="590" t="n"/>
      <c r="V41" s="611">
        <f>Sheet1!E359</f>
        <v/>
      </c>
      <c r="W41" s="590" t="n"/>
      <c r="X41" s="611">
        <f>Sheet1!E360</f>
        <v/>
      </c>
      <c r="Y41" s="590" t="n"/>
      <c r="AA41" s="609">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72">
      <c r="A47" s="613" t="inlineStr">
        <is>
          <t>Vehicles on order</t>
        </is>
      </c>
      <c r="B47" s="610">
        <f>Sheet1!E361</f>
        <v/>
      </c>
      <c r="C47" s="590" t="n"/>
      <c r="D47" s="610">
        <f>Sheet1!E362</f>
        <v/>
      </c>
      <c r="E47" s="590" t="n"/>
      <c r="F47" s="610">
        <f>Sheet1!E363</f>
        <v/>
      </c>
      <c r="G47" s="590" t="n"/>
      <c r="H47" s="610">
        <f>Sheet1!E364</f>
        <v/>
      </c>
      <c r="I47" s="590" t="n"/>
      <c r="J47" s="610">
        <f>Sheet1!E365</f>
        <v/>
      </c>
      <c r="K47" s="590" t="n"/>
      <c r="L47" s="610">
        <f>Sheet1!E366</f>
        <v/>
      </c>
      <c r="M47" s="590" t="n"/>
      <c r="N47" s="610">
        <f>Sheet1!E367</f>
        <v/>
      </c>
      <c r="O47" s="590" t="n"/>
      <c r="P47" s="610">
        <f>Sheet1!E368</f>
        <v/>
      </c>
      <c r="Q47" s="590" t="n"/>
      <c r="R47" s="610">
        <f>Sheet1!E369</f>
        <v/>
      </c>
      <c r="S47" s="590" t="n"/>
      <c r="T47" s="610">
        <f>Sheet1!E370</f>
        <v/>
      </c>
      <c r="U47" s="590" t="n"/>
      <c r="V47" s="610">
        <f>Sheet1!E371</f>
        <v/>
      </c>
      <c r="W47" s="590" t="n"/>
      <c r="X47" s="610">
        <f>Sheet1!E372</f>
        <v/>
      </c>
      <c r="Y47" s="590" t="n"/>
      <c r="AA47" s="609">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72">
      <c r="A53" s="613" t="inlineStr">
        <is>
          <t>Vehicles on order</t>
        </is>
      </c>
      <c r="B53" s="610">
        <f>Sheet1!E373</f>
        <v/>
      </c>
      <c r="C53" s="590" t="n"/>
      <c r="D53" s="611">
        <f>Sheet1!E374</f>
        <v/>
      </c>
      <c r="E53" s="590" t="n"/>
      <c r="F53" s="611">
        <f>Sheet1!E375</f>
        <v/>
      </c>
      <c r="G53" s="590" t="n"/>
      <c r="H53" s="611">
        <f>Sheet1!E376</f>
        <v/>
      </c>
      <c r="I53" s="590" t="n"/>
      <c r="J53" s="611">
        <f>Sheet1!E377</f>
        <v/>
      </c>
      <c r="K53" s="590" t="n"/>
      <c r="L53" s="611">
        <f>Sheet1!E378</f>
        <v/>
      </c>
      <c r="M53" s="590" t="n"/>
      <c r="N53" s="611">
        <f>Sheet1!E379</f>
        <v/>
      </c>
      <c r="O53" s="590" t="n"/>
      <c r="P53" s="611">
        <f>Sheet1!E380</f>
        <v/>
      </c>
      <c r="Q53" s="590" t="n"/>
      <c r="R53" s="611">
        <f>Sheet1!E381</f>
        <v/>
      </c>
      <c r="S53" s="590" t="n"/>
      <c r="T53" s="611">
        <f>Sheet1!E382</f>
        <v/>
      </c>
      <c r="U53" s="590" t="n"/>
      <c r="V53" s="611">
        <f>Sheet1!E383</f>
        <v/>
      </c>
      <c r="W53" s="590" t="n"/>
      <c r="X53" s="611">
        <f>Sheet1!E384</f>
        <v/>
      </c>
      <c r="Y53" s="590" t="n"/>
      <c r="AA53" s="609">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72">
      <c r="A59" s="613" t="inlineStr">
        <is>
          <t>Vehicles on order</t>
        </is>
      </c>
      <c r="B59" s="610">
        <f>Sheet1!E385</f>
        <v/>
      </c>
      <c r="C59" s="590" t="n"/>
      <c r="D59" s="611">
        <f>Sheet1!E386</f>
        <v/>
      </c>
      <c r="E59" s="590" t="n"/>
      <c r="F59" s="611">
        <f>Sheet1!E387</f>
        <v/>
      </c>
      <c r="G59" s="590" t="n"/>
      <c r="H59" s="611">
        <f>Sheet1!E388</f>
        <v/>
      </c>
      <c r="I59" s="590" t="n"/>
      <c r="J59" s="611">
        <f>Sheet1!E389</f>
        <v/>
      </c>
      <c r="K59" s="590" t="n"/>
      <c r="L59" s="611">
        <f>Sheet1!E390</f>
        <v/>
      </c>
      <c r="M59" s="590" t="n"/>
      <c r="N59" s="611">
        <f>Sheet1!E391</f>
        <v/>
      </c>
      <c r="O59" s="590" t="n"/>
      <c r="P59" s="611">
        <f>Sheet1!E392</f>
        <v/>
      </c>
      <c r="Q59" s="590" t="n"/>
      <c r="R59" s="611">
        <f>Sheet1!E393</f>
        <v/>
      </c>
      <c r="S59" s="590" t="n"/>
      <c r="T59" s="611">
        <f>Sheet1!E394</f>
        <v/>
      </c>
      <c r="U59" s="590" t="n"/>
      <c r="V59" s="611">
        <f>Sheet1!E395</f>
        <v/>
      </c>
      <c r="W59" s="590" t="n"/>
      <c r="X59" s="611">
        <f>Sheet1!E396</f>
        <v/>
      </c>
      <c r="Y59" s="590" t="n"/>
      <c r="AA59" s="609">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72">
      <c r="A65" s="613" t="inlineStr">
        <is>
          <t>Vehicles on order</t>
        </is>
      </c>
      <c r="B65" s="610">
        <f>Sheet1!E397</f>
        <v/>
      </c>
      <c r="C65" s="590" t="n"/>
      <c r="D65" s="610">
        <f>Sheet1!E398</f>
        <v/>
      </c>
      <c r="E65" s="590" t="n"/>
      <c r="F65" s="610">
        <f>Sheet1!E399</f>
        <v/>
      </c>
      <c r="G65" s="590" t="n"/>
      <c r="H65" s="610">
        <f>Sheet1!E400</f>
        <v/>
      </c>
      <c r="I65" s="590" t="n"/>
      <c r="J65" s="610">
        <f>Sheet1!E401</f>
        <v/>
      </c>
      <c r="K65" s="590" t="n"/>
      <c r="L65" s="610">
        <f>Sheet1!E402</f>
        <v/>
      </c>
      <c r="M65" s="590" t="n"/>
      <c r="N65" s="610">
        <f>Sheet1!E403</f>
        <v/>
      </c>
      <c r="O65" s="590" t="n"/>
      <c r="P65" s="610">
        <f>Sheet1!E404</f>
        <v/>
      </c>
      <c r="Q65" s="590" t="n"/>
      <c r="R65" s="610">
        <f>Sheet1!E405</f>
        <v/>
      </c>
      <c r="S65" s="590" t="n"/>
      <c r="T65" s="610">
        <f>Sheet1!E406</f>
        <v/>
      </c>
      <c r="U65" s="590" t="n"/>
      <c r="V65" s="610">
        <f>Sheet1!E407</f>
        <v/>
      </c>
      <c r="W65" s="590" t="n"/>
      <c r="X65" s="610">
        <f>Sheet1!E408</f>
        <v/>
      </c>
      <c r="Y65" s="590" t="n"/>
      <c r="AA65" s="609">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72">
      <c r="A71" s="613" t="inlineStr">
        <is>
          <t>Vehicles on order</t>
        </is>
      </c>
      <c r="B71" s="610">
        <f>Sheet1!E409</f>
        <v/>
      </c>
      <c r="C71" s="590" t="n"/>
      <c r="D71" s="610">
        <f>Sheet1!E410</f>
        <v/>
      </c>
      <c r="E71" s="590" t="n"/>
      <c r="F71" s="610">
        <f>Sheet1!E411</f>
        <v/>
      </c>
      <c r="G71" s="590" t="n"/>
      <c r="H71" s="610">
        <f>Sheet1!E412</f>
        <v/>
      </c>
      <c r="I71" s="590" t="n"/>
      <c r="J71" s="610">
        <f>Sheet1!E413</f>
        <v/>
      </c>
      <c r="K71" s="590" t="n"/>
      <c r="L71" s="610">
        <f>Sheet1!E414</f>
        <v/>
      </c>
      <c r="M71" s="590" t="n"/>
      <c r="N71" s="610">
        <f>Sheet1!E415</f>
        <v/>
      </c>
      <c r="O71" s="590" t="n"/>
      <c r="P71" s="610">
        <f>Sheet1!E416</f>
        <v/>
      </c>
      <c r="Q71" s="590" t="n"/>
      <c r="R71" s="610">
        <f>Sheet1!E417</f>
        <v/>
      </c>
      <c r="S71" s="590" t="n"/>
      <c r="T71" s="610">
        <f>Sheet1!E418</f>
        <v/>
      </c>
      <c r="U71" s="590" t="n"/>
      <c r="V71" s="610">
        <f>Sheet1!E419</f>
        <v/>
      </c>
      <c r="W71" s="590" t="n"/>
      <c r="X71" s="610">
        <f>Sheet1!E420</f>
        <v/>
      </c>
      <c r="Y71" s="590" t="n"/>
      <c r="AA71" s="609">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72">
      <c r="A77" s="613" t="inlineStr">
        <is>
          <t>Vehicles on order</t>
        </is>
      </c>
      <c r="B77" s="610">
        <f>Sheet1!E421</f>
        <v/>
      </c>
      <c r="C77" s="590" t="n"/>
      <c r="D77" s="610">
        <f>Sheet1!E422</f>
        <v/>
      </c>
      <c r="E77" s="590" t="n"/>
      <c r="F77" s="610">
        <f>Sheet1!E423</f>
        <v/>
      </c>
      <c r="G77" s="590" t="n"/>
      <c r="H77" s="610">
        <f>Sheet1!E424</f>
        <v/>
      </c>
      <c r="I77" s="590" t="n"/>
      <c r="J77" s="610">
        <f>Sheet1!E425</f>
        <v/>
      </c>
      <c r="K77" s="590" t="n"/>
      <c r="L77" s="610">
        <f>Sheet1!E426</f>
        <v/>
      </c>
      <c r="M77" s="590" t="n"/>
      <c r="N77" s="610">
        <f>Sheet1!E427</f>
        <v/>
      </c>
      <c r="O77" s="590" t="n"/>
      <c r="P77" s="610">
        <f>Sheet1!E428</f>
        <v/>
      </c>
      <c r="Q77" s="590" t="n"/>
      <c r="R77" s="610">
        <f>Sheet1!E429</f>
        <v/>
      </c>
      <c r="S77" s="590" t="n"/>
      <c r="T77" s="610">
        <f>Sheet1!E430</f>
        <v/>
      </c>
      <c r="U77" s="590" t="n"/>
      <c r="V77" s="610">
        <f>Sheet1!E431</f>
        <v/>
      </c>
      <c r="W77" s="590" t="n"/>
      <c r="X77" s="610">
        <f>Sheet1!E432</f>
        <v/>
      </c>
      <c r="Y77" s="590" t="n"/>
      <c r="AA77" s="609">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72">
      <c r="A83" s="613" t="inlineStr">
        <is>
          <t>Vehicles on order</t>
        </is>
      </c>
      <c r="B83" s="610">
        <f>Sheet1!E433</f>
        <v/>
      </c>
      <c r="C83" s="590" t="n"/>
      <c r="D83" s="610">
        <f>Sheet1!E434</f>
        <v/>
      </c>
      <c r="E83" s="590" t="n"/>
      <c r="F83" s="610">
        <f>Sheet1!E435</f>
        <v/>
      </c>
      <c r="G83" s="590" t="n"/>
      <c r="H83" s="610">
        <f>Sheet1!E436</f>
        <v/>
      </c>
      <c r="I83" s="590" t="n"/>
      <c r="J83" s="610">
        <f>Sheet1!E437</f>
        <v/>
      </c>
      <c r="K83" s="590" t="n"/>
      <c r="L83" s="610">
        <f>Sheet1!E438</f>
        <v/>
      </c>
      <c r="M83" s="590" t="n"/>
      <c r="N83" s="610">
        <f>Sheet1!E439</f>
        <v/>
      </c>
      <c r="O83" s="590" t="n"/>
      <c r="P83" s="610">
        <f>Sheet1!E440</f>
        <v/>
      </c>
      <c r="Q83" s="590" t="n"/>
      <c r="R83" s="610">
        <f>Sheet1!E441</f>
        <v/>
      </c>
      <c r="S83" s="590" t="n"/>
      <c r="T83" s="610">
        <f>Sheet1!E442</f>
        <v/>
      </c>
      <c r="U83" s="590" t="n"/>
      <c r="V83" s="610">
        <f>Sheet1!E443</f>
        <v/>
      </c>
      <c r="W83" s="590" t="n"/>
      <c r="X83" s="610">
        <f>Sheet1!E444</f>
        <v/>
      </c>
      <c r="Y83" s="590" t="n"/>
      <c r="AA83" s="609">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72">
      <c r="A89" s="613" t="inlineStr">
        <is>
          <t>Vehicles on order</t>
        </is>
      </c>
      <c r="B89" s="610">
        <f>Sheet1!E445</f>
        <v/>
      </c>
      <c r="C89" s="590" t="n"/>
      <c r="D89" s="610">
        <f>Sheet1!E446</f>
        <v/>
      </c>
      <c r="E89" s="590" t="n"/>
      <c r="F89" s="610">
        <f>Sheet1!E447</f>
        <v/>
      </c>
      <c r="G89" s="590" t="n"/>
      <c r="H89" s="610">
        <f>Sheet1!E448</f>
        <v/>
      </c>
      <c r="I89" s="590" t="n"/>
      <c r="J89" s="610">
        <f>Sheet1!E449</f>
        <v/>
      </c>
      <c r="K89" s="590" t="n"/>
      <c r="L89" s="610">
        <f>Sheet1!E450</f>
        <v/>
      </c>
      <c r="M89" s="590" t="n"/>
      <c r="N89" s="610">
        <f>Sheet1!E451</f>
        <v/>
      </c>
      <c r="O89" s="590" t="n"/>
      <c r="P89" s="610">
        <f>Sheet1!E452</f>
        <v/>
      </c>
      <c r="Q89" s="590" t="n"/>
      <c r="R89" s="610">
        <f>Sheet1!E453</f>
        <v/>
      </c>
      <c r="S89" s="590" t="n"/>
      <c r="T89" s="610">
        <f>Sheet1!E454</f>
        <v/>
      </c>
      <c r="U89" s="590" t="n"/>
      <c r="V89" s="610">
        <f>Sheet1!E455</f>
        <v/>
      </c>
      <c r="W89" s="590" t="n"/>
      <c r="X89" s="610">
        <f>Sheet1!E456</f>
        <v/>
      </c>
      <c r="Y89" s="590" t="n"/>
      <c r="AA89" s="609">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59">
        <f>Sheet1!D457</f>
        <v/>
      </c>
      <c r="C94" s="59">
        <f>Sheet1!G457</f>
        <v/>
      </c>
      <c r="D94" s="59">
        <f>Sheet1!D458</f>
        <v/>
      </c>
      <c r="E94" s="59">
        <f>Sheet1!G458</f>
        <v/>
      </c>
      <c r="F94" s="811">
        <f>Sheet1!D459</f>
        <v/>
      </c>
      <c r="G94" s="811">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72">
      <c r="A95" s="613" t="inlineStr">
        <is>
          <t>Vehicles on order</t>
        </is>
      </c>
      <c r="B95" s="610">
        <f>Sheet1!E457</f>
        <v/>
      </c>
      <c r="C95" s="590" t="n"/>
      <c r="D95" s="610">
        <f>Sheet1!E458</f>
        <v/>
      </c>
      <c r="E95" s="590" t="n"/>
      <c r="F95" s="610">
        <f>Sheet1!E459</f>
        <v/>
      </c>
      <c r="G95" s="590" t="n"/>
      <c r="H95" s="610">
        <f>Sheet1!E460</f>
        <v/>
      </c>
      <c r="I95" s="590" t="n"/>
      <c r="J95" s="610">
        <f>Sheet1!E461</f>
        <v/>
      </c>
      <c r="K95" s="590" t="n"/>
      <c r="L95" s="610">
        <f>Sheet1!E462</f>
        <v/>
      </c>
      <c r="M95" s="590" t="n"/>
      <c r="N95" s="610">
        <f>Sheet1!E463</f>
        <v/>
      </c>
      <c r="O95" s="590" t="n"/>
      <c r="P95" s="610">
        <f>Sheet1!E464</f>
        <v/>
      </c>
      <c r="Q95" s="590" t="n"/>
      <c r="R95" s="610">
        <f>Sheet1!E465</f>
        <v/>
      </c>
      <c r="S95" s="590" t="n"/>
      <c r="T95" s="610">
        <f>Sheet1!E466</f>
        <v/>
      </c>
      <c r="U95" s="590" t="n"/>
      <c r="V95" s="610">
        <f>Sheet1!E467</f>
        <v/>
      </c>
      <c r="W95" s="590" t="n"/>
      <c r="X95" s="610">
        <f>Sheet1!E468</f>
        <v/>
      </c>
      <c r="Y95" s="590" t="n"/>
      <c r="AA95" s="609">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59">
        <f>Sheet1!D469</f>
        <v/>
      </c>
      <c r="C100" s="59">
        <f>Sheet1!G469</f>
        <v/>
      </c>
      <c r="D100" s="59">
        <f>Sheet1!D470</f>
        <v/>
      </c>
      <c r="E100" s="59">
        <f>Sheet1!G470</f>
        <v/>
      </c>
      <c r="F100" s="811">
        <f>Sheet1!D471</f>
        <v/>
      </c>
      <c r="G100" s="811">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72">
      <c r="A101" s="613" t="inlineStr">
        <is>
          <t>Vehicles on order</t>
        </is>
      </c>
      <c r="B101" s="610">
        <f>Sheet1!E469</f>
        <v/>
      </c>
      <c r="C101" s="590" t="n"/>
      <c r="D101" s="610">
        <f>Sheet1!E470</f>
        <v/>
      </c>
      <c r="E101" s="590" t="n"/>
      <c r="F101" s="610">
        <f>Sheet1!E471</f>
        <v/>
      </c>
      <c r="G101" s="590" t="n"/>
      <c r="H101" s="610">
        <f>Sheet1!E472</f>
        <v/>
      </c>
      <c r="I101" s="590" t="n"/>
      <c r="J101" s="610">
        <f>Sheet1!E473</f>
        <v/>
      </c>
      <c r="K101" s="590" t="n"/>
      <c r="L101" s="610">
        <f>Sheet1!E474</f>
        <v/>
      </c>
      <c r="M101" s="590" t="n"/>
      <c r="N101" s="610">
        <f>Sheet1!E475</f>
        <v/>
      </c>
      <c r="O101" s="590" t="n"/>
      <c r="P101" s="610">
        <f>Sheet1!E476</f>
        <v/>
      </c>
      <c r="Q101" s="590" t="n"/>
      <c r="R101" s="610">
        <f>Sheet1!E477</f>
        <v/>
      </c>
      <c r="S101" s="590" t="n"/>
      <c r="T101" s="610">
        <f>Sheet1!E478</f>
        <v/>
      </c>
      <c r="U101" s="590" t="n"/>
      <c r="V101" s="610">
        <f>Sheet1!E479</f>
        <v/>
      </c>
      <c r="W101" s="590" t="n"/>
      <c r="X101" s="610">
        <f>Sheet1!E480</f>
        <v/>
      </c>
      <c r="Y101" s="590" t="n"/>
      <c r="AA101" s="609">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59">
        <f>Sheet1!D481</f>
        <v/>
      </c>
      <c r="C106" s="59">
        <f>Sheet1!G481</f>
        <v/>
      </c>
      <c r="D106" s="59">
        <f>Sheet1!D482</f>
        <v/>
      </c>
      <c r="E106" s="59">
        <f>Sheet1!G482</f>
        <v/>
      </c>
      <c r="F106" s="811">
        <f>Sheet1!D483</f>
        <v/>
      </c>
      <c r="G106" s="811">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72">
      <c r="A107" s="613" t="inlineStr">
        <is>
          <t>Vehicles on order</t>
        </is>
      </c>
      <c r="B107" s="610">
        <f>Sheet1!E481</f>
        <v/>
      </c>
      <c r="C107" s="590" t="n"/>
      <c r="D107" s="610">
        <f>Sheet1!E482</f>
        <v/>
      </c>
      <c r="E107" s="590" t="n"/>
      <c r="F107" s="610">
        <f>Sheet1!E483</f>
        <v/>
      </c>
      <c r="G107" s="590" t="n"/>
      <c r="H107" s="610">
        <f>Sheet1!E484</f>
        <v/>
      </c>
      <c r="I107" s="590" t="n"/>
      <c r="J107" s="610">
        <f>Sheet1!E485</f>
        <v/>
      </c>
      <c r="K107" s="590" t="n"/>
      <c r="L107" s="610">
        <f>Sheet1!E486</f>
        <v/>
      </c>
      <c r="M107" s="590" t="n"/>
      <c r="N107" s="610">
        <f>Sheet1!E487</f>
        <v/>
      </c>
      <c r="O107" s="590" t="n"/>
      <c r="P107" s="610">
        <f>Sheet1!E488</f>
        <v/>
      </c>
      <c r="Q107" s="590" t="n"/>
      <c r="R107" s="610">
        <f>Sheet1!E489</f>
        <v/>
      </c>
      <c r="S107" s="590" t="n"/>
      <c r="T107" s="610">
        <f>Sheet1!E490</f>
        <v/>
      </c>
      <c r="U107" s="590" t="n"/>
      <c r="V107" s="610">
        <f>Sheet1!E491</f>
        <v/>
      </c>
      <c r="W107" s="590" t="n"/>
      <c r="X107" s="610">
        <f>Sheet1!E492</f>
        <v/>
      </c>
      <c r="Y107" s="590" t="n"/>
      <c r="AA107" s="609">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72">
      <c r="A113" s="613" t="inlineStr">
        <is>
          <t>Vehicles on order</t>
        </is>
      </c>
      <c r="B113" s="610">
        <f>Sheet1!E493</f>
        <v/>
      </c>
      <c r="C113" s="590" t="n"/>
      <c r="D113" s="610">
        <f>Sheet1!E494</f>
        <v/>
      </c>
      <c r="E113" s="590" t="n"/>
      <c r="F113" s="610">
        <f>Sheet1!E495</f>
        <v/>
      </c>
      <c r="G113" s="590" t="n"/>
      <c r="H113" s="610">
        <f>Sheet1!E496</f>
        <v/>
      </c>
      <c r="I113" s="590" t="n"/>
      <c r="J113" s="610">
        <f>Sheet1!E497</f>
        <v/>
      </c>
      <c r="K113" s="590" t="n"/>
      <c r="L113" s="610">
        <f>Sheet1!E498</f>
        <v/>
      </c>
      <c r="M113" s="590" t="n"/>
      <c r="N113" s="610">
        <f>Sheet1!E499</f>
        <v/>
      </c>
      <c r="O113" s="590" t="n"/>
      <c r="P113" s="610">
        <f>Sheet1!E500</f>
        <v/>
      </c>
      <c r="Q113" s="590" t="n"/>
      <c r="R113" s="610">
        <f>Sheet1!E501</f>
        <v/>
      </c>
      <c r="S113" s="590" t="n"/>
      <c r="T113" s="610">
        <f>Sheet1!E502</f>
        <v/>
      </c>
      <c r="U113" s="590" t="n"/>
      <c r="V113" s="610">
        <f>Sheet1!E503</f>
        <v/>
      </c>
      <c r="W113" s="590" t="n"/>
      <c r="X113" s="610">
        <f>Sheet1!E504</f>
        <v/>
      </c>
      <c r="Y113" s="590" t="n"/>
      <c r="AA113" s="609">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7.6"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8" workbookViewId="0">
      <selection activeCell="I25" sqref="I25"/>
    </sheetView>
  </sheetViews>
  <sheetFormatPr baseColWidth="8" defaultRowHeight="14.4"/>
  <cols>
    <col width="20.5546875" customWidth="1" style="572" min="1" max="1"/>
    <col width="9.109375" customWidth="1" style="572" min="2" max="8"/>
    <col width="12.6640625" bestFit="1" customWidth="1" style="572" min="9" max="9"/>
  </cols>
  <sheetData>
    <row r="1" ht="18" customHeight="1" s="572">
      <c r="A1" s="618" t="inlineStr">
        <is>
          <t>Year</t>
        </is>
      </c>
      <c r="B1" s="614" t="n"/>
      <c r="C1" s="614" t="n"/>
      <c r="D1" s="614" t="n"/>
      <c r="E1" s="614" t="n"/>
      <c r="F1" s="614" t="n"/>
      <c r="G1" s="65">
        <f>'User Profile'!$D$17</f>
        <v/>
      </c>
      <c r="H1" s="65">
        <f>'User Profile'!$D$18</f>
        <v/>
      </c>
      <c r="I1" s="9" t="n"/>
    </row>
    <row r="2" ht="18" customHeight="1" s="572">
      <c r="A2" s="66" t="n"/>
      <c r="B2" s="67" t="n"/>
      <c r="C2" s="67" t="n"/>
      <c r="D2" s="67" t="n"/>
      <c r="E2" s="67" t="n"/>
      <c r="F2" s="67" t="n"/>
      <c r="G2" s="571" t="n"/>
      <c r="H2" s="571" t="n"/>
      <c r="I2" s="9" t="n"/>
    </row>
    <row r="3" ht="50.4" customHeight="1" s="572">
      <c r="A3" s="619" t="inlineStr">
        <is>
          <t>Fuel Type</t>
        </is>
      </c>
      <c r="B3" s="614" t="n"/>
      <c r="C3" s="614" t="n"/>
      <c r="D3" s="614" t="n"/>
      <c r="E3" s="614" t="n"/>
      <c r="F3" s="597" t="n"/>
      <c r="G3" s="619" t="inlineStr">
        <is>
          <t>Fuel Used</t>
        </is>
      </c>
      <c r="H3" s="597" t="n"/>
      <c r="I3" s="619" t="inlineStr">
        <is>
          <t>Unit</t>
        </is>
      </c>
      <c r="K3" s="89">
        <f>IF('User Profile'!$D$19="US Units", G1&amp;" GGE", G1&amp;" GLE")</f>
        <v/>
      </c>
      <c r="L3" s="89">
        <f>IF('User Profile'!$D$19="US Units", H1&amp;" GGE", H1&amp;" GLE")</f>
        <v/>
      </c>
      <c r="M3" s="30" t="n"/>
      <c r="N3" s="89">
        <f>G1&amp;" CO2 (kg)"</f>
        <v/>
      </c>
      <c r="O3" s="89">
        <f>H1&amp;" CO2 (kg)"</f>
        <v/>
      </c>
    </row>
    <row r="4" ht="16.8" customHeight="1" s="572">
      <c r="A4" s="620" t="inlineStr">
        <is>
          <t>Gasoline</t>
        </is>
      </c>
      <c r="B4" s="614" t="n"/>
      <c r="C4" s="614" t="n"/>
      <c r="D4" s="614" t="n"/>
      <c r="E4" s="614" t="n"/>
      <c r="F4" s="597" t="n"/>
      <c r="G4" s="231">
        <f>Sheet1!I505</f>
        <v/>
      </c>
      <c r="H4" s="231">
        <f>Sheet1!I524</f>
        <v/>
      </c>
      <c r="I4" s="551">
        <f>Sheet1!K505</f>
        <v/>
      </c>
      <c r="K4" s="232">
        <f>G4</f>
        <v/>
      </c>
      <c r="L4" s="232">
        <f>H4</f>
        <v/>
      </c>
      <c r="M4" s="69" t="n"/>
      <c r="N4" s="233">
        <f>8.78*IF('User Profile'!$D$19="US Units",K4,K4/3.7854)</f>
        <v/>
      </c>
      <c r="O4" s="233">
        <f>8.78*IF('User Profile'!$D$19="US Units",L4,L4/3.7854)</f>
        <v/>
      </c>
    </row>
    <row r="5" ht="16.8" customHeight="1" s="572">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72">
      <c r="A6" s="74" t="inlineStr">
        <is>
          <t>Electricity</t>
        </is>
      </c>
      <c r="B6" s="75" t="n"/>
      <c r="C6" s="75" t="n"/>
      <c r="D6" s="75" t="n"/>
      <c r="E6" s="75" t="n"/>
      <c r="F6" s="76" t="n"/>
      <c r="G6" s="231">
        <f>Sheet1!I507</f>
        <v/>
      </c>
      <c r="H6" s="231">
        <f>Sheet1!I526</f>
        <v/>
      </c>
      <c r="I6" s="551">
        <f>Sheet1!K507</f>
        <v/>
      </c>
      <c r="K6" s="237" t="inlineStr">
        <is>
          <t>Removed</t>
        </is>
      </c>
      <c r="L6" s="237" t="inlineStr">
        <is>
          <t>Removed</t>
        </is>
      </c>
      <c r="M6" s="69" t="n"/>
      <c r="N6" s="237" t="inlineStr">
        <is>
          <t>Removed</t>
        </is>
      </c>
      <c r="O6" s="237" t="inlineStr">
        <is>
          <t>Removed</t>
        </is>
      </c>
    </row>
    <row r="7" ht="29.1" customHeight="1" s="572">
      <c r="A7" s="621" t="inlineStr">
        <is>
          <t>If you do not know how much electricity was consumed for your fleet operation, 
please tell us how many miles did your electric vehicles (PHEV, EREV and BEV) drive for that year)</t>
        </is>
      </c>
      <c r="B7" s="614" t="n"/>
      <c r="C7" s="614" t="n"/>
      <c r="D7" s="614" t="n"/>
      <c r="E7" s="614" t="n"/>
      <c r="F7" s="614" t="n"/>
      <c r="G7" s="614" t="n"/>
      <c r="H7" s="614" t="n"/>
      <c r="I7" s="597" t="n"/>
      <c r="K7" s="236" t="inlineStr">
        <is>
          <t>-</t>
        </is>
      </c>
      <c r="L7" s="236" t="inlineStr">
        <is>
          <t>-</t>
        </is>
      </c>
      <c r="M7" s="69" t="n"/>
      <c r="N7" s="260" t="inlineStr">
        <is>
          <t>-</t>
        </is>
      </c>
      <c r="O7" s="260" t="inlineStr">
        <is>
          <t>-</t>
        </is>
      </c>
    </row>
    <row r="8" ht="16.8" customHeight="1" s="572">
      <c r="A8" s="615" t="inlineStr">
        <is>
          <t>Light-duty</t>
        </is>
      </c>
      <c r="B8" s="614" t="n"/>
      <c r="C8" s="614" t="n"/>
      <c r="D8" s="614" t="n"/>
      <c r="E8" s="614"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72">
      <c r="A9" s="615" t="inlineStr">
        <is>
          <t>Medium-duty BEV</t>
        </is>
      </c>
      <c r="B9" s="614" t="n"/>
      <c r="C9" s="614" t="n"/>
      <c r="D9" s="614" t="n"/>
      <c r="E9" s="614"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72">
      <c r="A10" s="615" t="inlineStr">
        <is>
          <t>Heavy-duty BEV</t>
        </is>
      </c>
      <c r="B10" s="614" t="n"/>
      <c r="C10" s="614" t="n"/>
      <c r="D10" s="614" t="n"/>
      <c r="E10" s="614"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72">
      <c r="A11" s="78" t="inlineStr">
        <is>
          <t>Biodiesel</t>
        </is>
      </c>
      <c r="B11" s="623" t="inlineStr">
        <is>
          <t>Enter the percent of the blend that was biodiesel.
This would be 5% for B5 and 20% for B20.</t>
        </is>
      </c>
      <c r="C11" s="614" t="n"/>
      <c r="D11" s="614" t="n"/>
      <c r="E11" s="614"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72">
      <c r="A12" s="80" t="inlineStr">
        <is>
          <t>Ethanol E85</t>
        </is>
      </c>
      <c r="B12" s="624" t="inlineStr">
        <is>
          <t>Is a significant effort done by your fleet to use only Ethanol E85 in all of your Ethanol E85 / Flex Fuel vehicles?</t>
        </is>
      </c>
      <c r="C12" s="614" t="n"/>
      <c r="D12" s="614" t="n"/>
      <c r="E12" s="614"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72">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72">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72">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72">
      <c r="A16" s="82" t="inlineStr">
        <is>
          <t>Liquified Natural Gas (Diesel Pilot Ignition)</t>
        </is>
      </c>
      <c r="B16" s="83" t="n"/>
      <c r="C16" s="83" t="n"/>
      <c r="D16" s="83" t="n"/>
      <c r="E16" s="83" t="n"/>
      <c r="F16" s="84" t="n"/>
      <c r="G16" s="241">
        <f>Sheet1!I516</f>
        <v/>
      </c>
      <c r="H16" s="241">
        <f>Sheet1!I535</f>
        <v/>
      </c>
      <c r="I16" s="77">
        <f>Sheet1!K516</f>
        <v/>
      </c>
      <c r="K16" s="233">
        <f>G16*76330/116090</f>
        <v/>
      </c>
      <c r="L16" s="233">
        <f>H16*76330/116090</f>
        <v/>
      </c>
      <c r="M16" s="69" t="n"/>
      <c r="N16" s="233">
        <f>G16</f>
        <v/>
      </c>
      <c r="O16" s="233">
        <f>H16</f>
        <v/>
      </c>
    </row>
    <row r="17" ht="16.95" customHeight="1" s="572">
      <c r="A17" s="85" t="inlineStr">
        <is>
          <t>Renewable Diesel</t>
        </is>
      </c>
      <c r="B17" s="623" t="inlineStr">
        <is>
          <t>Enter the percent of the blend that was renewable diesel.
This would be 20% for RD20 and 100% for RD100.</t>
        </is>
      </c>
      <c r="C17" s="614" t="n"/>
      <c r="D17" s="614" t="n"/>
      <c r="E17" s="614" t="n"/>
      <c r="F17" s="86" t="n">
        <v>0.2</v>
      </c>
      <c r="G17" s="242">
        <f>Sheet1!I517</f>
        <v/>
      </c>
      <c r="H17" s="242">
        <f>Sheet1!I536</f>
        <v/>
      </c>
      <c r="I17" s="239">
        <f>Sheet1!K517</f>
        <v/>
      </c>
      <c r="K17" s="235">
        <f>G17*1.03</f>
        <v/>
      </c>
      <c r="L17" s="235">
        <f>H17*1.03</f>
        <v/>
      </c>
      <c r="M17" s="69" t="n"/>
      <c r="N17" s="235">
        <f>G17</f>
        <v/>
      </c>
      <c r="O17" s="235">
        <f>H17</f>
        <v/>
      </c>
    </row>
    <row r="18" ht="16.8" customHeight="1" s="572">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72">
      <c r="A19" s="70" t="inlineStr">
        <is>
          <t>Pure Ethanol</t>
        </is>
      </c>
      <c r="B19" s="71" t="n"/>
      <c r="C19" s="71" t="n"/>
      <c r="D19" s="71" t="n"/>
      <c r="E19" s="71" t="n"/>
      <c r="F19" s="72" t="n"/>
      <c r="G19" s="242">
        <f>Sheet1!I519</f>
        <v/>
      </c>
      <c r="H19" s="242">
        <f>Sheet1!I538</f>
        <v/>
      </c>
      <c r="I19" s="239">
        <f>Sheet1!K519</f>
        <v/>
      </c>
      <c r="K19" s="235">
        <f>G19</f>
        <v/>
      </c>
      <c r="L19" s="235">
        <f>H19</f>
        <v/>
      </c>
      <c r="M19" s="87" t="n"/>
      <c r="N19" s="238">
        <f>K19</f>
        <v/>
      </c>
      <c r="O19" s="238">
        <f>L19</f>
        <v/>
      </c>
    </row>
    <row r="20" ht="16.8" customHeight="1" s="572">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72">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72">
      <c r="A22" s="82">
        <f>Sheet1!H522</f>
        <v/>
      </c>
      <c r="B22" s="75" t="n"/>
      <c r="C22" s="75" t="n"/>
      <c r="D22" s="75" t="n"/>
      <c r="E22" s="75" t="n"/>
      <c r="F22" s="76" t="n"/>
      <c r="G22" s="241">
        <f>Sheet1!I522</f>
        <v/>
      </c>
      <c r="H22" s="241">
        <f>Sheet1!I542</f>
        <v/>
      </c>
      <c r="I22" s="77">
        <f>Sheet1!K522</f>
        <v/>
      </c>
      <c r="K22" s="247" t="n"/>
      <c r="L22" s="247" t="n"/>
      <c r="N22" s="248" t="n"/>
      <c r="O22" s="248" t="n"/>
    </row>
    <row r="23" ht="16.8" customHeight="1" s="572">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72">
      <c r="G25" s="245" t="n"/>
      <c r="H25" s="245" t="n"/>
      <c r="K25" s="622" t="inlineStr">
        <is>
          <t>Total</t>
        </is>
      </c>
      <c r="N25" s="622" t="inlineStr">
        <is>
          <t>Total</t>
        </is>
      </c>
    </row>
    <row r="26">
      <c r="K26" s="609">
        <f>SUM(K4:K6,K8:K21)</f>
        <v/>
      </c>
      <c r="L26" s="609">
        <f>SUM(L4:L6,L8:L21)</f>
        <v/>
      </c>
      <c r="N26" s="609">
        <f>SUM(N4:N6,N8:N21)</f>
        <v/>
      </c>
      <c r="O26" s="609">
        <f>SUM(O4:O6,O8:O21)</f>
        <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1</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1</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2</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1</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2</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1</v>
      </c>
      <c r="E49" s="218" t="n">
        <v>0</v>
      </c>
      <c r="F49" s="218" t="inlineStr">
        <is>
          <t>Baseline</t>
        </is>
      </c>
      <c r="G49" s="218" t="n">
        <v>5000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2</v>
      </c>
      <c r="E62" s="218" t="n">
        <v>0</v>
      </c>
      <c r="F62" s="218" t="inlineStr">
        <is>
          <t>Baseline</t>
        </is>
      </c>
      <c r="G62" s="218" t="n">
        <v>18000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1</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1</v>
      </c>
      <c r="E277" t="n">
        <v>0</v>
      </c>
      <c r="F277" t="inlineStr">
        <is>
          <t>Reporting</t>
        </is>
      </c>
      <c r="G277" t="n">
        <v>5000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0</v>
      </c>
      <c r="E278" t="n">
        <v>0</v>
      </c>
      <c r="F278" t="inlineStr">
        <is>
          <t>Reporting</t>
        </is>
      </c>
      <c r="G278" t="n">
        <v>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2</v>
      </c>
      <c r="E290" t="n">
        <v>0</v>
      </c>
      <c r="F290" t="inlineStr">
        <is>
          <t>Reporting</t>
        </is>
      </c>
      <c r="G290" t="n">
        <v>18000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1200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Black Solid, Inc.</t>
        </is>
      </c>
      <c r="M543" t="n">
        <v>3</v>
      </c>
      <c r="N543" t="n">
        <v>2021</v>
      </c>
      <c r="O543" t="n">
        <v>2022</v>
      </c>
      <c r="P543" t="inlineStr">
        <is>
          <t>US Units</t>
        </is>
      </c>
      <c r="Q543" t="inlineStr">
        <is>
          <t>2 Sprinter vans and one Isuzu box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599" t="n"/>
      <c r="B1" s="599" t="n"/>
      <c r="C1" s="599" t="n"/>
      <c r="D1" s="599" t="n"/>
      <c r="E1" s="599" t="n"/>
      <c r="F1" s="599" t="n"/>
      <c r="G1" s="599" t="n"/>
      <c r="H1" s="599" t="n"/>
      <c r="I1" s="599" t="n"/>
      <c r="K1" s="599" t="n"/>
      <c r="L1" s="599" t="n"/>
      <c r="M1" s="599" t="n"/>
      <c r="N1" s="599" t="n"/>
      <c r="O1" s="599" t="n"/>
      <c r="P1" s="599" t="n"/>
      <c r="Q1" s="599" t="n"/>
      <c r="R1" s="599" t="n"/>
      <c r="S1" s="599" t="n"/>
      <c r="T1" s="599" t="n"/>
      <c r="U1" s="599" t="n"/>
      <c r="V1" s="599" t="n"/>
      <c r="W1" s="599" t="n"/>
      <c r="X1" s="599" t="n"/>
      <c r="Y1" s="599" t="n"/>
      <c r="Z1" s="599" t="n"/>
      <c r="AA1" s="599" t="n"/>
      <c r="AB1" s="599" t="n"/>
      <c r="AC1" s="599" t="n"/>
      <c r="AD1" s="599" t="n"/>
      <c r="AF1" s="599" t="n"/>
      <c r="AG1" s="599" t="n"/>
      <c r="AH1" s="599" t="n"/>
      <c r="AI1" s="599" t="n"/>
      <c r="AJ1" s="599" t="n"/>
      <c r="AK1" s="599" t="n"/>
      <c r="AL1" s="599" t="n"/>
      <c r="AM1" s="599" t="n"/>
      <c r="AN1" s="599" t="n"/>
      <c r="AO1" s="599" t="n"/>
      <c r="AP1" s="599" t="n"/>
      <c r="AQ1" s="599" t="n"/>
      <c r="AR1" s="599" t="n"/>
      <c r="AS1" s="599" t="n"/>
      <c r="AT1" s="599" t="n"/>
      <c r="AV1" s="599" t="inlineStr">
        <is>
          <t xml:space="preserve">ZETI Tips </t>
        </is>
      </c>
      <c r="AW1" s="599" t="n"/>
      <c r="AX1" s="599" t="n"/>
      <c r="AY1" s="599" t="n"/>
      <c r="AZ1" s="599" t="n"/>
      <c r="BA1" s="599" t="n"/>
      <c r="BB1" s="599" t="n"/>
      <c r="BD1" s="191" t="n"/>
      <c r="BE1" s="191" t="n"/>
      <c r="BF1" s="191" t="n"/>
      <c r="BH1" s="191" t="inlineStr">
        <is>
          <t>Drop down list for Fuel sheet</t>
        </is>
      </c>
      <c r="BI1" s="599" t="n"/>
      <c r="BJ1" s="599" t="n"/>
    </row>
    <row r="2" ht="15" customHeight="1" s="572" thickBot="1">
      <c r="A2" s="2" t="n"/>
      <c r="B2" s="726" t="inlineStr">
        <is>
          <t>Badge Photo</t>
        </is>
      </c>
      <c r="G2" s="4" t="n"/>
      <c r="H2" s="3" t="inlineStr">
        <is>
          <t>Badge #</t>
        </is>
      </c>
      <c r="I2" s="3" t="inlineStr">
        <is>
          <t>Cell</t>
        </is>
      </c>
      <c r="K2" s="716" t="inlineStr">
        <is>
          <t>Group 1</t>
        </is>
      </c>
      <c r="M2" s="716" t="inlineStr">
        <is>
          <t>Group 2</t>
        </is>
      </c>
      <c r="O2" s="716" t="inlineStr">
        <is>
          <t>Group 3</t>
        </is>
      </c>
      <c r="R2" s="716" t="inlineStr">
        <is>
          <t>Group 1</t>
        </is>
      </c>
      <c r="T2" s="716" t="inlineStr">
        <is>
          <t>Group 2</t>
        </is>
      </c>
      <c r="V2" s="716"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72" thickBot="1">
      <c r="A3" s="2" t="n"/>
      <c r="B3" s="332" t="n"/>
      <c r="G3" s="4" t="n"/>
      <c r="H3" s="812" t="n">
        <v>1</v>
      </c>
      <c r="I3" s="812" t="inlineStr">
        <is>
          <t>Admin!B3</t>
        </is>
      </c>
      <c r="K3" s="638" t="inlineStr">
        <is>
          <t>Platinum Upper Threshold</t>
        </is>
      </c>
      <c r="M3" s="638" t="inlineStr">
        <is>
          <t>Platinum Upper Threshold</t>
        </is>
      </c>
      <c r="O3" s="638" t="inlineStr">
        <is>
          <t>Platinum Upper Threshold</t>
        </is>
      </c>
      <c r="R3" s="638" t="inlineStr">
        <is>
          <t>Platinum Upper Threshold</t>
        </is>
      </c>
      <c r="T3" s="638" t="inlineStr">
        <is>
          <t>Platinum Upper Threshold</t>
        </is>
      </c>
      <c r="V3" s="638" t="inlineStr">
        <is>
          <t>Platinum Upper Threshold</t>
        </is>
      </c>
      <c r="Y3" s="638" t="inlineStr">
        <is>
          <t>Parameter Upper Threshold</t>
        </is>
      </c>
      <c r="AA3" s="638" t="inlineStr">
        <is>
          <t>Parameter Lower Threshold</t>
        </is>
      </c>
      <c r="AF3" s="655" t="inlineStr">
        <is>
          <t>Platinum</t>
        </is>
      </c>
      <c r="AI3" s="655" t="inlineStr">
        <is>
          <t>Gold</t>
        </is>
      </c>
      <c r="AL3" s="655" t="inlineStr">
        <is>
          <t>Silver</t>
        </is>
      </c>
      <c r="AO3" s="655" t="inlineStr">
        <is>
          <t>Pathway</t>
        </is>
      </c>
      <c r="AR3" s="655" t="inlineStr">
        <is>
          <t>Committed</t>
        </is>
      </c>
      <c r="AV3" s="134" t="inlineStr">
        <is>
          <t>Box Trucks</t>
        </is>
      </c>
      <c r="BD3" s="144" t="inlineStr">
        <is>
          <t>Number of Models Available:</t>
        </is>
      </c>
      <c r="BE3" s="145" t="n"/>
      <c r="BF3" s="192" t="n"/>
      <c r="BH3" s="194" t="inlineStr">
        <is>
          <t>Liquified Petroleum Gas</t>
        </is>
      </c>
    </row>
    <row r="4" ht="14.7" customHeight="1" s="572">
      <c r="A4" s="2" t="n"/>
      <c r="G4" s="4" t="n"/>
      <c r="H4" s="576" t="n"/>
      <c r="I4" s="576" t="n"/>
      <c r="K4" s="813" t="inlineStr">
        <is>
          <t>Not Applicable</t>
        </is>
      </c>
      <c r="L4" s="744" t="n"/>
      <c r="M4" s="813" t="inlineStr">
        <is>
          <t>Not Applicable</t>
        </is>
      </c>
      <c r="N4" s="744" t="n"/>
      <c r="O4" s="813" t="inlineStr">
        <is>
          <t>Not Applicable</t>
        </is>
      </c>
      <c r="P4" s="744" t="n"/>
      <c r="R4" s="813" t="inlineStr">
        <is>
          <t>Not Applicable</t>
        </is>
      </c>
      <c r="S4" s="744" t="n"/>
      <c r="T4" s="813" t="inlineStr">
        <is>
          <t>Not Applicable</t>
        </is>
      </c>
      <c r="U4" s="744" t="n"/>
      <c r="V4" s="813" t="inlineStr">
        <is>
          <t>Not Applicable</t>
        </is>
      </c>
      <c r="W4" s="744" t="n"/>
      <c r="Y4" s="812" t="n">
        <v>0.999</v>
      </c>
      <c r="Z4" s="744" t="n"/>
      <c r="AA4" s="812" t="n">
        <v>0.5</v>
      </c>
      <c r="AB4" s="744" t="n"/>
      <c r="AF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4" t="n"/>
      <c r="AH4" s="744" t="n"/>
      <c r="AI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4" t="n"/>
      <c r="AK4" s="744" t="n"/>
      <c r="AL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4" t="n"/>
      <c r="AN4" s="744" t="n"/>
      <c r="AO4" s="772" t="inlineStr">
        <is>
          <t xml:space="preserve">Fleet resources to help reach your ZEV Accreditation goals:
1. Tools
2. Fleet Analysis
3. Technical Assistance
4. Sustainable Fleet Manager 
5. Training Course (NAFA)      </t>
        </is>
      </c>
      <c r="AP4" s="584" t="n"/>
      <c r="AQ4" s="744" t="n"/>
      <c r="AR4" s="772" t="inlineStr">
        <is>
          <t xml:space="preserve">Fleet resources to help reach your ZEV Accreditation goals:
1. Tools
2. Fleet Analysis
3. Technical Assistance
4. Sustainable Fleet Manager 
5. Training Course (NAFA)      </t>
        </is>
      </c>
      <c r="AS4" s="584" t="n"/>
      <c r="AT4" s="744" t="n"/>
      <c r="AV4" s="780" t="inlineStr">
        <is>
          <t>Box Trucks can be proxied as "MD Truck" in the Vehicle Platform section.</t>
        </is>
      </c>
      <c r="AW4" s="584" t="n"/>
      <c r="AX4" s="584" t="n"/>
      <c r="AY4" s="584" t="n"/>
      <c r="AZ4" s="584" t="n"/>
      <c r="BA4" s="584" t="n"/>
      <c r="BB4" s="744"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76" t="n"/>
      <c r="I5" s="576" t="n"/>
      <c r="K5" s="97" t="n"/>
      <c r="L5" s="745" t="n"/>
      <c r="M5" s="97" t="n"/>
      <c r="N5" s="745" t="n"/>
      <c r="O5" s="97" t="n"/>
      <c r="P5" s="745" t="n"/>
      <c r="R5" s="97" t="n"/>
      <c r="S5" s="745" t="n"/>
      <c r="T5" s="97" t="n"/>
      <c r="U5" s="745" t="n"/>
      <c r="V5" s="97" t="n"/>
      <c r="W5" s="745" t="n"/>
      <c r="Y5" s="97" t="n"/>
      <c r="Z5" s="745" t="n"/>
      <c r="AA5" s="97" t="n"/>
      <c r="AB5" s="745" t="n"/>
      <c r="AF5" s="97" t="n"/>
      <c r="AH5" s="745" t="n"/>
      <c r="AI5" s="97" t="n"/>
      <c r="AK5" s="745" t="n"/>
      <c r="AL5" s="97" t="n"/>
      <c r="AN5" s="745" t="n"/>
      <c r="AO5" s="97" t="n"/>
      <c r="AQ5" s="745" t="n"/>
      <c r="AR5" s="97" t="n"/>
      <c r="AT5" s="745" t="n"/>
      <c r="AV5" s="97" t="n"/>
      <c r="BB5" s="745" t="n"/>
      <c r="BD5" s="51" t="n"/>
      <c r="BE5" s="5" t="n"/>
      <c r="BF5" s="147" t="n"/>
      <c r="BH5" s="193" t="inlineStr">
        <is>
          <t>LPG liters</t>
        </is>
      </c>
      <c r="BI5" s="187" t="n"/>
      <c r="BJ5" s="48" t="n"/>
      <c r="BK5" s="48" t="n"/>
      <c r="BL5" s="189" t="n"/>
      <c r="BM5" s="189" t="n"/>
      <c r="BO5" s="187" t="n"/>
      <c r="BP5" s="187" t="n"/>
      <c r="BQ5" s="48" t="n"/>
      <c r="BR5" s="48" t="n"/>
    </row>
    <row r="6">
      <c r="A6" s="2" t="n"/>
      <c r="G6" s="4" t="n"/>
      <c r="H6" s="576" t="n"/>
      <c r="I6" s="576" t="n"/>
      <c r="K6" s="97" t="n"/>
      <c r="L6" s="745" t="n"/>
      <c r="M6" s="97" t="n"/>
      <c r="N6" s="745" t="n"/>
      <c r="O6" s="97" t="n"/>
      <c r="P6" s="745" t="n"/>
      <c r="R6" s="97" t="n"/>
      <c r="S6" s="745" t="n"/>
      <c r="T6" s="97" t="n"/>
      <c r="U6" s="745" t="n"/>
      <c r="V6" s="97" t="n"/>
      <c r="W6" s="745" t="n"/>
      <c r="Y6" s="97" t="n"/>
      <c r="Z6" s="745" t="n"/>
      <c r="AA6" s="97" t="n"/>
      <c r="AB6" s="745" t="n"/>
      <c r="AF6" s="97" t="n"/>
      <c r="AH6" s="745" t="n"/>
      <c r="AI6" s="97" t="n"/>
      <c r="AK6" s="745" t="n"/>
      <c r="AL6" s="97" t="n"/>
      <c r="AN6" s="745" t="n"/>
      <c r="AO6" s="97" t="n"/>
      <c r="AQ6" s="745" t="n"/>
      <c r="AR6" s="97" t="n"/>
      <c r="AT6" s="745" t="n"/>
      <c r="AV6" s="97" t="n"/>
      <c r="BB6" s="745" t="n"/>
      <c r="BD6" s="51" t="n"/>
      <c r="BE6" s="5" t="n"/>
      <c r="BF6" s="147" t="n"/>
      <c r="BH6" s="193" t="inlineStr">
        <is>
          <t>GLE</t>
        </is>
      </c>
      <c r="BI6" s="187" t="n"/>
      <c r="BJ6" s="48" t="n"/>
      <c r="BK6" s="48" t="n"/>
      <c r="BL6" s="189" t="n"/>
      <c r="BM6" s="189" t="n"/>
      <c r="BO6" s="187" t="n"/>
      <c r="BP6" s="187" t="n"/>
      <c r="BQ6" s="48" t="n"/>
      <c r="BR6" s="48" t="n"/>
    </row>
    <row r="7" ht="15" customHeight="1" s="572" thickBot="1">
      <c r="A7" s="2" t="n"/>
      <c r="G7" s="4" t="n"/>
      <c r="H7" s="576" t="n"/>
      <c r="I7" s="576" t="n"/>
      <c r="K7" s="97" t="n"/>
      <c r="L7" s="745" t="n"/>
      <c r="M7" s="97" t="n"/>
      <c r="N7" s="745" t="n"/>
      <c r="O7" s="97" t="n"/>
      <c r="P7" s="745" t="n"/>
      <c r="R7" s="97" t="n"/>
      <c r="S7" s="745" t="n"/>
      <c r="T7" s="97" t="n"/>
      <c r="U7" s="745" t="n"/>
      <c r="V7" s="97" t="n"/>
      <c r="W7" s="745" t="n"/>
      <c r="Y7" s="97" t="n"/>
      <c r="Z7" s="745" t="n"/>
      <c r="AA7" s="97" t="n"/>
      <c r="AB7" s="745" t="n"/>
      <c r="AF7" s="97" t="n"/>
      <c r="AH7" s="745" t="n"/>
      <c r="AI7" s="97" t="n"/>
      <c r="AK7" s="745" t="n"/>
      <c r="AL7" s="97" t="n"/>
      <c r="AN7" s="745" t="n"/>
      <c r="AO7" s="97" t="n"/>
      <c r="AQ7" s="745" t="n"/>
      <c r="AR7" s="97" t="n"/>
      <c r="AT7" s="745" t="n"/>
      <c r="AV7" s="99" t="n"/>
      <c r="AW7" s="762" t="n"/>
      <c r="AX7" s="762" t="n"/>
      <c r="AY7" s="762" t="n"/>
      <c r="AZ7" s="762" t="n"/>
      <c r="BA7" s="762" t="n"/>
      <c r="BB7" s="763" t="n"/>
      <c r="BD7" s="148" t="n"/>
      <c r="BE7" s="52" t="n"/>
      <c r="BF7" s="149" t="n"/>
      <c r="BH7" s="193" t="inlineStr">
        <is>
          <t>GGE</t>
        </is>
      </c>
      <c r="BI7" s="187" t="n"/>
      <c r="BJ7" s="48" t="n"/>
      <c r="BK7" s="48" t="n"/>
      <c r="BL7" s="189" t="n"/>
      <c r="BM7" s="189" t="n"/>
      <c r="BO7" s="187" t="n"/>
      <c r="BP7" s="187" t="n"/>
      <c r="BQ7" s="48" t="n"/>
      <c r="BR7" s="48" t="n"/>
    </row>
    <row r="8" ht="18.6" customHeight="1" s="572" thickBot="1">
      <c r="A8" s="2" t="n"/>
      <c r="G8" s="4" t="n"/>
      <c r="H8" s="576" t="n"/>
      <c r="I8" s="576" t="n"/>
      <c r="K8" s="99" t="n"/>
      <c r="L8" s="763" t="n"/>
      <c r="M8" s="99" t="n"/>
      <c r="N8" s="763" t="n"/>
      <c r="O8" s="99" t="n"/>
      <c r="P8" s="763" t="n"/>
      <c r="R8" s="99" t="n"/>
      <c r="S8" s="763" t="n"/>
      <c r="T8" s="99" t="n"/>
      <c r="U8" s="763" t="n"/>
      <c r="V8" s="99" t="n"/>
      <c r="W8" s="763" t="n"/>
      <c r="Y8" s="99" t="n"/>
      <c r="Z8" s="763" t="n"/>
      <c r="AA8" s="99" t="n"/>
      <c r="AB8" s="763" t="n"/>
      <c r="AF8" s="97" t="n"/>
      <c r="AH8" s="745" t="n"/>
      <c r="AI8" s="97" t="n"/>
      <c r="AK8" s="745" t="n"/>
      <c r="AL8" s="97" t="n"/>
      <c r="AN8" s="745" t="n"/>
      <c r="AO8" s="97" t="n"/>
      <c r="AQ8" s="745" t="n"/>
      <c r="AR8" s="97" t="n"/>
      <c r="AT8" s="745"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72" thickBot="1">
      <c r="A9" s="2" t="n"/>
      <c r="G9" s="4" t="n"/>
      <c r="H9" s="576" t="n"/>
      <c r="I9" s="576" t="n"/>
      <c r="K9" s="638" t="inlineStr">
        <is>
          <t>Platinum Lower Threshold</t>
        </is>
      </c>
      <c r="M9" s="638" t="inlineStr">
        <is>
          <t>Platinum Lower Threshold</t>
        </is>
      </c>
      <c r="O9" s="638" t="inlineStr">
        <is>
          <t>Platinum Lower Threshold</t>
        </is>
      </c>
      <c r="R9" s="638" t="inlineStr">
        <is>
          <t>Platinum Lower Threshold</t>
        </is>
      </c>
      <c r="T9" s="638" t="inlineStr">
        <is>
          <t>Platinum Lower Threshold</t>
        </is>
      </c>
      <c r="V9" s="638" t="inlineStr">
        <is>
          <t>Platinum Lower Threshold</t>
        </is>
      </c>
      <c r="Y9" s="645" t="inlineStr">
        <is>
          <t>Group 1 ZEVs (#)</t>
        </is>
      </c>
      <c r="Z9" s="574" t="n"/>
      <c r="AA9" s="645" t="inlineStr">
        <is>
          <t>Group 2 ZEVs (#)</t>
        </is>
      </c>
      <c r="AB9" s="574" t="n"/>
      <c r="AC9" s="645" t="inlineStr">
        <is>
          <t>Group 3 ZEVs (#)</t>
        </is>
      </c>
      <c r="AD9" s="574" t="n"/>
      <c r="AF9" s="97" t="n"/>
      <c r="AH9" s="745" t="n"/>
      <c r="AI9" s="97" t="n"/>
      <c r="AK9" s="745" t="n"/>
      <c r="AL9" s="97" t="n"/>
      <c r="AN9" s="745" t="n"/>
      <c r="AO9" s="97" t="n"/>
      <c r="AQ9" s="745" t="n"/>
      <c r="AR9" s="97" t="n"/>
      <c r="AT9" s="745" t="n"/>
      <c r="AV9" s="780" t="inlineStr">
        <is>
          <t>ZETI host data for two types of vans: Cargo Van and Medium Duty (MD) Step Van. Make sure that you understand which type of vans your fleet has to find the proper EV. If you have any questions try contacting the vehicles manufacturer.</t>
        </is>
      </c>
      <c r="AW9" s="584" t="n"/>
      <c r="AX9" s="584" t="n"/>
      <c r="AY9" s="584" t="n"/>
      <c r="AZ9" s="584" t="n"/>
      <c r="BA9" s="584" t="n"/>
      <c r="BB9" s="744"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76" t="n"/>
      <c r="I10" s="576" t="n"/>
      <c r="K10" s="814">
        <f>IF(Admin!K38*(2+Admin!$AA$4)&gt;=1, 1, Admin!K38*(2+Admin!$AA$4))</f>
        <v/>
      </c>
      <c r="L10" s="744" t="n"/>
      <c r="M10" s="814">
        <f>IF(Admin!M38*(2+Admin!$AA$4)&gt;=1, 1, Admin!M38*(2+Admin!$AA$4))</f>
        <v/>
      </c>
      <c r="N10" s="744" t="n"/>
      <c r="O10" s="814">
        <f>IF(Admin!O38*(2+Admin!$AA$4)&gt;=1, 1, Admin!O38*(2+Admin!$AA$4))</f>
        <v/>
      </c>
      <c r="P10" s="744" t="n"/>
      <c r="R10" s="815">
        <f>Admin!K10*Y24</f>
        <v/>
      </c>
      <c r="S10" s="744" t="n"/>
      <c r="T10" s="815">
        <f>Admin!M10*AA24</f>
        <v/>
      </c>
      <c r="U10" s="744" t="n"/>
      <c r="V10" s="815">
        <f>Admin!O10*AC24</f>
        <v/>
      </c>
      <c r="W10" s="744" t="n"/>
      <c r="Y10" s="68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4" t="n"/>
      <c r="AA10" s="646" t="inlineStr">
        <is>
          <t>Coming Soon . . .</t>
        </is>
      </c>
      <c r="AB10" s="753" t="n"/>
      <c r="AC10" s="646" t="inlineStr">
        <is>
          <t>Coming Soon . . .</t>
        </is>
      </c>
      <c r="AD10" s="753" t="n"/>
      <c r="AF10" s="97" t="n"/>
      <c r="AH10" s="745" t="n"/>
      <c r="AI10" s="97" t="n"/>
      <c r="AK10" s="745" t="n"/>
      <c r="AL10" s="97" t="n"/>
      <c r="AN10" s="745" t="n"/>
      <c r="AO10" s="97" t="n"/>
      <c r="AQ10" s="745" t="n"/>
      <c r="AR10" s="97" t="n"/>
      <c r="AT10" s="745" t="n"/>
      <c r="AV10" s="97" t="n"/>
      <c r="BB10" s="745" t="n"/>
      <c r="BD10" s="51" t="n"/>
      <c r="BE10" s="5" t="n"/>
      <c r="BF10" s="147" t="n"/>
      <c r="BH10" s="193" t="inlineStr">
        <is>
          <t>GGE</t>
        </is>
      </c>
      <c r="BI10" s="187" t="n"/>
      <c r="BJ10" s="48" t="n"/>
      <c r="BK10" s="48" t="n"/>
      <c r="BL10" s="189" t="n"/>
      <c r="BM10" s="189" t="n"/>
      <c r="BO10" s="187" t="n"/>
      <c r="BP10" s="187" t="n"/>
      <c r="BQ10" s="48" t="n"/>
      <c r="BR10" s="48" t="n"/>
    </row>
    <row r="11">
      <c r="A11" s="2" t="n"/>
      <c r="G11" s="4" t="n"/>
      <c r="H11" s="576" t="n"/>
      <c r="I11" s="576" t="n"/>
      <c r="K11" s="97" t="n"/>
      <c r="L11" s="745" t="n"/>
      <c r="M11" s="97" t="n"/>
      <c r="N11" s="745" t="n"/>
      <c r="O11" s="97" t="n"/>
      <c r="P11" s="745" t="n"/>
      <c r="R11" s="97" t="n"/>
      <c r="S11" s="745" t="n"/>
      <c r="T11" s="97" t="n"/>
      <c r="U11" s="745" t="n"/>
      <c r="V11" s="97" t="n"/>
      <c r="W11" s="745" t="n"/>
      <c r="Y11" s="97" t="n"/>
      <c r="AA11" s="808" t="n"/>
      <c r="AB11" s="809" t="n"/>
      <c r="AC11" s="808" t="n"/>
      <c r="AD11" s="809" t="n"/>
      <c r="AF11" s="97" t="n"/>
      <c r="AH11" s="745" t="n"/>
      <c r="AI11" s="97" t="n"/>
      <c r="AK11" s="745" t="n"/>
      <c r="AL11" s="97" t="n"/>
      <c r="AN11" s="745" t="n"/>
      <c r="AO11" s="97" t="n"/>
      <c r="AQ11" s="745" t="n"/>
      <c r="AR11" s="97" t="n"/>
      <c r="AT11" s="745" t="n"/>
      <c r="AV11" s="97" t="n"/>
      <c r="BB11" s="745" t="n"/>
      <c r="BD11" s="51" t="n"/>
      <c r="BE11" s="5" t="n"/>
      <c r="BF11" s="147" t="n"/>
      <c r="BH11" s="193" t="inlineStr">
        <is>
          <t>GLE</t>
        </is>
      </c>
      <c r="BI11" s="187" t="n"/>
      <c r="BJ11" s="48" t="n"/>
      <c r="BK11" s="48" t="n"/>
      <c r="BL11" s="189" t="n"/>
      <c r="BM11" s="189" t="n"/>
      <c r="BO11" s="187" t="n"/>
      <c r="BP11" s="187" t="n"/>
      <c r="BQ11" s="48" t="n"/>
      <c r="BR11" s="48" t="n"/>
    </row>
    <row r="12" ht="15" customHeight="1" s="572" thickBot="1">
      <c r="A12" s="2" t="n"/>
      <c r="G12" s="4" t="n"/>
      <c r="H12" s="576" t="n"/>
      <c r="I12" s="576" t="n"/>
      <c r="K12" s="97" t="n"/>
      <c r="L12" s="745" t="n"/>
      <c r="M12" s="97" t="n"/>
      <c r="N12" s="745" t="n"/>
      <c r="O12" s="97" t="n"/>
      <c r="P12" s="745" t="n"/>
      <c r="R12" s="97" t="n"/>
      <c r="S12" s="745" t="n"/>
      <c r="T12" s="97" t="n"/>
      <c r="U12" s="745" t="n"/>
      <c r="V12" s="97" t="n"/>
      <c r="W12" s="745" t="n"/>
      <c r="Y12" s="97" t="n"/>
      <c r="AA12" s="808" t="n"/>
      <c r="AB12" s="809" t="n"/>
      <c r="AC12" s="808" t="n"/>
      <c r="AD12" s="809" t="n"/>
      <c r="AF12" s="97" t="n"/>
      <c r="AH12" s="745" t="n"/>
      <c r="AI12" s="97" t="n"/>
      <c r="AK12" s="745" t="n"/>
      <c r="AL12" s="97" t="n"/>
      <c r="AN12" s="745" t="n"/>
      <c r="AO12" s="97" t="n"/>
      <c r="AQ12" s="745" t="n"/>
      <c r="AR12" s="97" t="n"/>
      <c r="AT12" s="745" t="n"/>
      <c r="AV12" s="99" t="n"/>
      <c r="AW12" s="762" t="n"/>
      <c r="AX12" s="762" t="n"/>
      <c r="AY12" s="762" t="n"/>
      <c r="AZ12" s="762" t="n"/>
      <c r="BA12" s="762" t="n"/>
      <c r="BB12" s="763"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72" thickBot="1">
      <c r="A13" s="2" t="n"/>
      <c r="G13" s="4" t="n"/>
      <c r="H13" s="576" t="n"/>
      <c r="I13" s="576" t="n"/>
      <c r="K13" s="97" t="n"/>
      <c r="L13" s="745" t="n"/>
      <c r="M13" s="97" t="n"/>
      <c r="N13" s="745" t="n"/>
      <c r="O13" s="97" t="n"/>
      <c r="P13" s="745" t="n"/>
      <c r="R13" s="97" t="n"/>
      <c r="S13" s="745" t="n"/>
      <c r="T13" s="97" t="n"/>
      <c r="U13" s="745" t="n"/>
      <c r="V13" s="97" t="n"/>
      <c r="W13" s="745" t="n"/>
      <c r="Y13" s="97" t="n"/>
      <c r="AA13" s="808" t="n"/>
      <c r="AB13" s="809" t="n"/>
      <c r="AC13" s="808" t="n"/>
      <c r="AD13" s="809" t="n"/>
      <c r="AF13" s="97" t="n"/>
      <c r="AH13" s="745" t="n"/>
      <c r="AI13" s="97" t="n"/>
      <c r="AK13" s="745" t="n"/>
      <c r="AL13" s="97" t="n"/>
      <c r="AN13" s="745" t="n"/>
      <c r="AO13" s="97" t="n"/>
      <c r="AQ13" s="745" t="n"/>
      <c r="AR13" s="97" t="n"/>
      <c r="AT13" s="745"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72" thickBot="1">
      <c r="A14" s="2" t="n"/>
      <c r="G14" s="4" t="n"/>
      <c r="H14" s="576" t="n"/>
      <c r="I14" s="576" t="n"/>
      <c r="K14" s="99" t="n"/>
      <c r="L14" s="763" t="n"/>
      <c r="M14" s="99" t="n"/>
      <c r="N14" s="763" t="n"/>
      <c r="O14" s="99" t="n"/>
      <c r="P14" s="763" t="n"/>
      <c r="R14" s="99" t="n"/>
      <c r="S14" s="763" t="n"/>
      <c r="T14" s="99" t="n"/>
      <c r="U14" s="763" t="n"/>
      <c r="V14" s="99" t="n"/>
      <c r="W14" s="763" t="n"/>
      <c r="Y14" s="97" t="n"/>
      <c r="AA14" s="761" t="n"/>
      <c r="AB14" s="750" t="n"/>
      <c r="AC14" s="761" t="n"/>
      <c r="AD14" s="750" t="n"/>
      <c r="AF14" s="97" t="n"/>
      <c r="AH14" s="745" t="n"/>
      <c r="AI14" s="97" t="n"/>
      <c r="AK14" s="745" t="n"/>
      <c r="AL14" s="97" t="n"/>
      <c r="AN14" s="745" t="n"/>
      <c r="AO14" s="97" t="n"/>
      <c r="AQ14" s="745" t="n"/>
      <c r="AR14" s="97" t="n"/>
      <c r="AT14" s="745" t="n"/>
      <c r="AV1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4" t="n"/>
      <c r="AX14" s="584" t="n"/>
      <c r="AY14" s="584" t="n"/>
      <c r="AZ14" s="584" t="n"/>
      <c r="BA14" s="584" t="n"/>
      <c r="BB14" s="744"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72" thickBot="1">
      <c r="A15" s="2" t="n"/>
      <c r="G15" s="4" t="n"/>
      <c r="H15" s="576" t="n"/>
      <c r="I15" s="576" t="n"/>
      <c r="K15" s="2" t="n"/>
      <c r="L15" s="2" t="n"/>
      <c r="M15" s="2" t="n"/>
      <c r="N15" s="2" t="n"/>
      <c r="O15" s="2" t="n"/>
      <c r="P15" s="2" t="n"/>
      <c r="R15" s="2" t="n"/>
      <c r="S15" s="2" t="n"/>
      <c r="T15" s="2" t="n"/>
      <c r="U15" s="2" t="n"/>
      <c r="V15" s="2" t="n"/>
      <c r="W15" s="2" t="n"/>
      <c r="Y15" s="816" t="inlineStr">
        <is>
          <t>Cell Image</t>
        </is>
      </c>
      <c r="Z15" s="753" t="n"/>
      <c r="AA15" s="816" t="inlineStr">
        <is>
          <t>Badge #</t>
        </is>
      </c>
      <c r="AB15" s="753" t="n"/>
      <c r="AC15" s="647" t="inlineStr">
        <is>
          <t>Test Cell</t>
        </is>
      </c>
      <c r="AD15" s="742" t="n"/>
      <c r="AF15" s="97" t="n"/>
      <c r="AH15" s="745" t="n"/>
      <c r="AI15" s="97" t="n"/>
      <c r="AK15" s="745" t="n"/>
      <c r="AL15" s="97" t="n"/>
      <c r="AN15" s="745" t="n"/>
      <c r="AO15" s="97" t="n"/>
      <c r="AQ15" s="745" t="n"/>
      <c r="AR15" s="97" t="n"/>
      <c r="AT15" s="745" t="n"/>
      <c r="AV15" s="97" t="n"/>
      <c r="BB15" s="745" t="n"/>
      <c r="BD15" s="51" t="n"/>
      <c r="BE15" s="5" t="n"/>
      <c r="BF15" s="147" t="n"/>
      <c r="BH15" s="193" t="inlineStr">
        <is>
          <t>GLE</t>
        </is>
      </c>
      <c r="BI15" s="187" t="n"/>
      <c r="BJ15" s="48" t="n"/>
      <c r="BK15" s="48" t="n"/>
      <c r="BL15" s="189" t="n"/>
      <c r="BM15" s="189" t="n"/>
      <c r="BO15" s="187" t="n"/>
      <c r="BP15" s="187" t="n"/>
      <c r="BQ15" s="48" t="n"/>
      <c r="BR15" s="48" t="n"/>
    </row>
    <row r="16">
      <c r="A16" s="2" t="n"/>
      <c r="G16" s="4" t="n"/>
      <c r="H16" s="576" t="n"/>
      <c r="I16" s="576" t="n"/>
      <c r="K16" s="2" t="n"/>
      <c r="L16" s="2" t="n"/>
      <c r="M16" s="2" t="n"/>
      <c r="N16" s="2" t="n"/>
      <c r="O16" s="2" t="n"/>
      <c r="P16" s="2" t="n"/>
      <c r="R16" s="2" t="n"/>
      <c r="S16" s="2" t="n"/>
      <c r="T16" s="2" t="n"/>
      <c r="U16" s="2" t="n"/>
      <c r="V16" s="2" t="n"/>
      <c r="W16" s="2" t="n"/>
      <c r="Y16" s="680">
        <f>VLOOKUP(Admin!AA16, Admin!H3:I92, 2, FALSE)</f>
        <v/>
      </c>
      <c r="Z16" s="746" t="n"/>
      <c r="AA16" s="680">
        <f>IF(Admin!Y10&gt;=Admin!R10,Admin!H3, IF(Admin!Y10&gt;=Admin!R24, Admin!H21, IF(Admin!Y10&gt;=Admin!R38, Admin!H39, IF(Admin!Y10&gt;=Admin!R52, Admin!H57, Admin!H75))))</f>
        <v/>
      </c>
      <c r="AB16" s="746" t="n"/>
      <c r="AC16" s="812" t="n">
        <v>5</v>
      </c>
      <c r="AD16" s="744" t="n"/>
      <c r="AF16" s="97" t="n"/>
      <c r="AH16" s="745" t="n"/>
      <c r="AI16" s="97" t="n"/>
      <c r="AK16" s="745" t="n"/>
      <c r="AL16" s="97" t="n"/>
      <c r="AN16" s="745" t="n"/>
      <c r="AO16" s="97" t="n"/>
      <c r="AQ16" s="745" t="n"/>
      <c r="AR16" s="97" t="n"/>
      <c r="AT16" s="745" t="n"/>
      <c r="AV16" s="97" t="n"/>
      <c r="BB16" s="745" t="n"/>
      <c r="BD16" s="51" t="n"/>
      <c r="BE16" s="5" t="n"/>
      <c r="BF16" s="147" t="n"/>
      <c r="BH16" s="193" t="inlineStr">
        <is>
          <t>GGE</t>
        </is>
      </c>
      <c r="BI16" s="187" t="n"/>
      <c r="BJ16" s="48" t="n"/>
      <c r="BK16" s="48" t="n"/>
      <c r="BL16" s="189" t="n"/>
      <c r="BM16" s="189" t="n"/>
      <c r="BO16" s="187" t="n"/>
      <c r="BP16" s="187" t="n"/>
      <c r="BQ16" s="48" t="n"/>
      <c r="BR16" s="48" t="n"/>
    </row>
    <row r="17" ht="15" customHeight="1" s="572" thickBot="1">
      <c r="A17" s="2" t="n"/>
      <c r="G17" s="4" t="n"/>
      <c r="H17" s="576" t="n"/>
      <c r="I17" s="576" t="n"/>
      <c r="K17" s="638" t="inlineStr">
        <is>
          <t>Gold Upper Threshold</t>
        </is>
      </c>
      <c r="M17" s="638" t="inlineStr">
        <is>
          <t>Gold Upper Threshold</t>
        </is>
      </c>
      <c r="O17" s="638" t="inlineStr">
        <is>
          <t>Gold Upper Threshold</t>
        </is>
      </c>
      <c r="R17" s="638" t="inlineStr">
        <is>
          <t>Gold Upper Threshold</t>
        </is>
      </c>
      <c r="T17" s="638" t="inlineStr">
        <is>
          <t>Gold Upper Threshold</t>
        </is>
      </c>
      <c r="V17" s="638" t="inlineStr">
        <is>
          <t>Gold Upper Threshold</t>
        </is>
      </c>
      <c r="Y17" s="97" t="n"/>
      <c r="Z17" s="809" t="n"/>
      <c r="AA17" s="97" t="n"/>
      <c r="AB17" s="809" t="n"/>
      <c r="AC17" s="97" t="n"/>
      <c r="AD17" s="745" t="n"/>
      <c r="AF17" s="97" t="n"/>
      <c r="AH17" s="745" t="n"/>
      <c r="AI17" s="97" t="n"/>
      <c r="AK17" s="745" t="n"/>
      <c r="AL17" s="97" t="n"/>
      <c r="AN17" s="745" t="n"/>
      <c r="AO17" s="97" t="n"/>
      <c r="AQ17" s="745" t="n"/>
      <c r="AR17" s="97" t="n"/>
      <c r="AT17" s="745" t="n"/>
      <c r="AV17" s="99" t="n"/>
      <c r="AW17" s="762" t="n"/>
      <c r="AX17" s="762" t="n"/>
      <c r="AY17" s="762" t="n"/>
      <c r="AZ17" s="762" t="n"/>
      <c r="BA17" s="762" t="n"/>
      <c r="BB17" s="763" t="n"/>
      <c r="BD17" s="148" t="n"/>
      <c r="BE17" s="52" t="n"/>
      <c r="BF17" s="149" t="n"/>
      <c r="BH17" s="193" t="n"/>
      <c r="BI17" s="187" t="n"/>
      <c r="BJ17" s="48" t="n"/>
      <c r="BK17" s="48" t="n"/>
      <c r="BL17" s="189" t="n"/>
      <c r="BM17" s="189" t="n"/>
      <c r="BO17" s="187" t="n"/>
      <c r="BP17" s="187" t="n"/>
      <c r="BQ17" s="48" t="n"/>
      <c r="BR17" s="48" t="n"/>
    </row>
    <row r="18" ht="18.6" customHeight="1" s="572" thickBot="1">
      <c r="A18" s="2" t="n"/>
      <c r="G18" s="4" t="n"/>
      <c r="H18" s="576" t="n"/>
      <c r="I18" s="576" t="n"/>
      <c r="K18" s="817">
        <f>IF(Admin!K24&gt;= 1, 1, Admin!$Y$4*Admin!K10)</f>
        <v/>
      </c>
      <c r="L18" s="744" t="n"/>
      <c r="M18" s="817">
        <f>IF(Admin!M24&gt;= 1, 1, Admin!$Y$4*Admin!M10)</f>
        <v/>
      </c>
      <c r="N18" s="744" t="n"/>
      <c r="O18" s="817">
        <f>IF(Admin!O24&gt;= 1, 1, Admin!$Y$4*Admin!O10)</f>
        <v/>
      </c>
      <c r="P18" s="744" t="n"/>
      <c r="R18" s="818">
        <f>Admin!K18*Y24</f>
        <v/>
      </c>
      <c r="S18" s="744" t="n"/>
      <c r="T18" s="818">
        <f>Admin!M18*AA24</f>
        <v/>
      </c>
      <c r="U18" s="744" t="n"/>
      <c r="V18" s="818">
        <f>Admin!O18*AC24</f>
        <v/>
      </c>
      <c r="W18" s="744" t="n"/>
      <c r="Y18" s="97" t="n"/>
      <c r="Z18" s="809" t="n"/>
      <c r="AA18" s="97" t="n"/>
      <c r="AB18" s="809" t="n"/>
      <c r="AC18" s="97" t="n"/>
      <c r="AD18" s="745" t="n"/>
      <c r="AF18" s="97" t="n"/>
      <c r="AH18" s="745" t="n"/>
      <c r="AI18" s="97" t="n"/>
      <c r="AK18" s="745" t="n"/>
      <c r="AL18" s="97" t="n"/>
      <c r="AN18" s="745" t="n"/>
      <c r="AO18" s="97" t="n"/>
      <c r="AQ18" s="745" t="n"/>
      <c r="AR18" s="97" t="n"/>
      <c r="AT18" s="745"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76" t="n"/>
      <c r="I19" s="576" t="n"/>
      <c r="K19" s="97" t="n"/>
      <c r="L19" s="745" t="n"/>
      <c r="M19" s="97" t="n"/>
      <c r="N19" s="745" t="n"/>
      <c r="O19" s="97" t="n"/>
      <c r="P19" s="745" t="n"/>
      <c r="R19" s="97" t="n"/>
      <c r="S19" s="745" t="n"/>
      <c r="T19" s="97" t="n"/>
      <c r="U19" s="745" t="n"/>
      <c r="V19" s="97" t="n"/>
      <c r="W19" s="745" t="n"/>
      <c r="Y19" s="97" t="n"/>
      <c r="Z19" s="809" t="n"/>
      <c r="AA19" s="97" t="n"/>
      <c r="AB19" s="809" t="n"/>
      <c r="AC19" s="97" t="n"/>
      <c r="AD19" s="745" t="n"/>
      <c r="AF19" s="97" t="n"/>
      <c r="AH19" s="745" t="n"/>
      <c r="AI19" s="97" t="n"/>
      <c r="AK19" s="745" t="n"/>
      <c r="AL19" s="97" t="n"/>
      <c r="AN19" s="745" t="n"/>
      <c r="AO19" s="97" t="n"/>
      <c r="AQ19" s="745" t="n"/>
      <c r="AR19" s="97" t="n"/>
      <c r="AT19" s="745" t="n"/>
      <c r="AV19" s="780" t="inlineStr">
        <is>
          <t>Yard Trucks are called Yard Tractors in the Vehicle Platform section.</t>
        </is>
      </c>
      <c r="AW19" s="584" t="n"/>
      <c r="AX19" s="584" t="n"/>
      <c r="AY19" s="584" t="n"/>
      <c r="AZ19" s="584" t="n"/>
      <c r="BA19" s="584" t="n"/>
      <c r="BB19" s="744" t="n"/>
      <c r="BD19" s="51" t="inlineStr">
        <is>
          <t>10+</t>
        </is>
      </c>
      <c r="BE19" s="5" t="n"/>
      <c r="BF19" s="147" t="n"/>
      <c r="BH19" s="193" t="n"/>
      <c r="BI19" s="187" t="n"/>
      <c r="BJ19" s="48" t="n"/>
      <c r="BK19" s="48" t="n"/>
      <c r="BL19" s="188" t="n"/>
      <c r="BM19" s="189" t="n"/>
    </row>
    <row r="20" ht="15" customHeight="1" s="572" thickBot="1">
      <c r="A20" s="2" t="n"/>
      <c r="B20" s="726" t="n"/>
      <c r="G20" s="4" t="n"/>
      <c r="H20" s="127" t="n"/>
      <c r="I20" s="127" t="n"/>
      <c r="K20" s="97" t="n"/>
      <c r="L20" s="745" t="n"/>
      <c r="M20" s="97" t="n"/>
      <c r="N20" s="745" t="n"/>
      <c r="O20" s="97" t="n"/>
      <c r="P20" s="745" t="n"/>
      <c r="R20" s="97" t="n"/>
      <c r="S20" s="745" t="n"/>
      <c r="T20" s="97" t="n"/>
      <c r="U20" s="745" t="n"/>
      <c r="V20" s="97" t="n"/>
      <c r="W20" s="745" t="n"/>
      <c r="Y20" s="760" t="n"/>
      <c r="Z20" s="750" t="n"/>
      <c r="AA20" s="760" t="n"/>
      <c r="AB20" s="750" t="n"/>
      <c r="AC20" s="99" t="n"/>
      <c r="AD20" s="763" t="n"/>
      <c r="AF20" s="97" t="n"/>
      <c r="AH20" s="745" t="n"/>
      <c r="AI20" s="97" t="n"/>
      <c r="AK20" s="745" t="n"/>
      <c r="AL20" s="97" t="n"/>
      <c r="AN20" s="745" t="n"/>
      <c r="AO20" s="97" t="n"/>
      <c r="AQ20" s="745" t="n"/>
      <c r="AR20" s="97" t="n"/>
      <c r="AT20" s="745" t="n"/>
      <c r="AV20" s="97" t="n"/>
      <c r="BB20" s="745" t="n"/>
      <c r="BD20" s="51" t="n"/>
      <c r="BE20" s="5" t="n"/>
      <c r="BF20" s="147" t="n"/>
      <c r="BH20" s="193" t="n"/>
      <c r="BI20" s="187" t="n"/>
      <c r="BJ20" s="48" t="n"/>
      <c r="BK20" s="48" t="n"/>
      <c r="BL20" s="189" t="n"/>
      <c r="BM20" s="189" t="n"/>
      <c r="BP20" s="164" t="n"/>
    </row>
    <row r="21">
      <c r="A21" s="2" t="n"/>
      <c r="B21" s="332" t="n"/>
      <c r="G21" s="4" t="n"/>
      <c r="H21" s="812" t="n">
        <v>2</v>
      </c>
      <c r="I21" s="812" t="inlineStr">
        <is>
          <t>Admin!B21</t>
        </is>
      </c>
      <c r="K21" s="97" t="n"/>
      <c r="L21" s="745" t="n"/>
      <c r="M21" s="97" t="n"/>
      <c r="N21" s="745" t="n"/>
      <c r="O21" s="97" t="n"/>
      <c r="P21" s="745" t="n"/>
      <c r="R21" s="97" t="n"/>
      <c r="S21" s="745" t="n"/>
      <c r="T21" s="97" t="n"/>
      <c r="U21" s="745" t="n"/>
      <c r="V21" s="97" t="n"/>
      <c r="W21" s="745" t="n"/>
      <c r="Y21" s="209" t="n"/>
      <c r="Z21" s="209" t="n"/>
      <c r="AA21" s="48" t="n"/>
      <c r="AB21" s="48" t="n"/>
      <c r="AF21" s="97" t="n"/>
      <c r="AH21" s="745" t="n"/>
      <c r="AI21" s="97" t="n"/>
      <c r="AK21" s="745" t="n"/>
      <c r="AL21" s="97" t="n"/>
      <c r="AN21" s="745" t="n"/>
      <c r="AO21" s="97" t="n"/>
      <c r="AQ21" s="745" t="n"/>
      <c r="AR21" s="97" t="n"/>
      <c r="AT21" s="745" t="n"/>
      <c r="AV21" s="97" t="n"/>
      <c r="BB21" s="745" t="n"/>
      <c r="BD21" s="51" t="n"/>
      <c r="BE21" s="5" t="n"/>
      <c r="BF21" s="147" t="n"/>
      <c r="BH21" s="193" t="n"/>
      <c r="BI21" s="187" t="n"/>
      <c r="BJ21" s="48" t="n"/>
      <c r="BK21" s="48" t="n"/>
      <c r="BL21" s="189" t="n"/>
      <c r="BM21" s="189" t="n"/>
    </row>
    <row r="22" ht="15" customHeight="1" s="572" thickBot="1">
      <c r="A22" s="2" t="n"/>
      <c r="G22" s="4" t="n"/>
      <c r="H22" s="576" t="n"/>
      <c r="I22" s="576" t="n"/>
      <c r="K22" s="99" t="n"/>
      <c r="L22" s="763" t="n"/>
      <c r="M22" s="99" t="n"/>
      <c r="N22" s="763" t="n"/>
      <c r="O22" s="99" t="n"/>
      <c r="P22" s="763" t="n"/>
      <c r="R22" s="99" t="n"/>
      <c r="S22" s="763" t="n"/>
      <c r="T22" s="99" t="n"/>
      <c r="U22" s="763" t="n"/>
      <c r="V22" s="99" t="n"/>
      <c r="W22" s="763" t="n"/>
      <c r="Y22" s="211" t="inlineStr">
        <is>
          <t>Later Addition</t>
        </is>
      </c>
      <c r="Z22" s="211" t="n"/>
      <c r="AA22" s="211" t="n"/>
      <c r="AB22" s="211" t="n"/>
      <c r="AC22" s="599" t="n"/>
      <c r="AD22" s="599" t="n"/>
      <c r="AF22" s="97" t="n"/>
      <c r="AH22" s="745" t="n"/>
      <c r="AI22" s="97" t="n"/>
      <c r="AK22" s="745" t="n"/>
      <c r="AL22" s="97" t="n"/>
      <c r="AN22" s="745" t="n"/>
      <c r="AO22" s="97" t="n"/>
      <c r="AQ22" s="745" t="n"/>
      <c r="AR22" s="97" t="n"/>
      <c r="AT22" s="745" t="n"/>
      <c r="AV22" s="99" t="n"/>
      <c r="AW22" s="762" t="n"/>
      <c r="AX22" s="762" t="n"/>
      <c r="AY22" s="762" t="n"/>
      <c r="AZ22" s="762" t="n"/>
      <c r="BA22" s="762" t="n"/>
      <c r="BB22" s="763" t="n"/>
      <c r="BD22" s="148" t="n"/>
      <c r="BE22" s="52" t="n"/>
      <c r="BF22" s="149" t="n"/>
      <c r="BH22" s="193" t="n"/>
      <c r="BI22" s="187" t="n"/>
      <c r="BJ22" s="48" t="n"/>
      <c r="BK22" s="48" t="n"/>
      <c r="BL22" s="189" t="n"/>
      <c r="BM22" s="189" t="n"/>
    </row>
    <row r="23" ht="18.6" customHeight="1" s="572" thickBot="1">
      <c r="A23" s="2" t="n"/>
      <c r="G23" s="4" t="n"/>
      <c r="H23" s="576" t="n"/>
      <c r="I23" s="576" t="n"/>
      <c r="K23" s="638" t="inlineStr">
        <is>
          <t>Gold Lower Threshold</t>
        </is>
      </c>
      <c r="M23" s="638" t="inlineStr">
        <is>
          <t>Gold Lower Threshold</t>
        </is>
      </c>
      <c r="O23" s="638" t="inlineStr">
        <is>
          <t>Gold Lower Threshold</t>
        </is>
      </c>
      <c r="R23" s="638" t="inlineStr">
        <is>
          <t>Gold Lower Threshold</t>
        </is>
      </c>
      <c r="T23" s="638" t="inlineStr">
        <is>
          <t>Gold Lower Threshold</t>
        </is>
      </c>
      <c r="V23" s="638" t="inlineStr">
        <is>
          <t>Gold Lower Threshold</t>
        </is>
      </c>
      <c r="Y23" s="735" t="inlineStr">
        <is>
          <t>Tot Group 1 Count</t>
        </is>
      </c>
      <c r="AA23" s="735" t="inlineStr">
        <is>
          <t>Tot Group 2 Count</t>
        </is>
      </c>
      <c r="AC23" s="735" t="inlineStr">
        <is>
          <t>Tot Group 3 Count</t>
        </is>
      </c>
      <c r="AF23" s="97" t="n"/>
      <c r="AH23" s="745" t="n"/>
      <c r="AI23" s="97" t="n"/>
      <c r="AK23" s="745" t="n"/>
      <c r="AL23" s="97" t="n"/>
      <c r="AN23" s="745" t="n"/>
      <c r="AO23" s="97" t="n"/>
      <c r="AQ23" s="745" t="n"/>
      <c r="AR23" s="97" t="n"/>
      <c r="AT23" s="745"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76" t="n"/>
      <c r="I24" s="576" t="n"/>
      <c r="K24" s="817">
        <f>IF(Admin!K38*(1+Admin!$AA$4)&gt;=1, 1, Admin!K38*(1+Admin!$AA$4))</f>
        <v/>
      </c>
      <c r="L24" s="744" t="n"/>
      <c r="M24" s="817">
        <f>IF(Admin!M38*(1+Admin!$AA$4)&gt;=1, 1, Admin!M38*(1+Admin!$AA$4))</f>
        <v/>
      </c>
      <c r="N24" s="744" t="n"/>
      <c r="O24" s="817">
        <f>IF(Admin!O38*(1+Admin!$AA$4)&gt;=1, 1, Admin!O38*(1+Admin!$AA$4))</f>
        <v/>
      </c>
      <c r="P24" s="744" t="n"/>
      <c r="R24" s="818">
        <f>Admin!K24*Y24</f>
        <v/>
      </c>
      <c r="S24" s="744" t="n"/>
      <c r="T24" s="818">
        <f>Admin!M24*AA24</f>
        <v/>
      </c>
      <c r="U24" s="744" t="n"/>
      <c r="V24" s="818">
        <f>Admin!O24*AC24</f>
        <v/>
      </c>
      <c r="W24" s="744" t="n"/>
      <c r="Y24" s="73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73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73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5" t="n"/>
      <c r="AI24" s="97" t="n"/>
      <c r="AK24" s="745" t="n"/>
      <c r="AL24" s="97" t="n"/>
      <c r="AN24" s="745" t="n"/>
      <c r="AO24" s="97" t="n"/>
      <c r="AQ24" s="745" t="n"/>
      <c r="AR24" s="97" t="n"/>
      <c r="AT24" s="745" t="n"/>
      <c r="AV24" s="766" t="inlineStr">
        <is>
          <t>ZETI currently does not have inventory for light-duty vehicles.</t>
        </is>
      </c>
      <c r="AW24" s="584" t="n"/>
      <c r="AX24" s="584" t="n"/>
      <c r="AY24" s="584" t="n"/>
      <c r="AZ24" s="584" t="n"/>
      <c r="BA24" s="584" t="n"/>
      <c r="BB24" s="744" t="n"/>
      <c r="BD24" s="51" t="inlineStr">
        <is>
          <t>Not Available</t>
        </is>
      </c>
      <c r="BE24" s="5" t="n"/>
      <c r="BF24" s="147" t="n"/>
      <c r="BH24" s="193" t="n"/>
      <c r="BI24" s="187" t="n"/>
      <c r="BJ24" s="48" t="n"/>
      <c r="BK24" s="48" t="n"/>
      <c r="BL24" s="188" t="n"/>
      <c r="BM24" s="189" t="n"/>
    </row>
    <row r="25">
      <c r="A25" s="2" t="n"/>
      <c r="G25" s="4" t="n"/>
      <c r="H25" s="576" t="n"/>
      <c r="I25" s="576" t="n"/>
      <c r="K25" s="97" t="n"/>
      <c r="L25" s="745" t="n"/>
      <c r="M25" s="97" t="n"/>
      <c r="N25" s="745" t="n"/>
      <c r="O25" s="97" t="n"/>
      <c r="P25" s="745" t="n"/>
      <c r="R25" s="97" t="n"/>
      <c r="S25" s="745" t="n"/>
      <c r="T25" s="97" t="n"/>
      <c r="U25" s="745" t="n"/>
      <c r="V25" s="97" t="n"/>
      <c r="W25" s="745" t="n"/>
      <c r="AF25" s="97" t="n"/>
      <c r="AH25" s="745" t="n"/>
      <c r="AI25" s="97" t="n"/>
      <c r="AK25" s="745" t="n"/>
      <c r="AL25" s="97" t="n"/>
      <c r="AN25" s="745" t="n"/>
      <c r="AO25" s="97" t="n"/>
      <c r="AQ25" s="745" t="n"/>
      <c r="AR25" s="97" t="n"/>
      <c r="AT25" s="745" t="n"/>
      <c r="AV25" s="97" t="n"/>
      <c r="BB25" s="745" t="n"/>
      <c r="BD25" s="51" t="n"/>
      <c r="BE25" s="5" t="n"/>
      <c r="BF25" s="147" t="n"/>
      <c r="BH25" s="193" t="n"/>
      <c r="BI25" s="187" t="n"/>
      <c r="BJ25" s="48" t="n"/>
      <c r="BK25" s="48" t="n"/>
      <c r="BL25" s="189" t="n"/>
      <c r="BM25" s="189" t="n"/>
    </row>
    <row r="26">
      <c r="A26" s="2" t="n"/>
      <c r="G26" s="4" t="n"/>
      <c r="H26" s="576" t="n"/>
      <c r="I26" s="576" t="n"/>
      <c r="K26" s="97" t="n"/>
      <c r="L26" s="745" t="n"/>
      <c r="M26" s="97" t="n"/>
      <c r="N26" s="745" t="n"/>
      <c r="O26" s="97" t="n"/>
      <c r="P26" s="745" t="n"/>
      <c r="R26" s="97" t="n"/>
      <c r="S26" s="745" t="n"/>
      <c r="T26" s="97" t="n"/>
      <c r="U26" s="745" t="n"/>
      <c r="V26" s="97" t="n"/>
      <c r="W26" s="745" t="n"/>
      <c r="AF26" s="97" t="n"/>
      <c r="AH26" s="745" t="n"/>
      <c r="AI26" s="97" t="n"/>
      <c r="AK26" s="745" t="n"/>
      <c r="AL26" s="97" t="n"/>
      <c r="AN26" s="745" t="n"/>
      <c r="AO26" s="97" t="n"/>
      <c r="AQ26" s="745" t="n"/>
      <c r="AR26" s="97" t="n"/>
      <c r="AT26" s="745" t="n"/>
      <c r="AV26" s="97" t="n"/>
      <c r="BB26" s="745" t="n"/>
      <c r="BD26" s="51" t="n"/>
      <c r="BE26" s="5" t="n"/>
      <c r="BF26" s="147" t="n"/>
      <c r="BH26" s="193" t="n"/>
      <c r="BI26" s="187" t="n"/>
      <c r="BJ26" s="48" t="n"/>
      <c r="BK26" s="48" t="n"/>
      <c r="BL26" s="189" t="n"/>
      <c r="BM26" s="189" t="n"/>
    </row>
    <row r="27" ht="15" customHeight="1" s="572" thickBot="1">
      <c r="A27" s="2" t="n"/>
      <c r="G27" s="4" t="n"/>
      <c r="H27" s="576" t="n"/>
      <c r="I27" s="576" t="n"/>
      <c r="K27" s="97" t="n"/>
      <c r="L27" s="745" t="n"/>
      <c r="M27" s="97" t="n"/>
      <c r="N27" s="745" t="n"/>
      <c r="O27" s="97" t="n"/>
      <c r="P27" s="745" t="n"/>
      <c r="R27" s="97" t="n"/>
      <c r="S27" s="745" t="n"/>
      <c r="T27" s="97" t="n"/>
      <c r="U27" s="745" t="n"/>
      <c r="V27" s="97" t="n"/>
      <c r="W27" s="745" t="n"/>
      <c r="AF27" s="99" t="n"/>
      <c r="AG27" s="762" t="n"/>
      <c r="AH27" s="763" t="n"/>
      <c r="AI27" s="99" t="n"/>
      <c r="AJ27" s="762" t="n"/>
      <c r="AK27" s="763" t="n"/>
      <c r="AL27" s="99" t="n"/>
      <c r="AM27" s="762" t="n"/>
      <c r="AN27" s="763" t="n"/>
      <c r="AO27" s="99" t="n"/>
      <c r="AP27" s="762" t="n"/>
      <c r="AQ27" s="763" t="n"/>
      <c r="AR27" s="99" t="n"/>
      <c r="AS27" s="762" t="n"/>
      <c r="AT27" s="763" t="n"/>
      <c r="AV27" s="99" t="n"/>
      <c r="AW27" s="762" t="n"/>
      <c r="AX27" s="762" t="n"/>
      <c r="AY27" s="762" t="n"/>
      <c r="AZ27" s="762" t="n"/>
      <c r="BA27" s="762" t="n"/>
      <c r="BB27" s="763" t="n"/>
      <c r="BD27" s="148" t="n"/>
      <c r="BE27" s="52" t="n"/>
      <c r="BF27" s="149" t="n"/>
      <c r="BH27" s="193" t="n"/>
      <c r="BI27" s="187" t="n"/>
      <c r="BJ27" s="48" t="n"/>
      <c r="BK27" s="48" t="n"/>
      <c r="BL27" s="189" t="n"/>
      <c r="BM27" s="189" t="n"/>
    </row>
    <row r="28" ht="18.6" customHeight="1" s="572" thickBot="1">
      <c r="A28" s="2" t="n"/>
      <c r="G28" s="4" t="n"/>
      <c r="H28" s="576" t="n"/>
      <c r="I28" s="576" t="n"/>
      <c r="K28" s="99" t="n"/>
      <c r="L28" s="763" t="n"/>
      <c r="M28" s="99" t="n"/>
      <c r="N28" s="763" t="n"/>
      <c r="O28" s="99" t="n"/>
      <c r="P28" s="763" t="n"/>
      <c r="R28" s="99" t="n"/>
      <c r="S28" s="763" t="n"/>
      <c r="T28" s="99" t="n"/>
      <c r="U28" s="763" t="n"/>
      <c r="V28" s="99" t="n"/>
      <c r="W28" s="763"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72">
      <c r="A29" s="2" t="n"/>
      <c r="G29" s="4" t="n"/>
      <c r="H29" s="576" t="n"/>
      <c r="I29" s="576"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6" t="inlineStr">
        <is>
          <t>ZETI currently does not have inventory for light-duty vehicles.</t>
        </is>
      </c>
      <c r="AW29" s="584" t="n"/>
      <c r="AX29" s="584" t="n"/>
      <c r="AY29" s="584" t="n"/>
      <c r="AZ29" s="584" t="n"/>
      <c r="BA29" s="584" t="n"/>
      <c r="BB29" s="744" t="n"/>
      <c r="BD29" s="51" t="inlineStr">
        <is>
          <t>Not Available</t>
        </is>
      </c>
      <c r="BE29" s="5" t="n"/>
      <c r="BF29" s="147" t="n"/>
      <c r="BH29" s="193" t="n"/>
      <c r="BI29" s="187" t="n"/>
      <c r="BJ29" s="48" t="n"/>
      <c r="BK29" s="48" t="n"/>
      <c r="BL29" s="188" t="n"/>
      <c r="BM29" s="189" t="n"/>
    </row>
    <row r="30">
      <c r="A30" s="2" t="n"/>
      <c r="G30" s="4" t="n"/>
      <c r="H30" s="576" t="n"/>
      <c r="I30" s="576" t="n"/>
      <c r="K30" s="2" t="n"/>
      <c r="L30" s="2" t="n"/>
      <c r="M30" s="2" t="n"/>
      <c r="N30" s="2" t="n"/>
      <c r="O30" s="2" t="n"/>
      <c r="P30" s="2" t="n"/>
      <c r="R30" s="2" t="n"/>
      <c r="S30" s="2" t="n"/>
      <c r="T30" s="2" t="n"/>
      <c r="U30" s="2" t="n"/>
      <c r="V30" s="2" t="n"/>
      <c r="W30" s="2" t="n"/>
      <c r="Y30" s="735" t="inlineStr">
        <is>
          <t>Tot ZEV Group 1 Count</t>
        </is>
      </c>
      <c r="AA30" s="735" t="inlineStr">
        <is>
          <t>Tot ZEV Group 2 Count</t>
        </is>
      </c>
      <c r="AC30" s="73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5" t="n"/>
      <c r="BD30" s="51" t="n"/>
      <c r="BE30" s="5" t="n"/>
      <c r="BF30" s="147" t="n"/>
      <c r="BH30" s="193" t="n"/>
      <c r="BI30" s="187" t="n"/>
      <c r="BJ30" s="48" t="n"/>
      <c r="BK30" s="48" t="n"/>
      <c r="BL30" s="189" t="n"/>
      <c r="BM30" s="189" t="n"/>
    </row>
    <row r="31" ht="15" customHeight="1" s="572" thickBot="1">
      <c r="A31" s="2" t="n"/>
      <c r="G31" s="4" t="n"/>
      <c r="H31" s="576" t="n"/>
      <c r="I31" s="576" t="n"/>
      <c r="K31" s="638" t="inlineStr">
        <is>
          <t>Silver Upper Threshold</t>
        </is>
      </c>
      <c r="M31" s="638" t="inlineStr">
        <is>
          <t>Silver Upper Threshold</t>
        </is>
      </c>
      <c r="O31" s="638" t="inlineStr">
        <is>
          <t>Silver Upper Threshold</t>
        </is>
      </c>
      <c r="R31" s="638" t="inlineStr">
        <is>
          <t>Silver Upper Threshold</t>
        </is>
      </c>
      <c r="T31" s="638" t="inlineStr">
        <is>
          <t>Silver Upper Threshold</t>
        </is>
      </c>
      <c r="V31" s="638" t="inlineStr">
        <is>
          <t>Silver Upper Threshold</t>
        </is>
      </c>
      <c r="Y31" s="73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738">
        <f>'ZEV Baseline &amp; Reporting Year'!N27+'ZEV Baseline &amp; Reporting Year'!P27+'ZEV Baseline &amp; Reporting Year'!R27+'ZEV Baseline &amp; Reporting Year'!N28+'ZEV Baseline &amp; Reporting Year'!P28+'ZEV Baseline &amp; Reporting Year'!R28</f>
        <v/>
      </c>
      <c r="AC31" s="73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5" t="n"/>
      <c r="BD31" s="51" t="n"/>
      <c r="BE31" s="5" t="n"/>
      <c r="BF31" s="147" t="n"/>
      <c r="BH31" s="193" t="n"/>
      <c r="BI31" s="187" t="n"/>
      <c r="BJ31" s="48" t="n"/>
      <c r="BK31" s="48" t="n"/>
      <c r="BL31" s="189" t="n"/>
      <c r="BM31" s="189" t="n"/>
    </row>
    <row r="32" ht="15" customHeight="1" s="572" thickBot="1">
      <c r="A32" s="2" t="n"/>
      <c r="G32" s="4" t="n"/>
      <c r="H32" s="576" t="n"/>
      <c r="I32" s="576" t="n"/>
      <c r="K32" s="819">
        <f>IF(Admin!K38&gt;= 1, 1, Admin!$Y$4*Admin!K24)</f>
        <v/>
      </c>
      <c r="L32" s="744" t="n"/>
      <c r="M32" s="819">
        <f>IF(Admin!M38&gt;= 1, 1, Admin!$Y$4*Admin!M24)</f>
        <v/>
      </c>
      <c r="N32" s="744" t="n"/>
      <c r="O32" s="819">
        <f>IF(Admin!O38&gt;= 1, 1, Admin!$Y$4*Admin!O24)</f>
        <v/>
      </c>
      <c r="P32" s="744" t="n"/>
      <c r="R32" s="820">
        <f>Admin!K32*Y24</f>
        <v/>
      </c>
      <c r="S32" s="744" t="n"/>
      <c r="T32" s="820">
        <f>Admin!M32*AA24</f>
        <v/>
      </c>
      <c r="U32" s="744" t="n"/>
      <c r="V32" s="820">
        <f>Admin!O32*AC24</f>
        <v/>
      </c>
      <c r="W32" s="744" t="n"/>
      <c r="AF32" s="196" t="inlineStr">
        <is>
          <t>to increase ZEVs if the benefits don't change?)</t>
        </is>
      </c>
      <c r="AG32" s="196" t="n"/>
      <c r="AH32" s="196" t="n"/>
      <c r="AI32" s="196" t="n"/>
      <c r="AJ32" s="196" t="n"/>
      <c r="AK32" s="196" t="n"/>
      <c r="AL32" s="196" t="n"/>
      <c r="AM32" s="196" t="n"/>
      <c r="AN32" s="196" t="n"/>
      <c r="AO32" s="196" t="n"/>
      <c r="AP32" s="196" t="n"/>
      <c r="AV32" s="99" t="n"/>
      <c r="AW32" s="762" t="n"/>
      <c r="AX32" s="762" t="n"/>
      <c r="AY32" s="762" t="n"/>
      <c r="AZ32" s="762" t="n"/>
      <c r="BA32" s="762" t="n"/>
      <c r="BB32" s="763" t="n"/>
      <c r="BD32" s="148" t="n"/>
      <c r="BE32" s="52" t="n"/>
      <c r="BF32" s="149" t="n"/>
      <c r="BH32" s="193" t="n"/>
      <c r="BI32" s="187" t="n"/>
      <c r="BJ32" s="48" t="n"/>
      <c r="BK32" s="48" t="n"/>
      <c r="BL32" s="189" t="n"/>
      <c r="BM32" s="189" t="n"/>
    </row>
    <row r="33" ht="18.6" customHeight="1" s="572" thickBot="1">
      <c r="A33" s="2" t="n"/>
      <c r="G33" s="4" t="n"/>
      <c r="H33" s="576" t="n"/>
      <c r="I33" s="576" t="n"/>
      <c r="K33" s="97" t="n"/>
      <c r="L33" s="745" t="n"/>
      <c r="M33" s="97" t="n"/>
      <c r="N33" s="745" t="n"/>
      <c r="O33" s="97" t="n"/>
      <c r="P33" s="745" t="n"/>
      <c r="R33" s="97" t="n"/>
      <c r="S33" s="745" t="n"/>
      <c r="T33" s="97" t="n"/>
      <c r="U33" s="745" t="n"/>
      <c r="V33" s="97" t="n"/>
      <c r="W33" s="745"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72">
      <c r="A34" s="2" t="n"/>
      <c r="G34" s="4" t="n"/>
      <c r="H34" s="576" t="n"/>
      <c r="I34" s="576" t="n"/>
      <c r="K34" s="97" t="n"/>
      <c r="L34" s="745" t="n"/>
      <c r="M34" s="97" t="n"/>
      <c r="N34" s="745" t="n"/>
      <c r="O34" s="97" t="n"/>
      <c r="P34" s="745" t="n"/>
      <c r="R34" s="97" t="n"/>
      <c r="S34" s="745" t="n"/>
      <c r="T34" s="97" t="n"/>
      <c r="U34" s="745" t="n"/>
      <c r="V34" s="97" t="n"/>
      <c r="W34" s="745" t="n"/>
      <c r="AF34" s="599" t="inlineStr">
        <is>
          <t>Ask Tracey for link. What is motivator to go up in ranks aside from CARB deadlines?</t>
        </is>
      </c>
      <c r="AV34" s="780" t="inlineStr">
        <is>
          <t>Work Trucks can be proxied as "MD Truck" in the Vehicle Platform section.</t>
        </is>
      </c>
      <c r="AW34" s="584" t="n"/>
      <c r="AX34" s="584" t="n"/>
      <c r="AY34" s="584" t="n"/>
      <c r="AZ34" s="584" t="n"/>
      <c r="BA34" s="584" t="n"/>
      <c r="BB34" s="744" t="n"/>
      <c r="BD34" s="51" t="inlineStr">
        <is>
          <t>100+</t>
        </is>
      </c>
      <c r="BE34" s="5" t="n"/>
      <c r="BF34" s="147" t="n"/>
      <c r="BH34" s="193" t="n"/>
      <c r="BI34" s="187" t="n"/>
      <c r="BJ34" s="48" t="n"/>
      <c r="BK34" s="48" t="n"/>
      <c r="BL34" s="188" t="n"/>
      <c r="BM34" s="189" t="n"/>
    </row>
    <row r="35">
      <c r="A35" s="2" t="n"/>
      <c r="G35" s="4" t="n"/>
      <c r="H35" s="576" t="n"/>
      <c r="I35" s="576" t="n"/>
      <c r="K35" s="97" t="n"/>
      <c r="L35" s="745" t="n"/>
      <c r="M35" s="97" t="n"/>
      <c r="N35" s="745" t="n"/>
      <c r="O35" s="97" t="n"/>
      <c r="P35" s="745" t="n"/>
      <c r="R35" s="97" t="n"/>
      <c r="S35" s="745" t="n"/>
      <c r="T35" s="97" t="n"/>
      <c r="U35" s="745" t="n"/>
      <c r="V35" s="97" t="n"/>
      <c r="W35" s="745" t="n"/>
      <c r="Y35" s="204" t="n"/>
      <c r="Z35" s="204" t="n"/>
      <c r="AA35" s="204" t="n"/>
      <c r="AB35" s="204" t="n"/>
      <c r="AC35" s="204" t="n"/>
      <c r="AD35" s="204" t="n"/>
      <c r="AV35" s="97" t="n"/>
      <c r="BB35" s="745" t="n"/>
      <c r="BD35" s="51" t="n"/>
      <c r="BE35" s="5" t="n"/>
      <c r="BF35" s="147" t="n"/>
      <c r="BH35" s="193" t="n"/>
      <c r="BI35" s="187" t="n"/>
      <c r="BJ35" s="48" t="n"/>
      <c r="BK35" s="48" t="n"/>
      <c r="BL35" s="189" t="n"/>
      <c r="BM35" s="189" t="n"/>
    </row>
    <row r="36" ht="15" customHeight="1" s="572" thickBot="1">
      <c r="A36" s="2" t="n"/>
      <c r="G36" s="4" t="n"/>
      <c r="H36" s="576" t="n"/>
      <c r="I36" s="576" t="n"/>
      <c r="K36" s="99" t="n"/>
      <c r="L36" s="763" t="n"/>
      <c r="M36" s="99" t="n"/>
      <c r="N36" s="763" t="n"/>
      <c r="O36" s="99" t="n"/>
      <c r="P36" s="763" t="n"/>
      <c r="R36" s="99" t="n"/>
      <c r="S36" s="763" t="n"/>
      <c r="T36" s="99" t="n"/>
      <c r="U36" s="763" t="n"/>
      <c r="V36" s="99" t="n"/>
      <c r="W36" s="763" t="n"/>
      <c r="AV36" s="97" t="n"/>
      <c r="BB36" s="745" t="n"/>
      <c r="BD36" s="51" t="n"/>
      <c r="BE36" s="5" t="n"/>
      <c r="BF36" s="147" t="n"/>
      <c r="BH36" s="193" t="n"/>
      <c r="BI36" s="187" t="n"/>
      <c r="BJ36" s="48" t="n"/>
      <c r="BK36" s="48" t="n"/>
      <c r="BL36" s="189" t="n"/>
      <c r="BM36" s="189" t="n"/>
    </row>
    <row r="37" ht="15" customHeight="1" s="572" thickBot="1">
      <c r="A37" s="2" t="n"/>
      <c r="G37" s="4" t="n"/>
      <c r="H37" s="576" t="n"/>
      <c r="I37" s="576" t="n"/>
      <c r="K37" s="638" t="inlineStr">
        <is>
          <t>Silver Lower Threshold</t>
        </is>
      </c>
      <c r="M37" s="638" t="inlineStr">
        <is>
          <t>Silver Lower Threshold</t>
        </is>
      </c>
      <c r="O37" s="638" t="inlineStr">
        <is>
          <t>Silver Lower Threshold</t>
        </is>
      </c>
      <c r="R37" s="638" t="inlineStr">
        <is>
          <t>Silver Lower Threshold</t>
        </is>
      </c>
      <c r="T37" s="638" t="inlineStr">
        <is>
          <t>Silver Lower Threshold</t>
        </is>
      </c>
      <c r="V37" s="638" t="inlineStr">
        <is>
          <t>Silver Lower Threshold</t>
        </is>
      </c>
      <c r="Y37" s="735" t="inlineStr">
        <is>
          <t>Tot Non ZEV Group 1 Count</t>
        </is>
      </c>
      <c r="AA37" s="735" t="inlineStr">
        <is>
          <t>Tot Non ZEV Group 2 Count</t>
        </is>
      </c>
      <c r="AC37" s="735" t="inlineStr">
        <is>
          <t>Tot Non ZEV Group 3 Count</t>
        </is>
      </c>
      <c r="AV37" s="99" t="n"/>
      <c r="AW37" s="762" t="n"/>
      <c r="AX37" s="762" t="n"/>
      <c r="AY37" s="762" t="n"/>
      <c r="AZ37" s="762" t="n"/>
      <c r="BA37" s="762" t="n"/>
      <c r="BB37" s="763" t="n"/>
      <c r="BD37" s="148" t="n"/>
      <c r="BE37" s="52" t="n"/>
      <c r="BF37" s="149" t="n"/>
      <c r="BH37" s="193" t="n"/>
      <c r="BI37" s="187" t="n"/>
      <c r="BJ37" s="48" t="n"/>
      <c r="BK37" s="48" t="n"/>
      <c r="BL37" s="189" t="n"/>
      <c r="BM37" s="189" t="n"/>
    </row>
    <row r="38" ht="18.6" customHeight="1" s="572" thickBot="1">
      <c r="A38" s="2" t="n"/>
      <c r="B38" s="726" t="n"/>
      <c r="G38" s="4" t="n"/>
      <c r="H38" s="127" t="n"/>
      <c r="I38" s="127" t="n"/>
      <c r="K38" s="819">
        <f>'REPORT CARD'!K64</f>
        <v/>
      </c>
      <c r="L38" s="744" t="n"/>
      <c r="M38" s="819">
        <f>'REPORT CARD'!K66</f>
        <v/>
      </c>
      <c r="N38" s="744" t="n"/>
      <c r="O38" s="819">
        <f>'REPORT CARD'!K68</f>
        <v/>
      </c>
      <c r="P38" s="744" t="n"/>
      <c r="R38" s="820">
        <f>Admin!K38*Y24</f>
        <v/>
      </c>
      <c r="S38" s="744" t="n"/>
      <c r="T38" s="820">
        <f>Admin!M38*AA24</f>
        <v/>
      </c>
      <c r="U38" s="744" t="n"/>
      <c r="V38" s="820">
        <f>Admin!O38*AC24</f>
        <v/>
      </c>
      <c r="W38" s="744" t="n"/>
      <c r="Y38" s="73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737">
        <f>'ZEV Baseline &amp; Reporting Year'!N33+'ZEV Baseline &amp; Reporting Year'!P33+'ZEV Baseline &amp; Reporting Year'!R33+'ZEV Baseline &amp; Reporting Year'!N34+'ZEV Baseline &amp; Reporting Year'!P34+'ZEV Baseline &amp; Reporting Year'!R34</f>
        <v/>
      </c>
      <c r="AC38" s="73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32" t="n"/>
      <c r="G39" s="4" t="n"/>
      <c r="H39" s="812" t="n">
        <v>3</v>
      </c>
      <c r="I39" s="812" t="inlineStr">
        <is>
          <t>Admin!B39</t>
        </is>
      </c>
      <c r="K39" s="97" t="n"/>
      <c r="L39" s="745" t="n"/>
      <c r="M39" s="97" t="n"/>
      <c r="N39" s="745" t="n"/>
      <c r="O39" s="97" t="n"/>
      <c r="P39" s="745" t="n"/>
      <c r="R39" s="97" t="n"/>
      <c r="S39" s="745" t="n"/>
      <c r="T39" s="97" t="n"/>
      <c r="U39" s="745" t="n"/>
      <c r="V39" s="97" t="n"/>
      <c r="W39" s="745" t="n"/>
      <c r="AV39" s="780" t="inlineStr">
        <is>
          <t>To see all models available for this group, select Heavy-Duty (HD) Truck in Vehicle Platform.</t>
        </is>
      </c>
      <c r="AW39" s="584" t="n"/>
      <c r="AX39" s="584" t="n"/>
      <c r="AY39" s="584" t="n"/>
      <c r="AZ39" s="584" t="n"/>
      <c r="BA39" s="584" t="n"/>
      <c r="BB39" s="744" t="n"/>
      <c r="BD39" s="51" t="inlineStr">
        <is>
          <t>100+</t>
        </is>
      </c>
      <c r="BE39" s="5" t="n"/>
      <c r="BF39" s="147" t="n"/>
      <c r="BH39" s="193" t="n"/>
      <c r="BI39" s="187" t="n"/>
      <c r="BJ39" s="48" t="n"/>
      <c r="BK39" s="48" t="n"/>
      <c r="BL39" s="188" t="n"/>
      <c r="BM39" s="189" t="n"/>
    </row>
    <row r="40">
      <c r="A40" s="2" t="n"/>
      <c r="G40" s="4" t="n"/>
      <c r="H40" s="576" t="n"/>
      <c r="I40" s="576" t="n"/>
      <c r="K40" s="97" t="n"/>
      <c r="L40" s="745" t="n"/>
      <c r="M40" s="97" t="n"/>
      <c r="N40" s="745" t="n"/>
      <c r="O40" s="97" t="n"/>
      <c r="P40" s="745" t="n"/>
      <c r="R40" s="97" t="n"/>
      <c r="S40" s="745" t="n"/>
      <c r="T40" s="97" t="n"/>
      <c r="U40" s="745" t="n"/>
      <c r="V40" s="97" t="n"/>
      <c r="W40" s="745" t="n"/>
      <c r="AV40" s="97" t="n"/>
      <c r="BB40" s="745" t="n"/>
      <c r="BD40" s="51" t="n"/>
      <c r="BE40" s="5" t="n"/>
      <c r="BF40" s="147" t="n"/>
      <c r="BH40" s="193" t="n"/>
      <c r="BI40" s="187" t="n"/>
      <c r="BJ40" s="48" t="n"/>
      <c r="BK40" s="48" t="n"/>
      <c r="BL40" s="189" t="n"/>
      <c r="BM40" s="189" t="n"/>
    </row>
    <row r="41">
      <c r="A41" s="2" t="n"/>
      <c r="G41" s="4" t="n"/>
      <c r="H41" s="576" t="n"/>
      <c r="I41" s="576" t="n"/>
      <c r="K41" s="97" t="n"/>
      <c r="L41" s="745" t="n"/>
      <c r="M41" s="97" t="n"/>
      <c r="N41" s="745" t="n"/>
      <c r="O41" s="97" t="n"/>
      <c r="P41" s="745" t="n"/>
      <c r="R41" s="97" t="n"/>
      <c r="S41" s="745" t="n"/>
      <c r="T41" s="97" t="n"/>
      <c r="U41" s="745" t="n"/>
      <c r="V41" s="97" t="n"/>
      <c r="W41" s="745" t="n"/>
      <c r="AV41" s="97" t="n"/>
      <c r="BB41" s="745" t="n"/>
      <c r="BD41" s="51" t="n"/>
      <c r="BE41" s="5" t="n"/>
      <c r="BF41" s="147" t="n"/>
      <c r="BH41" s="193" t="n"/>
      <c r="BI41" s="187" t="n"/>
      <c r="BJ41" s="48" t="n"/>
      <c r="BK41" s="48" t="n"/>
      <c r="BL41" s="189" t="n"/>
      <c r="BM41" s="189" t="n"/>
    </row>
    <row r="42" ht="15" customHeight="1" s="572" thickBot="1">
      <c r="A42" s="2" t="n"/>
      <c r="G42" s="4" t="n"/>
      <c r="H42" s="576" t="n"/>
      <c r="I42" s="576" t="n"/>
      <c r="K42" s="99" t="n"/>
      <c r="L42" s="763" t="n"/>
      <c r="M42" s="99" t="n"/>
      <c r="N42" s="763" t="n"/>
      <c r="O42" s="99" t="n"/>
      <c r="P42" s="763" t="n"/>
      <c r="R42" s="99" t="n"/>
      <c r="S42" s="763" t="n"/>
      <c r="T42" s="99" t="n"/>
      <c r="U42" s="763" t="n"/>
      <c r="V42" s="99" t="n"/>
      <c r="W42" s="763" t="n"/>
      <c r="AV42" s="99" t="n"/>
      <c r="AW42" s="762" t="n"/>
      <c r="AX42" s="762" t="n"/>
      <c r="AY42" s="762" t="n"/>
      <c r="AZ42" s="762" t="n"/>
      <c r="BA42" s="762" t="n"/>
      <c r="BB42" s="763" t="n"/>
      <c r="BD42" s="148" t="n"/>
      <c r="BE42" s="52" t="n"/>
      <c r="BF42" s="149" t="n"/>
      <c r="BH42" s="193" t="n"/>
      <c r="BI42" s="187" t="n"/>
      <c r="BJ42" s="48" t="n"/>
      <c r="BK42" s="48" t="n"/>
      <c r="BL42" s="189" t="n"/>
      <c r="BM42" s="189" t="n"/>
    </row>
    <row r="43" ht="18.6" customHeight="1" s="572" thickBot="1">
      <c r="A43" s="2" t="n"/>
      <c r="G43" s="4" t="n"/>
      <c r="H43" s="576" t="n"/>
      <c r="I43" s="576"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72">
      <c r="A44" s="2" t="n"/>
      <c r="G44" s="4" t="n"/>
      <c r="H44" s="576" t="n"/>
      <c r="I44" s="576" t="n"/>
      <c r="K44" s="2" t="n"/>
      <c r="L44" s="2" t="n"/>
      <c r="M44" s="2" t="n"/>
      <c r="N44" s="2" t="n"/>
      <c r="O44" s="2" t="n"/>
      <c r="P44" s="2" t="n"/>
      <c r="R44" s="2" t="n"/>
      <c r="S44" s="2" t="n"/>
      <c r="T44" s="2" t="n"/>
      <c r="U44" s="2" t="n"/>
      <c r="V44" s="2" t="n"/>
      <c r="W44" s="2" t="n"/>
      <c r="AV4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4" t="n"/>
      <c r="AX44" s="584" t="n"/>
      <c r="AY44" s="584" t="n"/>
      <c r="AZ44" s="584" t="n"/>
      <c r="BA44" s="584" t="n"/>
      <c r="BB44" s="744" t="n"/>
      <c r="BD44" s="51" t="inlineStr">
        <is>
          <t>300+</t>
        </is>
      </c>
      <c r="BE44" s="5" t="n"/>
      <c r="BF44" s="147" t="n"/>
      <c r="BH44" s="193" t="n"/>
      <c r="BI44" s="187" t="n"/>
      <c r="BJ44" s="48" t="n"/>
      <c r="BK44" s="48" t="n"/>
      <c r="BL44" s="188" t="n"/>
      <c r="BM44" s="189" t="n"/>
    </row>
    <row r="45" ht="15" customHeight="1" s="572" thickBot="1">
      <c r="A45" s="2" t="n"/>
      <c r="G45" s="4" t="n"/>
      <c r="H45" s="576" t="n"/>
      <c r="I45" s="576" t="n"/>
      <c r="K45" s="638" t="inlineStr">
        <is>
          <t>Pathway Upper Threshold</t>
        </is>
      </c>
      <c r="M45" s="638" t="inlineStr">
        <is>
          <t>Pathway Upper Threshold</t>
        </is>
      </c>
      <c r="O45" s="638" t="inlineStr">
        <is>
          <t>Pathway Upper Threshold</t>
        </is>
      </c>
      <c r="R45" s="638" t="inlineStr">
        <is>
          <t>Pathway Upper Threshold</t>
        </is>
      </c>
      <c r="T45" s="638" t="inlineStr">
        <is>
          <t>Pathway Upper Threshold</t>
        </is>
      </c>
      <c r="V45" s="638" t="inlineStr">
        <is>
          <t>Pathway Upper Threshold</t>
        </is>
      </c>
      <c r="AV45" s="97" t="n"/>
      <c r="BB45" s="745" t="n"/>
      <c r="BD45" s="51" t="n"/>
      <c r="BE45" s="5" t="n"/>
      <c r="BF45" s="147" t="n"/>
      <c r="BH45" s="193" t="n"/>
      <c r="BI45" s="187" t="n"/>
      <c r="BJ45" s="48" t="n"/>
      <c r="BK45" s="48" t="n"/>
      <c r="BL45" s="189" t="n"/>
      <c r="BM45" s="189" t="n"/>
    </row>
    <row r="46">
      <c r="A46" s="2" t="n"/>
      <c r="G46" s="4" t="n"/>
      <c r="H46" s="576" t="n"/>
      <c r="I46" s="576" t="n"/>
      <c r="K46" s="821">
        <f>Admin!$Y$4*Admin!K38</f>
        <v/>
      </c>
      <c r="L46" s="744" t="n"/>
      <c r="M46" s="821">
        <f>Admin!$Y$4*Admin!M38</f>
        <v/>
      </c>
      <c r="N46" s="744" t="n"/>
      <c r="O46" s="821">
        <f>Admin!$Y$4*Admin!O38</f>
        <v/>
      </c>
      <c r="P46" s="744" t="n"/>
      <c r="R46" s="822">
        <f>Admin!K46*Y24</f>
        <v/>
      </c>
      <c r="S46" s="744" t="n"/>
      <c r="T46" s="822">
        <f>Admin!M46*AA24</f>
        <v/>
      </c>
      <c r="U46" s="744" t="n"/>
      <c r="V46" s="822">
        <f>Admin!O46*AC24</f>
        <v/>
      </c>
      <c r="W46" s="744" t="n"/>
      <c r="AV46" s="97" t="n"/>
      <c r="BB46" s="745" t="n"/>
      <c r="BD46" s="51" t="n"/>
      <c r="BE46" s="5" t="n"/>
      <c r="BF46" s="147" t="n"/>
      <c r="BH46" s="193" t="n"/>
      <c r="BI46" s="187" t="n"/>
      <c r="BJ46" s="48" t="n"/>
      <c r="BK46" s="48" t="n"/>
      <c r="BL46" s="189" t="n"/>
      <c r="BM46" s="189" t="n"/>
    </row>
    <row r="47" ht="15" customHeight="1" s="572" thickBot="1">
      <c r="A47" s="2" t="n"/>
      <c r="G47" s="4" t="n"/>
      <c r="H47" s="576" t="n"/>
      <c r="I47" s="576" t="n"/>
      <c r="K47" s="97" t="n"/>
      <c r="L47" s="745" t="n"/>
      <c r="M47" s="97" t="n"/>
      <c r="N47" s="745" t="n"/>
      <c r="O47" s="97" t="n"/>
      <c r="P47" s="745" t="n"/>
      <c r="R47" s="97" t="n"/>
      <c r="S47" s="745" t="n"/>
      <c r="T47" s="97" t="n"/>
      <c r="U47" s="745" t="n"/>
      <c r="V47" s="97" t="n"/>
      <c r="W47" s="745" t="n"/>
      <c r="AV47" s="99" t="n"/>
      <c r="AW47" s="762" t="n"/>
      <c r="AX47" s="762" t="n"/>
      <c r="AY47" s="762" t="n"/>
      <c r="AZ47" s="762" t="n"/>
      <c r="BA47" s="762" t="n"/>
      <c r="BB47" s="763" t="n"/>
      <c r="BD47" s="148" t="n"/>
      <c r="BE47" s="52" t="n"/>
      <c r="BF47" s="149" t="n"/>
      <c r="BH47" s="193" t="n"/>
      <c r="BI47" s="187" t="n"/>
      <c r="BJ47" s="48" t="n"/>
      <c r="BK47" s="48" t="n"/>
      <c r="BL47" s="189" t="n"/>
      <c r="BM47" s="189" t="n"/>
    </row>
    <row r="48" ht="18.6" customHeight="1" s="572" thickBot="1">
      <c r="A48" s="2" t="n"/>
      <c r="G48" s="4" t="n"/>
      <c r="H48" s="576" t="n"/>
      <c r="I48" s="576" t="n"/>
      <c r="K48" s="97" t="n"/>
      <c r="L48" s="745" t="n"/>
      <c r="M48" s="97" t="n"/>
      <c r="N48" s="745" t="n"/>
      <c r="O48" s="97" t="n"/>
      <c r="P48" s="745" t="n"/>
      <c r="R48" s="97" t="n"/>
      <c r="S48" s="745" t="n"/>
      <c r="T48" s="97" t="n"/>
      <c r="U48" s="745" t="n"/>
      <c r="V48" s="97" t="n"/>
      <c r="W48" s="745" t="n"/>
      <c r="AV48" s="134" t="inlineStr">
        <is>
          <t>Sleeper Cab</t>
        </is>
      </c>
      <c r="BD48" s="51" t="inlineStr">
        <is>
          <t>Number of Models Available:</t>
        </is>
      </c>
      <c r="BE48" s="5" t="n"/>
      <c r="BF48" s="147" t="n"/>
      <c r="BH48" s="193" t="n"/>
      <c r="BI48" s="187" t="n"/>
      <c r="BJ48" s="48" t="n"/>
      <c r="BK48" s="48" t="n"/>
      <c r="BL48" s="189" t="n"/>
      <c r="BM48" s="189" t="n"/>
    </row>
    <row r="49" ht="14.7" customHeight="1" s="572">
      <c r="A49" s="2" t="n"/>
      <c r="G49" s="4" t="n"/>
      <c r="H49" s="576" t="n"/>
      <c r="I49" s="576" t="n"/>
      <c r="K49" s="97" t="n"/>
      <c r="L49" s="745" t="n"/>
      <c r="M49" s="97" t="n"/>
      <c r="N49" s="745" t="n"/>
      <c r="O49" s="97" t="n"/>
      <c r="P49" s="745" t="n"/>
      <c r="R49" s="97" t="n"/>
      <c r="S49" s="745" t="n"/>
      <c r="T49" s="97" t="n"/>
      <c r="U49" s="745" t="n"/>
      <c r="V49" s="97" t="n"/>
      <c r="W49" s="745" t="n"/>
      <c r="AV49" s="780" t="inlineStr">
        <is>
          <t>To see all models available for this group, select Heavy-Duty (HD) Truck in Vehicle Platform.</t>
        </is>
      </c>
      <c r="AW49" s="584" t="n"/>
      <c r="AX49" s="584" t="n"/>
      <c r="AY49" s="584" t="n"/>
      <c r="AZ49" s="584" t="n"/>
      <c r="BA49" s="584" t="n"/>
      <c r="BB49" s="744" t="n"/>
      <c r="BD49" s="51" t="inlineStr">
        <is>
          <t>100+</t>
        </is>
      </c>
      <c r="BE49" s="5" t="n"/>
      <c r="BF49" s="147" t="n"/>
      <c r="BH49" s="193" t="n"/>
      <c r="BI49" s="187" t="n"/>
      <c r="BJ49" s="48" t="n"/>
      <c r="BK49" s="48" t="n"/>
      <c r="BL49" s="188" t="n"/>
      <c r="BM49" s="189" t="n"/>
    </row>
    <row r="50" ht="15" customHeight="1" s="572" thickBot="1">
      <c r="A50" s="2" t="n"/>
      <c r="G50" s="4" t="n"/>
      <c r="H50" s="576" t="n"/>
      <c r="I50" s="576" t="n"/>
      <c r="K50" s="99" t="n"/>
      <c r="L50" s="763" t="n"/>
      <c r="M50" s="99" t="n"/>
      <c r="N50" s="763" t="n"/>
      <c r="O50" s="99" t="n"/>
      <c r="P50" s="763" t="n"/>
      <c r="R50" s="99" t="n"/>
      <c r="S50" s="763" t="n"/>
      <c r="T50" s="99" t="n"/>
      <c r="U50" s="763" t="n"/>
      <c r="V50" s="99" t="n"/>
      <c r="W50" s="763" t="n"/>
      <c r="AV50" s="97" t="n"/>
      <c r="BB50" s="745" t="n"/>
      <c r="BD50" s="51" t="n"/>
      <c r="BE50" s="5" t="n"/>
      <c r="BF50" s="147" t="n"/>
      <c r="BH50" s="193" t="n"/>
      <c r="BI50" s="187" t="n"/>
      <c r="BJ50" s="48" t="n"/>
      <c r="BK50" s="48" t="n"/>
      <c r="BL50" s="189" t="n"/>
      <c r="BM50" s="189" t="n"/>
    </row>
    <row r="51" ht="15" customHeight="1" s="572" thickBot="1">
      <c r="A51" s="2" t="n"/>
      <c r="G51" s="4" t="n"/>
      <c r="H51" s="576" t="n"/>
      <c r="I51" s="576" t="n"/>
      <c r="K51" s="638" t="inlineStr">
        <is>
          <t>Pathway Lower Threshold</t>
        </is>
      </c>
      <c r="M51" s="638" t="inlineStr">
        <is>
          <t>Pathway Lower Threshold</t>
        </is>
      </c>
      <c r="O51" s="638" t="inlineStr">
        <is>
          <t>Pathway Lower Threshold</t>
        </is>
      </c>
      <c r="R51" s="638" t="inlineStr">
        <is>
          <t>Pathway Lower Threshold</t>
        </is>
      </c>
      <c r="T51" s="638" t="inlineStr">
        <is>
          <t>Pathway Lower Threshold</t>
        </is>
      </c>
      <c r="V51" s="638" t="inlineStr">
        <is>
          <t>Pathway Lower Threshold</t>
        </is>
      </c>
      <c r="AV51" s="97" t="n"/>
      <c r="BB51" s="745" t="n"/>
      <c r="BD51" s="51" t="n"/>
      <c r="BE51" s="5" t="n"/>
      <c r="BF51" s="147" t="n"/>
      <c r="BH51" s="193" t="n"/>
      <c r="BI51" s="187" t="n"/>
      <c r="BJ51" s="48" t="n"/>
      <c r="BK51" s="48" t="n"/>
      <c r="BL51" s="189" t="n"/>
      <c r="BM51" s="189" t="n"/>
    </row>
    <row r="52" ht="15" customHeight="1" s="572" thickBot="1">
      <c r="A52" s="2" t="n"/>
      <c r="G52" s="4" t="n"/>
      <c r="H52" s="576" t="n"/>
      <c r="I52" s="576" t="n"/>
      <c r="K52" s="821">
        <f>IF(Admin!K38*(Admin!$AA$4)&gt;=1, 1, Admin!K38*(Admin!$AA$4))</f>
        <v/>
      </c>
      <c r="L52" s="744" t="n"/>
      <c r="M52" s="821">
        <f>IF(Admin!M38*(Admin!$AA$4)&gt;=1, 1, Admin!M38*(Admin!$AA$4))</f>
        <v/>
      </c>
      <c r="N52" s="744" t="n"/>
      <c r="O52" s="821">
        <f>IF(Admin!O38*(Admin!$AA$4)&gt;=1, 1, Admin!O38*(Admin!$AA$4))</f>
        <v/>
      </c>
      <c r="P52" s="744" t="n"/>
      <c r="R52" s="822">
        <f>Admin!K52*Y24</f>
        <v/>
      </c>
      <c r="S52" s="744" t="n"/>
      <c r="T52" s="822">
        <f>Admin!M52*AA24</f>
        <v/>
      </c>
      <c r="U52" s="744" t="n"/>
      <c r="V52" s="822">
        <f>Admin!O52*AC24</f>
        <v/>
      </c>
      <c r="W52" s="744" t="n"/>
      <c r="AV52" s="99" t="n"/>
      <c r="AW52" s="762" t="n"/>
      <c r="AX52" s="762" t="n"/>
      <c r="AY52" s="762" t="n"/>
      <c r="AZ52" s="762" t="n"/>
      <c r="BA52" s="762" t="n"/>
      <c r="BB52" s="763" t="n"/>
      <c r="BD52" s="148" t="n"/>
      <c r="BE52" s="52" t="n"/>
      <c r="BF52" s="149" t="n"/>
      <c r="BH52" s="193" t="n"/>
      <c r="BI52" s="187" t="n"/>
      <c r="BJ52" s="48" t="n"/>
      <c r="BK52" s="48" t="n"/>
      <c r="BL52" s="189" t="n"/>
      <c r="BM52" s="189" t="n"/>
    </row>
    <row r="53" ht="18.6" customHeight="1" s="572" thickBot="1">
      <c r="A53" s="2" t="n"/>
      <c r="G53" s="4" t="n"/>
      <c r="H53" s="576" t="n"/>
      <c r="I53" s="576" t="n"/>
      <c r="K53" s="97" t="n"/>
      <c r="L53" s="745" t="n"/>
      <c r="M53" s="97" t="n"/>
      <c r="N53" s="745" t="n"/>
      <c r="O53" s="97" t="n"/>
      <c r="P53" s="745" t="n"/>
      <c r="R53" s="97" t="n"/>
      <c r="S53" s="745" t="n"/>
      <c r="T53" s="97" t="n"/>
      <c r="U53" s="745" t="n"/>
      <c r="V53" s="97" t="n"/>
      <c r="W53" s="745" t="n"/>
      <c r="AV53" s="134" t="inlineStr">
        <is>
          <t>Specialty Vehicles</t>
        </is>
      </c>
      <c r="BD53" s="51" t="inlineStr">
        <is>
          <t>Number of Models Available:</t>
        </is>
      </c>
      <c r="BE53" s="5" t="n"/>
      <c r="BF53" s="147" t="n"/>
      <c r="BH53" s="193" t="n"/>
      <c r="BI53" s="187" t="n"/>
      <c r="BJ53" s="48" t="n"/>
      <c r="BK53" s="48" t="n"/>
      <c r="BL53" s="189" t="n"/>
      <c r="BM53" s="189" t="n"/>
    </row>
    <row r="54" ht="14.7" customHeight="1" s="572">
      <c r="A54" s="2" t="n"/>
      <c r="G54" s="4" t="n"/>
      <c r="H54" s="576" t="n"/>
      <c r="I54" s="576" t="n"/>
      <c r="K54" s="97" t="n"/>
      <c r="L54" s="745" t="n"/>
      <c r="M54" s="97" t="n"/>
      <c r="N54" s="745" t="n"/>
      <c r="O54" s="97" t="n"/>
      <c r="P54" s="745" t="n"/>
      <c r="R54" s="97" t="n"/>
      <c r="S54" s="745" t="n"/>
      <c r="T54" s="97" t="n"/>
      <c r="U54" s="745" t="n"/>
      <c r="V54" s="97" t="n"/>
      <c r="W54" s="745" t="n"/>
      <c r="AV54" s="780" t="inlineStr">
        <is>
          <t>To see all models available for this group, select Other in Vehicle Platform.</t>
        </is>
      </c>
      <c r="AW54" s="584" t="n"/>
      <c r="AX54" s="584" t="n"/>
      <c r="AY54" s="584" t="n"/>
      <c r="AZ54" s="584" t="n"/>
      <c r="BA54" s="584" t="n"/>
      <c r="BB54" s="744" t="n"/>
      <c r="BD54" s="51" t="inlineStr">
        <is>
          <t>30+</t>
        </is>
      </c>
      <c r="BE54" s="5" t="n"/>
      <c r="BF54" s="147" t="n"/>
      <c r="BH54" s="193" t="n"/>
      <c r="BI54" s="187" t="n"/>
      <c r="BJ54" s="48" t="n"/>
      <c r="BK54" s="48" t="n"/>
      <c r="BL54" s="188" t="n"/>
      <c r="BM54" s="189" t="n"/>
    </row>
    <row r="55">
      <c r="A55" s="2" t="n"/>
      <c r="G55" s="4" t="n"/>
      <c r="H55" s="576" t="n"/>
      <c r="I55" s="576" t="n"/>
      <c r="K55" s="97" t="n"/>
      <c r="L55" s="745" t="n"/>
      <c r="M55" s="97" t="n"/>
      <c r="N55" s="745" t="n"/>
      <c r="O55" s="97" t="n"/>
      <c r="P55" s="745" t="n"/>
      <c r="R55" s="97" t="n"/>
      <c r="S55" s="745" t="n"/>
      <c r="T55" s="97" t="n"/>
      <c r="U55" s="745" t="n"/>
      <c r="V55" s="97" t="n"/>
      <c r="W55" s="745" t="n"/>
      <c r="AV55" s="97" t="n"/>
      <c r="BB55" s="745" t="n"/>
      <c r="BD55" s="51" t="n"/>
      <c r="BE55" s="5" t="n"/>
      <c r="BF55" s="147" t="n"/>
      <c r="BH55" s="193" t="n"/>
      <c r="BI55" s="187" t="n"/>
      <c r="BJ55" s="48" t="n"/>
      <c r="BK55" s="48" t="n"/>
      <c r="BL55" s="189" t="n"/>
      <c r="BM55" s="189" t="n"/>
    </row>
    <row r="56" ht="15" customHeight="1" s="572" thickBot="1">
      <c r="A56" s="2" t="n"/>
      <c r="B56" s="726" t="n"/>
      <c r="G56" s="4" t="n"/>
      <c r="H56" s="127" t="n"/>
      <c r="I56" s="127" t="n"/>
      <c r="K56" s="99" t="n"/>
      <c r="L56" s="763" t="n"/>
      <c r="M56" s="99" t="n"/>
      <c r="N56" s="763" t="n"/>
      <c r="O56" s="99" t="n"/>
      <c r="P56" s="763" t="n"/>
      <c r="R56" s="99" t="n"/>
      <c r="S56" s="763" t="n"/>
      <c r="T56" s="99" t="n"/>
      <c r="U56" s="763" t="n"/>
      <c r="V56" s="99" t="n"/>
      <c r="W56" s="763" t="n"/>
      <c r="AV56" s="97" t="n"/>
      <c r="BB56" s="745" t="n"/>
      <c r="BD56" s="51" t="n"/>
      <c r="BE56" s="5" t="n"/>
      <c r="BF56" s="147" t="n"/>
      <c r="BH56" s="193" t="n"/>
      <c r="BI56" s="187" t="n"/>
      <c r="BJ56" s="48" t="n"/>
      <c r="BK56" s="48" t="n"/>
      <c r="BL56" s="189" t="n"/>
      <c r="BM56" s="189" t="n"/>
    </row>
    <row r="57" ht="15" customHeight="1" s="572" thickBot="1">
      <c r="A57" s="2" t="n"/>
      <c r="B57" s="727" t="n"/>
      <c r="G57" s="4" t="n"/>
      <c r="H57" s="812" t="n">
        <v>4</v>
      </c>
      <c r="I57" s="812" t="inlineStr">
        <is>
          <t>Admin!B57</t>
        </is>
      </c>
      <c r="K57" s="2" t="n"/>
      <c r="L57" s="2" t="n"/>
      <c r="M57" s="2" t="n"/>
      <c r="N57" s="2" t="n"/>
      <c r="O57" s="2" t="n"/>
      <c r="P57" s="2" t="n"/>
      <c r="R57" s="2" t="n"/>
      <c r="S57" s="2" t="n"/>
      <c r="T57" s="2" t="n"/>
      <c r="U57" s="2" t="n"/>
      <c r="V57" s="2" t="n"/>
      <c r="W57" s="2" t="n"/>
      <c r="AV57" s="99" t="n"/>
      <c r="AW57" s="762" t="n"/>
      <c r="AX57" s="762" t="n"/>
      <c r="AY57" s="762" t="n"/>
      <c r="AZ57" s="762" t="n"/>
      <c r="BA57" s="762" t="n"/>
      <c r="BB57" s="763" t="n"/>
      <c r="BD57" s="148" t="n"/>
      <c r="BE57" s="52" t="n"/>
      <c r="BF57" s="149" t="n"/>
      <c r="BH57" s="193" t="n"/>
      <c r="BI57" s="187" t="n"/>
      <c r="BJ57" s="48" t="n"/>
      <c r="BK57" s="48" t="n"/>
      <c r="BL57" s="189" t="n"/>
      <c r="BM57" s="189" t="n"/>
    </row>
    <row r="58" ht="18.6" customHeight="1" s="572" thickBot="1">
      <c r="A58" s="2" t="n"/>
      <c r="G58" s="4" t="n"/>
      <c r="H58" s="576" t="n"/>
      <c r="I58" s="576"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72" thickBot="1">
      <c r="A59" s="2" t="n"/>
      <c r="G59" s="4" t="n"/>
      <c r="H59" s="576" t="n"/>
      <c r="I59" s="576" t="n"/>
      <c r="K59" s="638" t="inlineStr">
        <is>
          <t>Committed Upper Threshold</t>
        </is>
      </c>
      <c r="M59" s="638" t="inlineStr">
        <is>
          <t>Committed Upper Threshold</t>
        </is>
      </c>
      <c r="O59" s="638" t="inlineStr">
        <is>
          <t>Committed Upper Threshold</t>
        </is>
      </c>
      <c r="R59" s="638" t="inlineStr">
        <is>
          <t>Committed Upper Threshold</t>
        </is>
      </c>
      <c r="T59" s="638" t="inlineStr">
        <is>
          <t>Committed Upper Threshold</t>
        </is>
      </c>
      <c r="V59" s="638" t="inlineStr">
        <is>
          <t>Committed Upper Threshold</t>
        </is>
      </c>
      <c r="AV59" s="780" t="inlineStr">
        <is>
          <t>To see all models available for this group, select Other in Vehicle Platform.</t>
        </is>
      </c>
      <c r="AW59" s="584" t="n"/>
      <c r="AX59" s="584" t="n"/>
      <c r="AY59" s="584" t="n"/>
      <c r="AZ59" s="584" t="n"/>
      <c r="BA59" s="584" t="n"/>
      <c r="BB59" s="744" t="n"/>
      <c r="BD59" s="51" t="inlineStr">
        <is>
          <t>30+</t>
        </is>
      </c>
      <c r="BE59" s="5" t="n"/>
      <c r="BF59" s="147" t="n"/>
      <c r="BH59" s="193" t="n"/>
      <c r="BI59" s="187" t="n"/>
      <c r="BJ59" s="48" t="n"/>
      <c r="BK59" s="48" t="n"/>
      <c r="BL59" s="188" t="n"/>
      <c r="BM59" s="189" t="n"/>
    </row>
    <row r="60">
      <c r="A60" s="2" t="n"/>
      <c r="G60" s="4" t="n"/>
      <c r="H60" s="576" t="n"/>
      <c r="I60" s="576" t="n"/>
      <c r="K60" s="823">
        <f>Admin!K52*Admin!$Y$4</f>
        <v/>
      </c>
      <c r="L60" s="744" t="n"/>
      <c r="M60" s="823">
        <f>Admin!M52*Admin!$Y$4</f>
        <v/>
      </c>
      <c r="N60" s="744" t="n"/>
      <c r="O60" s="823">
        <f>Admin!O52*Admin!$Y$4</f>
        <v/>
      </c>
      <c r="P60" s="744" t="n"/>
      <c r="R60" s="824">
        <f>Admin!K60*Y24</f>
        <v/>
      </c>
      <c r="S60" s="744" t="n"/>
      <c r="T60" s="824">
        <f>Admin!M60*AA24</f>
        <v/>
      </c>
      <c r="U60" s="744" t="n"/>
      <c r="V60" s="824">
        <f>Admin!O60*AC24</f>
        <v/>
      </c>
      <c r="W60" s="744" t="n"/>
      <c r="AV60" s="97" t="n"/>
      <c r="BB60" s="745" t="n"/>
      <c r="BD60" s="51" t="n"/>
      <c r="BE60" s="5" t="n"/>
      <c r="BF60" s="147" t="n"/>
      <c r="BH60" s="193" t="n"/>
      <c r="BI60" s="187" t="n"/>
      <c r="BJ60" s="48" t="n"/>
      <c r="BK60" s="48" t="n"/>
      <c r="BL60" s="189" t="n"/>
      <c r="BM60" s="189" t="n"/>
    </row>
    <row r="61">
      <c r="A61" s="2" t="n"/>
      <c r="G61" s="4" t="n"/>
      <c r="H61" s="576" t="n"/>
      <c r="I61" s="576" t="n"/>
      <c r="K61" s="97" t="n"/>
      <c r="L61" s="745" t="n"/>
      <c r="M61" s="97" t="n"/>
      <c r="N61" s="745" t="n"/>
      <c r="O61" s="97" t="n"/>
      <c r="P61" s="745" t="n"/>
      <c r="R61" s="97" t="n"/>
      <c r="S61" s="745" t="n"/>
      <c r="T61" s="97" t="n"/>
      <c r="U61" s="745" t="n"/>
      <c r="V61" s="97" t="n"/>
      <c r="W61" s="745" t="n"/>
      <c r="AV61" s="97" t="n"/>
      <c r="BB61" s="745" t="n"/>
      <c r="BD61" s="51" t="n"/>
      <c r="BE61" s="5" t="n"/>
      <c r="BF61" s="147" t="n"/>
      <c r="BH61" s="193" t="n"/>
      <c r="BI61" s="187" t="n"/>
      <c r="BJ61" s="48" t="n"/>
      <c r="BK61" s="48" t="n"/>
      <c r="BL61" s="189" t="n"/>
      <c r="BM61" s="189" t="n"/>
    </row>
    <row r="62" ht="15" customHeight="1" s="572" thickBot="1">
      <c r="A62" s="2" t="n"/>
      <c r="G62" s="4" t="n"/>
      <c r="H62" s="576" t="n"/>
      <c r="I62" s="576" t="n"/>
      <c r="K62" s="97" t="n"/>
      <c r="L62" s="745" t="n"/>
      <c r="M62" s="97" t="n"/>
      <c r="N62" s="745" t="n"/>
      <c r="O62" s="97" t="n"/>
      <c r="P62" s="745" t="n"/>
      <c r="R62" s="97" t="n"/>
      <c r="S62" s="745" t="n"/>
      <c r="T62" s="97" t="n"/>
      <c r="U62" s="745" t="n"/>
      <c r="V62" s="97" t="n"/>
      <c r="W62" s="745" t="n"/>
      <c r="AV62" s="99" t="n"/>
      <c r="AW62" s="762" t="n"/>
      <c r="AX62" s="762" t="n"/>
      <c r="AY62" s="762" t="n"/>
      <c r="AZ62" s="762" t="n"/>
      <c r="BA62" s="762" t="n"/>
      <c r="BB62" s="763" t="n"/>
      <c r="BD62" s="148" t="n"/>
      <c r="BE62" s="52" t="n"/>
      <c r="BF62" s="149" t="n"/>
      <c r="BH62" s="193" t="n"/>
      <c r="BI62" s="187" t="n"/>
      <c r="BJ62" s="48" t="n"/>
      <c r="BK62" s="48" t="n"/>
      <c r="BL62" s="189" t="n"/>
      <c r="BM62" s="189" t="n"/>
    </row>
    <row r="63">
      <c r="A63" s="2" t="n"/>
      <c r="G63" s="4" t="n"/>
      <c r="H63" s="576" t="n"/>
      <c r="I63" s="576" t="n"/>
      <c r="K63" s="97" t="n"/>
      <c r="L63" s="745" t="n"/>
      <c r="M63" s="97" t="n"/>
      <c r="N63" s="745" t="n"/>
      <c r="O63" s="97" t="n"/>
      <c r="P63" s="745" t="n"/>
      <c r="R63" s="97" t="n"/>
      <c r="S63" s="745" t="n"/>
      <c r="T63" s="97" t="n"/>
      <c r="U63" s="745" t="n"/>
      <c r="V63" s="97" t="n"/>
      <c r="W63" s="745" t="n"/>
      <c r="BH63" s="193" t="n"/>
      <c r="BI63" s="187" t="n"/>
      <c r="BJ63" s="48" t="n"/>
      <c r="BK63" s="48" t="n"/>
      <c r="BL63" s="189" t="n"/>
      <c r="BM63" s="189" t="n"/>
    </row>
    <row r="64" ht="15" customHeight="1" s="572" thickBot="1">
      <c r="A64" s="2" t="n"/>
      <c r="G64" s="4" t="n"/>
      <c r="H64" s="576" t="n"/>
      <c r="I64" s="576" t="n"/>
      <c r="K64" s="99" t="n"/>
      <c r="L64" s="763" t="n"/>
      <c r="M64" s="99" t="n"/>
      <c r="N64" s="763" t="n"/>
      <c r="O64" s="99" t="n"/>
      <c r="P64" s="763" t="n"/>
      <c r="R64" s="99" t="n"/>
      <c r="S64" s="763" t="n"/>
      <c r="T64" s="99" t="n"/>
      <c r="U64" s="763" t="n"/>
      <c r="V64" s="99" t="n"/>
      <c r="W64" s="763" t="n"/>
      <c r="BH64" s="193" t="n"/>
      <c r="BI64" s="187" t="n"/>
      <c r="BJ64" s="48" t="n"/>
      <c r="BK64" s="48" t="n"/>
      <c r="BL64" s="188" t="n"/>
      <c r="BM64" s="189" t="n"/>
    </row>
    <row r="65" ht="15" customHeight="1" s="572" thickBot="1">
      <c r="A65" s="2" t="n"/>
      <c r="G65" s="4" t="n"/>
      <c r="H65" s="576" t="n"/>
      <c r="I65" s="576" t="n"/>
      <c r="K65" s="638" t="inlineStr">
        <is>
          <t>Committed Lower Threshold</t>
        </is>
      </c>
      <c r="M65" s="638" t="inlineStr">
        <is>
          <t>Committed Lower Threshold</t>
        </is>
      </c>
      <c r="O65" s="638" t="inlineStr">
        <is>
          <t>Committed Lower Threshold</t>
        </is>
      </c>
      <c r="R65" s="638" t="inlineStr">
        <is>
          <t>Committed Lower Threshold</t>
        </is>
      </c>
      <c r="T65" s="638" t="inlineStr">
        <is>
          <t>Committed Lower Threshold</t>
        </is>
      </c>
      <c r="V65" s="638" t="inlineStr">
        <is>
          <t>Committed Lower Threshold</t>
        </is>
      </c>
      <c r="BH65" s="193" t="n"/>
      <c r="BI65" s="187" t="n"/>
      <c r="BJ65" s="48" t="n"/>
      <c r="BK65" s="48" t="n"/>
      <c r="BL65" s="189" t="n"/>
      <c r="BM65" s="189" t="n"/>
    </row>
    <row r="66">
      <c r="A66" s="2" t="n"/>
      <c r="G66" s="4" t="n"/>
      <c r="H66" s="576" t="n"/>
      <c r="I66" s="576" t="n"/>
      <c r="K66" s="825" t="inlineStr">
        <is>
          <t>Not Applicable</t>
        </is>
      </c>
      <c r="L66" s="744" t="n"/>
      <c r="M66" s="825" t="inlineStr">
        <is>
          <t>Not Applicable</t>
        </is>
      </c>
      <c r="N66" s="744" t="n"/>
      <c r="O66" s="825" t="inlineStr">
        <is>
          <t>Not Applicable</t>
        </is>
      </c>
      <c r="P66" s="744" t="n"/>
      <c r="Q66" s="5" t="n"/>
      <c r="R66" s="825" t="inlineStr">
        <is>
          <t>Not Applicable</t>
        </is>
      </c>
      <c r="S66" s="744" t="n"/>
      <c r="T66" s="825" t="inlineStr">
        <is>
          <t>Not Applicable</t>
        </is>
      </c>
      <c r="U66" s="744" t="n"/>
      <c r="V66" s="825" t="inlineStr">
        <is>
          <t>Not Applicable</t>
        </is>
      </c>
      <c r="W66" s="744" t="n"/>
      <c r="BH66" s="193" t="n"/>
      <c r="BI66" s="187" t="n"/>
      <c r="BJ66" s="48" t="n"/>
      <c r="BK66" s="48" t="n"/>
      <c r="BL66" s="189" t="n"/>
      <c r="BM66" s="189" t="n"/>
    </row>
    <row r="67">
      <c r="A67" s="2" t="n"/>
      <c r="G67" s="4" t="n"/>
      <c r="H67" s="576" t="n"/>
      <c r="I67" s="576" t="n"/>
      <c r="K67" s="97" t="n"/>
      <c r="L67" s="745" t="n"/>
      <c r="M67" s="97" t="n"/>
      <c r="N67" s="745" t="n"/>
      <c r="O67" s="97" t="n"/>
      <c r="P67" s="745" t="n"/>
      <c r="Q67" s="5" t="n"/>
      <c r="R67" s="97" t="n"/>
      <c r="S67" s="745" t="n"/>
      <c r="T67" s="97" t="n"/>
      <c r="U67" s="745" t="n"/>
      <c r="V67" s="97" t="n"/>
      <c r="W67" s="745" t="n"/>
      <c r="BH67" s="193" t="n"/>
      <c r="BI67" s="187" t="n"/>
      <c r="BJ67" s="48" t="n"/>
      <c r="BK67" s="48" t="n"/>
      <c r="BL67" s="189" t="n"/>
      <c r="BM67" s="189" t="n"/>
    </row>
    <row r="68">
      <c r="A68" s="2" t="n"/>
      <c r="G68" s="4" t="n"/>
      <c r="H68" s="576" t="n"/>
      <c r="I68" s="576" t="n"/>
      <c r="K68" s="97" t="n"/>
      <c r="L68" s="745" t="n"/>
      <c r="M68" s="97" t="n"/>
      <c r="N68" s="745" t="n"/>
      <c r="O68" s="97" t="n"/>
      <c r="P68" s="745" t="n"/>
      <c r="Q68" s="5" t="n"/>
      <c r="R68" s="97" t="n"/>
      <c r="S68" s="745" t="n"/>
      <c r="T68" s="97" t="n"/>
      <c r="U68" s="745" t="n"/>
      <c r="V68" s="97" t="n"/>
      <c r="W68" s="745" t="n"/>
      <c r="BH68" s="193" t="n"/>
      <c r="BI68" s="187" t="n"/>
      <c r="BJ68" s="48" t="n"/>
      <c r="BK68" s="48" t="n"/>
      <c r="BL68" s="189" t="n"/>
      <c r="BM68" s="189" t="n"/>
    </row>
    <row r="69">
      <c r="A69" s="2" t="n"/>
      <c r="G69" s="4" t="n"/>
      <c r="H69" s="576" t="n"/>
      <c r="I69" s="576" t="n"/>
      <c r="K69" s="97" t="n"/>
      <c r="L69" s="745" t="n"/>
      <c r="M69" s="97" t="n"/>
      <c r="N69" s="745" t="n"/>
      <c r="O69" s="97" t="n"/>
      <c r="P69" s="745" t="n"/>
      <c r="Q69" s="5" t="n"/>
      <c r="R69" s="97" t="n"/>
      <c r="S69" s="745" t="n"/>
      <c r="T69" s="97" t="n"/>
      <c r="U69" s="745" t="n"/>
      <c r="V69" s="97" t="n"/>
      <c r="W69" s="745" t="n"/>
      <c r="BH69" s="193" t="n"/>
    </row>
    <row r="70" ht="15" customHeight="1" s="572" thickBot="1">
      <c r="A70" s="2" t="n"/>
      <c r="G70" s="4" t="n"/>
      <c r="H70" s="576" t="n"/>
      <c r="I70" s="576" t="n"/>
      <c r="K70" s="99" t="n"/>
      <c r="L70" s="763" t="n"/>
      <c r="M70" s="99" t="n"/>
      <c r="N70" s="763" t="n"/>
      <c r="O70" s="99" t="n"/>
      <c r="P70" s="763" t="n"/>
      <c r="Q70" s="5" t="n"/>
      <c r="R70" s="99" t="n"/>
      <c r="S70" s="763" t="n"/>
      <c r="T70" s="99" t="n"/>
      <c r="U70" s="763" t="n"/>
      <c r="V70" s="99" t="n"/>
      <c r="W70" s="763" t="n"/>
    </row>
    <row r="71">
      <c r="A71" s="2" t="n"/>
      <c r="G71" s="4" t="n"/>
      <c r="H71" s="576" t="n"/>
      <c r="I71" s="576" t="n"/>
      <c r="K71" s="2" t="n"/>
      <c r="L71" s="2" t="n"/>
      <c r="M71" s="2" t="n"/>
      <c r="N71" s="2" t="n"/>
      <c r="O71" s="2" t="n"/>
      <c r="P71" s="2" t="n"/>
      <c r="R71" s="2" t="n"/>
      <c r="S71" s="2" t="n"/>
      <c r="T71" s="2" t="n"/>
      <c r="U71" s="2" t="n"/>
      <c r="V71" s="2" t="n"/>
      <c r="W71" s="2" t="n"/>
    </row>
    <row r="72">
      <c r="A72" s="2" t="n"/>
      <c r="G72" s="4" t="n"/>
      <c r="H72" s="576" t="n"/>
      <c r="I72" s="576" t="n"/>
      <c r="K72" s="2" t="n"/>
      <c r="L72" s="2" t="n"/>
      <c r="M72" s="2" t="n"/>
      <c r="N72" s="2" t="n"/>
      <c r="O72" s="2" t="n"/>
      <c r="P72" s="2" t="n"/>
      <c r="R72" s="2" t="n"/>
      <c r="S72" s="2" t="n"/>
      <c r="T72" s="2" t="n"/>
      <c r="U72" s="2" t="n"/>
      <c r="V72" s="2" t="n"/>
      <c r="W72" s="2" t="n"/>
    </row>
    <row r="73">
      <c r="A73" s="2" t="n"/>
      <c r="G73" s="4" t="n"/>
      <c r="H73" s="576" t="n"/>
      <c r="I73" s="576" t="n"/>
    </row>
    <row r="74" ht="15" customHeight="1" s="572" thickBot="1">
      <c r="A74" s="2" t="n"/>
      <c r="B74" s="726" t="n"/>
      <c r="G74" s="4" t="n"/>
      <c r="H74" s="127" t="n"/>
      <c r="I74" s="127" t="n"/>
    </row>
    <row r="75">
      <c r="A75" s="2" t="n"/>
      <c r="B75" s="728" t="n"/>
      <c r="G75" s="4" t="n"/>
      <c r="H75" s="812" t="n">
        <v>5</v>
      </c>
      <c r="I75" s="812" t="inlineStr">
        <is>
          <t>Admin!B75</t>
        </is>
      </c>
    </row>
    <row r="76">
      <c r="A76" s="2" t="n"/>
      <c r="G76" s="4" t="n"/>
      <c r="H76" s="576" t="n"/>
      <c r="I76" s="576" t="n"/>
    </row>
    <row r="77">
      <c r="A77" s="2" t="n"/>
      <c r="G77" s="4" t="n"/>
      <c r="H77" s="576" t="n"/>
      <c r="I77" s="576" t="n"/>
    </row>
    <row r="78">
      <c r="A78" s="2" t="n"/>
      <c r="G78" s="4" t="n"/>
      <c r="H78" s="576" t="n"/>
      <c r="I78" s="576" t="n"/>
    </row>
    <row r="79">
      <c r="A79" s="2" t="n"/>
      <c r="G79" s="4" t="n"/>
      <c r="H79" s="576" t="n"/>
      <c r="I79" s="576" t="n"/>
    </row>
    <row r="80">
      <c r="A80" s="2" t="n"/>
      <c r="G80" s="4" t="n"/>
      <c r="H80" s="576" t="n"/>
      <c r="I80" s="576" t="n"/>
    </row>
    <row r="81">
      <c r="A81" s="2" t="n"/>
      <c r="G81" s="4" t="n"/>
      <c r="H81" s="576" t="n"/>
      <c r="I81" s="576" t="n"/>
    </row>
    <row r="82">
      <c r="A82" s="2" t="n"/>
      <c r="G82" s="4" t="n"/>
      <c r="H82" s="576" t="n"/>
      <c r="I82" s="576" t="n"/>
    </row>
    <row r="83">
      <c r="A83" s="2" t="n"/>
      <c r="G83" s="4" t="n"/>
      <c r="H83" s="576" t="n"/>
      <c r="I83" s="576" t="n"/>
    </row>
    <row r="84">
      <c r="A84" s="2" t="n"/>
      <c r="G84" s="4" t="n"/>
      <c r="H84" s="576" t="n"/>
      <c r="I84" s="576" t="n"/>
    </row>
    <row r="85">
      <c r="A85" s="2" t="n"/>
      <c r="G85" s="4" t="n"/>
      <c r="H85" s="576" t="n"/>
      <c r="I85" s="576" t="n"/>
    </row>
    <row r="86">
      <c r="A86" s="2" t="n"/>
      <c r="G86" s="4" t="n"/>
      <c r="H86" s="576" t="n"/>
      <c r="I86" s="576" t="n"/>
    </row>
    <row r="87">
      <c r="A87" s="2" t="n"/>
      <c r="G87" s="4" t="n"/>
      <c r="H87" s="576" t="n"/>
      <c r="I87" s="576" t="n"/>
    </row>
    <row r="88">
      <c r="A88" s="2" t="n"/>
      <c r="G88" s="4" t="n"/>
      <c r="H88" s="576" t="n"/>
      <c r="I88" s="576" t="n"/>
    </row>
    <row r="89">
      <c r="A89" s="2" t="n"/>
      <c r="G89" s="4" t="n"/>
      <c r="H89" s="576" t="n"/>
      <c r="I89" s="576" t="n"/>
    </row>
    <row r="90">
      <c r="A90" s="2" t="n"/>
      <c r="G90" s="4" t="n"/>
      <c r="H90" s="576" t="n"/>
      <c r="I90" s="576" t="n"/>
    </row>
    <row r="91">
      <c r="A91" s="2" t="n"/>
      <c r="G91" s="4" t="n"/>
      <c r="H91" s="576" t="n"/>
      <c r="I91" s="576" t="n"/>
      <c r="S91" s="196" t="inlineStr">
        <is>
          <t xml:space="preserve">  </t>
        </is>
      </c>
    </row>
    <row r="92" ht="15" customHeight="1" s="572" thickBot="1">
      <c r="A92" s="2" t="n"/>
      <c r="B92" s="2" t="n"/>
      <c r="C92" s="2" t="n"/>
      <c r="D92" s="2" t="n"/>
      <c r="E92" s="2" t="n"/>
      <c r="F92" s="2" t="n"/>
      <c r="G92" s="4" t="n"/>
      <c r="H92" s="127" t="n"/>
      <c r="I92" s="127" t="n"/>
      <c r="M92" s="599" t="inlineStr">
        <is>
          <t>Updated</t>
        </is>
      </c>
    </row>
    <row r="93">
      <c r="M93" s="194" t="inlineStr">
        <is>
          <t>"zero-emission vehicles" should be lowercase, with  hyphen [all three boxes]</t>
        </is>
      </c>
      <c r="S93" s="196" t="n"/>
    </row>
    <row r="94" ht="15" customHeight="1" s="572" thickBot="1">
      <c r="A94" s="139" t="inlineStr">
        <is>
          <t>Badge Intro</t>
        </is>
      </c>
      <c r="B94" s="599" t="n"/>
      <c r="C94" s="599" t="n"/>
      <c r="D94" s="599" t="n"/>
      <c r="E94" s="599" t="n"/>
      <c r="F94" s="599" t="n"/>
      <c r="G94" s="599" t="n"/>
      <c r="H94" s="599" t="n"/>
      <c r="I94" s="599" t="n"/>
      <c r="J94" s="599" t="n"/>
      <c r="K94" s="599" t="n"/>
      <c r="M94" s="599" t="inlineStr">
        <is>
          <t>Goal met by deadline</t>
        </is>
      </c>
      <c r="N94" s="599" t="n"/>
      <c r="O94" s="599" t="n"/>
      <c r="P94" s="599" t="n"/>
      <c r="Q94" s="599" t="n"/>
      <c r="R94" s="599" t="inlineStr">
        <is>
          <t>Goal not met by deadline</t>
        </is>
      </c>
      <c r="S94" s="599" t="n"/>
      <c r="T94" s="599" t="n"/>
      <c r="U94" s="599" t="n"/>
      <c r="V94" s="599" t="n"/>
      <c r="W94" s="599" t="inlineStr">
        <is>
          <t>No Vehicles reported for that group</t>
        </is>
      </c>
      <c r="X94" s="599" t="n"/>
      <c r="Y94" s="599" t="n"/>
      <c r="Z94" s="599" t="n"/>
      <c r="AA94" s="599" t="n"/>
    </row>
    <row r="95" ht="14.7" customHeight="1" s="572">
      <c r="A95" s="780"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4" t="n"/>
      <c r="C95" s="584" t="n"/>
      <c r="D95" s="584" t="n"/>
      <c r="E95" s="584" t="n"/>
      <c r="F95" s="584" t="n"/>
      <c r="G95" s="584" t="n"/>
      <c r="H95" s="584" t="n"/>
      <c r="I95" s="584" t="n"/>
      <c r="J95" s="584" t="n"/>
      <c r="K95" s="744" t="n"/>
      <c r="M95" s="766">
        <f>"Great job! You have met you current goal! This is the number of zero-emission vehicles from Group 1 that you have achieved by "&amp;'User Profile'!$D$18&amp;". "</f>
        <v/>
      </c>
      <c r="N95" s="584" t="n"/>
      <c r="O95" s="584" t="n"/>
      <c r="P95" s="584" t="n"/>
      <c r="Q95" s="744" t="n"/>
      <c r="R95" s="772">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4" t="n"/>
      <c r="T95" s="584" t="n"/>
      <c r="U95" s="584" t="n"/>
      <c r="V95" s="744" t="n"/>
      <c r="W95" s="772">
        <f>"You did not report any vehicles for this group! If this does change make sure to consult the 'Sustainable Fleets ZEV Table' to see how many vehicles you will need by the next deadline!"</f>
        <v/>
      </c>
      <c r="X95" s="584" t="n"/>
      <c r="Y95" s="584" t="n"/>
      <c r="Z95" s="584" t="n"/>
      <c r="AA95" s="744" t="n"/>
      <c r="AB95" s="48" t="n"/>
      <c r="AC95" s="48" t="n"/>
      <c r="AD95" s="48" t="n"/>
      <c r="AE95" s="48" t="n"/>
      <c r="AF95" s="48" t="n"/>
      <c r="AG95" s="48" t="n"/>
      <c r="AH95" s="48" t="n"/>
      <c r="AJ95" s="48" t="n"/>
      <c r="AK95" s="48" t="n"/>
      <c r="AL95" s="48" t="n"/>
      <c r="AM95" s="48" t="n"/>
    </row>
    <row r="96">
      <c r="A96" s="97" t="n"/>
      <c r="K96" s="745" t="n"/>
      <c r="M96" s="97" t="n"/>
      <c r="Q96" s="745" t="n"/>
      <c r="R96" s="97" t="n"/>
      <c r="V96" s="745" t="n"/>
      <c r="W96" s="97" t="n"/>
      <c r="AA96" s="745" t="n"/>
      <c r="AB96" s="48" t="n"/>
      <c r="AC96" s="48" t="n"/>
      <c r="AD96" s="48" t="n"/>
      <c r="AE96" s="48" t="n"/>
      <c r="AF96" s="48" t="n"/>
      <c r="AG96" s="48" t="n"/>
      <c r="AH96" s="48" t="n"/>
      <c r="AJ96" s="48" t="n"/>
      <c r="AK96" s="48" t="n"/>
      <c r="AL96" s="48" t="n"/>
      <c r="AM96" s="48" t="n"/>
    </row>
    <row r="97">
      <c r="A97" s="97" t="n"/>
      <c r="K97" s="745" t="n"/>
      <c r="M97" s="97" t="n"/>
      <c r="Q97" s="745" t="n"/>
      <c r="R97" s="97" t="n"/>
      <c r="V97" s="745" t="n"/>
      <c r="W97" s="97" t="n"/>
      <c r="AA97" s="745" t="n"/>
      <c r="AB97" s="48" t="n"/>
      <c r="AC97" s="48" t="n"/>
      <c r="AD97" s="48" t="n"/>
      <c r="AE97" s="48" t="n"/>
      <c r="AF97" s="48" t="n"/>
      <c r="AG97" s="48" t="n"/>
      <c r="AH97" s="48" t="n"/>
      <c r="AJ97" s="48" t="n"/>
      <c r="AK97" s="48" t="n"/>
      <c r="AL97" s="48" t="n"/>
      <c r="AM97" s="48" t="n"/>
    </row>
    <row r="98">
      <c r="A98" s="97" t="n"/>
      <c r="K98" s="745" t="n"/>
      <c r="M98" s="97" t="n"/>
      <c r="Q98" s="745" t="n"/>
      <c r="R98" s="97" t="n"/>
      <c r="V98" s="745" t="n"/>
      <c r="W98" s="97" t="n"/>
      <c r="AA98" s="745" t="n"/>
      <c r="AB98" s="48" t="n"/>
      <c r="AC98" s="48" t="n"/>
      <c r="AD98" s="48" t="n"/>
      <c r="AE98" s="48" t="n"/>
      <c r="AF98" s="48" t="n"/>
      <c r="AG98" s="48" t="n"/>
      <c r="AH98" s="48" t="n"/>
      <c r="AJ98" s="48" t="n"/>
      <c r="AK98" s="48" t="n"/>
      <c r="AL98" s="48" t="n"/>
      <c r="AM98" s="48" t="n"/>
    </row>
    <row r="99" ht="15" customHeight="1" s="572" thickBot="1">
      <c r="A99" s="97" t="n"/>
      <c r="K99" s="745" t="n"/>
      <c r="M99" s="99" t="n"/>
      <c r="N99" s="762" t="n"/>
      <c r="O99" s="762" t="n"/>
      <c r="P99" s="762" t="n"/>
      <c r="Q99" s="763" t="n"/>
      <c r="R99" s="99" t="n"/>
      <c r="S99" s="762" t="n"/>
      <c r="T99" s="762" t="n"/>
      <c r="U99" s="762" t="n"/>
      <c r="V99" s="763" t="n"/>
      <c r="W99" s="99" t="n"/>
      <c r="X99" s="762" t="n"/>
      <c r="Y99" s="762" t="n"/>
      <c r="Z99" s="762" t="n"/>
      <c r="AA99" s="763" t="n"/>
      <c r="AB99" s="48" t="n"/>
      <c r="AC99" s="48" t="n"/>
      <c r="AD99" s="48" t="n"/>
      <c r="AE99" s="48" t="n"/>
      <c r="AF99" s="48" t="n"/>
      <c r="AG99" s="48" t="n"/>
      <c r="AH99" s="48" t="n"/>
      <c r="AJ99" s="48" t="n"/>
      <c r="AK99" s="48" t="n"/>
      <c r="AL99" s="48" t="n"/>
      <c r="AM99" s="48" t="n"/>
    </row>
    <row r="100">
      <c r="A100" s="97" t="n"/>
      <c r="K100" s="745" t="n"/>
      <c r="M100" s="196" t="n"/>
      <c r="AB100" s="48" t="n"/>
      <c r="AC100" s="48" t="n"/>
      <c r="AD100" s="48" t="n"/>
      <c r="AE100" s="48" t="n"/>
      <c r="AF100" s="48" t="n"/>
      <c r="AG100" s="48" t="n"/>
      <c r="AH100" s="48" t="n"/>
      <c r="AJ100" s="48" t="n"/>
      <c r="AK100" s="48" t="n"/>
      <c r="AL100" s="48" t="n"/>
      <c r="AM100" s="48" t="n"/>
    </row>
    <row r="101" ht="15" customHeight="1" s="572" thickBot="1">
      <c r="A101" s="97" t="n"/>
      <c r="K101" s="745" t="n"/>
      <c r="AB101" s="48" t="n"/>
      <c r="AC101" s="48" t="n"/>
      <c r="AD101" s="48" t="n"/>
      <c r="AE101" s="48" t="n"/>
      <c r="AF101" s="48" t="n"/>
      <c r="AG101" s="48" t="n"/>
      <c r="AH101" s="48" t="n"/>
      <c r="AJ101" s="48" t="n"/>
      <c r="AK101" s="48" t="n"/>
      <c r="AL101" s="48" t="n"/>
      <c r="AM101" s="48" t="n"/>
    </row>
    <row r="102" ht="14.7" customHeight="1" s="572">
      <c r="A102" s="97" t="n"/>
      <c r="K102" s="745" t="n"/>
      <c r="M102" s="766">
        <f>"Great job! You have met you current goal! This is the number of zero-emission vehicles from Group 2 that you have achieved by "&amp;'User Profile'!$D$18&amp;"."</f>
        <v/>
      </c>
      <c r="N102" s="584" t="n"/>
      <c r="O102" s="584" t="n"/>
      <c r="P102" s="584" t="n"/>
      <c r="Q102" s="744" t="n"/>
      <c r="R102" s="772">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4" t="n"/>
      <c r="T102" s="584" t="n"/>
      <c r="U102" s="584" t="n"/>
      <c r="V102" s="744" t="n"/>
      <c r="W102" s="772">
        <f>"You did not report any vehicles for this group! If this does change make sure to consult the 'Sustainable Fleets ZEV Table' to see how many vehicles you will need by the next deadline!"</f>
        <v/>
      </c>
      <c r="X102" s="584" t="n"/>
      <c r="Y102" s="584" t="n"/>
      <c r="Z102" s="584" t="n"/>
      <c r="AA102" s="744" t="n"/>
      <c r="AB102" s="48" t="n"/>
      <c r="AC102" s="48" t="n"/>
      <c r="AD102" s="48" t="n"/>
      <c r="AE102" s="48" t="n"/>
      <c r="AF102" s="48" t="n"/>
      <c r="AG102" s="48" t="n"/>
      <c r="AH102" s="48" t="n"/>
      <c r="AJ102" s="48" t="n"/>
      <c r="AK102" s="48" t="n"/>
      <c r="AL102" s="48" t="n"/>
      <c r="AM102" s="48" t="n"/>
    </row>
    <row r="103">
      <c r="A103" s="97" t="n"/>
      <c r="K103" s="745" t="n"/>
      <c r="M103" s="97" t="n"/>
      <c r="Q103" s="745" t="n"/>
      <c r="R103" s="97" t="n"/>
      <c r="V103" s="745" t="n"/>
      <c r="W103" s="97" t="n"/>
      <c r="AA103" s="745" t="n"/>
      <c r="AB103" s="48" t="n"/>
      <c r="AC103" s="48" t="n"/>
      <c r="AD103" s="48" t="n"/>
      <c r="AE103" s="48" t="n"/>
      <c r="AF103" s="48" t="n"/>
      <c r="AG103" s="48" t="n"/>
      <c r="AH103" s="48" t="n"/>
      <c r="AJ103" s="48" t="n"/>
      <c r="AK103" s="48" t="n"/>
      <c r="AL103" s="48" t="n"/>
      <c r="AM103" s="48" t="n"/>
    </row>
    <row r="104" ht="15" customHeight="1" s="572" thickBot="1">
      <c r="A104" s="99" t="n"/>
      <c r="B104" s="762" t="n"/>
      <c r="C104" s="762" t="n"/>
      <c r="D104" s="762" t="n"/>
      <c r="E104" s="762" t="n"/>
      <c r="F104" s="762" t="n"/>
      <c r="G104" s="762" t="n"/>
      <c r="H104" s="762" t="n"/>
      <c r="I104" s="762" t="n"/>
      <c r="J104" s="762" t="n"/>
      <c r="K104" s="763" t="n"/>
      <c r="M104" s="97" t="n"/>
      <c r="Q104" s="745" t="n"/>
      <c r="R104" s="97" t="n"/>
      <c r="V104" s="745" t="n"/>
      <c r="W104" s="97" t="n"/>
      <c r="AA104" s="745" t="n"/>
      <c r="AB104" s="48" t="n"/>
      <c r="AC104" s="48" t="n"/>
      <c r="AD104" s="48" t="n"/>
      <c r="AE104" s="48" t="n"/>
      <c r="AF104" s="48" t="n"/>
      <c r="AG104" s="48" t="n"/>
      <c r="AH104" s="48" t="n"/>
      <c r="AJ104" s="48" t="n"/>
      <c r="AK104" s="48" t="n"/>
      <c r="AL104" s="48" t="n"/>
      <c r="AM104" s="48" t="n"/>
    </row>
    <row r="105" ht="14.7" customHeight="1" s="572">
      <c r="A105" s="780"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4" t="n"/>
      <c r="C105" s="584" t="n"/>
      <c r="D105" s="584" t="n"/>
      <c r="E105" s="584" t="n"/>
      <c r="F105" s="584" t="n"/>
      <c r="G105" s="584" t="n"/>
      <c r="H105" s="584" t="n"/>
      <c r="I105" s="584" t="n"/>
      <c r="J105" s="584" t="n"/>
      <c r="K105" s="744" t="n"/>
      <c r="M105" s="97" t="n"/>
      <c r="Q105" s="745" t="n"/>
      <c r="R105" s="97" t="n"/>
      <c r="V105" s="745" t="n"/>
      <c r="W105" s="97" t="n"/>
      <c r="AA105" s="745" t="n"/>
      <c r="AB105" s="48" t="n"/>
      <c r="AC105" s="48" t="n"/>
      <c r="AD105" s="48" t="n"/>
      <c r="AE105" s="48" t="n"/>
      <c r="AF105" s="48" t="n"/>
      <c r="AG105" s="48" t="n"/>
      <c r="AH105" s="48" t="n"/>
      <c r="AJ105" s="48" t="n"/>
      <c r="AK105" s="48" t="n"/>
      <c r="AL105" s="48" t="n"/>
      <c r="AM105" s="48" t="n"/>
    </row>
    <row r="106" ht="15" customHeight="1" s="572" thickBot="1">
      <c r="A106" s="97" t="n"/>
      <c r="K106" s="745" t="n"/>
      <c r="M106" s="99" t="n"/>
      <c r="N106" s="762" t="n"/>
      <c r="O106" s="762" t="n"/>
      <c r="P106" s="762" t="n"/>
      <c r="Q106" s="763" t="n"/>
      <c r="R106" s="99" t="n"/>
      <c r="S106" s="762" t="n"/>
      <c r="T106" s="762" t="n"/>
      <c r="U106" s="762" t="n"/>
      <c r="V106" s="763" t="n"/>
      <c r="W106" s="99" t="n"/>
      <c r="X106" s="762" t="n"/>
      <c r="Y106" s="762" t="n"/>
      <c r="Z106" s="762" t="n"/>
      <c r="AA106" s="763" t="n"/>
      <c r="AB106" s="48" t="n"/>
      <c r="AC106" s="48" t="n"/>
      <c r="AD106" s="48" t="n"/>
      <c r="AE106" s="48" t="n"/>
      <c r="AF106" s="48" t="n"/>
      <c r="AG106" s="48" t="n"/>
      <c r="AH106" s="48" t="n"/>
      <c r="AJ106" s="48" t="n"/>
      <c r="AK106" s="48" t="n"/>
      <c r="AL106" s="48" t="n"/>
      <c r="AM106" s="48" t="n"/>
    </row>
    <row r="107">
      <c r="A107" s="97" t="n"/>
      <c r="K107" s="745" t="n"/>
      <c r="AB107" s="48" t="n"/>
      <c r="AC107" s="48" t="n"/>
      <c r="AD107" s="48" t="n"/>
      <c r="AE107" s="48" t="n"/>
      <c r="AF107" s="48" t="n"/>
      <c r="AG107" s="48" t="n"/>
      <c r="AH107" s="48" t="n"/>
      <c r="AJ107" s="48" t="n"/>
      <c r="AK107" s="48" t="n"/>
      <c r="AL107" s="48" t="n"/>
      <c r="AM107" s="48" t="n"/>
    </row>
    <row r="108" ht="15" customHeight="1" s="572" thickBot="1">
      <c r="A108" s="97" t="n"/>
      <c r="K108" s="745" t="n"/>
      <c r="AB108" s="48" t="n"/>
      <c r="AC108" s="48" t="n"/>
      <c r="AD108" s="48" t="n"/>
      <c r="AE108" s="48" t="n"/>
      <c r="AF108" s="48" t="n"/>
      <c r="AG108" s="48" t="n"/>
      <c r="AH108" s="48" t="n"/>
      <c r="AJ108" s="48" t="n"/>
      <c r="AK108" s="48" t="n"/>
      <c r="AL108" s="48" t="n"/>
      <c r="AM108" s="48" t="n"/>
    </row>
    <row r="109" ht="14.7" customHeight="1" s="572">
      <c r="A109" s="97" t="n"/>
      <c r="K109" s="745" t="n"/>
      <c r="M109" s="766">
        <f>"Great job! You have met you current goal! This is the number of zero-emission vehicles from Group 3 that you have achieved by "&amp;'User Profile'!D18&amp;"."</f>
        <v/>
      </c>
      <c r="N109" s="584" t="n"/>
      <c r="O109" s="584" t="n"/>
      <c r="P109" s="584" t="n"/>
      <c r="Q109" s="744" t="n"/>
      <c r="R109" s="772">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4" t="n"/>
      <c r="T109" s="584" t="n"/>
      <c r="U109" s="584" t="n"/>
      <c r="V109" s="744" t="n"/>
      <c r="W109" s="772">
        <f>"You did not report any vehicles for this group! If this does change make sure to consult the 'Sustainable Fleets ZEV Table' to see how many vehicles you will need by the next deadline!"</f>
        <v/>
      </c>
      <c r="X109" s="584" t="n"/>
      <c r="Y109" s="584" t="n"/>
      <c r="Z109" s="584" t="n"/>
      <c r="AA109" s="744" t="n"/>
      <c r="AB109" s="48" t="n"/>
      <c r="AC109" s="48" t="n"/>
      <c r="AD109" s="48" t="n"/>
      <c r="AE109" s="48" t="n"/>
      <c r="AF109" s="48" t="n"/>
      <c r="AG109" s="48" t="n"/>
      <c r="AH109" s="48" t="n"/>
      <c r="AJ109" s="48" t="n"/>
      <c r="AK109" s="48" t="n"/>
      <c r="AL109" s="48" t="n"/>
      <c r="AM109" s="48" t="n"/>
    </row>
    <row r="110">
      <c r="A110" s="97" t="n"/>
      <c r="K110" s="745" t="n"/>
      <c r="M110" s="97" t="n"/>
      <c r="Q110" s="745" t="n"/>
      <c r="R110" s="97" t="n"/>
      <c r="V110" s="745" t="n"/>
      <c r="W110" s="97" t="n"/>
      <c r="AA110" s="745" t="n"/>
      <c r="AB110" s="48" t="n"/>
      <c r="AC110" s="48" t="n"/>
      <c r="AD110" s="48" t="n"/>
      <c r="AE110" s="48" t="n"/>
      <c r="AF110" s="48" t="n"/>
      <c r="AG110" s="48" t="n"/>
      <c r="AH110" s="48" t="n"/>
    </row>
    <row r="111">
      <c r="A111" s="97" t="n"/>
      <c r="K111" s="745" t="n"/>
      <c r="M111" s="97" t="n"/>
      <c r="Q111" s="745" t="n"/>
      <c r="R111" s="97" t="n"/>
      <c r="V111" s="745" t="n"/>
      <c r="W111" s="97" t="n"/>
      <c r="AA111" s="745" t="n"/>
      <c r="AB111" s="48" t="n"/>
      <c r="AC111" s="48" t="n"/>
      <c r="AD111" s="48" t="n"/>
      <c r="AE111" s="48" t="n"/>
      <c r="AF111" s="48" t="n"/>
      <c r="AG111" s="48" t="n"/>
      <c r="AH111" s="48" t="n"/>
    </row>
    <row r="112">
      <c r="A112" s="97" t="n"/>
      <c r="K112" s="745" t="n"/>
      <c r="M112" s="97" t="n"/>
      <c r="Q112" s="745" t="n"/>
      <c r="R112" s="97" t="n"/>
      <c r="V112" s="745" t="n"/>
      <c r="W112" s="97" t="n"/>
      <c r="AA112" s="745" t="n"/>
      <c r="AB112" s="48" t="n"/>
      <c r="AC112" s="48" t="n"/>
      <c r="AD112" s="48" t="n"/>
      <c r="AE112" s="48" t="n"/>
      <c r="AF112" s="48" t="n"/>
      <c r="AG112" s="48" t="n"/>
      <c r="AH112" s="48" t="n"/>
    </row>
    <row r="113" ht="15" customHeight="1" s="572" thickBot="1">
      <c r="A113" s="97" t="n"/>
      <c r="K113" s="745" t="n"/>
      <c r="M113" s="99" t="n"/>
      <c r="N113" s="762" t="n"/>
      <c r="O113" s="762" t="n"/>
      <c r="P113" s="762" t="n"/>
      <c r="Q113" s="763" t="n"/>
      <c r="R113" s="99" t="n"/>
      <c r="S113" s="762" t="n"/>
      <c r="T113" s="762" t="n"/>
      <c r="U113" s="762" t="n"/>
      <c r="V113" s="763" t="n"/>
      <c r="W113" s="99" t="n"/>
      <c r="X113" s="762" t="n"/>
      <c r="Y113" s="762" t="n"/>
      <c r="Z113" s="762" t="n"/>
      <c r="AA113" s="763" t="n"/>
      <c r="AB113" s="48" t="n"/>
      <c r="AC113" s="48" t="n"/>
      <c r="AD113" s="48" t="n"/>
      <c r="AE113" s="48" t="n"/>
      <c r="AF113" s="48" t="n"/>
      <c r="AG113" s="48" t="n"/>
      <c r="AH113" s="48" t="n"/>
    </row>
    <row r="114" ht="15" customHeight="1" s="572" thickBot="1">
      <c r="A114" s="99" t="n"/>
      <c r="B114" s="762" t="n"/>
      <c r="C114" s="762" t="n"/>
      <c r="D114" s="762" t="n"/>
      <c r="E114" s="762" t="n"/>
      <c r="F114" s="762" t="n"/>
      <c r="G114" s="762" t="n"/>
      <c r="H114" s="762" t="n"/>
      <c r="I114" s="762" t="n"/>
      <c r="J114" s="762" t="n"/>
      <c r="K114" s="763" t="n"/>
      <c r="AB114" s="48" t="n"/>
      <c r="AC114" s="48" t="n"/>
      <c r="AD114" s="48" t="n"/>
      <c r="AE114" s="48" t="n"/>
      <c r="AF114" s="48" t="n"/>
      <c r="AG114" s="48" t="n"/>
      <c r="AH114" s="48" t="n"/>
    </row>
    <row r="115" ht="14.7" customHeight="1" s="572">
      <c r="A115" s="780"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4" t="n"/>
      <c r="C115" s="584" t="n"/>
      <c r="D115" s="584" t="n"/>
      <c r="E115" s="584" t="n"/>
      <c r="F115" s="584" t="n"/>
      <c r="G115" s="584" t="n"/>
      <c r="H115" s="584" t="n"/>
      <c r="I115" s="584" t="n"/>
      <c r="J115" s="584" t="n"/>
      <c r="K115" s="744" t="n"/>
      <c r="AB115" s="48" t="n"/>
      <c r="AC115" s="48" t="n"/>
      <c r="AD115" s="48" t="n"/>
      <c r="AE115" s="48" t="n"/>
      <c r="AF115" s="48" t="n"/>
      <c r="AG115" s="48" t="n"/>
      <c r="AH115" s="48" t="n"/>
    </row>
    <row r="116">
      <c r="A116" s="97" t="n"/>
      <c r="K116" s="745" t="n"/>
      <c r="M116" s="48" t="n"/>
      <c r="N116" s="48" t="n"/>
      <c r="O116" s="48" t="n"/>
      <c r="P116" s="48" t="n"/>
      <c r="U116" s="48" t="n"/>
      <c r="V116" s="48" t="n"/>
      <c r="W116" s="48" t="n"/>
      <c r="X116" s="48" t="n"/>
      <c r="AB116" s="48" t="n"/>
      <c r="AC116" s="48" t="n"/>
      <c r="AD116" s="48" t="n"/>
      <c r="AE116" s="48" t="n"/>
      <c r="AF116" s="48" t="n"/>
      <c r="AG116" s="48" t="n"/>
      <c r="AH116" s="48" t="n"/>
    </row>
    <row r="117">
      <c r="A117" s="97" t="n"/>
      <c r="K117" s="745"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5" t="n"/>
      <c r="M118" s="48" t="n"/>
      <c r="N118" s="48" t="n"/>
      <c r="O118" s="48" t="n"/>
      <c r="P118" s="48" t="n"/>
      <c r="U118" s="48" t="n"/>
      <c r="V118" s="48" t="n"/>
      <c r="W118" s="48" t="n"/>
      <c r="X118" s="48" t="n"/>
      <c r="AB118" s="48" t="n"/>
      <c r="AC118" s="48" t="n"/>
      <c r="AD118" s="48" t="n"/>
      <c r="AE118" s="48" t="n"/>
      <c r="AF118" s="48" t="n"/>
      <c r="AG118" s="48" t="n"/>
      <c r="AH118" s="48" t="n"/>
    </row>
    <row r="119">
      <c r="A119" s="97" t="n"/>
      <c r="K119" s="745" t="n"/>
      <c r="M119" s="48" t="n"/>
      <c r="N119" s="48" t="n"/>
      <c r="O119" s="48" t="n"/>
      <c r="P119" s="48" t="n"/>
      <c r="U119" s="48" t="n"/>
      <c r="V119" s="48" t="n"/>
      <c r="W119" s="48" t="n"/>
      <c r="X119" s="48" t="n"/>
      <c r="AB119" s="48" t="n"/>
      <c r="AC119" s="48" t="n"/>
      <c r="AD119" s="48" t="n"/>
      <c r="AE119" s="48" t="n"/>
      <c r="AF119" s="48" t="n"/>
      <c r="AG119" s="48" t="n"/>
      <c r="AH119" s="48" t="n"/>
    </row>
    <row r="120">
      <c r="A120" s="97" t="n"/>
      <c r="K120" s="745" t="n"/>
      <c r="M120" s="48" t="n"/>
      <c r="N120" s="48" t="n"/>
      <c r="O120" s="48" t="n"/>
      <c r="P120" s="48" t="n"/>
      <c r="U120" s="48" t="n"/>
      <c r="V120" s="48" t="n"/>
      <c r="W120" s="48" t="n"/>
      <c r="X120" s="48" t="n"/>
      <c r="AB120" s="48" t="n"/>
      <c r="AC120" s="48" t="n"/>
      <c r="AD120" s="48" t="n"/>
      <c r="AE120" s="48" t="n"/>
      <c r="AF120" s="48" t="n"/>
      <c r="AG120" s="48" t="n"/>
      <c r="AH120" s="48" t="n"/>
    </row>
    <row r="121">
      <c r="A121" s="97" t="n"/>
      <c r="K121" s="745" t="n"/>
      <c r="M121" s="48" t="n"/>
      <c r="N121" s="48" t="n"/>
      <c r="O121" s="48" t="n"/>
      <c r="P121" s="48" t="n"/>
      <c r="AB121" s="48" t="n"/>
      <c r="AC121" s="48" t="n"/>
      <c r="AD121" s="48" t="n"/>
      <c r="AE121" s="48" t="n"/>
      <c r="AF121" s="48" t="n"/>
      <c r="AG121" s="48" t="n"/>
      <c r="AH121" s="48" t="n"/>
    </row>
    <row r="122">
      <c r="A122" s="97" t="n"/>
      <c r="K122" s="745" t="n"/>
      <c r="M122" s="48" t="n"/>
      <c r="N122" s="48" t="n"/>
      <c r="O122" s="48" t="n"/>
      <c r="P122" s="48" t="n"/>
      <c r="AB122" s="48" t="n"/>
      <c r="AC122" s="48" t="n"/>
      <c r="AD122" s="48" t="n"/>
      <c r="AE122" s="48" t="n"/>
      <c r="AF122" s="48" t="n"/>
      <c r="AG122" s="48" t="n"/>
      <c r="AH122" s="48" t="n"/>
      <c r="AJ122" s="196" t="n"/>
    </row>
    <row r="123">
      <c r="A123" s="97" t="n"/>
      <c r="K123" s="745" t="n"/>
      <c r="M123" s="48" t="n"/>
      <c r="N123" s="48" t="n"/>
      <c r="O123" s="48" t="n"/>
      <c r="P123" s="48" t="n"/>
      <c r="AB123" s="48" t="n"/>
      <c r="AC123" s="48" t="n"/>
      <c r="AD123" s="48" t="n"/>
      <c r="AE123" s="48" t="n"/>
      <c r="AF123" s="48" t="n"/>
      <c r="AG123" s="48" t="n"/>
      <c r="AH123" s="48" t="n"/>
    </row>
    <row r="124" ht="15" customHeight="1" s="572" thickBot="1">
      <c r="A124" s="99" t="n"/>
      <c r="B124" s="762" t="n"/>
      <c r="C124" s="762" t="n"/>
      <c r="D124" s="762" t="n"/>
      <c r="E124" s="762" t="n"/>
      <c r="F124" s="762" t="n"/>
      <c r="G124" s="762" t="n"/>
      <c r="H124" s="762" t="n"/>
      <c r="I124" s="762" t="n"/>
      <c r="J124" s="762" t="n"/>
      <c r="K124" s="763" t="n"/>
      <c r="M124" s="48" t="n"/>
      <c r="N124" s="48" t="n"/>
      <c r="O124" s="48" t="n"/>
      <c r="P124" s="48" t="n"/>
      <c r="AB124" s="48" t="n"/>
      <c r="AC124" s="48" t="n"/>
      <c r="AD124" s="48" t="n"/>
      <c r="AE124" s="48" t="n"/>
      <c r="AF124" s="48" t="n"/>
      <c r="AG124" s="48" t="n"/>
      <c r="AH124" s="48" t="n"/>
    </row>
    <row r="125">
      <c r="A125" s="780"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4" t="n"/>
      <c r="C125" s="584" t="n"/>
      <c r="D125" s="584" t="n"/>
      <c r="E125" s="584" t="n"/>
      <c r="F125" s="584" t="n"/>
      <c r="G125" s="584" t="n"/>
      <c r="H125" s="584" t="n"/>
      <c r="I125" s="584" t="n"/>
      <c r="J125" s="584" t="n"/>
      <c r="K125" s="744" t="n"/>
      <c r="M125" s="48" t="n"/>
      <c r="N125" s="48" t="n"/>
      <c r="O125" s="48" t="n"/>
      <c r="P125" s="48" t="n"/>
      <c r="AB125" s="48" t="n"/>
      <c r="AC125" s="48" t="n"/>
      <c r="AD125" s="48" t="n"/>
      <c r="AE125" s="48" t="n"/>
      <c r="AF125" s="48" t="n"/>
      <c r="AG125" s="48" t="n"/>
      <c r="AH125" s="48" t="n"/>
    </row>
    <row r="126">
      <c r="A126" s="97" t="n"/>
      <c r="K126" s="745" t="n"/>
      <c r="M126" s="48" t="n"/>
      <c r="N126" s="48" t="n"/>
      <c r="O126" s="48" t="n"/>
      <c r="P126" s="48" t="n"/>
      <c r="AB126" s="48" t="n"/>
      <c r="AC126" s="48" t="n"/>
      <c r="AD126" s="48" t="n"/>
      <c r="AE126" s="48" t="n"/>
      <c r="AF126" s="48" t="n"/>
      <c r="AG126" s="48" t="n"/>
      <c r="AH126" s="48" t="n"/>
    </row>
    <row r="127">
      <c r="A127" s="97" t="n"/>
      <c r="K127" s="745" t="n"/>
      <c r="M127" s="48" t="n"/>
      <c r="N127" s="48" t="n"/>
      <c r="O127" s="48" t="n"/>
      <c r="P127" s="48" t="n"/>
      <c r="AB127" s="48" t="n"/>
      <c r="AC127" s="48" t="n"/>
      <c r="AD127" s="48" t="n"/>
      <c r="AE127" s="48" t="n"/>
      <c r="AF127" s="48" t="n"/>
      <c r="AG127" s="48" t="n"/>
      <c r="AH127" s="48" t="n"/>
    </row>
    <row r="128">
      <c r="A128" s="97" t="n"/>
      <c r="K128" s="745" t="n"/>
      <c r="M128" s="48" t="n"/>
      <c r="N128" s="48" t="n"/>
      <c r="O128" s="48" t="n"/>
      <c r="P128" s="48" t="n"/>
      <c r="AB128" s="48" t="n"/>
      <c r="AC128" s="48" t="n"/>
      <c r="AD128" s="48" t="n"/>
      <c r="AE128" s="48" t="n"/>
      <c r="AF128" s="48" t="n"/>
      <c r="AG128" s="48" t="n"/>
      <c r="AH128" s="48" t="n"/>
    </row>
    <row r="129">
      <c r="A129" s="97" t="n"/>
      <c r="K129" s="745" t="n"/>
      <c r="M129" s="48" t="n"/>
      <c r="N129" s="48" t="n"/>
      <c r="O129" s="48" t="n"/>
      <c r="P129" s="48" t="n"/>
      <c r="AB129" s="48" t="n"/>
      <c r="AC129" s="48" t="n"/>
      <c r="AD129" s="48" t="n"/>
      <c r="AE129" s="48" t="n"/>
      <c r="AF129" s="48" t="n"/>
      <c r="AG129" s="48" t="n"/>
      <c r="AH129" s="48" t="n"/>
    </row>
    <row r="130">
      <c r="A130" s="97" t="n"/>
      <c r="K130" s="745" t="n"/>
      <c r="M130" s="48" t="n"/>
      <c r="N130" s="48" t="n"/>
      <c r="O130" s="48" t="n"/>
      <c r="P130" s="48" t="n"/>
      <c r="AB130" s="48" t="n"/>
      <c r="AC130" s="48" t="n"/>
      <c r="AD130" s="48" t="n"/>
      <c r="AE130" s="48" t="n"/>
      <c r="AF130" s="48" t="n"/>
      <c r="AG130" s="48" t="n"/>
      <c r="AH130" s="48" t="n"/>
    </row>
    <row r="131">
      <c r="A131" s="97" t="n"/>
      <c r="K131" s="745" t="n"/>
      <c r="M131" s="48" t="n"/>
      <c r="N131" s="48" t="n"/>
      <c r="O131" s="48" t="n"/>
      <c r="P131" s="48" t="n"/>
      <c r="AB131" s="48" t="n"/>
      <c r="AC131" s="48" t="n"/>
      <c r="AD131" s="48" t="n"/>
      <c r="AE131" s="48" t="n"/>
      <c r="AF131" s="48" t="n"/>
      <c r="AG131" s="48" t="n"/>
      <c r="AH131" s="48" t="n"/>
    </row>
    <row r="132">
      <c r="A132" s="97" t="n"/>
      <c r="K132" s="745" t="n"/>
      <c r="M132" s="48" t="n"/>
      <c r="N132" s="48" t="n"/>
      <c r="O132" s="48" t="n"/>
      <c r="P132" s="48" t="n"/>
      <c r="AB132" s="48" t="n"/>
      <c r="AC132" s="48" t="n"/>
      <c r="AD132" s="48" t="n"/>
      <c r="AE132" s="48" t="n"/>
      <c r="AF132" s="48" t="n"/>
      <c r="AG132" s="48" t="n"/>
      <c r="AH132" s="48" t="n"/>
    </row>
    <row r="133">
      <c r="A133" s="97" t="n"/>
      <c r="K133" s="745" t="n"/>
      <c r="M133" s="48" t="n"/>
      <c r="N133" s="48" t="n"/>
      <c r="O133" s="48" t="n"/>
      <c r="P133" s="48" t="n"/>
      <c r="AB133" s="48" t="n"/>
      <c r="AC133" s="48" t="n"/>
      <c r="AD133" s="48" t="n"/>
      <c r="AE133" s="48" t="n"/>
      <c r="AF133" s="48" t="n"/>
      <c r="AG133" s="48" t="n"/>
      <c r="AH133" s="48" t="n"/>
    </row>
    <row r="134" ht="15" customHeight="1" s="572" thickBot="1">
      <c r="A134" s="99" t="n"/>
      <c r="B134" s="762" t="n"/>
      <c r="C134" s="762" t="n"/>
      <c r="D134" s="762" t="n"/>
      <c r="E134" s="762" t="n"/>
      <c r="F134" s="762" t="n"/>
      <c r="G134" s="762" t="n"/>
      <c r="H134" s="762" t="n"/>
      <c r="I134" s="762" t="n"/>
      <c r="J134" s="762" t="n"/>
      <c r="K134" s="763" t="n"/>
      <c r="M134" s="48" t="n"/>
      <c r="N134" s="48" t="n"/>
      <c r="O134" s="48" t="n"/>
      <c r="P134" s="48" t="n"/>
      <c r="AB134" s="48" t="n"/>
      <c r="AC134" s="48" t="n"/>
      <c r="AD134" s="48" t="n"/>
      <c r="AE134" s="48" t="n"/>
      <c r="AF134" s="48" t="n"/>
      <c r="AG134" s="48" t="n"/>
      <c r="AH134" s="48" t="n"/>
    </row>
    <row r="135">
      <c r="A135" s="780"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4" t="n"/>
      <c r="C135" s="584" t="n"/>
      <c r="D135" s="584" t="n"/>
      <c r="E135" s="584" t="n"/>
      <c r="F135" s="584" t="n"/>
      <c r="G135" s="584" t="n"/>
      <c r="H135" s="584" t="n"/>
      <c r="I135" s="584" t="n"/>
      <c r="J135" s="584" t="n"/>
      <c r="K135" s="744" t="n"/>
      <c r="M135" s="48" t="n"/>
      <c r="N135" s="48" t="n"/>
      <c r="O135" s="48" t="n"/>
      <c r="P135" s="48" t="n"/>
      <c r="AB135" s="48" t="n"/>
      <c r="AC135" s="48" t="n"/>
      <c r="AD135" s="48" t="n"/>
      <c r="AE135" s="48" t="n"/>
      <c r="AF135" s="48" t="n"/>
      <c r="AG135" s="48" t="n"/>
      <c r="AH135" s="48" t="n"/>
    </row>
    <row r="136">
      <c r="A136" s="97" t="n"/>
      <c r="K136" s="745" t="n"/>
      <c r="AB136" s="48" t="n"/>
      <c r="AC136" s="48" t="n"/>
      <c r="AD136" s="48" t="n"/>
      <c r="AE136" s="48" t="n"/>
      <c r="AF136" s="48" t="n"/>
      <c r="AG136" s="48" t="n"/>
      <c r="AH136" s="48" t="n"/>
    </row>
    <row r="137">
      <c r="A137" s="97" t="n"/>
      <c r="K137" s="745" t="n"/>
      <c r="AB137" s="48" t="n"/>
      <c r="AC137" s="48" t="n"/>
      <c r="AD137" s="48" t="n"/>
      <c r="AE137" s="48" t="n"/>
      <c r="AF137" s="48" t="n"/>
      <c r="AG137" s="48" t="n"/>
      <c r="AH137" s="48" t="n"/>
    </row>
    <row r="138">
      <c r="A138" s="97" t="n"/>
      <c r="K138" s="745" t="n"/>
      <c r="AB138" s="48" t="n"/>
      <c r="AC138" s="48" t="n"/>
      <c r="AD138" s="48" t="n"/>
      <c r="AE138" s="48" t="n"/>
      <c r="AF138" s="48" t="n"/>
      <c r="AG138" s="48" t="n"/>
      <c r="AH138" s="48" t="n"/>
    </row>
    <row r="139">
      <c r="A139" s="97" t="n"/>
      <c r="K139" s="745" t="n"/>
      <c r="AB139" s="48" t="n"/>
      <c r="AC139" s="48" t="n"/>
      <c r="AD139" s="48" t="n"/>
      <c r="AE139" s="48" t="n"/>
      <c r="AF139" s="48" t="n"/>
      <c r="AG139" s="48" t="n"/>
      <c r="AH139" s="48" t="n"/>
    </row>
    <row r="140">
      <c r="A140" s="97" t="n"/>
      <c r="K140" s="745" t="n"/>
      <c r="AB140" s="48" t="n"/>
      <c r="AC140" s="48" t="n"/>
      <c r="AD140" s="48" t="n"/>
      <c r="AE140" s="48" t="n"/>
      <c r="AF140" s="48" t="n"/>
      <c r="AG140" s="48" t="n"/>
      <c r="AH140" s="48" t="n"/>
    </row>
    <row r="141">
      <c r="A141" s="97" t="n"/>
      <c r="K141" s="745" t="n"/>
      <c r="AB141" s="48" t="n"/>
      <c r="AC141" s="48" t="n"/>
      <c r="AD141" s="48" t="n"/>
      <c r="AE141" s="48" t="n"/>
      <c r="AF141" s="48" t="n"/>
      <c r="AG141" s="48" t="n"/>
      <c r="AH141" s="48" t="n"/>
    </row>
    <row r="142">
      <c r="A142" s="97" t="n"/>
      <c r="K142" s="745" t="n"/>
      <c r="AB142" s="48" t="n"/>
      <c r="AC142" s="48" t="n"/>
      <c r="AD142" s="48" t="n"/>
      <c r="AE142" s="48" t="n"/>
      <c r="AF142" s="48" t="n"/>
      <c r="AG142" s="48" t="n"/>
      <c r="AH142" s="48" t="n"/>
    </row>
    <row r="143">
      <c r="A143" s="97" t="n"/>
      <c r="K143" s="745" t="n"/>
      <c r="AB143" s="48" t="n"/>
      <c r="AC143" s="48" t="n"/>
      <c r="AD143" s="48" t="n"/>
      <c r="AE143" s="48" t="n"/>
      <c r="AF143" s="48" t="n"/>
      <c r="AG143" s="48" t="n"/>
      <c r="AH143" s="48" t="n"/>
    </row>
    <row r="144" ht="15" customHeight="1" s="572" thickBot="1">
      <c r="A144" s="99" t="n"/>
      <c r="B144" s="762" t="n"/>
      <c r="C144" s="762" t="n"/>
      <c r="D144" s="762" t="n"/>
      <c r="E144" s="762" t="n"/>
      <c r="F144" s="762" t="n"/>
      <c r="G144" s="762" t="n"/>
      <c r="H144" s="762" t="n"/>
      <c r="I144" s="762" t="n"/>
      <c r="J144" s="762" t="n"/>
      <c r="K144" s="763"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72" min="2" max="2"/>
  </cols>
  <sheetData>
    <row r="1" ht="15" customHeight="1" s="572" thickBot="1">
      <c r="A1" s="599" t="inlineStr">
        <is>
          <t>Accreditation Graphs - Visualize Your Current and Future Goals</t>
        </is>
      </c>
      <c r="B1" s="599" t="n"/>
      <c r="C1" s="599" t="n"/>
      <c r="D1" s="599" t="n"/>
      <c r="E1" s="599" t="n"/>
      <c r="F1" s="599" t="n"/>
      <c r="G1" s="599" t="n"/>
      <c r="H1" s="599" t="n"/>
      <c r="I1" s="599" t="n"/>
      <c r="J1" s="599" t="n"/>
      <c r="K1" s="599" t="n"/>
      <c r="L1" s="599"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72"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72" thickBot="1">
      <c r="A7" t="inlineStr">
        <is>
          <t>Benchmarking Graphs - Non-ZEV Footprint</t>
        </is>
      </c>
      <c r="E7" t="inlineStr">
        <is>
          <t>Vehicles</t>
        </is>
      </c>
      <c r="S7" t="inlineStr">
        <is>
          <t>Mileage</t>
        </is>
      </c>
    </row>
    <row r="8" ht="16.95" customHeight="1" s="572">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72"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72" thickBot="1">
      <c r="A12" t="inlineStr">
        <is>
          <t>Baseline - Vehicles</t>
        </is>
      </c>
      <c r="O12" t="inlineStr">
        <is>
          <t>Reporting - Vehicles</t>
        </is>
      </c>
    </row>
    <row r="13" ht="18" customHeight="1" s="572">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72"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72" thickBot="1">
      <c r="B17" s="111" t="n"/>
      <c r="C17" s="111" t="n"/>
      <c r="D17" s="111" t="n"/>
      <c r="E17" s="111" t="n"/>
      <c r="F17" s="111" t="n"/>
      <c r="G17" s="111" t="n"/>
      <c r="H17" s="111" t="n"/>
      <c r="I17" s="111" t="n"/>
      <c r="J17" s="111" t="n"/>
      <c r="K17" s="111" t="n"/>
      <c r="L17" s="111" t="n"/>
      <c r="M17" s="111" t="n"/>
      <c r="O17" s="599" t="inlineStr">
        <is>
          <t>Find key vehicle type</t>
        </is>
      </c>
      <c r="P17" s="128" t="n"/>
      <c r="Q17" s="119" t="n"/>
      <c r="R17" s="119" t="n"/>
      <c r="S17" s="119" t="n"/>
      <c r="T17" s="119" t="n"/>
      <c r="U17" s="119" t="n"/>
      <c r="V17" s="119" t="n"/>
      <c r="W17" s="119" t="n"/>
      <c r="X17" s="119" t="n"/>
      <c r="Y17" s="119" t="n"/>
      <c r="Z17" s="119" t="n"/>
      <c r="AA17" s="119" t="n"/>
    </row>
    <row r="18" ht="15" customHeight="1" s="572"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72" thickBot="1">
      <c r="B19" s="111" t="n"/>
      <c r="C19" s="111" t="n"/>
      <c r="D19" s="111" t="n"/>
      <c r="E19" s="111" t="n"/>
      <c r="F19" s="111" t="n"/>
      <c r="G19" s="111" t="n"/>
      <c r="H19" s="111" t="n"/>
      <c r="I19" s="111" t="n"/>
      <c r="J19" s="111" t="n"/>
      <c r="K19" s="111" t="n"/>
      <c r="L19" s="111" t="n"/>
      <c r="M19" s="111" t="n"/>
      <c r="O19" s="576"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6"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72" thickBot="1">
      <c r="B21" s="111" t="n"/>
      <c r="C21" s="111" t="n"/>
      <c r="D21" s="111" t="n"/>
      <c r="E21" s="111" t="n"/>
      <c r="F21" s="111" t="n"/>
      <c r="G21" s="111" t="n"/>
      <c r="H21" s="111" t="n"/>
      <c r="I21" s="111" t="n"/>
      <c r="J21" s="111" t="n"/>
      <c r="K21" s="111" t="n"/>
      <c r="L21" s="111" t="n"/>
      <c r="M21" s="111" t="n"/>
      <c r="N21" s="576"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72"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72" thickBot="1">
      <c r="A23" t="inlineStr">
        <is>
          <t>Baseline - Mileage</t>
        </is>
      </c>
      <c r="O23" t="inlineStr">
        <is>
          <t>Reporting - Mileage</t>
        </is>
      </c>
    </row>
    <row r="24" ht="18" customHeight="1" s="572">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72"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72" thickBot="1"/>
    <row r="29" ht="16.8" customHeight="1" s="572">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72">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72"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72"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72" thickBot="1">
      <c r="P34" s="111" t="n"/>
      <c r="Q34" s="111" t="n"/>
    </row>
    <row r="35" ht="14.55" customHeight="1" s="572">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72">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72"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72"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2023-02-01T00:18:54Z</dcterms:modified>
  <cp:lastModifiedBy>Taaj Singleton</cp:lastModifiedBy>
</cp:coreProperties>
</file>