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defaultThemeVersion="166925"/>
  <mc:AlternateContent xmlns:mc="http://schemas.openxmlformats.org/markup-compatibility/2006">
    <mc:Choice Requires="x15">
      <x15ac:absPath xmlns:x15ac="http://schemas.microsoft.com/office/spreadsheetml/2010/11/ac" url="C:\Users\tsingleton\Desktop\Jupyter Notebook\2. Sustainable Fleets\3. Version Control\"/>
    </mc:Choice>
  </mc:AlternateContent>
  <xr:revisionPtr revIDLastSave="0" documentId="13_ncr:1_{514B6059-FA69-4151-A035-777DC9518A46}" xr6:coauthVersionLast="47" xr6:coauthVersionMax="47" xr10:uidLastSave="{00000000-0000-0000-0000-000000000000}"/>
  <bookViews>
    <workbookView xWindow="-96" yWindow="-96" windowWidth="23232" windowHeight="12432" xr2:uid="{34756FA6-08A7-4039-8D5E-D20B9A16A6F5}"/>
  </bookViews>
  <sheets>
    <sheet name="REPORT CARD" sheetId="4" r:id="rId1"/>
    <sheet name="User Profile" sheetId="6" r:id="rId2"/>
    <sheet name="ZEV Baseline &amp; Reporting Year" sheetId="5" r:id="rId3"/>
    <sheet name="Baseline Year Data" sheetId="9" r:id="rId4"/>
    <sheet name="Reporting Year Data" sheetId="8" r:id="rId5"/>
    <sheet name="Fuel Used" sheetId="10" r:id="rId6"/>
    <sheet name="Sheet1" sheetId="16" state="hidden" r:id="rId7"/>
    <sheet name="Admin" sheetId="3" state="hidden" r:id="rId8"/>
    <sheet name="Graphs" sheetId="7" state="hidden" r:id="rId9"/>
  </sheets>
  <definedNames>
    <definedName name="badge">INDIRECT(Admin!$Y$16)</definedName>
    <definedName name="badge1">INDIRECT(Admin!$Y$22)</definedName>
    <definedName name="_xlnm.Print_Area" localSheetId="0">'REPORT CARD'!$A$2:$R$366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0" i="10" l="1"/>
  <c r="K20" i="10"/>
  <c r="K19" i="10"/>
  <c r="N19" i="10"/>
  <c r="N18" i="10"/>
  <c r="K18" i="10"/>
  <c r="K17" i="10"/>
  <c r="N15" i="10"/>
  <c r="N16" i="10" l="1"/>
  <c r="N14" i="10"/>
  <c r="N5" i="10"/>
  <c r="N6" i="10"/>
  <c r="O5" i="10"/>
  <c r="O6" i="10"/>
  <c r="N8" i="10"/>
  <c r="O8" i="10"/>
  <c r="N9" i="10"/>
  <c r="O9" i="10"/>
  <c r="N10" i="10"/>
  <c r="O10" i="10"/>
  <c r="N11" i="10"/>
  <c r="O11" i="10"/>
  <c r="N12" i="10"/>
  <c r="O12" i="10"/>
  <c r="N13" i="10"/>
  <c r="O13" i="10"/>
  <c r="O14" i="10"/>
  <c r="O15" i="10"/>
  <c r="O16" i="10"/>
  <c r="N17" i="10"/>
  <c r="O17" i="10"/>
  <c r="O18" i="10"/>
  <c r="O19" i="10"/>
  <c r="O20" i="10"/>
  <c r="T31" i="7" l="1"/>
  <c r="T30" i="7"/>
  <c r="S31" i="7"/>
  <c r="S30" i="7"/>
  <c r="R31" i="7"/>
  <c r="R30" i="7"/>
  <c r="H22" i="10"/>
  <c r="H23" i="10"/>
  <c r="G22" i="10"/>
  <c r="G23" i="10"/>
  <c r="I22" i="10"/>
  <c r="I23" i="10"/>
  <c r="A22" i="10"/>
  <c r="A23" i="10"/>
  <c r="A21" i="10"/>
  <c r="S32" i="7" l="1"/>
  <c r="T29" i="7"/>
  <c r="R32" i="7"/>
  <c r="R29" i="7"/>
  <c r="S29" i="7"/>
  <c r="T32" i="7"/>
  <c r="I9" i="10"/>
  <c r="I10" i="10"/>
  <c r="I11" i="10"/>
  <c r="I12" i="10"/>
  <c r="I13" i="10"/>
  <c r="I14" i="10"/>
  <c r="I15" i="10"/>
  <c r="I16" i="10"/>
  <c r="I17" i="10"/>
  <c r="I18" i="10"/>
  <c r="I19" i="10"/>
  <c r="I20" i="10"/>
  <c r="I21" i="10"/>
  <c r="I8" i="10"/>
  <c r="I5" i="10"/>
  <c r="I6" i="10"/>
  <c r="I4" i="10"/>
  <c r="C20" i="6"/>
  <c r="D19" i="6"/>
  <c r="D18" i="6"/>
  <c r="M95" i="3" s="1"/>
  <c r="D17" i="6"/>
  <c r="G1" i="10" s="1"/>
  <c r="N3" i="10" s="1"/>
  <c r="C16" i="6"/>
  <c r="C8" i="6"/>
  <c r="X34" i="5"/>
  <c r="V34" i="5"/>
  <c r="T34" i="5"/>
  <c r="R34" i="5"/>
  <c r="P34" i="5"/>
  <c r="N34" i="5"/>
  <c r="L34" i="5"/>
  <c r="J34" i="5"/>
  <c r="H34" i="5"/>
  <c r="F34" i="5"/>
  <c r="D34" i="5"/>
  <c r="B34" i="5"/>
  <c r="X33" i="5"/>
  <c r="V33" i="5"/>
  <c r="T33" i="5"/>
  <c r="R33" i="5"/>
  <c r="P33" i="5"/>
  <c r="N33" i="5"/>
  <c r="L33" i="5"/>
  <c r="J33" i="5"/>
  <c r="H33" i="5"/>
  <c r="F33" i="5"/>
  <c r="D33" i="5"/>
  <c r="B33" i="5"/>
  <c r="X28" i="5"/>
  <c r="V28" i="5"/>
  <c r="T28" i="5"/>
  <c r="R28" i="5"/>
  <c r="P28" i="5"/>
  <c r="N28" i="5"/>
  <c r="L28" i="5"/>
  <c r="J28" i="5"/>
  <c r="H28" i="5"/>
  <c r="F28" i="5"/>
  <c r="D28" i="5"/>
  <c r="B28" i="5"/>
  <c r="X27" i="5"/>
  <c r="V27" i="5"/>
  <c r="T27" i="5"/>
  <c r="R27" i="5"/>
  <c r="P27" i="5"/>
  <c r="N27" i="5"/>
  <c r="L27" i="5"/>
  <c r="J27" i="5"/>
  <c r="H27" i="5"/>
  <c r="F27" i="5"/>
  <c r="D27" i="5"/>
  <c r="B27" i="5"/>
  <c r="X15" i="5"/>
  <c r="V15" i="5"/>
  <c r="T15" i="5"/>
  <c r="R15" i="5"/>
  <c r="P15" i="5"/>
  <c r="N15" i="5"/>
  <c r="L15" i="5"/>
  <c r="J15" i="5"/>
  <c r="H15" i="5"/>
  <c r="F15" i="5"/>
  <c r="D15" i="5"/>
  <c r="B15" i="5"/>
  <c r="X14" i="5"/>
  <c r="V14" i="5"/>
  <c r="T14" i="5"/>
  <c r="R14" i="5"/>
  <c r="P14" i="5"/>
  <c r="N14" i="5"/>
  <c r="L14" i="5"/>
  <c r="J14" i="5"/>
  <c r="H14" i="5"/>
  <c r="F14" i="5"/>
  <c r="D14" i="5"/>
  <c r="B14" i="5"/>
  <c r="X9" i="5"/>
  <c r="V9" i="5"/>
  <c r="T9" i="5"/>
  <c r="R9" i="5"/>
  <c r="P9" i="5"/>
  <c r="N9" i="5"/>
  <c r="L9" i="5"/>
  <c r="J9" i="5"/>
  <c r="H9" i="5"/>
  <c r="F9" i="5"/>
  <c r="D9" i="5"/>
  <c r="B9" i="5"/>
  <c r="X8" i="5"/>
  <c r="V8" i="5"/>
  <c r="T8" i="5"/>
  <c r="R8" i="5"/>
  <c r="P8" i="5"/>
  <c r="N8" i="5"/>
  <c r="L8" i="5"/>
  <c r="J8" i="5"/>
  <c r="H8" i="5"/>
  <c r="F8" i="5"/>
  <c r="D8" i="5"/>
  <c r="B8" i="5"/>
  <c r="G118" i="9"/>
  <c r="X113" i="9"/>
  <c r="V113" i="9"/>
  <c r="T113" i="9"/>
  <c r="R113" i="9"/>
  <c r="P113" i="9"/>
  <c r="N113" i="9"/>
  <c r="L113" i="9"/>
  <c r="J113" i="9"/>
  <c r="H113" i="9"/>
  <c r="F113" i="9"/>
  <c r="D113" i="9"/>
  <c r="B113" i="9"/>
  <c r="Y112" i="9"/>
  <c r="X112" i="9"/>
  <c r="W112" i="9"/>
  <c r="V112" i="9"/>
  <c r="U112" i="9"/>
  <c r="T112" i="9"/>
  <c r="S112" i="9"/>
  <c r="R112" i="9"/>
  <c r="Q112" i="9"/>
  <c r="P112" i="9"/>
  <c r="O112" i="9"/>
  <c r="N112" i="9"/>
  <c r="M112" i="9"/>
  <c r="L112" i="9"/>
  <c r="K112" i="9"/>
  <c r="J112" i="9"/>
  <c r="I112" i="9"/>
  <c r="H112" i="9"/>
  <c r="G112" i="9"/>
  <c r="F112" i="9"/>
  <c r="E112" i="9"/>
  <c r="D112" i="9"/>
  <c r="C112" i="9"/>
  <c r="B112" i="9"/>
  <c r="G111" i="9"/>
  <c r="X107" i="9"/>
  <c r="V107" i="9"/>
  <c r="T107" i="9"/>
  <c r="R107" i="9"/>
  <c r="P107" i="9"/>
  <c r="N107" i="9"/>
  <c r="L107" i="9"/>
  <c r="J107" i="9"/>
  <c r="H107" i="9"/>
  <c r="F107" i="9"/>
  <c r="D107" i="9"/>
  <c r="B107" i="9"/>
  <c r="Y106" i="9"/>
  <c r="X106" i="9"/>
  <c r="W106" i="9"/>
  <c r="V106" i="9"/>
  <c r="U106" i="9"/>
  <c r="T106" i="9"/>
  <c r="S106" i="9"/>
  <c r="R106" i="9"/>
  <c r="Q106" i="9"/>
  <c r="P106" i="9"/>
  <c r="O106" i="9"/>
  <c r="N106" i="9"/>
  <c r="M106" i="9"/>
  <c r="L106" i="9"/>
  <c r="K106" i="9"/>
  <c r="J106" i="9"/>
  <c r="I106" i="9"/>
  <c r="H106" i="9"/>
  <c r="G106" i="9"/>
  <c r="F106" i="9"/>
  <c r="E106" i="9"/>
  <c r="D106" i="9"/>
  <c r="C106" i="9"/>
  <c r="B106" i="9"/>
  <c r="G105" i="9"/>
  <c r="X101" i="9"/>
  <c r="V101" i="9"/>
  <c r="T101" i="9"/>
  <c r="R101" i="9"/>
  <c r="P101" i="9"/>
  <c r="N101" i="9"/>
  <c r="L101" i="9"/>
  <c r="J101" i="9"/>
  <c r="H101" i="9"/>
  <c r="F101" i="9"/>
  <c r="D101" i="9"/>
  <c r="B101" i="9"/>
  <c r="Y100" i="9"/>
  <c r="X100" i="9"/>
  <c r="W100" i="9"/>
  <c r="V100" i="9"/>
  <c r="U100" i="9"/>
  <c r="T100" i="9"/>
  <c r="S100" i="9"/>
  <c r="R100" i="9"/>
  <c r="Q100" i="9"/>
  <c r="P100" i="9"/>
  <c r="O100" i="9"/>
  <c r="N100" i="9"/>
  <c r="M100" i="9"/>
  <c r="L100" i="9"/>
  <c r="K100" i="9"/>
  <c r="J100" i="9"/>
  <c r="I100" i="9"/>
  <c r="H100" i="9"/>
  <c r="G100" i="9"/>
  <c r="F100" i="9"/>
  <c r="E100" i="9"/>
  <c r="D100" i="9"/>
  <c r="C100" i="9"/>
  <c r="B100" i="9"/>
  <c r="AA100" i="9" s="1"/>
  <c r="G99" i="9"/>
  <c r="X95" i="9"/>
  <c r="V95" i="9"/>
  <c r="T95" i="9"/>
  <c r="R95" i="9"/>
  <c r="P95" i="9"/>
  <c r="N95" i="9"/>
  <c r="L95" i="9"/>
  <c r="J95" i="9"/>
  <c r="H95" i="9"/>
  <c r="F95" i="9"/>
  <c r="D95" i="9"/>
  <c r="B95" i="9"/>
  <c r="Y94" i="9"/>
  <c r="X94" i="9"/>
  <c r="W94" i="9"/>
  <c r="V94" i="9"/>
  <c r="U94" i="9"/>
  <c r="T94" i="9"/>
  <c r="S94" i="9"/>
  <c r="R94" i="9"/>
  <c r="Q94" i="9"/>
  <c r="P94" i="9"/>
  <c r="O94" i="9"/>
  <c r="N94" i="9"/>
  <c r="M94" i="9"/>
  <c r="L94" i="9"/>
  <c r="K94" i="9"/>
  <c r="J94" i="9"/>
  <c r="I94" i="9"/>
  <c r="H94" i="9"/>
  <c r="G94" i="9"/>
  <c r="F94" i="9"/>
  <c r="E94" i="9"/>
  <c r="D94" i="9"/>
  <c r="C94" i="9"/>
  <c r="B94" i="9"/>
  <c r="G93" i="9"/>
  <c r="X89" i="9"/>
  <c r="V89" i="9"/>
  <c r="T89" i="9"/>
  <c r="R89" i="9"/>
  <c r="P89" i="9"/>
  <c r="N89" i="9"/>
  <c r="L89" i="9"/>
  <c r="J89" i="9"/>
  <c r="H89" i="9"/>
  <c r="F89" i="9"/>
  <c r="D89" i="9"/>
  <c r="B89" i="9"/>
  <c r="Y88" i="9"/>
  <c r="X88" i="9"/>
  <c r="W88" i="9"/>
  <c r="V88" i="9"/>
  <c r="U88" i="9"/>
  <c r="T88" i="9"/>
  <c r="S88" i="9"/>
  <c r="R88" i="9"/>
  <c r="Q88" i="9"/>
  <c r="P88" i="9"/>
  <c r="O88" i="9"/>
  <c r="N88" i="9"/>
  <c r="M88" i="9"/>
  <c r="L88" i="9"/>
  <c r="K88" i="9"/>
  <c r="J88" i="9"/>
  <c r="I88" i="9"/>
  <c r="H88" i="9"/>
  <c r="G88" i="9"/>
  <c r="F88" i="9"/>
  <c r="E88" i="9"/>
  <c r="D88" i="9"/>
  <c r="C88" i="9"/>
  <c r="B88" i="9"/>
  <c r="G87" i="9"/>
  <c r="X83" i="9"/>
  <c r="V83" i="9"/>
  <c r="T83" i="9"/>
  <c r="R83" i="9"/>
  <c r="P83" i="9"/>
  <c r="N83" i="9"/>
  <c r="L83" i="9"/>
  <c r="J83" i="9"/>
  <c r="H83" i="9"/>
  <c r="F83" i="9"/>
  <c r="D83" i="9"/>
  <c r="B83" i="9"/>
  <c r="Y82" i="9"/>
  <c r="X82" i="9"/>
  <c r="W82" i="9"/>
  <c r="V82" i="9"/>
  <c r="U82" i="9"/>
  <c r="T82" i="9"/>
  <c r="S82" i="9"/>
  <c r="R82" i="9"/>
  <c r="Q82" i="9"/>
  <c r="P82" i="9"/>
  <c r="O82" i="9"/>
  <c r="N82" i="9"/>
  <c r="M82" i="9"/>
  <c r="L82" i="9"/>
  <c r="K82" i="9"/>
  <c r="J82" i="9"/>
  <c r="I82" i="9"/>
  <c r="H82" i="9"/>
  <c r="G82" i="9"/>
  <c r="F82" i="9"/>
  <c r="E82" i="9"/>
  <c r="D82" i="9"/>
  <c r="C82" i="9"/>
  <c r="B82" i="9"/>
  <c r="G81" i="9"/>
  <c r="X77" i="9"/>
  <c r="V77" i="9"/>
  <c r="T77" i="9"/>
  <c r="R77" i="9"/>
  <c r="P77" i="9"/>
  <c r="N77" i="9"/>
  <c r="L77" i="9"/>
  <c r="J77" i="9"/>
  <c r="H77" i="9"/>
  <c r="F77" i="9"/>
  <c r="D77" i="9"/>
  <c r="B77" i="9"/>
  <c r="Y76" i="9"/>
  <c r="X76" i="9"/>
  <c r="W76" i="9"/>
  <c r="V76" i="9"/>
  <c r="U76" i="9"/>
  <c r="T76" i="9"/>
  <c r="S76" i="9"/>
  <c r="R76" i="9"/>
  <c r="Q76" i="9"/>
  <c r="P76" i="9"/>
  <c r="O76" i="9"/>
  <c r="N76" i="9"/>
  <c r="M76" i="9"/>
  <c r="L76" i="9"/>
  <c r="K76" i="9"/>
  <c r="J76" i="9"/>
  <c r="I76" i="9"/>
  <c r="H76" i="9"/>
  <c r="G76" i="9"/>
  <c r="F76" i="9"/>
  <c r="E76" i="9"/>
  <c r="D76" i="9"/>
  <c r="C76" i="9"/>
  <c r="B76" i="9"/>
  <c r="G75" i="9"/>
  <c r="X71" i="9"/>
  <c r="V71" i="9"/>
  <c r="T71" i="9"/>
  <c r="R71" i="9"/>
  <c r="P71" i="9"/>
  <c r="N71" i="9"/>
  <c r="L71" i="9"/>
  <c r="J71" i="9"/>
  <c r="H71" i="9"/>
  <c r="F71" i="9"/>
  <c r="D71" i="9"/>
  <c r="B71" i="9"/>
  <c r="Y70" i="9"/>
  <c r="X70" i="9"/>
  <c r="W70" i="9"/>
  <c r="V70" i="9"/>
  <c r="U70" i="9"/>
  <c r="T70" i="9"/>
  <c r="S70" i="9"/>
  <c r="R70" i="9"/>
  <c r="Q70" i="9"/>
  <c r="P70" i="9"/>
  <c r="O70" i="9"/>
  <c r="N70" i="9"/>
  <c r="M70" i="9"/>
  <c r="L70" i="9"/>
  <c r="K70" i="9"/>
  <c r="J70" i="9"/>
  <c r="I70" i="9"/>
  <c r="H70" i="9"/>
  <c r="G70" i="9"/>
  <c r="F70" i="9"/>
  <c r="E70" i="9"/>
  <c r="D70" i="9"/>
  <c r="C70" i="9"/>
  <c r="AB70" i="9" s="1"/>
  <c r="B70" i="9"/>
  <c r="G69" i="9"/>
  <c r="X65" i="9"/>
  <c r="V65" i="9"/>
  <c r="T65" i="9"/>
  <c r="R65" i="9"/>
  <c r="P65" i="9"/>
  <c r="N65" i="9"/>
  <c r="L65" i="9"/>
  <c r="J65" i="9"/>
  <c r="H65" i="9"/>
  <c r="F65" i="9"/>
  <c r="D65" i="9"/>
  <c r="B65" i="9"/>
  <c r="Y64" i="9"/>
  <c r="X64" i="9"/>
  <c r="W64" i="9"/>
  <c r="V64" i="9"/>
  <c r="U64" i="9"/>
  <c r="T64" i="9"/>
  <c r="S64" i="9"/>
  <c r="R64" i="9"/>
  <c r="Q64" i="9"/>
  <c r="P64" i="9"/>
  <c r="O64" i="9"/>
  <c r="N64" i="9"/>
  <c r="M64" i="9"/>
  <c r="L64" i="9"/>
  <c r="K64" i="9"/>
  <c r="J64" i="9"/>
  <c r="I64" i="9"/>
  <c r="H64" i="9"/>
  <c r="G64" i="9"/>
  <c r="F64" i="9"/>
  <c r="E64" i="9"/>
  <c r="D64" i="9"/>
  <c r="C64" i="9"/>
  <c r="B64" i="9"/>
  <c r="G63" i="9"/>
  <c r="X59" i="9"/>
  <c r="V59" i="9"/>
  <c r="T59" i="9"/>
  <c r="R59" i="9"/>
  <c r="P59" i="9"/>
  <c r="N59" i="9"/>
  <c r="L59" i="9"/>
  <c r="J59" i="9"/>
  <c r="H59" i="9"/>
  <c r="F59" i="9"/>
  <c r="D59" i="9"/>
  <c r="B59" i="9"/>
  <c r="Y58" i="9"/>
  <c r="X58" i="9"/>
  <c r="W58" i="9"/>
  <c r="V58" i="9"/>
  <c r="U58" i="9"/>
  <c r="T58" i="9"/>
  <c r="S58" i="9"/>
  <c r="R58" i="9"/>
  <c r="Q58" i="9"/>
  <c r="P58" i="9"/>
  <c r="O58" i="9"/>
  <c r="N58" i="9"/>
  <c r="M58" i="9"/>
  <c r="L58" i="9"/>
  <c r="K58" i="9"/>
  <c r="J58" i="9"/>
  <c r="I58" i="9"/>
  <c r="H58" i="9"/>
  <c r="G58" i="9"/>
  <c r="F58" i="9"/>
  <c r="E58" i="9"/>
  <c r="D58" i="9"/>
  <c r="C58" i="9"/>
  <c r="B58" i="9"/>
  <c r="G57" i="9"/>
  <c r="X53" i="9"/>
  <c r="V53" i="9"/>
  <c r="T53" i="9"/>
  <c r="R53" i="9"/>
  <c r="P53" i="9"/>
  <c r="N53" i="9"/>
  <c r="L53" i="9"/>
  <c r="J53" i="9"/>
  <c r="H53" i="9"/>
  <c r="F53" i="9"/>
  <c r="D53" i="9"/>
  <c r="B53" i="9"/>
  <c r="Y52" i="9"/>
  <c r="X52" i="9"/>
  <c r="W52" i="9"/>
  <c r="V52" i="9"/>
  <c r="U52" i="9"/>
  <c r="T52" i="9"/>
  <c r="S52" i="9"/>
  <c r="R52" i="9"/>
  <c r="Q52" i="9"/>
  <c r="P52" i="9"/>
  <c r="O52" i="9"/>
  <c r="N52" i="9"/>
  <c r="M52" i="9"/>
  <c r="L52" i="9"/>
  <c r="K52" i="9"/>
  <c r="J52" i="9"/>
  <c r="I52" i="9"/>
  <c r="H52" i="9"/>
  <c r="G52" i="9"/>
  <c r="F52" i="9"/>
  <c r="E52" i="9"/>
  <c r="D52" i="9"/>
  <c r="C52" i="9"/>
  <c r="B52" i="9"/>
  <c r="G51" i="9"/>
  <c r="X47" i="9"/>
  <c r="V47" i="9"/>
  <c r="T47" i="9"/>
  <c r="R47" i="9"/>
  <c r="P47" i="9"/>
  <c r="N47" i="9"/>
  <c r="L47" i="9"/>
  <c r="J47" i="9"/>
  <c r="H47" i="9"/>
  <c r="F47" i="9"/>
  <c r="D47" i="9"/>
  <c r="B47" i="9"/>
  <c r="Y46" i="9"/>
  <c r="X46" i="9"/>
  <c r="W46" i="9"/>
  <c r="V46" i="9"/>
  <c r="U46" i="9"/>
  <c r="T46" i="9"/>
  <c r="S46" i="9"/>
  <c r="R46" i="9"/>
  <c r="Q46" i="9"/>
  <c r="P46" i="9"/>
  <c r="O46" i="9"/>
  <c r="N46" i="9"/>
  <c r="M46" i="9"/>
  <c r="L46" i="9"/>
  <c r="K46" i="9"/>
  <c r="J46" i="9"/>
  <c r="I46" i="9"/>
  <c r="H46" i="9"/>
  <c r="G46" i="9"/>
  <c r="F46" i="9"/>
  <c r="E46" i="9"/>
  <c r="D46" i="9"/>
  <c r="C46" i="9"/>
  <c r="B46" i="9"/>
  <c r="G45" i="9"/>
  <c r="X41" i="9"/>
  <c r="V41" i="9"/>
  <c r="T41" i="9"/>
  <c r="R41" i="9"/>
  <c r="P41" i="9"/>
  <c r="N41" i="9"/>
  <c r="L41" i="9"/>
  <c r="J41" i="9"/>
  <c r="H41" i="9"/>
  <c r="F41" i="9"/>
  <c r="D41" i="9"/>
  <c r="B41" i="9"/>
  <c r="Y40" i="9"/>
  <c r="X40" i="9"/>
  <c r="W40" i="9"/>
  <c r="V40" i="9"/>
  <c r="U40" i="9"/>
  <c r="T40" i="9"/>
  <c r="S40" i="9"/>
  <c r="R40" i="9"/>
  <c r="Q40" i="9"/>
  <c r="P40" i="9"/>
  <c r="O40" i="9"/>
  <c r="N40" i="9"/>
  <c r="M40" i="9"/>
  <c r="L40" i="9"/>
  <c r="K40" i="9"/>
  <c r="J40" i="9"/>
  <c r="I40" i="9"/>
  <c r="H40" i="9"/>
  <c r="G40" i="9"/>
  <c r="F40" i="9"/>
  <c r="E40" i="9"/>
  <c r="D40" i="9"/>
  <c r="C40" i="9"/>
  <c r="B40" i="9"/>
  <c r="G39" i="9"/>
  <c r="X35" i="9"/>
  <c r="V35" i="9"/>
  <c r="T35" i="9"/>
  <c r="R35" i="9"/>
  <c r="P35" i="9"/>
  <c r="N35" i="9"/>
  <c r="L35" i="9"/>
  <c r="J35" i="9"/>
  <c r="H35" i="9"/>
  <c r="F35" i="9"/>
  <c r="D35" i="9"/>
  <c r="B35" i="9"/>
  <c r="Y34" i="9"/>
  <c r="X34" i="9"/>
  <c r="W34" i="9"/>
  <c r="V34" i="9"/>
  <c r="U34" i="9"/>
  <c r="T34" i="9"/>
  <c r="S34" i="9"/>
  <c r="R34" i="9"/>
  <c r="Q34" i="9"/>
  <c r="P34" i="9"/>
  <c r="O34" i="9"/>
  <c r="N34" i="9"/>
  <c r="M34" i="9"/>
  <c r="L34" i="9"/>
  <c r="K34" i="9"/>
  <c r="J34" i="9"/>
  <c r="I34" i="9"/>
  <c r="H34" i="9"/>
  <c r="G34" i="9"/>
  <c r="F34" i="9"/>
  <c r="E34" i="9"/>
  <c r="D34" i="9"/>
  <c r="C34" i="9"/>
  <c r="B34" i="9"/>
  <c r="G33" i="9"/>
  <c r="X29" i="9"/>
  <c r="V29" i="9"/>
  <c r="T29" i="9"/>
  <c r="R29" i="9"/>
  <c r="P29" i="9"/>
  <c r="N29" i="9"/>
  <c r="L29" i="9"/>
  <c r="J29" i="9"/>
  <c r="H29" i="9"/>
  <c r="F29" i="9"/>
  <c r="D29" i="9"/>
  <c r="B29" i="9"/>
  <c r="Y28" i="9"/>
  <c r="X28" i="9"/>
  <c r="W28" i="9"/>
  <c r="V28" i="9"/>
  <c r="U28" i="9"/>
  <c r="T28" i="9"/>
  <c r="S28" i="9"/>
  <c r="R28" i="9"/>
  <c r="Q28" i="9"/>
  <c r="P28" i="9"/>
  <c r="O28" i="9"/>
  <c r="N28" i="9"/>
  <c r="M28" i="9"/>
  <c r="L28" i="9"/>
  <c r="K28" i="9"/>
  <c r="J28" i="9"/>
  <c r="I28" i="9"/>
  <c r="H28" i="9"/>
  <c r="G28" i="9"/>
  <c r="F28" i="9"/>
  <c r="E28" i="9"/>
  <c r="D28" i="9"/>
  <c r="C28" i="9"/>
  <c r="B28" i="9"/>
  <c r="G27" i="9"/>
  <c r="X23" i="9"/>
  <c r="V23" i="9"/>
  <c r="T23" i="9"/>
  <c r="R23" i="9"/>
  <c r="P23" i="9"/>
  <c r="N23" i="9"/>
  <c r="L23" i="9"/>
  <c r="J23" i="9"/>
  <c r="H23" i="9"/>
  <c r="F23" i="9"/>
  <c r="D23" i="9"/>
  <c r="B23" i="9"/>
  <c r="AA23" i="9" s="1"/>
  <c r="Y22" i="9"/>
  <c r="X22" i="9"/>
  <c r="W22" i="9"/>
  <c r="V22" i="9"/>
  <c r="U22" i="9"/>
  <c r="T22" i="9"/>
  <c r="S22" i="9"/>
  <c r="R22" i="9"/>
  <c r="Q22" i="9"/>
  <c r="P22" i="9"/>
  <c r="O22" i="9"/>
  <c r="N22" i="9"/>
  <c r="M22" i="9"/>
  <c r="L22" i="9"/>
  <c r="K22" i="9"/>
  <c r="J22" i="9"/>
  <c r="I22" i="9"/>
  <c r="H22" i="9"/>
  <c r="G22" i="9"/>
  <c r="F22" i="9"/>
  <c r="E22" i="9"/>
  <c r="D22" i="9"/>
  <c r="C22" i="9"/>
  <c r="B22" i="9"/>
  <c r="G21" i="9"/>
  <c r="X17" i="9"/>
  <c r="V17" i="9"/>
  <c r="T17" i="9"/>
  <c r="R17" i="9"/>
  <c r="P17" i="9"/>
  <c r="N17" i="9"/>
  <c r="L17" i="9"/>
  <c r="J17" i="9"/>
  <c r="H17" i="9"/>
  <c r="F17" i="9"/>
  <c r="D17" i="9"/>
  <c r="B17" i="9"/>
  <c r="Y16" i="9"/>
  <c r="X16" i="9"/>
  <c r="W16" i="9"/>
  <c r="V16" i="9"/>
  <c r="U16" i="9"/>
  <c r="T16" i="9"/>
  <c r="S16" i="9"/>
  <c r="R16" i="9"/>
  <c r="Q16" i="9"/>
  <c r="P16" i="9"/>
  <c r="O16" i="9"/>
  <c r="N16" i="9"/>
  <c r="M16" i="9"/>
  <c r="L16" i="9"/>
  <c r="K16" i="9"/>
  <c r="J16" i="9"/>
  <c r="I16" i="9"/>
  <c r="H16" i="9"/>
  <c r="G16" i="9"/>
  <c r="F16" i="9"/>
  <c r="E16" i="9"/>
  <c r="D16" i="9"/>
  <c r="C16" i="9"/>
  <c r="B16" i="9"/>
  <c r="G15" i="9"/>
  <c r="X11" i="9"/>
  <c r="V11" i="9"/>
  <c r="T11" i="9"/>
  <c r="R11" i="9"/>
  <c r="P11" i="9"/>
  <c r="N11" i="9"/>
  <c r="L11" i="9"/>
  <c r="J11" i="9"/>
  <c r="H11" i="9"/>
  <c r="F11" i="9"/>
  <c r="D11" i="9"/>
  <c r="B11" i="9"/>
  <c r="Y10" i="9"/>
  <c r="X10" i="9"/>
  <c r="W10" i="9"/>
  <c r="V10" i="9"/>
  <c r="U10" i="9"/>
  <c r="T10" i="9"/>
  <c r="S10" i="9"/>
  <c r="R10" i="9"/>
  <c r="Q10" i="9"/>
  <c r="P10" i="9"/>
  <c r="O10" i="9"/>
  <c r="N10" i="9"/>
  <c r="M10" i="9"/>
  <c r="L10" i="9"/>
  <c r="K10" i="9"/>
  <c r="J10" i="9"/>
  <c r="I10" i="9"/>
  <c r="H10" i="9"/>
  <c r="G10" i="9"/>
  <c r="F10" i="9"/>
  <c r="E10" i="9"/>
  <c r="D10" i="9"/>
  <c r="C10" i="9"/>
  <c r="B10" i="9"/>
  <c r="G9" i="9"/>
  <c r="X5" i="9"/>
  <c r="V5" i="9"/>
  <c r="T5" i="9"/>
  <c r="R5" i="9"/>
  <c r="P5" i="9"/>
  <c r="N5" i="9"/>
  <c r="L5" i="9"/>
  <c r="J5" i="9"/>
  <c r="H5" i="9"/>
  <c r="F5" i="9"/>
  <c r="D5" i="9"/>
  <c r="B5" i="9"/>
  <c r="Y4" i="9"/>
  <c r="X4" i="9"/>
  <c r="W4" i="9"/>
  <c r="V4" i="9"/>
  <c r="U4" i="9"/>
  <c r="T4" i="9"/>
  <c r="S4" i="9"/>
  <c r="R4" i="9"/>
  <c r="Q4" i="9"/>
  <c r="P4" i="9"/>
  <c r="O4" i="9"/>
  <c r="N4" i="9"/>
  <c r="M4" i="9"/>
  <c r="L4" i="9"/>
  <c r="K4" i="9"/>
  <c r="J4" i="9"/>
  <c r="I4" i="9"/>
  <c r="H4" i="9"/>
  <c r="G4" i="9"/>
  <c r="F4" i="9"/>
  <c r="E4" i="9"/>
  <c r="D4" i="9"/>
  <c r="C4" i="9"/>
  <c r="B4" i="9"/>
  <c r="I3" i="9"/>
  <c r="K3" i="9" s="1"/>
  <c r="K9" i="9" s="1"/>
  <c r="K15" i="9" s="1"/>
  <c r="K21" i="9" s="1"/>
  <c r="K27" i="9" s="1"/>
  <c r="K33" i="9" s="1"/>
  <c r="K39" i="9" s="1"/>
  <c r="K45" i="9" s="1"/>
  <c r="K51" i="9" s="1"/>
  <c r="K57" i="9" s="1"/>
  <c r="K63" i="9" s="1"/>
  <c r="K69" i="9" s="1"/>
  <c r="K75" i="9" s="1"/>
  <c r="K81" i="9" s="1"/>
  <c r="K87" i="9" s="1"/>
  <c r="K93" i="9" s="1"/>
  <c r="K99" i="9" s="1"/>
  <c r="K105" i="9" s="1"/>
  <c r="K111" i="9" s="1"/>
  <c r="K118" i="9" s="1"/>
  <c r="G118" i="8"/>
  <c r="X113" i="8"/>
  <c r="V113" i="8"/>
  <c r="T113" i="8"/>
  <c r="R113" i="8"/>
  <c r="P113" i="8"/>
  <c r="N113" i="8"/>
  <c r="L113" i="8"/>
  <c r="J113" i="8"/>
  <c r="H113" i="8"/>
  <c r="F113" i="8"/>
  <c r="D113" i="8"/>
  <c r="B113" i="8"/>
  <c r="Y112" i="8"/>
  <c r="X112" i="8"/>
  <c r="W112" i="8"/>
  <c r="V112" i="8"/>
  <c r="U112" i="8"/>
  <c r="T112" i="8"/>
  <c r="S112" i="8"/>
  <c r="R112" i="8"/>
  <c r="Q112" i="8"/>
  <c r="P112" i="8"/>
  <c r="O112" i="8"/>
  <c r="N112" i="8"/>
  <c r="M112" i="8"/>
  <c r="L112" i="8"/>
  <c r="K112" i="8"/>
  <c r="J112" i="8"/>
  <c r="I112" i="8"/>
  <c r="H112" i="8"/>
  <c r="G112" i="8"/>
  <c r="F112" i="8"/>
  <c r="E112" i="8"/>
  <c r="D112" i="8"/>
  <c r="C112" i="8"/>
  <c r="B112" i="8"/>
  <c r="G111" i="8"/>
  <c r="X107" i="8"/>
  <c r="V107" i="8"/>
  <c r="T107" i="8"/>
  <c r="R107" i="8"/>
  <c r="P107" i="8"/>
  <c r="N107" i="8"/>
  <c r="L107" i="8"/>
  <c r="J107" i="8"/>
  <c r="H107" i="8"/>
  <c r="F107" i="8"/>
  <c r="D107" i="8"/>
  <c r="B107" i="8"/>
  <c r="Y106" i="8"/>
  <c r="X106" i="8"/>
  <c r="W106" i="8"/>
  <c r="V106" i="8"/>
  <c r="U106" i="8"/>
  <c r="T106" i="8"/>
  <c r="S106" i="8"/>
  <c r="R106" i="8"/>
  <c r="Q106" i="8"/>
  <c r="P106" i="8"/>
  <c r="O106" i="8"/>
  <c r="N106" i="8"/>
  <c r="M106" i="8"/>
  <c r="L106" i="8"/>
  <c r="K106" i="8"/>
  <c r="J106" i="8"/>
  <c r="I106" i="8"/>
  <c r="H106" i="8"/>
  <c r="G106" i="8"/>
  <c r="F106" i="8"/>
  <c r="E106" i="8"/>
  <c r="D106" i="8"/>
  <c r="C106" i="8"/>
  <c r="B106" i="8"/>
  <c r="G105" i="8"/>
  <c r="X101" i="8"/>
  <c r="V101" i="8"/>
  <c r="T101" i="8"/>
  <c r="R101" i="8"/>
  <c r="P101" i="8"/>
  <c r="N101" i="8"/>
  <c r="L101" i="8"/>
  <c r="J101" i="8"/>
  <c r="H101" i="8"/>
  <c r="F101" i="8"/>
  <c r="D101" i="8"/>
  <c r="B101" i="8"/>
  <c r="Y100" i="8"/>
  <c r="X100" i="8"/>
  <c r="W100" i="8"/>
  <c r="V100" i="8"/>
  <c r="U100" i="8"/>
  <c r="T100" i="8"/>
  <c r="S100" i="8"/>
  <c r="R100" i="8"/>
  <c r="Q100" i="8"/>
  <c r="P100" i="8"/>
  <c r="O100" i="8"/>
  <c r="N100" i="8"/>
  <c r="M100" i="8"/>
  <c r="L100" i="8"/>
  <c r="K100" i="8"/>
  <c r="J100" i="8"/>
  <c r="I100" i="8"/>
  <c r="H100" i="8"/>
  <c r="G100" i="8"/>
  <c r="F100" i="8"/>
  <c r="E100" i="8"/>
  <c r="D100" i="8"/>
  <c r="C100" i="8"/>
  <c r="B100" i="8"/>
  <c r="G99" i="8"/>
  <c r="X95" i="8"/>
  <c r="V95" i="8"/>
  <c r="T95" i="8"/>
  <c r="R95" i="8"/>
  <c r="P95" i="8"/>
  <c r="N95" i="8"/>
  <c r="L95" i="8"/>
  <c r="J95" i="8"/>
  <c r="H95" i="8"/>
  <c r="F95" i="8"/>
  <c r="D95" i="8"/>
  <c r="B95" i="8"/>
  <c r="Y94" i="8"/>
  <c r="X94" i="8"/>
  <c r="W94" i="8"/>
  <c r="V94" i="8"/>
  <c r="U94" i="8"/>
  <c r="T94" i="8"/>
  <c r="S94" i="8"/>
  <c r="R94" i="8"/>
  <c r="Q94" i="8"/>
  <c r="P94" i="8"/>
  <c r="O94" i="8"/>
  <c r="N94" i="8"/>
  <c r="M94" i="8"/>
  <c r="L94" i="8"/>
  <c r="K94" i="8"/>
  <c r="J94" i="8"/>
  <c r="I94" i="8"/>
  <c r="H94" i="8"/>
  <c r="G94" i="8"/>
  <c r="F94" i="8"/>
  <c r="E94" i="8"/>
  <c r="D94" i="8"/>
  <c r="C94" i="8"/>
  <c r="B94" i="8"/>
  <c r="G93" i="8"/>
  <c r="X89" i="8"/>
  <c r="V89" i="8"/>
  <c r="T89" i="8"/>
  <c r="R89" i="8"/>
  <c r="P89" i="8"/>
  <c r="N89" i="8"/>
  <c r="L89" i="8"/>
  <c r="J89" i="8"/>
  <c r="H89" i="8"/>
  <c r="F89" i="8"/>
  <c r="D89" i="8"/>
  <c r="B89" i="8"/>
  <c r="Y88" i="8"/>
  <c r="X88" i="8"/>
  <c r="W88" i="8"/>
  <c r="V88" i="8"/>
  <c r="U88" i="8"/>
  <c r="T88" i="8"/>
  <c r="S88" i="8"/>
  <c r="R88" i="8"/>
  <c r="Q88" i="8"/>
  <c r="P88" i="8"/>
  <c r="O88" i="8"/>
  <c r="N88" i="8"/>
  <c r="M88" i="8"/>
  <c r="L88" i="8"/>
  <c r="K88" i="8"/>
  <c r="J88" i="8"/>
  <c r="I88" i="8"/>
  <c r="H88" i="8"/>
  <c r="G88" i="8"/>
  <c r="F88" i="8"/>
  <c r="E88" i="8"/>
  <c r="D88" i="8"/>
  <c r="C88" i="8"/>
  <c r="B88" i="8"/>
  <c r="G87" i="8"/>
  <c r="X83" i="8"/>
  <c r="V83" i="8"/>
  <c r="T83" i="8"/>
  <c r="R83" i="8"/>
  <c r="P83" i="8"/>
  <c r="N83" i="8"/>
  <c r="L83" i="8"/>
  <c r="J83" i="8"/>
  <c r="H83" i="8"/>
  <c r="F83" i="8"/>
  <c r="D83" i="8"/>
  <c r="B83" i="8"/>
  <c r="Y82" i="8"/>
  <c r="X82" i="8"/>
  <c r="W82" i="8"/>
  <c r="V82" i="8"/>
  <c r="U82" i="8"/>
  <c r="T82" i="8"/>
  <c r="S82" i="8"/>
  <c r="R82" i="8"/>
  <c r="Q82" i="8"/>
  <c r="P82" i="8"/>
  <c r="O82" i="8"/>
  <c r="N82" i="8"/>
  <c r="M82" i="8"/>
  <c r="L82" i="8"/>
  <c r="K82" i="8"/>
  <c r="J82" i="8"/>
  <c r="I82" i="8"/>
  <c r="H82" i="8"/>
  <c r="G82" i="8"/>
  <c r="F82" i="8"/>
  <c r="E82" i="8"/>
  <c r="D82" i="8"/>
  <c r="C82" i="8"/>
  <c r="B82" i="8"/>
  <c r="G81" i="8"/>
  <c r="X77" i="8"/>
  <c r="V77" i="8"/>
  <c r="T77" i="8"/>
  <c r="R77" i="8"/>
  <c r="P77" i="8"/>
  <c r="N77" i="8"/>
  <c r="L77" i="8"/>
  <c r="J77" i="8"/>
  <c r="H77" i="8"/>
  <c r="F77" i="8"/>
  <c r="D77" i="8"/>
  <c r="B77" i="8"/>
  <c r="Y76" i="8"/>
  <c r="X76" i="8"/>
  <c r="W76" i="8"/>
  <c r="V76" i="8"/>
  <c r="U76" i="8"/>
  <c r="T76" i="8"/>
  <c r="S76" i="8"/>
  <c r="R76" i="8"/>
  <c r="Q76" i="8"/>
  <c r="P76" i="8"/>
  <c r="O76" i="8"/>
  <c r="N76" i="8"/>
  <c r="M76" i="8"/>
  <c r="L76" i="8"/>
  <c r="K76" i="8"/>
  <c r="J76" i="8"/>
  <c r="I76" i="8"/>
  <c r="H76" i="8"/>
  <c r="G76" i="8"/>
  <c r="F76" i="8"/>
  <c r="E76" i="8"/>
  <c r="D76" i="8"/>
  <c r="C76" i="8"/>
  <c r="B76" i="8"/>
  <c r="G75" i="8"/>
  <c r="X71" i="8"/>
  <c r="V71" i="8"/>
  <c r="T71" i="8"/>
  <c r="R71" i="8"/>
  <c r="P71" i="8"/>
  <c r="N71" i="8"/>
  <c r="L71" i="8"/>
  <c r="J71" i="8"/>
  <c r="H71" i="8"/>
  <c r="F71" i="8"/>
  <c r="D71" i="8"/>
  <c r="B71" i="8"/>
  <c r="Y70" i="8"/>
  <c r="X70" i="8"/>
  <c r="W70" i="8"/>
  <c r="V70" i="8"/>
  <c r="U70" i="8"/>
  <c r="T70" i="8"/>
  <c r="S70" i="8"/>
  <c r="R70" i="8"/>
  <c r="Q70" i="8"/>
  <c r="P70" i="8"/>
  <c r="O70" i="8"/>
  <c r="N70" i="8"/>
  <c r="M70" i="8"/>
  <c r="L70" i="8"/>
  <c r="K70" i="8"/>
  <c r="J70" i="8"/>
  <c r="I70" i="8"/>
  <c r="H70" i="8"/>
  <c r="G70" i="8"/>
  <c r="F70" i="8"/>
  <c r="E70" i="8"/>
  <c r="D70" i="8"/>
  <c r="C70" i="8"/>
  <c r="B70" i="8"/>
  <c r="G69" i="8"/>
  <c r="X65" i="8"/>
  <c r="V65" i="8"/>
  <c r="T65" i="8"/>
  <c r="R65" i="8"/>
  <c r="P65" i="8"/>
  <c r="N65" i="8"/>
  <c r="L65" i="8"/>
  <c r="J65" i="8"/>
  <c r="H65" i="8"/>
  <c r="F65" i="8"/>
  <c r="D65" i="8"/>
  <c r="B65" i="8"/>
  <c r="Y64" i="8"/>
  <c r="X64" i="8"/>
  <c r="W64" i="8"/>
  <c r="V64" i="8"/>
  <c r="U64" i="8"/>
  <c r="T64" i="8"/>
  <c r="S64" i="8"/>
  <c r="R64" i="8"/>
  <c r="Q64" i="8"/>
  <c r="P64" i="8"/>
  <c r="O64" i="8"/>
  <c r="N64" i="8"/>
  <c r="M64" i="8"/>
  <c r="L64" i="8"/>
  <c r="K64" i="8"/>
  <c r="J64" i="8"/>
  <c r="I64" i="8"/>
  <c r="H64" i="8"/>
  <c r="G64" i="8"/>
  <c r="F64" i="8"/>
  <c r="E64" i="8"/>
  <c r="D64" i="8"/>
  <c r="C64" i="8"/>
  <c r="B64" i="8"/>
  <c r="G63" i="8"/>
  <c r="X59" i="8"/>
  <c r="V59" i="8"/>
  <c r="T59" i="8"/>
  <c r="R59" i="8"/>
  <c r="P59" i="8"/>
  <c r="N59" i="8"/>
  <c r="L59" i="8"/>
  <c r="J59" i="8"/>
  <c r="H59" i="8"/>
  <c r="F59" i="8"/>
  <c r="D59" i="8"/>
  <c r="B59" i="8"/>
  <c r="Y58" i="8"/>
  <c r="X58" i="8"/>
  <c r="W58" i="8"/>
  <c r="V58" i="8"/>
  <c r="U58" i="8"/>
  <c r="T58" i="8"/>
  <c r="S58" i="8"/>
  <c r="R58" i="8"/>
  <c r="Q58" i="8"/>
  <c r="P58" i="8"/>
  <c r="O58" i="8"/>
  <c r="N58" i="8"/>
  <c r="M58" i="8"/>
  <c r="L58" i="8"/>
  <c r="K58" i="8"/>
  <c r="J58" i="8"/>
  <c r="I58" i="8"/>
  <c r="H58" i="8"/>
  <c r="G58" i="8"/>
  <c r="F58" i="8"/>
  <c r="E58" i="8"/>
  <c r="D58" i="8"/>
  <c r="C58" i="8"/>
  <c r="B58" i="8"/>
  <c r="G57" i="8"/>
  <c r="X53" i="8"/>
  <c r="V53" i="8"/>
  <c r="T53" i="8"/>
  <c r="R53" i="8"/>
  <c r="P53" i="8"/>
  <c r="N53" i="8"/>
  <c r="L53" i="8"/>
  <c r="J53" i="8"/>
  <c r="H53" i="8"/>
  <c r="F53" i="8"/>
  <c r="D53" i="8"/>
  <c r="B53" i="8"/>
  <c r="Y52" i="8"/>
  <c r="X52" i="8"/>
  <c r="W52" i="8"/>
  <c r="V52" i="8"/>
  <c r="U52" i="8"/>
  <c r="T52" i="8"/>
  <c r="S52" i="8"/>
  <c r="R52" i="8"/>
  <c r="Q52" i="8"/>
  <c r="P52" i="8"/>
  <c r="O52" i="8"/>
  <c r="N52" i="8"/>
  <c r="M52" i="8"/>
  <c r="L52" i="8"/>
  <c r="K52" i="8"/>
  <c r="J52" i="8"/>
  <c r="I52" i="8"/>
  <c r="H52" i="8"/>
  <c r="G52" i="8"/>
  <c r="F52" i="8"/>
  <c r="E52" i="8"/>
  <c r="D52" i="8"/>
  <c r="C52" i="8"/>
  <c r="B52" i="8"/>
  <c r="G51" i="8"/>
  <c r="X47" i="8"/>
  <c r="V47" i="8"/>
  <c r="T47" i="8"/>
  <c r="R47" i="8"/>
  <c r="P47" i="8"/>
  <c r="N47" i="8"/>
  <c r="L47" i="8"/>
  <c r="J47" i="8"/>
  <c r="H47" i="8"/>
  <c r="F47" i="8"/>
  <c r="D47" i="8"/>
  <c r="B47" i="8"/>
  <c r="Y46" i="8"/>
  <c r="X46" i="8"/>
  <c r="W46" i="8"/>
  <c r="V46" i="8"/>
  <c r="U46" i="8"/>
  <c r="T46" i="8"/>
  <c r="S46" i="8"/>
  <c r="R46" i="8"/>
  <c r="Q46" i="8"/>
  <c r="P46" i="8"/>
  <c r="O46" i="8"/>
  <c r="N46" i="8"/>
  <c r="M46" i="8"/>
  <c r="L46" i="8"/>
  <c r="K46" i="8"/>
  <c r="J46" i="8"/>
  <c r="I46" i="8"/>
  <c r="H46" i="8"/>
  <c r="G46" i="8"/>
  <c r="F46" i="8"/>
  <c r="E46" i="8"/>
  <c r="D46" i="8"/>
  <c r="C46" i="8"/>
  <c r="B46" i="8"/>
  <c r="G45" i="8"/>
  <c r="X41" i="8"/>
  <c r="V41" i="8"/>
  <c r="T41" i="8"/>
  <c r="R41" i="8"/>
  <c r="P41" i="8"/>
  <c r="N41" i="8"/>
  <c r="L41" i="8"/>
  <c r="J41" i="8"/>
  <c r="H41" i="8"/>
  <c r="F41" i="8"/>
  <c r="D41" i="8"/>
  <c r="B41" i="8"/>
  <c r="Y40" i="8"/>
  <c r="X40" i="8"/>
  <c r="W40" i="8"/>
  <c r="V40" i="8"/>
  <c r="U40" i="8"/>
  <c r="T40" i="8"/>
  <c r="S40" i="8"/>
  <c r="R40" i="8"/>
  <c r="Q40" i="8"/>
  <c r="P40" i="8"/>
  <c r="O40" i="8"/>
  <c r="N40" i="8"/>
  <c r="M40" i="8"/>
  <c r="L40" i="8"/>
  <c r="K40" i="8"/>
  <c r="J40" i="8"/>
  <c r="I40" i="8"/>
  <c r="H40" i="8"/>
  <c r="G40" i="8"/>
  <c r="F40" i="8"/>
  <c r="E40" i="8"/>
  <c r="D40" i="8"/>
  <c r="C40" i="8"/>
  <c r="B40" i="8"/>
  <c r="G39" i="8"/>
  <c r="X35" i="8"/>
  <c r="V35" i="8"/>
  <c r="T35" i="8"/>
  <c r="R35" i="8"/>
  <c r="P35" i="8"/>
  <c r="N35" i="8"/>
  <c r="L35" i="8"/>
  <c r="J35" i="8"/>
  <c r="H35" i="8"/>
  <c r="F35" i="8"/>
  <c r="D35" i="8"/>
  <c r="B35" i="8"/>
  <c r="Y34" i="8"/>
  <c r="X34" i="8"/>
  <c r="W34" i="8"/>
  <c r="V34" i="8"/>
  <c r="U34" i="8"/>
  <c r="T34" i="8"/>
  <c r="S34" i="8"/>
  <c r="R34" i="8"/>
  <c r="Q34" i="8"/>
  <c r="P34" i="8"/>
  <c r="O34" i="8"/>
  <c r="N34" i="8"/>
  <c r="M34" i="8"/>
  <c r="L34" i="8"/>
  <c r="K34" i="8"/>
  <c r="J34" i="8"/>
  <c r="I34" i="8"/>
  <c r="H34" i="8"/>
  <c r="G34" i="8"/>
  <c r="F34" i="8"/>
  <c r="E34" i="8"/>
  <c r="D34" i="8"/>
  <c r="C34" i="8"/>
  <c r="B34" i="8"/>
  <c r="G33" i="8"/>
  <c r="X29" i="8"/>
  <c r="V29" i="8"/>
  <c r="T29" i="8"/>
  <c r="R29" i="8"/>
  <c r="P29" i="8"/>
  <c r="N29" i="8"/>
  <c r="L29" i="8"/>
  <c r="J29" i="8"/>
  <c r="H29" i="8"/>
  <c r="F29" i="8"/>
  <c r="D29" i="8"/>
  <c r="B29" i="8"/>
  <c r="Y28" i="8"/>
  <c r="X28" i="8"/>
  <c r="W28" i="8"/>
  <c r="V28" i="8"/>
  <c r="U28" i="8"/>
  <c r="T28" i="8"/>
  <c r="S28" i="8"/>
  <c r="R28" i="8"/>
  <c r="Q28" i="8"/>
  <c r="P28" i="8"/>
  <c r="O28" i="8"/>
  <c r="N28" i="8"/>
  <c r="M28" i="8"/>
  <c r="L28" i="8"/>
  <c r="K28" i="8"/>
  <c r="J28" i="8"/>
  <c r="I28" i="8"/>
  <c r="H28" i="8"/>
  <c r="G28" i="8"/>
  <c r="F28" i="8"/>
  <c r="E28" i="8"/>
  <c r="D28" i="8"/>
  <c r="C28" i="8"/>
  <c r="B28" i="8"/>
  <c r="G27" i="8"/>
  <c r="X23" i="8"/>
  <c r="V23" i="8"/>
  <c r="T23" i="8"/>
  <c r="R23" i="8"/>
  <c r="P23" i="8"/>
  <c r="N23" i="8"/>
  <c r="L23" i="8"/>
  <c r="J23" i="8"/>
  <c r="H23" i="8"/>
  <c r="F23" i="8"/>
  <c r="D23" i="8"/>
  <c r="B23" i="8"/>
  <c r="Y22" i="8"/>
  <c r="X22" i="8"/>
  <c r="W22" i="8"/>
  <c r="V22" i="8"/>
  <c r="U22" i="8"/>
  <c r="T22" i="8"/>
  <c r="S22" i="8"/>
  <c r="R22" i="8"/>
  <c r="Q22" i="8"/>
  <c r="P22" i="8"/>
  <c r="O22" i="8"/>
  <c r="N22" i="8"/>
  <c r="M22" i="8"/>
  <c r="L22" i="8"/>
  <c r="K22" i="8"/>
  <c r="J22" i="8"/>
  <c r="I22" i="8"/>
  <c r="H22" i="8"/>
  <c r="G22" i="8"/>
  <c r="F22" i="8"/>
  <c r="E22" i="8"/>
  <c r="D22" i="8"/>
  <c r="C22" i="8"/>
  <c r="B22" i="8"/>
  <c r="G21" i="8"/>
  <c r="X17" i="8"/>
  <c r="V17" i="8"/>
  <c r="T17" i="8"/>
  <c r="R17" i="8"/>
  <c r="P17" i="8"/>
  <c r="N17" i="8"/>
  <c r="L17" i="8"/>
  <c r="J17" i="8"/>
  <c r="H17" i="8"/>
  <c r="F17" i="8"/>
  <c r="D17" i="8"/>
  <c r="B17" i="8"/>
  <c r="Y16" i="8"/>
  <c r="X16" i="8"/>
  <c r="W16" i="8"/>
  <c r="V16" i="8"/>
  <c r="U16" i="8"/>
  <c r="T16" i="8"/>
  <c r="S16" i="8"/>
  <c r="R16" i="8"/>
  <c r="Q16" i="8"/>
  <c r="P16" i="8"/>
  <c r="O16" i="8"/>
  <c r="N16" i="8"/>
  <c r="M16" i="8"/>
  <c r="L16" i="8"/>
  <c r="K16" i="8"/>
  <c r="J16" i="8"/>
  <c r="I16" i="8"/>
  <c r="H16" i="8"/>
  <c r="G16" i="8"/>
  <c r="F16" i="8"/>
  <c r="E16" i="8"/>
  <c r="D16" i="8"/>
  <c r="C16" i="8"/>
  <c r="B16" i="8"/>
  <c r="G15" i="8"/>
  <c r="X11" i="8"/>
  <c r="V11" i="8"/>
  <c r="T11" i="8"/>
  <c r="R11" i="8"/>
  <c r="P11" i="8"/>
  <c r="N11" i="8"/>
  <c r="L11" i="8"/>
  <c r="J11" i="8"/>
  <c r="H11" i="8"/>
  <c r="F11" i="8"/>
  <c r="D11" i="8"/>
  <c r="B11" i="8"/>
  <c r="Y10" i="8"/>
  <c r="X10" i="8"/>
  <c r="W10" i="8"/>
  <c r="V10" i="8"/>
  <c r="U10" i="8"/>
  <c r="T10" i="8"/>
  <c r="S10" i="8"/>
  <c r="R10" i="8"/>
  <c r="Q10" i="8"/>
  <c r="P10" i="8"/>
  <c r="O10" i="8"/>
  <c r="N10" i="8"/>
  <c r="M10" i="8"/>
  <c r="L10" i="8"/>
  <c r="K10" i="8"/>
  <c r="J10" i="8"/>
  <c r="I10" i="8"/>
  <c r="H10" i="8"/>
  <c r="G10" i="8"/>
  <c r="F10" i="8"/>
  <c r="E10" i="8"/>
  <c r="D10" i="8"/>
  <c r="C10" i="8"/>
  <c r="B10" i="8"/>
  <c r="G9" i="8"/>
  <c r="X5" i="8"/>
  <c r="V5" i="8"/>
  <c r="T5" i="8"/>
  <c r="R5" i="8"/>
  <c r="P5" i="8"/>
  <c r="N5" i="8"/>
  <c r="L5" i="8"/>
  <c r="J5" i="8"/>
  <c r="H5" i="8"/>
  <c r="F5" i="8"/>
  <c r="D5" i="8"/>
  <c r="B5" i="8"/>
  <c r="Y4" i="8"/>
  <c r="X4" i="8"/>
  <c r="W4" i="8"/>
  <c r="V4" i="8"/>
  <c r="U4" i="8"/>
  <c r="T4" i="8"/>
  <c r="S4" i="8"/>
  <c r="R4" i="8"/>
  <c r="Q4" i="8"/>
  <c r="P4" i="8"/>
  <c r="O4" i="8"/>
  <c r="N4" i="8"/>
  <c r="M4" i="8"/>
  <c r="L4" i="8"/>
  <c r="K4" i="8"/>
  <c r="J4" i="8"/>
  <c r="I4" i="8"/>
  <c r="H4" i="8"/>
  <c r="G4" i="8"/>
  <c r="F4" i="8"/>
  <c r="E4" i="8"/>
  <c r="D4" i="8"/>
  <c r="C4" i="8"/>
  <c r="B4" i="8"/>
  <c r="I3" i="8"/>
  <c r="K3" i="8" s="1"/>
  <c r="H21" i="10"/>
  <c r="G21" i="10"/>
  <c r="H20" i="10"/>
  <c r="L20" i="10" s="1"/>
  <c r="G20" i="10"/>
  <c r="H19" i="10"/>
  <c r="L19" i="10" s="1"/>
  <c r="G19" i="10"/>
  <c r="H18" i="10"/>
  <c r="L18" i="10" s="1"/>
  <c r="G18" i="10"/>
  <c r="H17" i="10"/>
  <c r="L17" i="10" s="1"/>
  <c r="G17" i="10"/>
  <c r="H16" i="10"/>
  <c r="G16" i="10"/>
  <c r="K16" i="10" s="1"/>
  <c r="H15" i="10"/>
  <c r="G15" i="10"/>
  <c r="H14" i="10"/>
  <c r="G14" i="10"/>
  <c r="H13" i="10"/>
  <c r="G13" i="10"/>
  <c r="H12" i="10"/>
  <c r="L12" i="10" s="1"/>
  <c r="G12" i="10"/>
  <c r="K12" i="10" s="1"/>
  <c r="H11" i="10"/>
  <c r="L11" i="10" s="1"/>
  <c r="G11" i="10"/>
  <c r="H10" i="10"/>
  <c r="G10" i="10"/>
  <c r="H9" i="10"/>
  <c r="G9" i="10"/>
  <c r="H8" i="10"/>
  <c r="G8" i="10"/>
  <c r="H6" i="10"/>
  <c r="G6" i="10"/>
  <c r="H5" i="10"/>
  <c r="G5" i="10"/>
  <c r="H4" i="10"/>
  <c r="L4" i="10" s="1"/>
  <c r="O4" i="10" s="1"/>
  <c r="G4" i="10"/>
  <c r="K4" i="10" s="1"/>
  <c r="N4" i="10" s="1"/>
  <c r="L16" i="10"/>
  <c r="B15" i="8"/>
  <c r="B21" i="8" s="1"/>
  <c r="B27" i="8" s="1"/>
  <c r="B33" i="8" s="1"/>
  <c r="B39" i="8" s="1"/>
  <c r="B45" i="8" s="1"/>
  <c r="B51" i="8" s="1"/>
  <c r="B57" i="8" s="1"/>
  <c r="B63" i="8" s="1"/>
  <c r="B69" i="8" s="1"/>
  <c r="B75" i="8" s="1"/>
  <c r="B81" i="8" s="1"/>
  <c r="B87" i="8" s="1"/>
  <c r="B93" i="8" s="1"/>
  <c r="B99" i="8" s="1"/>
  <c r="B105" i="8" s="1"/>
  <c r="B111" i="8" s="1"/>
  <c r="B118" i="8" s="1"/>
  <c r="C9" i="8"/>
  <c r="C15" i="8" s="1"/>
  <c r="C21" i="8" s="1"/>
  <c r="C27" i="8" s="1"/>
  <c r="C33" i="8" s="1"/>
  <c r="C39" i="8" s="1"/>
  <c r="C45" i="8" s="1"/>
  <c r="C51" i="8" s="1"/>
  <c r="C57" i="8" s="1"/>
  <c r="C63" i="8" s="1"/>
  <c r="C69" i="8" s="1"/>
  <c r="C75" i="8" s="1"/>
  <c r="C81" i="8" s="1"/>
  <c r="C87" i="8" s="1"/>
  <c r="C93" i="8" s="1"/>
  <c r="C99" i="8" s="1"/>
  <c r="C105" i="8" s="1"/>
  <c r="C111" i="8" s="1"/>
  <c r="C118" i="8" s="1"/>
  <c r="B9" i="8"/>
  <c r="E3" i="8"/>
  <c r="G3" i="8" s="1"/>
  <c r="D3" i="8"/>
  <c r="C15" i="9"/>
  <c r="C21" i="9" s="1"/>
  <c r="C27" i="9" s="1"/>
  <c r="C33" i="9" s="1"/>
  <c r="C39" i="9" s="1"/>
  <c r="C45" i="9" s="1"/>
  <c r="C51" i="9" s="1"/>
  <c r="C57" i="9" s="1"/>
  <c r="C63" i="9" s="1"/>
  <c r="C69" i="9" s="1"/>
  <c r="C75" i="9" s="1"/>
  <c r="C81" i="9" s="1"/>
  <c r="C87" i="9" s="1"/>
  <c r="C93" i="9" s="1"/>
  <c r="C99" i="9" s="1"/>
  <c r="C105" i="9" s="1"/>
  <c r="C111" i="9" s="1"/>
  <c r="C118" i="9" s="1"/>
  <c r="B15" i="9"/>
  <c r="B21" i="9" s="1"/>
  <c r="B27" i="9" s="1"/>
  <c r="B33" i="9" s="1"/>
  <c r="B39" i="9" s="1"/>
  <c r="B45" i="9" s="1"/>
  <c r="B51" i="9" s="1"/>
  <c r="B57" i="9" s="1"/>
  <c r="B63" i="9" s="1"/>
  <c r="B69" i="9" s="1"/>
  <c r="B75" i="9" s="1"/>
  <c r="B81" i="9" s="1"/>
  <c r="B87" i="9" s="1"/>
  <c r="B93" i="9" s="1"/>
  <c r="B99" i="9" s="1"/>
  <c r="B105" i="9" s="1"/>
  <c r="B111" i="9" s="1"/>
  <c r="B118" i="9" s="1"/>
  <c r="C9" i="9"/>
  <c r="B9" i="9"/>
  <c r="E3" i="9"/>
  <c r="D3" i="9"/>
  <c r="F3" i="9" s="1"/>
  <c r="I9" i="9" l="1"/>
  <c r="I15" i="9" s="1"/>
  <c r="I21" i="9" s="1"/>
  <c r="I27" i="9" s="1"/>
  <c r="I33" i="9" s="1"/>
  <c r="I39" i="9" s="1"/>
  <c r="I45" i="9" s="1"/>
  <c r="I51" i="9" s="1"/>
  <c r="I57" i="9" s="1"/>
  <c r="I63" i="9" s="1"/>
  <c r="I69" i="9" s="1"/>
  <c r="I75" i="9" s="1"/>
  <c r="I81" i="9" s="1"/>
  <c r="I87" i="9" s="1"/>
  <c r="I93" i="9" s="1"/>
  <c r="I99" i="9" s="1"/>
  <c r="I105" i="9" s="1"/>
  <c r="I111" i="9" s="1"/>
  <c r="I118" i="9" s="1"/>
  <c r="M102" i="3"/>
  <c r="M109" i="3"/>
  <c r="K6" i="10"/>
  <c r="D120" i="8"/>
  <c r="V120" i="8"/>
  <c r="AA34" i="8"/>
  <c r="AA46" i="8"/>
  <c r="P119" i="8"/>
  <c r="W15" i="7" s="1"/>
  <c r="AB64" i="8"/>
  <c r="AA82" i="8"/>
  <c r="AB112" i="8"/>
  <c r="AA113" i="8"/>
  <c r="F119" i="9"/>
  <c r="D15" i="7" s="1"/>
  <c r="N119" i="9"/>
  <c r="V119" i="9"/>
  <c r="J120" i="9"/>
  <c r="I119" i="9"/>
  <c r="AA17" i="9"/>
  <c r="AA22" i="9"/>
  <c r="F120" i="9"/>
  <c r="AB40" i="9"/>
  <c r="AB52" i="9"/>
  <c r="AA58" i="9"/>
  <c r="AA70" i="9"/>
  <c r="AA77" i="9"/>
  <c r="AA82" i="9"/>
  <c r="AB88" i="9"/>
  <c r="AA89" i="9"/>
  <c r="AB100" i="9"/>
  <c r="AA101" i="9"/>
  <c r="AA106" i="9"/>
  <c r="AA107" i="9"/>
  <c r="L6" i="10"/>
  <c r="AB34" i="8"/>
  <c r="K9" i="10"/>
  <c r="AB46" i="8"/>
  <c r="AA64" i="8"/>
  <c r="AB82" i="8"/>
  <c r="AA100" i="8"/>
  <c r="AA112" i="8"/>
  <c r="D119" i="9"/>
  <c r="L120" i="9"/>
  <c r="B120" i="9"/>
  <c r="R120" i="9"/>
  <c r="AB22" i="9"/>
  <c r="N120" i="9"/>
  <c r="AB46" i="9"/>
  <c r="AA52" i="9"/>
  <c r="AA65" i="9"/>
  <c r="AA76" i="9"/>
  <c r="AB82" i="9"/>
  <c r="AB94" i="9"/>
  <c r="AA113" i="9"/>
  <c r="AB28" i="8"/>
  <c r="AA65" i="8"/>
  <c r="Y119" i="9"/>
  <c r="AA10" i="9"/>
  <c r="AA46" i="9"/>
  <c r="AA71" i="9"/>
  <c r="AB76" i="9"/>
  <c r="AA94" i="9"/>
  <c r="AA95" i="9"/>
  <c r="AB112" i="9"/>
  <c r="AA9" i="5"/>
  <c r="L10" i="10"/>
  <c r="I119" i="8"/>
  <c r="Y119" i="8"/>
  <c r="P120" i="8"/>
  <c r="AA10" i="8"/>
  <c r="AA11" i="8"/>
  <c r="AB16" i="8"/>
  <c r="AA29" i="8"/>
  <c r="AB40" i="8"/>
  <c r="AA41" i="8"/>
  <c r="AA47" i="8"/>
  <c r="AB52" i="8"/>
  <c r="AA58" i="8"/>
  <c r="AA59" i="8"/>
  <c r="AA70" i="8"/>
  <c r="AA71" i="8"/>
  <c r="AB76" i="8"/>
  <c r="AA77" i="8"/>
  <c r="AB88" i="8"/>
  <c r="AA89" i="8"/>
  <c r="AA94" i="8"/>
  <c r="AB100" i="8"/>
  <c r="AA106" i="8"/>
  <c r="AA107" i="8"/>
  <c r="Q119" i="9"/>
  <c r="L119" i="9"/>
  <c r="T119" i="9"/>
  <c r="V120" i="9"/>
  <c r="AA8" i="5"/>
  <c r="B5" i="7"/>
  <c r="L93" i="4" s="1"/>
  <c r="AA27" i="5"/>
  <c r="AA33" i="5"/>
  <c r="H1" i="10"/>
  <c r="L3" i="10" s="1"/>
  <c r="B119" i="8"/>
  <c r="J119" i="8"/>
  <c r="R119" i="8"/>
  <c r="AA5" i="8"/>
  <c r="R120" i="8"/>
  <c r="H120" i="8"/>
  <c r="X120" i="8"/>
  <c r="AA23" i="8"/>
  <c r="T120" i="8"/>
  <c r="J120" i="8"/>
  <c r="AA40" i="8"/>
  <c r="AA52" i="8"/>
  <c r="AB70" i="8"/>
  <c r="AA76" i="8"/>
  <c r="AA88" i="8"/>
  <c r="AB94" i="8"/>
  <c r="AA95" i="8"/>
  <c r="AA101" i="8"/>
  <c r="AB106" i="8"/>
  <c r="L13" i="10"/>
  <c r="L119" i="8"/>
  <c r="G119" i="8"/>
  <c r="G119" i="9"/>
  <c r="F120" i="8"/>
  <c r="F5" i="7"/>
  <c r="L135" i="4" s="1"/>
  <c r="T119" i="8"/>
  <c r="AA17" i="8"/>
  <c r="AA83" i="8"/>
  <c r="K11" i="10"/>
  <c r="AA22" i="8"/>
  <c r="K14" i="10"/>
  <c r="K13" i="10"/>
  <c r="K10" i="10"/>
  <c r="N120" i="8"/>
  <c r="L120" i="8"/>
  <c r="E119" i="8"/>
  <c r="M119" i="8"/>
  <c r="U119" i="8"/>
  <c r="C119" i="8"/>
  <c r="K119" i="8"/>
  <c r="S119" i="8"/>
  <c r="Q119" i="8"/>
  <c r="O119" i="8"/>
  <c r="W119" i="8"/>
  <c r="D119" i="8"/>
  <c r="H119" i="8"/>
  <c r="X119" i="8"/>
  <c r="AA34" i="5"/>
  <c r="D4" i="7"/>
  <c r="AA14" i="5"/>
  <c r="AA15" i="5"/>
  <c r="D5" i="7"/>
  <c r="L114" i="4" s="1"/>
  <c r="M3" i="9"/>
  <c r="O3" i="9" s="1"/>
  <c r="M3" i="8"/>
  <c r="O3" i="8" s="1"/>
  <c r="K9" i="8"/>
  <c r="K15" i="8" s="1"/>
  <c r="K21" i="8" s="1"/>
  <c r="K27" i="8" s="1"/>
  <c r="K33" i="8" s="1"/>
  <c r="K39" i="8" s="1"/>
  <c r="K45" i="8" s="1"/>
  <c r="K51" i="8" s="1"/>
  <c r="K57" i="8" s="1"/>
  <c r="K63" i="8" s="1"/>
  <c r="K69" i="8" s="1"/>
  <c r="K75" i="8" s="1"/>
  <c r="K81" i="8" s="1"/>
  <c r="K87" i="8" s="1"/>
  <c r="K93" i="8" s="1"/>
  <c r="K99" i="8" s="1"/>
  <c r="K105" i="8" s="1"/>
  <c r="K111" i="8" s="1"/>
  <c r="K118" i="8" s="1"/>
  <c r="I9" i="8"/>
  <c r="I15" i="8" s="1"/>
  <c r="I21" i="8" s="1"/>
  <c r="I27" i="8" s="1"/>
  <c r="I33" i="8" s="1"/>
  <c r="I39" i="8" s="1"/>
  <c r="I45" i="8" s="1"/>
  <c r="I51" i="8" s="1"/>
  <c r="I57" i="8" s="1"/>
  <c r="I63" i="8" s="1"/>
  <c r="I69" i="8" s="1"/>
  <c r="I75" i="8" s="1"/>
  <c r="I81" i="8" s="1"/>
  <c r="I87" i="8" s="1"/>
  <c r="I93" i="8" s="1"/>
  <c r="I99" i="8" s="1"/>
  <c r="I105" i="8" s="1"/>
  <c r="I111" i="8" s="1"/>
  <c r="I118" i="8" s="1"/>
  <c r="K5" i="10"/>
  <c r="L9" i="10"/>
  <c r="K3" i="10"/>
  <c r="K8" i="10"/>
  <c r="L8" i="10"/>
  <c r="K15" i="10"/>
  <c r="L15" i="10"/>
  <c r="L5" i="10"/>
  <c r="L14" i="10"/>
  <c r="F3" i="8"/>
  <c r="D9" i="8"/>
  <c r="D15" i="8" s="1"/>
  <c r="D21" i="8" s="1"/>
  <c r="D27" i="8" s="1"/>
  <c r="D33" i="8" s="1"/>
  <c r="D39" i="8" s="1"/>
  <c r="D45" i="8" s="1"/>
  <c r="D51" i="8" s="1"/>
  <c r="D57" i="8" s="1"/>
  <c r="D63" i="8" s="1"/>
  <c r="D69" i="8" s="1"/>
  <c r="D75" i="8" s="1"/>
  <c r="D81" i="8" s="1"/>
  <c r="D87" i="8" s="1"/>
  <c r="D93" i="8" s="1"/>
  <c r="D99" i="8" s="1"/>
  <c r="D105" i="8" s="1"/>
  <c r="D111" i="8" s="1"/>
  <c r="D118" i="8" s="1"/>
  <c r="F119" i="8"/>
  <c r="N119" i="8"/>
  <c r="V119" i="8"/>
  <c r="Z15" i="7" s="1"/>
  <c r="AB10" i="8"/>
  <c r="AA16" i="8"/>
  <c r="AA35" i="8"/>
  <c r="AA28" i="8"/>
  <c r="AB22" i="8"/>
  <c r="AA53" i="8"/>
  <c r="AB58" i="8"/>
  <c r="AA4" i="8"/>
  <c r="AB4" i="8"/>
  <c r="E9" i="8"/>
  <c r="E15" i="8" s="1"/>
  <c r="E21" i="8" s="1"/>
  <c r="E27" i="8" s="1"/>
  <c r="E33" i="8" s="1"/>
  <c r="E39" i="8" s="1"/>
  <c r="E45" i="8" s="1"/>
  <c r="E51" i="8" s="1"/>
  <c r="E57" i="8" s="1"/>
  <c r="E63" i="8" s="1"/>
  <c r="E69" i="8" s="1"/>
  <c r="E75" i="8" s="1"/>
  <c r="E81" i="8" s="1"/>
  <c r="E87" i="8" s="1"/>
  <c r="E93" i="8" s="1"/>
  <c r="E99" i="8" s="1"/>
  <c r="E105" i="8" s="1"/>
  <c r="E111" i="8" s="1"/>
  <c r="E118" i="8" s="1"/>
  <c r="B120" i="8"/>
  <c r="O119" i="9"/>
  <c r="W119" i="9"/>
  <c r="H120" i="9"/>
  <c r="X120" i="9"/>
  <c r="AB16" i="9"/>
  <c r="AA28" i="9"/>
  <c r="AA29" i="9"/>
  <c r="AA47" i="9"/>
  <c r="AB64" i="9"/>
  <c r="AB106" i="9"/>
  <c r="AA112" i="9"/>
  <c r="AA16" i="9"/>
  <c r="H3" i="9"/>
  <c r="F9" i="9"/>
  <c r="F15" i="9" s="1"/>
  <c r="F21" i="9" s="1"/>
  <c r="F27" i="9" s="1"/>
  <c r="F33" i="9" s="1"/>
  <c r="F39" i="9" s="1"/>
  <c r="F45" i="9" s="1"/>
  <c r="F51" i="9" s="1"/>
  <c r="F57" i="9" s="1"/>
  <c r="F63" i="9" s="1"/>
  <c r="F69" i="9" s="1"/>
  <c r="F75" i="9" s="1"/>
  <c r="F81" i="9" s="1"/>
  <c r="F87" i="9" s="1"/>
  <c r="F93" i="9" s="1"/>
  <c r="F99" i="9" s="1"/>
  <c r="F105" i="9" s="1"/>
  <c r="F111" i="9" s="1"/>
  <c r="F118" i="9" s="1"/>
  <c r="B119" i="9"/>
  <c r="J119" i="9"/>
  <c r="R119" i="9"/>
  <c r="AA4" i="9"/>
  <c r="D9" i="9"/>
  <c r="D15" i="9" s="1"/>
  <c r="D21" i="9" s="1"/>
  <c r="D27" i="9" s="1"/>
  <c r="D33" i="9" s="1"/>
  <c r="D39" i="9" s="1"/>
  <c r="D45" i="9" s="1"/>
  <c r="D51" i="9" s="1"/>
  <c r="D57" i="9" s="1"/>
  <c r="D63" i="9" s="1"/>
  <c r="D69" i="9" s="1"/>
  <c r="D75" i="9" s="1"/>
  <c r="D81" i="9" s="1"/>
  <c r="D87" i="9" s="1"/>
  <c r="D93" i="9" s="1"/>
  <c r="D99" i="9" s="1"/>
  <c r="D105" i="9" s="1"/>
  <c r="D111" i="9" s="1"/>
  <c r="D118" i="9" s="1"/>
  <c r="AB28" i="9"/>
  <c r="AA53" i="9"/>
  <c r="H119" i="9"/>
  <c r="AA64" i="9"/>
  <c r="G3" i="9"/>
  <c r="E9" i="9"/>
  <c r="E15" i="9" s="1"/>
  <c r="E21" i="9" s="1"/>
  <c r="E27" i="9" s="1"/>
  <c r="E33" i="9" s="1"/>
  <c r="E39" i="9" s="1"/>
  <c r="E45" i="9" s="1"/>
  <c r="E51" i="9" s="1"/>
  <c r="E57" i="9" s="1"/>
  <c r="E63" i="9" s="1"/>
  <c r="E69" i="9" s="1"/>
  <c r="E75" i="9" s="1"/>
  <c r="E81" i="9" s="1"/>
  <c r="E87" i="9" s="1"/>
  <c r="E93" i="9" s="1"/>
  <c r="E99" i="9" s="1"/>
  <c r="E105" i="9" s="1"/>
  <c r="E111" i="9" s="1"/>
  <c r="E118" i="9" s="1"/>
  <c r="C119" i="9"/>
  <c r="K119" i="9"/>
  <c r="S119" i="9"/>
  <c r="AB4" i="9"/>
  <c r="P120" i="9"/>
  <c r="AB10" i="9"/>
  <c r="AA11" i="9"/>
  <c r="AA34" i="9"/>
  <c r="AB58" i="9"/>
  <c r="AA59" i="9"/>
  <c r="X119" i="9"/>
  <c r="M15" i="7" s="1"/>
  <c r="AB34" i="9"/>
  <c r="AA35" i="9"/>
  <c r="P119" i="9"/>
  <c r="E119" i="9"/>
  <c r="M119" i="9"/>
  <c r="U119" i="9"/>
  <c r="D120" i="9"/>
  <c r="T120" i="9"/>
  <c r="AA40" i="9"/>
  <c r="AA41" i="9"/>
  <c r="AA83" i="9"/>
  <c r="AA88" i="9"/>
  <c r="AA5" i="9"/>
  <c r="F4" i="7"/>
  <c r="AA28" i="5"/>
  <c r="W14" i="7"/>
  <c r="AA14" i="7"/>
  <c r="Z14" i="7"/>
  <c r="Y14" i="7"/>
  <c r="X14" i="7"/>
  <c r="V14" i="7"/>
  <c r="U14" i="7"/>
  <c r="T14" i="7"/>
  <c r="S14" i="7"/>
  <c r="R14" i="7"/>
  <c r="Q14" i="7"/>
  <c r="P14" i="7"/>
  <c r="M14" i="7"/>
  <c r="L14" i="7"/>
  <c r="K14" i="7"/>
  <c r="J14" i="7"/>
  <c r="I14" i="7"/>
  <c r="H14" i="7"/>
  <c r="G14" i="7"/>
  <c r="F14" i="7"/>
  <c r="E14" i="7"/>
  <c r="D14" i="7"/>
  <c r="C14" i="7"/>
  <c r="B14" i="7"/>
  <c r="AC38" i="3"/>
  <c r="AC24" i="3"/>
  <c r="AA38" i="3"/>
  <c r="AA24" i="3"/>
  <c r="AC31" i="3"/>
  <c r="O68" i="4" s="1"/>
  <c r="M68" i="4" s="1"/>
  <c r="AA31" i="3"/>
  <c r="O66" i="4" s="1"/>
  <c r="M66" i="4" s="1"/>
  <c r="Y38" i="3"/>
  <c r="Y31" i="3"/>
  <c r="O64" i="4" s="1"/>
  <c r="Y24" i="3"/>
  <c r="Y10" i="3"/>
  <c r="T15" i="7" l="1"/>
  <c r="X15" i="7"/>
  <c r="U15" i="7"/>
  <c r="M9" i="9"/>
  <c r="M15" i="9" s="1"/>
  <c r="M21" i="9" s="1"/>
  <c r="M27" i="9" s="1"/>
  <c r="M33" i="9" s="1"/>
  <c r="M39" i="9" s="1"/>
  <c r="M45" i="9" s="1"/>
  <c r="M51" i="9" s="1"/>
  <c r="M57" i="9" s="1"/>
  <c r="M63" i="9" s="1"/>
  <c r="M69" i="9" s="1"/>
  <c r="M75" i="9" s="1"/>
  <c r="M81" i="9" s="1"/>
  <c r="M87" i="9" s="1"/>
  <c r="M93" i="9" s="1"/>
  <c r="M99" i="9" s="1"/>
  <c r="M105" i="9" s="1"/>
  <c r="M111" i="9" s="1"/>
  <c r="M118" i="9" s="1"/>
  <c r="Y15" i="7"/>
  <c r="AA37" i="5"/>
  <c r="V15" i="7"/>
  <c r="O3" i="10"/>
  <c r="S15" i="7"/>
  <c r="O26" i="10"/>
  <c r="B9" i="7"/>
  <c r="AB119" i="8"/>
  <c r="AA15" i="7"/>
  <c r="AA38" i="5"/>
  <c r="N26" i="10"/>
  <c r="K26" i="10"/>
  <c r="AA120" i="8"/>
  <c r="AA120" i="9"/>
  <c r="M9" i="8"/>
  <c r="M15" i="8" s="1"/>
  <c r="M21" i="8" s="1"/>
  <c r="M27" i="8" s="1"/>
  <c r="M33" i="8" s="1"/>
  <c r="M39" i="8" s="1"/>
  <c r="M45" i="8" s="1"/>
  <c r="M51" i="8" s="1"/>
  <c r="M57" i="8" s="1"/>
  <c r="M63" i="8" s="1"/>
  <c r="M69" i="8" s="1"/>
  <c r="M75" i="8" s="1"/>
  <c r="M81" i="8" s="1"/>
  <c r="M87" i="8" s="1"/>
  <c r="M93" i="8" s="1"/>
  <c r="M99" i="8" s="1"/>
  <c r="M105" i="8" s="1"/>
  <c r="M111" i="8" s="1"/>
  <c r="M118" i="8" s="1"/>
  <c r="AA119" i="8"/>
  <c r="L26" i="10"/>
  <c r="Q3" i="8"/>
  <c r="O9" i="8"/>
  <c r="O15" i="8" s="1"/>
  <c r="O21" i="8" s="1"/>
  <c r="O27" i="8" s="1"/>
  <c r="O33" i="8" s="1"/>
  <c r="O39" i="8" s="1"/>
  <c r="O45" i="8" s="1"/>
  <c r="O51" i="8" s="1"/>
  <c r="O57" i="8" s="1"/>
  <c r="O63" i="8" s="1"/>
  <c r="O69" i="8" s="1"/>
  <c r="O75" i="8" s="1"/>
  <c r="O81" i="8" s="1"/>
  <c r="O87" i="8" s="1"/>
  <c r="O93" i="8" s="1"/>
  <c r="O99" i="8" s="1"/>
  <c r="O105" i="8" s="1"/>
  <c r="O111" i="8" s="1"/>
  <c r="O118" i="8" s="1"/>
  <c r="H3" i="8"/>
  <c r="F9" i="8"/>
  <c r="F15" i="8" s="1"/>
  <c r="F21" i="8" s="1"/>
  <c r="F27" i="8" s="1"/>
  <c r="F33" i="8" s="1"/>
  <c r="F39" i="8" s="1"/>
  <c r="F45" i="8" s="1"/>
  <c r="F51" i="8" s="1"/>
  <c r="F57" i="8" s="1"/>
  <c r="F63" i="8" s="1"/>
  <c r="F69" i="8" s="1"/>
  <c r="F75" i="8" s="1"/>
  <c r="F81" i="8" s="1"/>
  <c r="F87" i="8" s="1"/>
  <c r="F93" i="8" s="1"/>
  <c r="F99" i="8" s="1"/>
  <c r="F105" i="8" s="1"/>
  <c r="F111" i="8" s="1"/>
  <c r="F118" i="8" s="1"/>
  <c r="R15" i="7"/>
  <c r="J3" i="9"/>
  <c r="H9" i="9"/>
  <c r="H15" i="9" s="1"/>
  <c r="H21" i="9" s="1"/>
  <c r="H27" i="9" s="1"/>
  <c r="H33" i="9" s="1"/>
  <c r="H39" i="9" s="1"/>
  <c r="H45" i="9" s="1"/>
  <c r="H51" i="9" s="1"/>
  <c r="H57" i="9" s="1"/>
  <c r="H63" i="9" s="1"/>
  <c r="H69" i="9" s="1"/>
  <c r="H75" i="9" s="1"/>
  <c r="H81" i="9" s="1"/>
  <c r="H87" i="9" s="1"/>
  <c r="H93" i="9" s="1"/>
  <c r="H99" i="9" s="1"/>
  <c r="H105" i="9" s="1"/>
  <c r="H111" i="9" s="1"/>
  <c r="H118" i="9" s="1"/>
  <c r="AB119" i="9"/>
  <c r="AA119" i="9"/>
  <c r="Q3" i="9"/>
  <c r="O9" i="9"/>
  <c r="O15" i="9" s="1"/>
  <c r="O21" i="9" s="1"/>
  <c r="O27" i="9" s="1"/>
  <c r="O33" i="9" s="1"/>
  <c r="O39" i="9" s="1"/>
  <c r="O45" i="9" s="1"/>
  <c r="O51" i="9" s="1"/>
  <c r="O57" i="9" s="1"/>
  <c r="O63" i="9" s="1"/>
  <c r="O69" i="9" s="1"/>
  <c r="O75" i="9" s="1"/>
  <c r="O81" i="9" s="1"/>
  <c r="O87" i="9" s="1"/>
  <c r="O93" i="9" s="1"/>
  <c r="O99" i="9" s="1"/>
  <c r="O105" i="9" s="1"/>
  <c r="O111" i="9" s="1"/>
  <c r="O118" i="9" s="1"/>
  <c r="M64" i="4"/>
  <c r="C9" i="7" l="1"/>
  <c r="S3" i="8"/>
  <c r="Q9" i="8"/>
  <c r="Q15" i="8" s="1"/>
  <c r="Q21" i="8" s="1"/>
  <c r="Q27" i="8" s="1"/>
  <c r="Q33" i="8" s="1"/>
  <c r="Q39" i="8" s="1"/>
  <c r="Q45" i="8" s="1"/>
  <c r="Q51" i="8" s="1"/>
  <c r="Q57" i="8" s="1"/>
  <c r="Q63" i="8" s="1"/>
  <c r="Q69" i="8" s="1"/>
  <c r="Q75" i="8" s="1"/>
  <c r="Q81" i="8" s="1"/>
  <c r="Q87" i="8" s="1"/>
  <c r="Q93" i="8" s="1"/>
  <c r="Q99" i="8" s="1"/>
  <c r="Q105" i="8" s="1"/>
  <c r="Q111" i="8" s="1"/>
  <c r="Q118" i="8" s="1"/>
  <c r="J3" i="8"/>
  <c r="H9" i="8"/>
  <c r="H15" i="8" s="1"/>
  <c r="H21" i="8" s="1"/>
  <c r="H27" i="8" s="1"/>
  <c r="H33" i="8" s="1"/>
  <c r="H39" i="8" s="1"/>
  <c r="H45" i="8" s="1"/>
  <c r="H51" i="8" s="1"/>
  <c r="H57" i="8" s="1"/>
  <c r="H63" i="8" s="1"/>
  <c r="H69" i="8" s="1"/>
  <c r="H75" i="8" s="1"/>
  <c r="H81" i="8" s="1"/>
  <c r="H87" i="8" s="1"/>
  <c r="H93" i="8" s="1"/>
  <c r="H99" i="8" s="1"/>
  <c r="H105" i="8" s="1"/>
  <c r="H111" i="8" s="1"/>
  <c r="H118" i="8" s="1"/>
  <c r="S3" i="9"/>
  <c r="Q9" i="9"/>
  <c r="Q15" i="9" s="1"/>
  <c r="Q21" i="9" s="1"/>
  <c r="Q27" i="9" s="1"/>
  <c r="Q33" i="9" s="1"/>
  <c r="Q39" i="9" s="1"/>
  <c r="Q45" i="9" s="1"/>
  <c r="Q51" i="9" s="1"/>
  <c r="Q57" i="9" s="1"/>
  <c r="Q63" i="9" s="1"/>
  <c r="Q69" i="9" s="1"/>
  <c r="Q75" i="9" s="1"/>
  <c r="Q81" i="9" s="1"/>
  <c r="Q87" i="9" s="1"/>
  <c r="Q93" i="9" s="1"/>
  <c r="Q99" i="9" s="1"/>
  <c r="Q105" i="9" s="1"/>
  <c r="Q111" i="9" s="1"/>
  <c r="Q118" i="9" s="1"/>
  <c r="J9" i="9"/>
  <c r="J15" i="9" s="1"/>
  <c r="J21" i="9" s="1"/>
  <c r="J27" i="9" s="1"/>
  <c r="J33" i="9" s="1"/>
  <c r="J39" i="9" s="1"/>
  <c r="J45" i="9" s="1"/>
  <c r="J51" i="9" s="1"/>
  <c r="J57" i="9" s="1"/>
  <c r="J63" i="9" s="1"/>
  <c r="J69" i="9" s="1"/>
  <c r="J75" i="9" s="1"/>
  <c r="J81" i="9" s="1"/>
  <c r="J87" i="9" s="1"/>
  <c r="J93" i="9" s="1"/>
  <c r="J99" i="9" s="1"/>
  <c r="J105" i="9" s="1"/>
  <c r="J111" i="9" s="1"/>
  <c r="J118" i="9" s="1"/>
  <c r="L3" i="9"/>
  <c r="J31" i="7"/>
  <c r="P306" i="4"/>
  <c r="P296" i="4"/>
  <c r="P291" i="4"/>
  <c r="P286" i="4"/>
  <c r="P281" i="4"/>
  <c r="Q31" i="7"/>
  <c r="P31" i="7"/>
  <c r="O31" i="7"/>
  <c r="Q30" i="7"/>
  <c r="P30" i="7"/>
  <c r="P29" i="7" s="1"/>
  <c r="O30" i="7"/>
  <c r="M25" i="7"/>
  <c r="L25" i="7"/>
  <c r="K25" i="7"/>
  <c r="J25" i="7"/>
  <c r="I25" i="7"/>
  <c r="H25" i="7"/>
  <c r="G25" i="7"/>
  <c r="F25" i="7"/>
  <c r="E25" i="7"/>
  <c r="D25" i="7"/>
  <c r="C25" i="7"/>
  <c r="B25" i="7"/>
  <c r="K68" i="4"/>
  <c r="L68" i="4" s="1"/>
  <c r="L128" i="4" s="1"/>
  <c r="J3" i="7"/>
  <c r="F3" i="7"/>
  <c r="J64" i="4"/>
  <c r="N86" i="4" s="1"/>
  <c r="K64" i="4"/>
  <c r="H3" i="7"/>
  <c r="A5" i="7" s="1"/>
  <c r="L79" i="4"/>
  <c r="J66" i="4"/>
  <c r="N107" i="4" s="1"/>
  <c r="K66" i="4"/>
  <c r="L66" i="4" s="1"/>
  <c r="L107" i="4" s="1"/>
  <c r="I3" i="7"/>
  <c r="N114" i="4" s="1"/>
  <c r="L100" i="4"/>
  <c r="AA25" i="7"/>
  <c r="Z25" i="7"/>
  <c r="Y25" i="7"/>
  <c r="X25" i="7"/>
  <c r="W25" i="7"/>
  <c r="V25" i="7"/>
  <c r="U25" i="7"/>
  <c r="T25" i="7"/>
  <c r="S25" i="7"/>
  <c r="R25" i="7"/>
  <c r="Q25" i="7"/>
  <c r="P25" i="7"/>
  <c r="B26" i="7"/>
  <c r="G9" i="7"/>
  <c r="V9" i="7"/>
  <c r="E26" i="7"/>
  <c r="F26" i="7"/>
  <c r="Z9" i="7"/>
  <c r="I26" i="7"/>
  <c r="J26" i="7"/>
  <c r="L26" i="7"/>
  <c r="M26" i="7"/>
  <c r="Q15" i="7"/>
  <c r="Q26" i="7"/>
  <c r="R26" i="7"/>
  <c r="S26" i="7"/>
  <c r="T26" i="7"/>
  <c r="Y10" i="7"/>
  <c r="V26" i="7"/>
  <c r="W26" i="7"/>
  <c r="X26" i="7"/>
  <c r="Y26" i="7"/>
  <c r="P10" i="7"/>
  <c r="Z26" i="7"/>
  <c r="AA26" i="7"/>
  <c r="P26" i="7"/>
  <c r="P15" i="7"/>
  <c r="W109" i="3"/>
  <c r="W95" i="3"/>
  <c r="W102" i="3"/>
  <c r="E8" i="4"/>
  <c r="N121" i="4"/>
  <c r="N100" i="4"/>
  <c r="N79" i="4"/>
  <c r="S10" i="7"/>
  <c r="S9" i="7"/>
  <c r="E10" i="7"/>
  <c r="E9" i="7"/>
  <c r="A10" i="7"/>
  <c r="A9" i="7"/>
  <c r="L155" i="4"/>
  <c r="C155" i="4"/>
  <c r="F159" i="4"/>
  <c r="E3" i="7"/>
  <c r="C3" i="7"/>
  <c r="A3" i="7"/>
  <c r="L121" i="4"/>
  <c r="J68" i="4"/>
  <c r="N128" i="4" s="1"/>
  <c r="Q9" i="7"/>
  <c r="H9" i="7"/>
  <c r="Q10" i="7"/>
  <c r="H10" i="7"/>
  <c r="O29" i="7" l="1"/>
  <c r="Q29" i="7"/>
  <c r="O32" i="7"/>
  <c r="Q32" i="7"/>
  <c r="P32" i="7"/>
  <c r="B4" i="7"/>
  <c r="L64" i="4"/>
  <c r="E24" i="7"/>
  <c r="U3" i="8"/>
  <c r="S9" i="8"/>
  <c r="S15" i="8" s="1"/>
  <c r="S21" i="8" s="1"/>
  <c r="S27" i="8" s="1"/>
  <c r="S33" i="8" s="1"/>
  <c r="S39" i="8" s="1"/>
  <c r="S45" i="8" s="1"/>
  <c r="S51" i="8" s="1"/>
  <c r="S57" i="8" s="1"/>
  <c r="S63" i="8" s="1"/>
  <c r="S69" i="8" s="1"/>
  <c r="S75" i="8" s="1"/>
  <c r="S81" i="8" s="1"/>
  <c r="S87" i="8" s="1"/>
  <c r="S93" i="8" s="1"/>
  <c r="S99" i="8" s="1"/>
  <c r="S105" i="8" s="1"/>
  <c r="S111" i="8" s="1"/>
  <c r="S118" i="8" s="1"/>
  <c r="X24" i="7"/>
  <c r="J9" i="8"/>
  <c r="J15" i="8" s="1"/>
  <c r="J21" i="8" s="1"/>
  <c r="J27" i="8" s="1"/>
  <c r="J33" i="8" s="1"/>
  <c r="J39" i="8" s="1"/>
  <c r="J45" i="8" s="1"/>
  <c r="J51" i="8" s="1"/>
  <c r="J57" i="8" s="1"/>
  <c r="J63" i="8" s="1"/>
  <c r="J69" i="8" s="1"/>
  <c r="J75" i="8" s="1"/>
  <c r="J81" i="8" s="1"/>
  <c r="J87" i="8" s="1"/>
  <c r="J93" i="8" s="1"/>
  <c r="J99" i="8" s="1"/>
  <c r="J105" i="8" s="1"/>
  <c r="J111" i="8" s="1"/>
  <c r="J118" i="8" s="1"/>
  <c r="L3" i="8"/>
  <c r="N3" i="9"/>
  <c r="L9" i="9"/>
  <c r="L15" i="9" s="1"/>
  <c r="L21" i="9" s="1"/>
  <c r="L27" i="9" s="1"/>
  <c r="L33" i="9" s="1"/>
  <c r="L39" i="9" s="1"/>
  <c r="L45" i="9" s="1"/>
  <c r="L51" i="9" s="1"/>
  <c r="L57" i="9" s="1"/>
  <c r="L63" i="9" s="1"/>
  <c r="L69" i="9" s="1"/>
  <c r="L75" i="9" s="1"/>
  <c r="L81" i="9" s="1"/>
  <c r="L87" i="9" s="1"/>
  <c r="L93" i="9" s="1"/>
  <c r="L99" i="9" s="1"/>
  <c r="L105" i="9" s="1"/>
  <c r="L111" i="9" s="1"/>
  <c r="L118" i="9" s="1"/>
  <c r="U3" i="9"/>
  <c r="S9" i="9"/>
  <c r="S15" i="9" s="1"/>
  <c r="S21" i="9" s="1"/>
  <c r="S27" i="9" s="1"/>
  <c r="S33" i="9" s="1"/>
  <c r="S39" i="9" s="1"/>
  <c r="S45" i="9" s="1"/>
  <c r="S51" i="9" s="1"/>
  <c r="S57" i="9" s="1"/>
  <c r="S63" i="9" s="1"/>
  <c r="S69" i="9" s="1"/>
  <c r="S75" i="9" s="1"/>
  <c r="S81" i="9" s="1"/>
  <c r="S87" i="9" s="1"/>
  <c r="S93" i="9" s="1"/>
  <c r="S99" i="9" s="1"/>
  <c r="S105" i="9" s="1"/>
  <c r="S111" i="9" s="1"/>
  <c r="S118" i="9" s="1"/>
  <c r="E30" i="7"/>
  <c r="E31" i="7"/>
  <c r="F30" i="7"/>
  <c r="F29" i="7" s="1"/>
  <c r="F31" i="7"/>
  <c r="D31" i="7"/>
  <c r="O38" i="3"/>
  <c r="O52" i="3" s="1"/>
  <c r="V52" i="3" s="1"/>
  <c r="H31" i="7"/>
  <c r="G30" i="7"/>
  <c r="G31" i="7"/>
  <c r="K38" i="3"/>
  <c r="R38" i="3" s="1"/>
  <c r="N87" i="4"/>
  <c r="N101" i="4"/>
  <c r="B10" i="7"/>
  <c r="O159" i="4" s="1"/>
  <c r="M30" i="7"/>
  <c r="N30" i="7"/>
  <c r="H30" i="7"/>
  <c r="K31" i="7"/>
  <c r="I30" i="7"/>
  <c r="L31" i="7"/>
  <c r="I31" i="7"/>
  <c r="M31" i="7"/>
  <c r="L30" i="7"/>
  <c r="N31" i="7"/>
  <c r="J30" i="7"/>
  <c r="J29" i="7" s="1"/>
  <c r="B30" i="7"/>
  <c r="C30" i="7"/>
  <c r="B31" i="7"/>
  <c r="C31" i="7"/>
  <c r="D30" i="7"/>
  <c r="D29" i="7" s="1"/>
  <c r="X18" i="7"/>
  <c r="J15" i="7"/>
  <c r="J13" i="7" s="1"/>
  <c r="F15" i="7"/>
  <c r="F13" i="7" s="1"/>
  <c r="I15" i="7"/>
  <c r="I13" i="7" s="1"/>
  <c r="B15" i="7"/>
  <c r="B13" i="7" s="1"/>
  <c r="S13" i="7"/>
  <c r="E15" i="7"/>
  <c r="E13" i="7" s="1"/>
  <c r="Z18" i="7"/>
  <c r="L15" i="7"/>
  <c r="L13" i="7" s="1"/>
  <c r="L9" i="7"/>
  <c r="H15" i="7"/>
  <c r="H13" i="7" s="1"/>
  <c r="C15" i="7"/>
  <c r="C13" i="7" s="1"/>
  <c r="AB9" i="7"/>
  <c r="Y13" i="7"/>
  <c r="K15" i="7"/>
  <c r="K13" i="7" s="1"/>
  <c r="U18" i="7"/>
  <c r="G15" i="7"/>
  <c r="G13" i="7" s="1"/>
  <c r="K10" i="7"/>
  <c r="V24" i="7"/>
  <c r="AD10" i="7"/>
  <c r="AA13" i="7"/>
  <c r="AC10" i="7"/>
  <c r="X10" i="7"/>
  <c r="W10" i="7"/>
  <c r="T10" i="7"/>
  <c r="AA10" i="7"/>
  <c r="Z24" i="7"/>
  <c r="R24" i="7"/>
  <c r="M10" i="7"/>
  <c r="AE10" i="7"/>
  <c r="L10" i="7"/>
  <c r="I10" i="7"/>
  <c r="P24" i="7"/>
  <c r="R13" i="7"/>
  <c r="Y24" i="7"/>
  <c r="J10" i="7"/>
  <c r="N10" i="7"/>
  <c r="W24" i="7"/>
  <c r="O10" i="7"/>
  <c r="V13" i="7"/>
  <c r="AA18" i="7"/>
  <c r="AA24" i="7"/>
  <c r="Q24" i="7"/>
  <c r="U10" i="7"/>
  <c r="Z10" i="7"/>
  <c r="T24" i="7"/>
  <c r="AB10" i="7"/>
  <c r="V10" i="7"/>
  <c r="R18" i="7"/>
  <c r="S24" i="7"/>
  <c r="W18" i="7"/>
  <c r="W13" i="7"/>
  <c r="Y18" i="7"/>
  <c r="S18" i="7"/>
  <c r="P18" i="7"/>
  <c r="P13" i="7"/>
  <c r="X13" i="7"/>
  <c r="T13" i="7"/>
  <c r="T18" i="7"/>
  <c r="U26" i="7"/>
  <c r="U24" i="7" s="1"/>
  <c r="F10" i="7"/>
  <c r="G10" i="7"/>
  <c r="V18" i="7"/>
  <c r="F24" i="7"/>
  <c r="P9" i="7"/>
  <c r="K9" i="7"/>
  <c r="J9" i="7"/>
  <c r="N9" i="7"/>
  <c r="X9" i="7"/>
  <c r="AD9" i="7"/>
  <c r="T9" i="7"/>
  <c r="B24" i="7"/>
  <c r="I24" i="7"/>
  <c r="AE9" i="7"/>
  <c r="W9" i="7"/>
  <c r="J24" i="7"/>
  <c r="M9" i="7"/>
  <c r="M13" i="7"/>
  <c r="D13" i="7"/>
  <c r="O9" i="7"/>
  <c r="H26" i="7"/>
  <c r="H24" i="7" s="1"/>
  <c r="I9" i="7"/>
  <c r="L24" i="7"/>
  <c r="K26" i="7"/>
  <c r="K24" i="7" s="1"/>
  <c r="AC9" i="7"/>
  <c r="G26" i="7"/>
  <c r="G24" i="7" s="1"/>
  <c r="Y9" i="7"/>
  <c r="C26" i="7"/>
  <c r="C24" i="7" s="1"/>
  <c r="U9" i="7"/>
  <c r="M24" i="7"/>
  <c r="AA9" i="7"/>
  <c r="F9" i="7"/>
  <c r="K30" i="7"/>
  <c r="D26" i="7"/>
  <c r="D24" i="7" s="1"/>
  <c r="B3" i="7"/>
  <c r="N136" i="4"/>
  <c r="C4" i="7"/>
  <c r="D3" i="7"/>
  <c r="C5" i="7"/>
  <c r="A4" i="7"/>
  <c r="M38" i="3"/>
  <c r="M46" i="3" s="1"/>
  <c r="T46" i="3" s="1"/>
  <c r="R109" i="3"/>
  <c r="N94" i="4"/>
  <c r="N93" i="4"/>
  <c r="E5" i="7"/>
  <c r="N135" i="4"/>
  <c r="E4" i="7"/>
  <c r="N108" i="4"/>
  <c r="N115" i="4"/>
  <c r="N129" i="4"/>
  <c r="M29" i="7" l="1"/>
  <c r="E29" i="7"/>
  <c r="H29" i="7"/>
  <c r="L29" i="7"/>
  <c r="B29" i="7"/>
  <c r="C29" i="7"/>
  <c r="G29" i="7"/>
  <c r="K29" i="7"/>
  <c r="I29" i="7"/>
  <c r="N29" i="7"/>
  <c r="C32" i="7"/>
  <c r="I32" i="7"/>
  <c r="N32" i="7"/>
  <c r="L32" i="7"/>
  <c r="G32" i="7"/>
  <c r="K32" i="7"/>
  <c r="H32" i="7"/>
  <c r="M32" i="7"/>
  <c r="D32" i="7"/>
  <c r="J32" i="7"/>
  <c r="F32" i="7"/>
  <c r="B32" i="7"/>
  <c r="E32" i="7"/>
  <c r="O10" i="3"/>
  <c r="V10" i="3" s="1"/>
  <c r="W3" i="8"/>
  <c r="U9" i="8"/>
  <c r="U15" i="8" s="1"/>
  <c r="U21" i="8" s="1"/>
  <c r="U27" i="8" s="1"/>
  <c r="U33" i="8" s="1"/>
  <c r="U39" i="8" s="1"/>
  <c r="U45" i="8" s="1"/>
  <c r="U51" i="8" s="1"/>
  <c r="U57" i="8" s="1"/>
  <c r="U63" i="8" s="1"/>
  <c r="U69" i="8" s="1"/>
  <c r="U75" i="8" s="1"/>
  <c r="U81" i="8" s="1"/>
  <c r="U87" i="8" s="1"/>
  <c r="U93" i="8" s="1"/>
  <c r="U99" i="8" s="1"/>
  <c r="U105" i="8" s="1"/>
  <c r="U111" i="8" s="1"/>
  <c r="U118" i="8" s="1"/>
  <c r="N3" i="8"/>
  <c r="L9" i="8"/>
  <c r="L15" i="8" s="1"/>
  <c r="L21" i="8" s="1"/>
  <c r="L27" i="8" s="1"/>
  <c r="L33" i="8" s="1"/>
  <c r="L39" i="8" s="1"/>
  <c r="L45" i="8" s="1"/>
  <c r="L51" i="8" s="1"/>
  <c r="L57" i="8" s="1"/>
  <c r="L63" i="8" s="1"/>
  <c r="L69" i="8" s="1"/>
  <c r="L75" i="8" s="1"/>
  <c r="L81" i="8" s="1"/>
  <c r="L87" i="8" s="1"/>
  <c r="L93" i="8" s="1"/>
  <c r="L99" i="8" s="1"/>
  <c r="L105" i="8" s="1"/>
  <c r="L111" i="8" s="1"/>
  <c r="L118" i="8" s="1"/>
  <c r="P3" i="9"/>
  <c r="N9" i="9"/>
  <c r="N15" i="9" s="1"/>
  <c r="N21" i="9" s="1"/>
  <c r="N27" i="9" s="1"/>
  <c r="N33" i="9" s="1"/>
  <c r="N39" i="9" s="1"/>
  <c r="N45" i="9" s="1"/>
  <c r="N51" i="9" s="1"/>
  <c r="N57" i="9" s="1"/>
  <c r="N63" i="9" s="1"/>
  <c r="N69" i="9" s="1"/>
  <c r="N75" i="9" s="1"/>
  <c r="N81" i="9" s="1"/>
  <c r="N87" i="9" s="1"/>
  <c r="N93" i="9" s="1"/>
  <c r="N99" i="9" s="1"/>
  <c r="N105" i="9" s="1"/>
  <c r="N111" i="9" s="1"/>
  <c r="N118" i="9" s="1"/>
  <c r="W3" i="9"/>
  <c r="U9" i="9"/>
  <c r="U15" i="9" s="1"/>
  <c r="U21" i="9" s="1"/>
  <c r="U27" i="9" s="1"/>
  <c r="U33" i="9" s="1"/>
  <c r="U39" i="9" s="1"/>
  <c r="U45" i="9" s="1"/>
  <c r="U51" i="9" s="1"/>
  <c r="U57" i="9" s="1"/>
  <c r="U63" i="9" s="1"/>
  <c r="U69" i="9" s="1"/>
  <c r="U75" i="9" s="1"/>
  <c r="U81" i="9" s="1"/>
  <c r="U87" i="9" s="1"/>
  <c r="U93" i="9" s="1"/>
  <c r="U99" i="9" s="1"/>
  <c r="U105" i="9" s="1"/>
  <c r="U111" i="9" s="1"/>
  <c r="U118" i="9" s="1"/>
  <c r="K46" i="3"/>
  <c r="R46" i="3" s="1"/>
  <c r="K24" i="3"/>
  <c r="K32" i="3" s="1"/>
  <c r="R32" i="3" s="1"/>
  <c r="V38" i="3"/>
  <c r="R102" i="3"/>
  <c r="O24" i="3"/>
  <c r="V24" i="3" s="1"/>
  <c r="O46" i="3"/>
  <c r="V46" i="3" s="1"/>
  <c r="K10" i="3"/>
  <c r="R10" i="3" s="1"/>
  <c r="K52" i="3"/>
  <c r="R52" i="3" s="1"/>
  <c r="M10" i="3"/>
  <c r="T10" i="3" s="1"/>
  <c r="T38" i="3"/>
  <c r="C10" i="7"/>
  <c r="O160" i="4" s="1"/>
  <c r="M157" i="4"/>
  <c r="U31" i="7"/>
  <c r="F160" i="4"/>
  <c r="D157" i="4"/>
  <c r="U13" i="7"/>
  <c r="Z13" i="7"/>
  <c r="Q18" i="7"/>
  <c r="Q21" i="7" s="1"/>
  <c r="Q20" i="7" s="1"/>
  <c r="Q13" i="7"/>
  <c r="U30" i="7"/>
  <c r="M52" i="3"/>
  <c r="T52" i="3" s="1"/>
  <c r="O60" i="3"/>
  <c r="V60" i="3" s="1"/>
  <c r="M24" i="3"/>
  <c r="T24" i="3" s="1"/>
  <c r="R95" i="3"/>
  <c r="L86" i="4"/>
  <c r="N122" i="4"/>
  <c r="Y3" i="8" l="1"/>
  <c r="W9" i="8"/>
  <c r="W15" i="8" s="1"/>
  <c r="W21" i="8" s="1"/>
  <c r="W27" i="8" s="1"/>
  <c r="W33" i="8" s="1"/>
  <c r="W39" i="8" s="1"/>
  <c r="W45" i="8" s="1"/>
  <c r="W51" i="8" s="1"/>
  <c r="W57" i="8" s="1"/>
  <c r="W63" i="8" s="1"/>
  <c r="W69" i="8" s="1"/>
  <c r="W75" i="8" s="1"/>
  <c r="W81" i="8" s="1"/>
  <c r="W87" i="8" s="1"/>
  <c r="W93" i="8" s="1"/>
  <c r="W99" i="8" s="1"/>
  <c r="W105" i="8" s="1"/>
  <c r="W111" i="8" s="1"/>
  <c r="W118" i="8" s="1"/>
  <c r="P3" i="8"/>
  <c r="N9" i="8"/>
  <c r="N15" i="8" s="1"/>
  <c r="N21" i="8" s="1"/>
  <c r="N27" i="8" s="1"/>
  <c r="N33" i="8" s="1"/>
  <c r="N39" i="8" s="1"/>
  <c r="N45" i="8" s="1"/>
  <c r="N51" i="8" s="1"/>
  <c r="N57" i="8" s="1"/>
  <c r="N63" i="8" s="1"/>
  <c r="N69" i="8" s="1"/>
  <c r="N75" i="8" s="1"/>
  <c r="N81" i="8" s="1"/>
  <c r="N87" i="8" s="1"/>
  <c r="N93" i="8" s="1"/>
  <c r="N99" i="8" s="1"/>
  <c r="N105" i="8" s="1"/>
  <c r="N111" i="8" s="1"/>
  <c r="N118" i="8" s="1"/>
  <c r="Y3" i="9"/>
  <c r="W9" i="9"/>
  <c r="W15" i="9" s="1"/>
  <c r="W21" i="9" s="1"/>
  <c r="W27" i="9" s="1"/>
  <c r="W33" i="9" s="1"/>
  <c r="W39" i="9" s="1"/>
  <c r="W45" i="9" s="1"/>
  <c r="W51" i="9" s="1"/>
  <c r="W57" i="9" s="1"/>
  <c r="W63" i="9" s="1"/>
  <c r="W69" i="9" s="1"/>
  <c r="W75" i="9" s="1"/>
  <c r="W81" i="9" s="1"/>
  <c r="W87" i="9" s="1"/>
  <c r="W93" i="9" s="1"/>
  <c r="W99" i="9" s="1"/>
  <c r="W105" i="9" s="1"/>
  <c r="W111" i="9" s="1"/>
  <c r="W118" i="9" s="1"/>
  <c r="R3" i="9"/>
  <c r="P9" i="9"/>
  <c r="P15" i="9" s="1"/>
  <c r="P21" i="9" s="1"/>
  <c r="P27" i="9" s="1"/>
  <c r="P33" i="9" s="1"/>
  <c r="P39" i="9" s="1"/>
  <c r="P45" i="9" s="1"/>
  <c r="P51" i="9" s="1"/>
  <c r="P57" i="9" s="1"/>
  <c r="P63" i="9" s="1"/>
  <c r="P69" i="9" s="1"/>
  <c r="P75" i="9" s="1"/>
  <c r="P81" i="9" s="1"/>
  <c r="P87" i="9" s="1"/>
  <c r="P93" i="9" s="1"/>
  <c r="P99" i="9" s="1"/>
  <c r="P105" i="9" s="1"/>
  <c r="P111" i="9" s="1"/>
  <c r="P118" i="9" s="1"/>
  <c r="M60" i="3"/>
  <c r="T60" i="3" s="1"/>
  <c r="O32" i="3"/>
  <c r="V32" i="3" s="1"/>
  <c r="O18" i="3"/>
  <c r="V18" i="3" s="1"/>
  <c r="R24" i="3"/>
  <c r="AA16" i="3" s="1"/>
  <c r="K18" i="3"/>
  <c r="R18" i="3" s="1"/>
  <c r="K60" i="3"/>
  <c r="R60" i="3" s="1"/>
  <c r="R21" i="7"/>
  <c r="P21" i="7"/>
  <c r="P20" i="7" s="1"/>
  <c r="I241" i="4" s="1"/>
  <c r="Q22" i="7"/>
  <c r="M18" i="3"/>
  <c r="T18" i="3" s="1"/>
  <c r="M32" i="3"/>
  <c r="T32" i="3" s="1"/>
  <c r="N80" i="4"/>
  <c r="I242" i="4" l="1"/>
  <c r="K241" i="4"/>
  <c r="R3" i="8"/>
  <c r="P9" i="8"/>
  <c r="P15" i="8" s="1"/>
  <c r="P21" i="8" s="1"/>
  <c r="P27" i="8" s="1"/>
  <c r="P33" i="8" s="1"/>
  <c r="P39" i="8" s="1"/>
  <c r="P45" i="8" s="1"/>
  <c r="P51" i="8" s="1"/>
  <c r="P57" i="8" s="1"/>
  <c r="P63" i="8" s="1"/>
  <c r="P69" i="8" s="1"/>
  <c r="P75" i="8" s="1"/>
  <c r="P81" i="8" s="1"/>
  <c r="P87" i="8" s="1"/>
  <c r="P93" i="8" s="1"/>
  <c r="P99" i="8" s="1"/>
  <c r="P105" i="8" s="1"/>
  <c r="P111" i="8" s="1"/>
  <c r="P118" i="8" s="1"/>
  <c r="AB3" i="8"/>
  <c r="Y9" i="8"/>
  <c r="R9" i="9"/>
  <c r="R15" i="9" s="1"/>
  <c r="R21" i="9" s="1"/>
  <c r="R27" i="9" s="1"/>
  <c r="R33" i="9" s="1"/>
  <c r="R39" i="9" s="1"/>
  <c r="R45" i="9" s="1"/>
  <c r="R51" i="9" s="1"/>
  <c r="R57" i="9" s="1"/>
  <c r="R63" i="9" s="1"/>
  <c r="R69" i="9" s="1"/>
  <c r="R75" i="9" s="1"/>
  <c r="R81" i="9" s="1"/>
  <c r="R87" i="9" s="1"/>
  <c r="R93" i="9" s="1"/>
  <c r="R99" i="9" s="1"/>
  <c r="R105" i="9" s="1"/>
  <c r="R111" i="9" s="1"/>
  <c r="R118" i="9" s="1"/>
  <c r="T3" i="9"/>
  <c r="AB3" i="9"/>
  <c r="Y9" i="9"/>
  <c r="R20" i="7"/>
  <c r="B49" i="4"/>
  <c r="Y16" i="3"/>
  <c r="S21" i="7"/>
  <c r="S20" i="7" s="1" a="1"/>
  <c r="S20" i="7" s="1"/>
  <c r="R22" i="7"/>
  <c r="P22" i="7"/>
  <c r="A257" i="4"/>
  <c r="A258" i="4" s="1"/>
  <c r="H258" i="4" s="1"/>
  <c r="B51" i="4"/>
  <c r="E31" i="4"/>
  <c r="Y15" i="8" l="1"/>
  <c r="AB9" i="8"/>
  <c r="K242" i="4"/>
  <c r="I243" i="4"/>
  <c r="A269" i="4" s="1"/>
  <c r="A270" i="4" s="1"/>
  <c r="H270" i="4" s="1"/>
  <c r="A263" i="4"/>
  <c r="A264" i="4" s="1"/>
  <c r="H264" i="4" s="1"/>
  <c r="R9" i="8"/>
  <c r="R15" i="8" s="1"/>
  <c r="R21" i="8" s="1"/>
  <c r="R27" i="8" s="1"/>
  <c r="R33" i="8" s="1"/>
  <c r="R39" i="8" s="1"/>
  <c r="R45" i="8" s="1"/>
  <c r="R51" i="8" s="1"/>
  <c r="R57" i="8" s="1"/>
  <c r="R63" i="8" s="1"/>
  <c r="R69" i="8" s="1"/>
  <c r="R75" i="8" s="1"/>
  <c r="R81" i="8" s="1"/>
  <c r="R87" i="8" s="1"/>
  <c r="R93" i="8" s="1"/>
  <c r="R99" i="8" s="1"/>
  <c r="R105" i="8" s="1"/>
  <c r="R111" i="8" s="1"/>
  <c r="R118" i="8" s="1"/>
  <c r="T3" i="8"/>
  <c r="Y15" i="9"/>
  <c r="AB9" i="9"/>
  <c r="V3" i="9"/>
  <c r="T9" i="9"/>
  <c r="T15" i="9" s="1"/>
  <c r="T21" i="9" s="1"/>
  <c r="T27" i="9" s="1"/>
  <c r="T33" i="9" s="1"/>
  <c r="T39" i="9" s="1"/>
  <c r="T45" i="9" s="1"/>
  <c r="T51" i="9" s="1"/>
  <c r="T57" i="9" s="1"/>
  <c r="T63" i="9" s="1"/>
  <c r="T69" i="9" s="1"/>
  <c r="T75" i="9" s="1"/>
  <c r="T81" i="9" s="1"/>
  <c r="T87" i="9" s="1"/>
  <c r="T93" i="9" s="1"/>
  <c r="T99" i="9" s="1"/>
  <c r="T105" i="9" s="1"/>
  <c r="T111" i="9" s="1"/>
  <c r="T118" i="9" s="1"/>
  <c r="S22" i="7"/>
  <c r="T22" i="7" s="1"/>
  <c r="V3" i="8" l="1"/>
  <c r="T9" i="8"/>
  <c r="T15" i="8" s="1"/>
  <c r="T21" i="8" s="1"/>
  <c r="T27" i="8" s="1"/>
  <c r="T33" i="8" s="1"/>
  <c r="T39" i="8" s="1"/>
  <c r="T45" i="8" s="1"/>
  <c r="T51" i="8" s="1"/>
  <c r="T57" i="8" s="1"/>
  <c r="T63" i="8" s="1"/>
  <c r="T69" i="8" s="1"/>
  <c r="T75" i="8" s="1"/>
  <c r="T81" i="8" s="1"/>
  <c r="T87" i="8" s="1"/>
  <c r="T93" i="8" s="1"/>
  <c r="T99" i="8" s="1"/>
  <c r="T105" i="8" s="1"/>
  <c r="T111" i="8" s="1"/>
  <c r="T118" i="8" s="1"/>
  <c r="K243" i="4"/>
  <c r="I244" i="4"/>
  <c r="K244" i="4" s="1"/>
  <c r="AB15" i="8"/>
  <c r="Y21" i="8"/>
  <c r="X3" i="9"/>
  <c r="V9" i="9"/>
  <c r="V15" i="9" s="1"/>
  <c r="V21" i="9" s="1"/>
  <c r="V27" i="9" s="1"/>
  <c r="V33" i="9" s="1"/>
  <c r="V39" i="9" s="1"/>
  <c r="V45" i="9" s="1"/>
  <c r="V51" i="9" s="1"/>
  <c r="V57" i="9" s="1"/>
  <c r="V63" i="9" s="1"/>
  <c r="V69" i="9" s="1"/>
  <c r="V75" i="9" s="1"/>
  <c r="V81" i="9" s="1"/>
  <c r="V87" i="9" s="1"/>
  <c r="V93" i="9" s="1"/>
  <c r="V99" i="9" s="1"/>
  <c r="V105" i="9" s="1"/>
  <c r="V111" i="9" s="1"/>
  <c r="V118" i="9" s="1"/>
  <c r="Y21" i="9"/>
  <c r="AB15" i="9"/>
  <c r="AB21" i="8" l="1"/>
  <c r="Y27" i="8"/>
  <c r="X3" i="8"/>
  <c r="V9" i="8"/>
  <c r="V15" i="8" s="1"/>
  <c r="V21" i="8" s="1"/>
  <c r="V27" i="8" s="1"/>
  <c r="V33" i="8" s="1"/>
  <c r="V39" i="8" s="1"/>
  <c r="V45" i="8" s="1"/>
  <c r="V51" i="8" s="1"/>
  <c r="V57" i="8" s="1"/>
  <c r="V63" i="8" s="1"/>
  <c r="V69" i="8" s="1"/>
  <c r="V75" i="8" s="1"/>
  <c r="V81" i="8" s="1"/>
  <c r="V87" i="8" s="1"/>
  <c r="V93" i="8" s="1"/>
  <c r="V99" i="8" s="1"/>
  <c r="V105" i="8" s="1"/>
  <c r="V111" i="8" s="1"/>
  <c r="V118" i="8" s="1"/>
  <c r="AB21" i="9"/>
  <c r="Y27" i="9"/>
  <c r="AA3" i="9"/>
  <c r="X9" i="9"/>
  <c r="AA3" i="8" l="1"/>
  <c r="X9" i="8"/>
  <c r="AB27" i="8"/>
  <c r="Y33" i="8"/>
  <c r="AA9" i="9"/>
  <c r="X15" i="9"/>
  <c r="AB27" i="9"/>
  <c r="Y33" i="9"/>
  <c r="AB33" i="8" l="1"/>
  <c r="Y39" i="8"/>
  <c r="AA9" i="8"/>
  <c r="X15" i="8"/>
  <c r="X21" i="9"/>
  <c r="AA15" i="9"/>
  <c r="AB33" i="9"/>
  <c r="Y39" i="9"/>
  <c r="AB39" i="8" l="1"/>
  <c r="Y45" i="8"/>
  <c r="X21" i="8"/>
  <c r="AA15" i="8"/>
  <c r="AB39" i="9"/>
  <c r="Y45" i="9"/>
  <c r="AA21" i="9"/>
  <c r="X27" i="9"/>
  <c r="AB45" i="8" l="1"/>
  <c r="Y51" i="8"/>
  <c r="AA21" i="8"/>
  <c r="X27" i="8"/>
  <c r="AA27" i="9"/>
  <c r="X33" i="9"/>
  <c r="AB45" i="9"/>
  <c r="Y51" i="9"/>
  <c r="AA27" i="8" l="1"/>
  <c r="X33" i="8"/>
  <c r="AB51" i="8"/>
  <c r="Y57" i="8"/>
  <c r="AA33" i="9"/>
  <c r="X39" i="9"/>
  <c r="AB51" i="9"/>
  <c r="Y57" i="9"/>
  <c r="AA33" i="8" l="1"/>
  <c r="X39" i="8"/>
  <c r="Y63" i="8"/>
  <c r="AB57" i="8"/>
  <c r="Y63" i="9"/>
  <c r="AB57" i="9"/>
  <c r="AA39" i="9"/>
  <c r="X45" i="9"/>
  <c r="Y69" i="8" l="1"/>
  <c r="AB63" i="8"/>
  <c r="AA39" i="8"/>
  <c r="X45" i="8"/>
  <c r="AA45" i="9"/>
  <c r="X51" i="9"/>
  <c r="Y69" i="9"/>
  <c r="AB63" i="9"/>
  <c r="AB69" i="8" l="1"/>
  <c r="Y75" i="8"/>
  <c r="AA45" i="8"/>
  <c r="X51" i="8"/>
  <c r="AA51" i="9"/>
  <c r="X57" i="9"/>
  <c r="Y75" i="9"/>
  <c r="AB69" i="9"/>
  <c r="AA51" i="8" l="1"/>
  <c r="X57" i="8"/>
  <c r="AB75" i="8"/>
  <c r="Y81" i="8"/>
  <c r="AB75" i="9"/>
  <c r="Y81" i="9"/>
  <c r="AA57" i="9"/>
  <c r="X63" i="9"/>
  <c r="AA57" i="8" l="1"/>
  <c r="X63" i="8"/>
  <c r="AB81" i="8"/>
  <c r="Y87" i="8"/>
  <c r="X69" i="9"/>
  <c r="AA63" i="9"/>
  <c r="AB81" i="9"/>
  <c r="Y87" i="9"/>
  <c r="X69" i="8" l="1"/>
  <c r="AA63" i="8"/>
  <c r="AB87" i="8"/>
  <c r="Y93" i="8"/>
  <c r="AB87" i="9"/>
  <c r="Y93" i="9"/>
  <c r="X75" i="9"/>
  <c r="AA69" i="9"/>
  <c r="AB93" i="8" l="1"/>
  <c r="Y99" i="8"/>
  <c r="X75" i="8"/>
  <c r="AA69" i="8"/>
  <c r="AB93" i="9"/>
  <c r="Y99" i="9"/>
  <c r="AA75" i="9"/>
  <c r="X81" i="9"/>
  <c r="AA75" i="8" l="1"/>
  <c r="X81" i="8"/>
  <c r="AB99" i="8"/>
  <c r="Y105" i="8"/>
  <c r="AA81" i="9"/>
  <c r="X87" i="9"/>
  <c r="AB99" i="9"/>
  <c r="Y105" i="9"/>
  <c r="Y111" i="8" l="1"/>
  <c r="AB105" i="8"/>
  <c r="AA81" i="8"/>
  <c r="X87" i="8"/>
  <c r="AA87" i="9"/>
  <c r="X93" i="9"/>
  <c r="Y111" i="9"/>
  <c r="AB105" i="9"/>
  <c r="AA87" i="8" l="1"/>
  <c r="X93" i="8"/>
  <c r="Y118" i="8"/>
  <c r="AB111" i="8"/>
  <c r="AB111" i="9"/>
  <c r="Y118" i="9"/>
  <c r="AA93" i="9"/>
  <c r="X99" i="9"/>
  <c r="AA93" i="8" l="1"/>
  <c r="X99" i="8"/>
  <c r="AA99" i="9"/>
  <c r="X105" i="9"/>
  <c r="AA99" i="8" l="1"/>
  <c r="X105" i="8"/>
  <c r="AA105" i="9"/>
  <c r="X111" i="9"/>
  <c r="AA105" i="8" l="1"/>
  <c r="X111" i="8"/>
  <c r="X118" i="9"/>
  <c r="AA111" i="9"/>
  <c r="X118" i="8" l="1"/>
  <c r="AA111"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tc={7323784E-C10F-43A4-B071-360B67959741}</author>
  </authors>
  <commentList>
    <comment ref="N80" authorId="0" shapeId="0" xr:uid="{7323784E-C10F-43A4-B071-360B67959741}">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<sst xmlns="http://schemas.openxmlformats.org/spreadsheetml/2006/main" count="3371" uniqueCount="302">
  <si>
    <t>Timeline &amp; Goals</t>
  </si>
  <si>
    <t>In this section, we will explore what your timeframe and targets to hit within that timeframe.
Your targets are the amount of zero-emission vehicles to include in your fleet and your timeframe is the year by which these numbers should be reached.</t>
  </si>
  <si>
    <t>Sustainable Fleets ZEV Goals</t>
  </si>
  <si>
    <t>Zero Emission Vehicles</t>
  </si>
  <si>
    <t>Group 1</t>
  </si>
  <si>
    <t>Box trucks or Vans, Two-axel buses, Yard trucks, Light Duty</t>
  </si>
  <si>
    <t>Group 2</t>
  </si>
  <si>
    <t>Work trucks, Day cab tractors, Three-axel buses</t>
  </si>
  <si>
    <t>Group 3</t>
  </si>
  <si>
    <t>Sleeper cab tractors and Specialty vehicles</t>
  </si>
  <si>
    <t>Your ZEV Goals</t>
  </si>
  <si>
    <t>Deadline</t>
  </si>
  <si>
    <t>Goal (%)</t>
  </si>
  <si>
    <t>Goal (#)</t>
  </si>
  <si>
    <t>Your Progress (%)</t>
  </si>
  <si>
    <t>Your Progress (#)</t>
  </si>
  <si>
    <t>Visualize Your Current and Future Goals</t>
  </si>
  <si>
    <t>Progression Towards Goal for Group 1 Vehicles</t>
  </si>
  <si>
    <t>Progression Towards Goal for Group 2 Vehicles</t>
  </si>
  <si>
    <t>Progression Towards Goal for Group 3 Vehicles</t>
  </si>
  <si>
    <t>Progress to Date</t>
  </si>
  <si>
    <t>Non-ZEV Footprint</t>
  </si>
  <si>
    <t>Section Explanation</t>
  </si>
  <si>
    <t>This is an overview of how green your fleet is becoming! Continue to adopt zero-emission vehicles (ZEVs) over time, and eventually your pie chart will be completely green!</t>
  </si>
  <si>
    <t>Vehicle Compostion</t>
  </si>
  <si>
    <t>From these graphs you can:
- Keep track of where your ZEV are needed
- Keep track of where your ZEV are going
- Track mileage from your ZEVs and non-ZEVs</t>
  </si>
  <si>
    <r>
      <t xml:space="preserve">Baseline Year - </t>
    </r>
    <r>
      <rPr>
        <b/>
        <sz val="16"/>
        <color theme="9" tint="0.39997558519241921"/>
        <rFont val="Calibri"/>
        <family val="2"/>
        <scheme val="minor"/>
      </rPr>
      <t>ZEV</t>
    </r>
    <r>
      <rPr>
        <b/>
        <sz val="16"/>
        <color theme="1"/>
        <rFont val="Calibri"/>
        <family val="2"/>
        <scheme val="minor"/>
      </rPr>
      <t xml:space="preserve"> and </t>
    </r>
    <r>
      <rPr>
        <b/>
        <sz val="16"/>
        <color theme="4"/>
        <rFont val="Calibri"/>
        <family val="2"/>
        <scheme val="minor"/>
      </rPr>
      <t>Non-ZEV</t>
    </r>
    <r>
      <rPr>
        <b/>
        <sz val="16"/>
        <color theme="1"/>
        <rFont val="Calibri"/>
        <family val="2"/>
        <scheme val="minor"/>
      </rPr>
      <t xml:space="preserve"> Vehicle Composition</t>
    </r>
  </si>
  <si>
    <r>
      <t xml:space="preserve">Reporting Year - </t>
    </r>
    <r>
      <rPr>
        <b/>
        <sz val="16"/>
        <color theme="9" tint="0.39997558519241921"/>
        <rFont val="Calibri"/>
        <family val="2"/>
        <scheme val="minor"/>
      </rPr>
      <t>ZEV</t>
    </r>
    <r>
      <rPr>
        <b/>
        <sz val="16"/>
        <color theme="1"/>
        <rFont val="Calibri"/>
        <family val="2"/>
        <scheme val="minor"/>
      </rPr>
      <t xml:space="preserve"> and </t>
    </r>
    <r>
      <rPr>
        <b/>
        <sz val="16"/>
        <color theme="4"/>
        <rFont val="Calibri"/>
        <family val="2"/>
        <scheme val="minor"/>
      </rPr>
      <t>Non-ZEV</t>
    </r>
    <r>
      <rPr>
        <b/>
        <sz val="16"/>
        <color theme="1"/>
        <rFont val="Calibri"/>
        <family val="2"/>
        <scheme val="minor"/>
      </rPr>
      <t xml:space="preserve"> Vehicle Composition</t>
    </r>
  </si>
  <si>
    <t>Access ZETI Tool</t>
  </si>
  <si>
    <t>Tool Tip</t>
  </si>
  <si>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</si>
  <si>
    <t>Vehicle Types in Your Fleet</t>
  </si>
  <si>
    <t>Vehicle Type</t>
  </si>
  <si>
    <t>ZETI Vehicle Legend</t>
  </si>
  <si>
    <t>Box Trucks and Work Trucks</t>
  </si>
  <si>
    <t>Models Available:</t>
  </si>
  <si>
    <t>Vans</t>
  </si>
  <si>
    <t>Day Cab and Sleeper Cab</t>
  </si>
  <si>
    <t>Two-Axle Buses and Three-Axle Buses</t>
  </si>
  <si>
    <t>Specialty Vehicles and Other</t>
  </si>
  <si>
    <t xml:space="preserve"> Models Available:</t>
  </si>
  <si>
    <t>Yard Truck</t>
  </si>
  <si>
    <t>Light Duty Package and Other Light Duty</t>
  </si>
  <si>
    <t>Resources - HVIP to Make ZEVs more Affordable</t>
  </si>
  <si>
    <t>To HVIP Vehicle Catalog!</t>
  </si>
  <si>
    <t>HVIP website CARB Vehicle Group Types</t>
  </si>
  <si>
    <t># of Models Available:</t>
  </si>
  <si>
    <t>If you are a California fleet you may be interested in what HVIP has to offer. This program focuses on making ZEVs more affordable by offering incentives of up to $198,000! HVIP has provided $847,001,159 nationwide to help speed up ZEV adoption!</t>
  </si>
  <si>
    <t>Two-Axle and Three-Axle Buses</t>
  </si>
  <si>
    <t>Day Cab Tractors and Sleeper Cabs</t>
  </si>
  <si>
    <t>Work Trucks and Box Trucks</t>
  </si>
  <si>
    <t>Yard Trucks, Light-Duty Package, and Other Light-Duty</t>
  </si>
  <si>
    <t>Currently not available on the HVIP website!</t>
  </si>
  <si>
    <t>Specialty and Other</t>
  </si>
  <si>
    <t>Resources - Additional Links</t>
  </si>
  <si>
    <t>To EnergIIZE!</t>
  </si>
  <si>
    <t>To Infrastructure Insite!</t>
  </si>
  <si>
    <t>EnergIIZE</t>
  </si>
  <si>
    <t>Infrastruture Insite</t>
  </si>
  <si>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</si>
  <si>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</si>
  <si>
    <t>Benchmarking Section</t>
  </si>
  <si>
    <t>User Information Sheet</t>
  </si>
  <si>
    <t>Contact Information</t>
  </si>
  <si>
    <t>Company Name:</t>
  </si>
  <si>
    <t>Fleet Contact Name:</t>
  </si>
  <si>
    <t>Phone Number:</t>
  </si>
  <si>
    <t>Email:</t>
  </si>
  <si>
    <t>General Fleet Information</t>
  </si>
  <si>
    <t>Average Yearly 
Revenue/Operating Budget</t>
  </si>
  <si>
    <t>Average Number of Employees</t>
  </si>
  <si>
    <t>Total Fleet Size</t>
  </si>
  <si>
    <t>Baseline Year for Calculations</t>
  </si>
  <si>
    <t>Reporting Year for Calculations</t>
  </si>
  <si>
    <t>System of Measurement</t>
  </si>
  <si>
    <t>Fleet Description</t>
  </si>
  <si>
    <r>
      <t xml:space="preserve">Certification of Conformity: 
</t>
    </r>
    <r>
      <rPr>
        <sz val="10"/>
        <color rgb="FF000000"/>
        <rFont val="Gill Sans MT"/>
        <family val="2"/>
      </rPr>
      <t>I certify that the information provided in the following pages is, to the best of my knowlegde, accurate and complete.</t>
    </r>
  </si>
  <si>
    <t>Date:</t>
  </si>
  <si>
    <t>Signature:</t>
  </si>
  <si>
    <t>Copyright ©2015. CALSTART, Inc. and National Association of Fleet Administrators, Inc.
All Rights Reserved.</t>
  </si>
  <si>
    <t>Baseline Year</t>
  </si>
  <si>
    <t>Box Trucks</t>
  </si>
  <si>
    <t>Two-Axle Buses</t>
  </si>
  <si>
    <t>Light Duty Package Delivery Vehicle</t>
  </si>
  <si>
    <t>Other Light Duty</t>
  </si>
  <si>
    <t>Work Trucks</t>
  </si>
  <si>
    <t>Day Cab Tractors</t>
  </si>
  <si>
    <t>Three-Axle Buses</t>
  </si>
  <si>
    <t>Sleeper Cab</t>
  </si>
  <si>
    <t>Specialty Vehciles</t>
  </si>
  <si>
    <t>Other</t>
  </si>
  <si>
    <t># of Vehicles</t>
  </si>
  <si>
    <t>Total # of Vehicles</t>
  </si>
  <si>
    <t>ZEV Vehicles
All model years</t>
  </si>
  <si>
    <t>Vehicles on order</t>
  </si>
  <si>
    <t>Non ZEV Vehicles
All model years</t>
  </si>
  <si>
    <t>Reporting Year</t>
  </si>
  <si>
    <t>Fleet Size</t>
  </si>
  <si>
    <t>Engine Model Year</t>
  </si>
  <si>
    <t>Light Duty Package</t>
  </si>
  <si>
    <t xml:space="preserve"> Other Light Duty</t>
  </si>
  <si>
    <t>Specialty Vehicles</t>
  </si>
  <si>
    <t>Total Miles</t>
  </si>
  <si>
    <t>Gasoline Vehicles
All years</t>
  </si>
  <si>
    <t>Diesel Vehicles
All years</t>
  </si>
  <si>
    <t>Gasoline HEV
All years</t>
  </si>
  <si>
    <t>Gasoline PHEV
All years</t>
  </si>
  <si>
    <t>Gasoline EREV
All years</t>
  </si>
  <si>
    <t>BEV
All years</t>
  </si>
  <si>
    <t>Biodiesel B20 Vehicles
All years</t>
  </si>
  <si>
    <t>Biodiesel B100 Vehicles
All years</t>
  </si>
  <si>
    <t>Ethanol E85 Vehicles
All years</t>
  </si>
  <si>
    <t>LPG Vehicles
All years</t>
  </si>
  <si>
    <t>CNG Vehicles
All years</t>
  </si>
  <si>
    <t>Diesel HEV
All years</t>
  </si>
  <si>
    <t>Diesel HHV
All years</t>
  </si>
  <si>
    <t>LNG Vehicles
All years</t>
  </si>
  <si>
    <t>LNG / Diesel Pilot Ignition
All years</t>
  </si>
  <si>
    <t>RD20</t>
  </si>
  <si>
    <t>RD100</t>
  </si>
  <si>
    <t>FCV</t>
  </si>
  <si>
    <t>Other Vehicles
All years</t>
  </si>
  <si>
    <t>Vehicles and milage total</t>
  </si>
  <si>
    <t>Vehicles on order total</t>
  </si>
  <si>
    <t>Year</t>
  </si>
  <si>
    <t>Fuel Type</t>
  </si>
  <si>
    <t>Fuel Used</t>
  </si>
  <si>
    <t>Unit</t>
  </si>
  <si>
    <t>Gasoline</t>
  </si>
  <si>
    <t>gallons</t>
  </si>
  <si>
    <t>Diesel</t>
  </si>
  <si>
    <t>Electricity</t>
  </si>
  <si>
    <t>kWh</t>
  </si>
  <si>
    <t>If you do not know how much electricity was consumed for your fleet operation, 
please tell us how many miles did your electric vehicles (PHEV, EREV and BEV) drive for that year)</t>
  </si>
  <si>
    <t>-</t>
  </si>
  <si>
    <t>Light-duty BEV</t>
  </si>
  <si>
    <t>miles</t>
  </si>
  <si>
    <t>Medium-duty BEV (Class 3-4-5-6)</t>
  </si>
  <si>
    <t>Heavy-duty BEV (Class 7-8)</t>
  </si>
  <si>
    <t>Biodiesel</t>
  </si>
  <si>
    <t>Enter the percent of the blend that was biodiesel.
This would be 5% for B5 and 20% for B20.</t>
  </si>
  <si>
    <t>B5 gallons</t>
  </si>
  <si>
    <t>Ethanol E85</t>
  </si>
  <si>
    <t>Is a significant effort done by your fleet to use only Ethanol E85 in all of your Ethanol E85 / Flex Fuel vehicles?</t>
  </si>
  <si>
    <t>No</t>
  </si>
  <si>
    <t>E85 gallons</t>
  </si>
  <si>
    <t>Liquified Petroleum Gas</t>
  </si>
  <si>
    <t>LPG gallons</t>
  </si>
  <si>
    <t>Compressed Natural Gas</t>
  </si>
  <si>
    <t>DGE</t>
  </si>
  <si>
    <t>Liquified Natural Gas</t>
  </si>
  <si>
    <t>LNG gallons</t>
  </si>
  <si>
    <t>Liquified Natural Gas (Diesel Pilot Ignition)</t>
  </si>
  <si>
    <t>LNG/D gallons</t>
  </si>
  <si>
    <t>Renewable Diesel</t>
  </si>
  <si>
    <t>Enter the percent of the blend that was renewable diesel.
This would be 20% for RD20 and 100% for RD100.</t>
  </si>
  <si>
    <t>RD20 gallons</t>
  </si>
  <si>
    <t>Fuel Cell</t>
  </si>
  <si>
    <t>H gallons</t>
  </si>
  <si>
    <t>Pure Ethanol</t>
  </si>
  <si>
    <t>E100 gallons</t>
  </si>
  <si>
    <t>Pure Biodiesel</t>
  </si>
  <si>
    <t>B100 gallons</t>
  </si>
  <si>
    <t>Total</t>
  </si>
  <si>
    <t xml:space="preserve">ZETI Tips </t>
  </si>
  <si>
    <t>Drop down list for Fuel sheet</t>
  </si>
  <si>
    <t>Badge Photo</t>
  </si>
  <si>
    <t>Badge #</t>
  </si>
  <si>
    <t>Cell</t>
  </si>
  <si>
    <t>Admin!B3</t>
  </si>
  <si>
    <r>
      <rPr>
        <b/>
        <sz val="11"/>
        <color theme="8" tint="0.39997558519241921"/>
        <rFont val="Calibri"/>
        <family val="2"/>
        <scheme val="minor"/>
      </rPr>
      <t>Platinum</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</si>
  <si>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rPr>
        <b/>
        <sz val="11"/>
        <rFont val="Calibri"/>
        <family val="2"/>
        <scheme val="minor"/>
      </rPr>
      <t>Parameter</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</si>
  <si>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rPr>
        <b/>
        <sz val="11"/>
        <rFont val="Calibri"/>
        <family val="2"/>
        <scheme val="minor"/>
      </rPr>
      <t>Parameter</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</si>
  <si>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Platinum</t>
  </si>
  <si>
    <t>Gold</t>
  </si>
  <si>
    <t>Silver</t>
  </si>
  <si>
    <t>Pathway</t>
  </si>
  <si>
    <t>Committed</t>
  </si>
  <si>
    <t>Number of Models Available:</t>
  </si>
  <si>
    <t>Not Applicable</t>
  </si>
  <si>
    <r>
      <rPr>
        <b/>
        <sz val="11"/>
        <color theme="1"/>
        <rFont val="Calibri"/>
        <family val="2"/>
        <scheme val="minor"/>
      </rPr>
      <t xml:space="preserve">1) </t>
    </r>
    <r>
      <rPr>
        <u/>
        <sz val="11"/>
        <color theme="1"/>
        <rFont val="Calibri"/>
        <family val="2"/>
        <scheme val="minor"/>
      </rPr>
      <t>Sustainable Fleets Program Membership</t>
    </r>
    <r>
      <rPr>
        <u/>
        <sz val="11"/>
        <color theme="4"/>
        <rFont val="Calibri"/>
        <family val="2"/>
        <scheme val="minor"/>
      </rPr>
      <t>:</t>
    </r>
    <r>
      <rPr>
        <sz val="11"/>
        <color theme="1"/>
        <rFont val="Calibri"/>
        <family val="2"/>
        <scheme val="minor"/>
      </rPr>
      <t xml:space="preserve">
Includes recognition by CALSTART and the California Air Resource Board (CARB) such as member spotlights.
</t>
    </r>
    <r>
      <rPr>
        <b/>
        <sz val="11"/>
        <color theme="1"/>
        <rFont val="Calibri"/>
        <family val="2"/>
        <scheme val="minor"/>
      </rPr>
      <t xml:space="preserve">2) </t>
    </r>
    <r>
      <rPr>
        <u/>
        <sz val="11"/>
        <color theme="1"/>
        <rFont val="Calibri"/>
        <family val="2"/>
        <scheme val="minor"/>
      </rPr>
      <t>Inclusion on the ZEV Fleets for Hire List:</t>
    </r>
    <r>
      <rPr>
        <sz val="11"/>
        <color theme="1"/>
        <rFont val="Calibri"/>
        <family val="2"/>
        <scheme val="minor"/>
      </rPr>
      <t xml:space="preserve">
Freight buyers will use this list to view and hire zero-emission fleets.
</t>
    </r>
    <r>
      <rPr>
        <b/>
        <sz val="11"/>
        <color theme="1"/>
        <rFont val="Calibri"/>
        <family val="2"/>
        <scheme val="minor"/>
      </rPr>
      <t>3)</t>
    </r>
    <r>
      <rPr>
        <sz val="11"/>
        <color theme="1"/>
        <rFont val="Calibri"/>
        <family val="2"/>
        <scheme val="minor"/>
      </rPr>
      <t xml:space="preserve"> </t>
    </r>
    <r>
      <rPr>
        <u/>
        <sz val="11"/>
        <color theme="1"/>
        <rFont val="Calibri"/>
        <family val="2"/>
        <scheme val="minor"/>
      </rPr>
      <t>Accreditation badge and marketing kit for ZEV vehicles and sustainability reports.</t>
    </r>
    <r>
      <rPr>
        <sz val="11"/>
        <color theme="1"/>
        <rFont val="Calibri"/>
        <family val="2"/>
        <scheme val="minor"/>
      </rPr>
      <t xml:space="preserve">
</t>
    </r>
    <r>
      <rPr>
        <b/>
        <sz val="11"/>
        <color theme="1"/>
        <rFont val="Calibri"/>
        <family val="2"/>
        <scheme val="minor"/>
      </rPr>
      <t xml:space="preserve">4) </t>
    </r>
    <r>
      <rPr>
        <u/>
        <sz val="11"/>
        <color theme="1"/>
        <rFont val="Calibri"/>
        <family val="2"/>
        <scheme val="minor"/>
      </rPr>
      <t>Fleet resources to help reach your ZEV Accreditation goals:</t>
    </r>
    <r>
      <rPr>
        <sz val="11"/>
        <color theme="1"/>
        <rFont val="Calibri"/>
        <family val="2"/>
        <scheme val="minor"/>
      </rPr>
      <t xml:space="preserve">
1. Tools
2. Fleet Analysis
3. Technical Assistance
4. Sustainable Fleet Manager 
5. Training Course (NAFA)   </t>
    </r>
  </si>
  <si>
    <r>
      <rPr>
        <b/>
        <sz val="11"/>
        <color theme="1"/>
        <rFont val="Calibri"/>
        <family val="2"/>
        <scheme val="minor"/>
      </rPr>
      <t>1)</t>
    </r>
    <r>
      <rPr>
        <u/>
        <sz val="11"/>
        <color theme="1"/>
        <rFont val="Calibri"/>
        <family val="2"/>
        <scheme val="minor"/>
      </rPr>
      <t xml:space="preserve"> Sustainable Fleets Program Membership</t>
    </r>
    <r>
      <rPr>
        <u/>
        <sz val="11"/>
        <color theme="4"/>
        <rFont val="Calibri"/>
        <family val="2"/>
        <scheme val="minor"/>
      </rPr>
      <t>:</t>
    </r>
    <r>
      <rPr>
        <sz val="11"/>
        <color theme="1"/>
        <rFont val="Calibri"/>
        <family val="2"/>
        <scheme val="minor"/>
      </rPr>
      <t xml:space="preserve">
Includes recognition by CALSTART and the California Air Resource Board (CARB) such as member spotlights.
</t>
    </r>
    <r>
      <rPr>
        <b/>
        <sz val="11"/>
        <color theme="1"/>
        <rFont val="Calibri"/>
        <family val="2"/>
        <scheme val="minor"/>
      </rPr>
      <t xml:space="preserve">2) </t>
    </r>
    <r>
      <rPr>
        <u/>
        <sz val="11"/>
        <color theme="1"/>
        <rFont val="Calibri"/>
        <family val="2"/>
        <scheme val="minor"/>
      </rPr>
      <t>Inclusion on the ZEV Fleets for Hire List:</t>
    </r>
    <r>
      <rPr>
        <sz val="11"/>
        <color theme="1"/>
        <rFont val="Calibri"/>
        <family val="2"/>
        <scheme val="minor"/>
      </rPr>
      <t xml:space="preserve">
Freight buyers will use this list to view and hire zero-emission fleets.
</t>
    </r>
    <r>
      <rPr>
        <b/>
        <sz val="11"/>
        <color theme="1"/>
        <rFont val="Calibri"/>
        <family val="2"/>
        <scheme val="minor"/>
      </rPr>
      <t>3)</t>
    </r>
    <r>
      <rPr>
        <sz val="11"/>
        <color theme="1"/>
        <rFont val="Calibri"/>
        <family val="2"/>
        <scheme val="minor"/>
      </rPr>
      <t xml:space="preserve"> </t>
    </r>
    <r>
      <rPr>
        <u/>
        <sz val="11"/>
        <color theme="1"/>
        <rFont val="Calibri"/>
        <family val="2"/>
        <scheme val="minor"/>
      </rPr>
      <t>Accreditation badge and marketing kit for ZEV vehicles and sustainability reports.</t>
    </r>
    <r>
      <rPr>
        <sz val="11"/>
        <color theme="1"/>
        <rFont val="Calibri"/>
        <family val="2"/>
        <scheme val="minor"/>
      </rPr>
      <t xml:space="preserve">
</t>
    </r>
    <r>
      <rPr>
        <b/>
        <sz val="11"/>
        <color theme="1"/>
        <rFont val="Calibri"/>
        <family val="2"/>
        <scheme val="minor"/>
      </rPr>
      <t xml:space="preserve">4) </t>
    </r>
    <r>
      <rPr>
        <u/>
        <sz val="11"/>
        <color theme="1"/>
        <rFont val="Calibri"/>
        <family val="2"/>
        <scheme val="minor"/>
      </rPr>
      <t>Fleet resources to help reach your ZEV Accreditation goals:</t>
    </r>
    <r>
      <rPr>
        <sz val="11"/>
        <color theme="1"/>
        <rFont val="Calibri"/>
        <family val="2"/>
        <scheme val="minor"/>
      </rPr>
      <t xml:space="preserve">
1. Tools
2. Fleet Analysis
3. Technical Assistance
4. Sustainable Fleet Manager 
5. Training Course (NAFA)   </t>
    </r>
  </si>
  <si>
    <r>
      <rPr>
        <u/>
        <sz val="11"/>
        <color theme="1"/>
        <rFont val="Calibri"/>
        <family val="2"/>
        <scheme val="minor"/>
      </rPr>
      <t>Fleet resources to help reach your ZEV Accreditation goals:</t>
    </r>
    <r>
      <rPr>
        <sz val="11"/>
        <color theme="1"/>
        <rFont val="Calibri"/>
        <family val="2"/>
        <scheme val="minor"/>
      </rPr>
      <t xml:space="preserve">
1. Tools
2. Fleet Analysis
3. Technical Assistance
4. Sustainable Fleet Manager 
5. Training Course (NAFA)      </t>
    </r>
  </si>
  <si>
    <t>Box Trucks can be proxied as "MD Truck" in the Vehicle Platform section.</t>
  </si>
  <si>
    <t>100+</t>
  </si>
  <si>
    <t>LPG liters</t>
  </si>
  <si>
    <t>GLE</t>
  </si>
  <si>
    <t>GGE</t>
  </si>
  <si>
    <r>
      <rPr>
        <b/>
        <sz val="11"/>
        <color theme="8" tint="0.39997558519241921"/>
        <rFont val="Calibri"/>
        <family val="2"/>
        <scheme val="minor"/>
      </rPr>
      <t>Platinum</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</si>
  <si>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Group 1 ZEVs (#)</t>
  </si>
  <si>
    <t>Group 2 ZEVs (#)</t>
  </si>
  <si>
    <t>Group 3 ZEVs (#)</t>
  </si>
  <si>
    <t>ZETI host data for two types of vans: Cargo Van and Medium Duty (MD) Step Van. Make sure that you understand which type of vans your fleet has to find the proper EV. If you have any questions try contacting the vehicles manufacturer.</t>
  </si>
  <si>
    <t>Cargo Van: 75+; MD Step Van: 25+</t>
  </si>
  <si>
    <t>Coming Soon . . .</t>
  </si>
  <si>
    <r>
      <rPr>
        <sz val="11"/>
        <rFont val="Calibri"/>
        <family val="2"/>
        <scheme val="minor"/>
      </rPr>
      <t xml:space="preserve">ZETI hosts data for three types of buses (Transit Bus, School Bus, and Shuttle Bus) </t>
    </r>
    <r>
      <rPr>
        <sz val="11"/>
        <color theme="1"/>
        <rFont val="Calibri"/>
        <family val="2"/>
        <scheme val="minor"/>
      </rPr>
      <t>and does not distinguish between two- and three-axel buses. Make sure to speak to the manufacturer to understand which of the ZETI vehicle platforms your bus falls under.</t>
    </r>
  </si>
  <si>
    <t>Transit, Shuttle, School Bus: 300+</t>
  </si>
  <si>
    <t>LNG liters</t>
  </si>
  <si>
    <t>Cell Image</t>
  </si>
  <si>
    <t>Test Cell</t>
  </si>
  <si>
    <r>
      <rPr>
        <sz val="11"/>
        <color theme="7"/>
        <rFont val="Calibri"/>
        <family val="2"/>
        <scheme val="minor"/>
      </rPr>
      <t>Gold</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</si>
  <si>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t>Yard Trucks are called Yard Tractors in the Vehicle Platform section.</t>
  </si>
  <si>
    <t>10+</t>
  </si>
  <si>
    <t>Admin!B21</t>
  </si>
  <si>
    <t>Later Addition</t>
  </si>
  <si>
    <r>
      <rPr>
        <sz val="11"/>
        <color theme="7"/>
        <rFont val="Calibri"/>
        <family val="2"/>
        <scheme val="minor"/>
      </rPr>
      <t>Gold</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</si>
  <si>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Tot Group 1 Count</t>
  </si>
  <si>
    <t>Tot Group 2 Count</t>
  </si>
  <si>
    <t>Tot Group 3 Count</t>
  </si>
  <si>
    <t>ZETI currently does not have inventory for light-duty vehicles.</t>
  </si>
  <si>
    <t>Not Available</t>
  </si>
  <si>
    <t>All three boxes for platinum, gold, and silver are poorly formatted and difficult to read.</t>
  </si>
  <si>
    <t>Same comments for Pathway and Committed boxes</t>
  </si>
  <si>
    <t>Tot ZEV Group 1 Count</t>
  </si>
  <si>
    <t>Tot ZEV Group 2 Count</t>
  </si>
  <si>
    <t>Tot ZEV Group 3 Count</t>
  </si>
  <si>
    <t>All three boxes list the same benefits, so it's confusing as to the difference between the three.</t>
  </si>
  <si>
    <r>
      <rPr>
        <sz val="11"/>
        <color theme="6"/>
        <rFont val="Calibri"/>
        <family val="2"/>
        <scheme val="minor"/>
      </rPr>
      <t>Silver</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</si>
  <si>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t>(I know the difference is the percentage of ZEVs per fleet, but what's the motivator to continue</t>
  </si>
  <si>
    <t>to increase ZEVs if the benefits don't change?)</t>
  </si>
  <si>
    <t>Is the "link" meant to actually link somewhere? It's not active for me.</t>
  </si>
  <si>
    <t>Ask Tracey for link. What is motivator to go up in ranks aside from CARB deadlines?</t>
  </si>
  <si>
    <r>
      <rPr>
        <sz val="11"/>
        <color theme="6"/>
        <rFont val="Calibri"/>
        <family val="2"/>
        <scheme val="minor"/>
      </rPr>
      <t>Silver</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</si>
  <si>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Tot Non ZEV Group 1 Count</t>
  </si>
  <si>
    <t>Tot Non ZEV Group 2 Count</t>
  </si>
  <si>
    <t>Tot Non ZEV Group 3 Count</t>
  </si>
  <si>
    <t>Admin!B39</t>
  </si>
  <si>
    <r>
      <t>To see all models available for this group</t>
    </r>
    <r>
      <rPr>
        <sz val="11"/>
        <color rgb="FFFF0000"/>
        <rFont val="Calibri"/>
        <family val="2"/>
        <scheme val="minor"/>
      </rPr>
      <t>,</t>
    </r>
    <r>
      <rPr>
        <sz val="11"/>
        <color theme="1"/>
        <rFont val="Calibri"/>
        <family val="2"/>
        <scheme val="minor"/>
      </rPr>
      <t xml:space="preserve"> select</t>
    </r>
    <r>
      <rPr>
        <sz val="11"/>
        <color rgb="FFFF0000"/>
        <rFont val="Calibri"/>
        <family val="2"/>
        <scheme val="minor"/>
      </rPr>
      <t xml:space="preserve"> </t>
    </r>
    <r>
      <rPr>
        <sz val="11"/>
        <rFont val="Calibri"/>
        <family val="2"/>
        <scheme val="minor"/>
      </rPr>
      <t>Heavy-Duty</t>
    </r>
    <r>
      <rPr>
        <sz val="11"/>
        <color theme="1"/>
        <rFont val="Calibri"/>
        <family val="2"/>
        <scheme val="minor"/>
      </rPr>
      <t xml:space="preserve"> (HD) Truck in Vehicle Platform.</t>
    </r>
  </si>
  <si>
    <r>
      <t xml:space="preserve">ZETI </t>
    </r>
    <r>
      <rPr>
        <sz val="11"/>
        <rFont val="Calibri"/>
        <family val="2"/>
        <scheme val="minor"/>
      </rPr>
      <t>hosts data for three types of buses (Transit Bus, School Bus, and Shuttle Bus) an</t>
    </r>
    <r>
      <rPr>
        <sz val="11"/>
        <color theme="1"/>
        <rFont val="Calibri"/>
        <family val="2"/>
        <scheme val="minor"/>
      </rPr>
      <t>d does not distinguish between two- and three-axel buses. Make sure to speak to the manufacturer to understand which of the ZETI vehicle platforms your bus falls under.</t>
    </r>
  </si>
  <si>
    <t>300+</t>
  </si>
  <si>
    <r>
      <rPr>
        <sz val="11"/>
        <color theme="9"/>
        <rFont val="Calibri"/>
        <family val="2"/>
        <scheme val="minor"/>
      </rPr>
      <t>Pathway</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</si>
  <si>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t>To see all models available for this group</t>
    </r>
    <r>
      <rPr>
        <sz val="11"/>
        <color rgb="FFFF0000"/>
        <rFont val="Calibri"/>
        <family val="2"/>
        <scheme val="minor"/>
      </rPr>
      <t>,</t>
    </r>
    <r>
      <rPr>
        <sz val="11"/>
        <color theme="1"/>
        <rFont val="Calibri"/>
        <family val="2"/>
        <scheme val="minor"/>
      </rPr>
      <t xml:space="preserve"> select </t>
    </r>
    <r>
      <rPr>
        <sz val="11"/>
        <rFont val="Calibri"/>
        <family val="2"/>
        <scheme val="minor"/>
      </rPr>
      <t xml:space="preserve">Heavy-Duty </t>
    </r>
    <r>
      <rPr>
        <sz val="11"/>
        <color theme="1"/>
        <rFont val="Calibri"/>
        <family val="2"/>
        <scheme val="minor"/>
      </rPr>
      <t>(HD) Truck in Vehicle Platform.</t>
    </r>
  </si>
  <si>
    <r>
      <rPr>
        <sz val="11"/>
        <color theme="9"/>
        <rFont val="Calibri"/>
        <family val="2"/>
        <scheme val="minor"/>
      </rPr>
      <t>Pathway</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</si>
  <si>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r>
      <t>To see all models available for this group</t>
    </r>
    <r>
      <rPr>
        <sz val="11"/>
        <color rgb="FFFF0000"/>
        <rFont val="Calibri"/>
        <family val="2"/>
        <scheme val="minor"/>
      </rPr>
      <t>,</t>
    </r>
    <r>
      <rPr>
        <sz val="11"/>
        <color theme="1"/>
        <rFont val="Calibri"/>
        <family val="2"/>
        <scheme val="minor"/>
      </rPr>
      <t xml:space="preserve"> select Other in Vehicle Platform.</t>
    </r>
  </si>
  <si>
    <t>30+</t>
  </si>
  <si>
    <t>Admin!B57</t>
  </si>
  <si>
    <r>
      <rPr>
        <b/>
        <sz val="11"/>
        <color theme="1"/>
        <rFont val="Calibri"/>
        <family val="2"/>
        <scheme val="minor"/>
      </rPr>
      <t>Committed</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</si>
  <si>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rPr>
        <b/>
        <sz val="11"/>
        <color theme="1"/>
        <rFont val="Calibri"/>
        <family val="2"/>
        <scheme val="minor"/>
      </rPr>
      <t>Committed</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</si>
  <si>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Admin!B75</t>
  </si>
  <si>
    <t xml:space="preserve">  </t>
  </si>
  <si>
    <t>Updated</t>
  </si>
  <si>
    <t>"zero-emission vehicles" should be lowercase, with  hyphen [all three boxes]</t>
  </si>
  <si>
    <t>Badge Intro</t>
  </si>
  <si>
    <t>Goal met by deadline</t>
  </si>
  <si>
    <t>Goal not met by deadline</t>
  </si>
  <si>
    <t>No Vehicles reported for that group</t>
  </si>
  <si>
    <r>
      <t xml:space="preserve">Congratulations! Your fleet has earned the </t>
    </r>
    <r>
      <rPr>
        <b/>
        <sz val="11"/>
        <color theme="1"/>
        <rFont val="Calibri"/>
        <family val="2"/>
        <scheme val="minor"/>
      </rPr>
      <t>Platinum</t>
    </r>
    <r>
      <rPr>
        <sz val="11"/>
        <color theme="1"/>
        <rFont val="Calibri"/>
        <family val="2"/>
        <scheme val="minor"/>
      </rPr>
      <t xml:space="preserve"> level of Sustainable Fleets Accreditation by converting over 20% of your fleet to </t>
    </r>
    <r>
      <rPr>
        <sz val="11"/>
        <rFont val="Calibri"/>
        <family val="2"/>
        <scheme val="minor"/>
      </rPr>
      <t xml:space="preserve">zero-emission vehicles </t>
    </r>
    <r>
      <rPr>
        <sz val="11"/>
        <color theme="1"/>
        <rFont val="Calibri"/>
        <family val="2"/>
        <scheme val="minor"/>
      </rPr>
      <t>(ZEVs). We thank you for leading the industry in demonstrating your commitment and planning towards a zero</t>
    </r>
    <r>
      <rPr>
        <sz val="11"/>
        <color rgb="FFFF0000"/>
        <rFont val="Calibri"/>
        <family val="2"/>
        <scheme val="minor"/>
      </rPr>
      <t>-</t>
    </r>
    <r>
      <rPr>
        <sz val="11"/>
        <color theme="1"/>
        <rFont val="Calibri"/>
        <family val="2"/>
        <scheme val="minor"/>
      </rPr>
      <t>emission future.</t>
    </r>
  </si>
  <si>
    <r>
      <t xml:space="preserve">Congratulations! Your fleet has earned the </t>
    </r>
    <r>
      <rPr>
        <b/>
        <sz val="11"/>
        <color theme="1"/>
        <rFont val="Calibri"/>
        <family val="2"/>
        <scheme val="minor"/>
      </rPr>
      <t>Gold</t>
    </r>
    <r>
      <rPr>
        <sz val="11"/>
        <color theme="1"/>
        <rFont val="Calibri"/>
        <family val="2"/>
        <scheme val="minor"/>
      </rPr>
      <t xml:space="preserve"> level of Sustainable Fleets Accreditation by converting 15-20% of your fleet to </t>
    </r>
    <r>
      <rPr>
        <sz val="11"/>
        <rFont val="Calibri"/>
        <family val="2"/>
        <scheme val="minor"/>
      </rPr>
      <t xml:space="preserve">zero-emission vehicles </t>
    </r>
    <r>
      <rPr>
        <sz val="11"/>
        <color theme="1"/>
        <rFont val="Calibri"/>
        <family val="2"/>
        <scheme val="minor"/>
      </rPr>
      <t>(ZEVs). We thank you for leading the industry in demonstrating your commitment and planning towards a zero</t>
    </r>
    <r>
      <rPr>
        <sz val="11"/>
        <color rgb="FFFF0000"/>
        <rFont val="Calibri"/>
        <family val="2"/>
        <scheme val="minor"/>
      </rPr>
      <t>-</t>
    </r>
    <r>
      <rPr>
        <sz val="11"/>
        <color theme="1"/>
        <rFont val="Calibri"/>
        <family val="2"/>
        <scheme val="minor"/>
      </rPr>
      <t>emission future.</t>
    </r>
  </si>
  <si>
    <r>
      <t xml:space="preserve">Congratulations! Your fleet has earned the </t>
    </r>
    <r>
      <rPr>
        <b/>
        <sz val="11"/>
        <color theme="1"/>
        <rFont val="Calibri"/>
        <family val="2"/>
        <scheme val="minor"/>
      </rPr>
      <t>Silver</t>
    </r>
    <r>
      <rPr>
        <sz val="11"/>
        <color theme="1"/>
        <rFont val="Calibri"/>
        <family val="2"/>
        <scheme val="minor"/>
      </rPr>
      <t xml:space="preserve"> level of Sustainable Fleets Accreditation by converting 10-14% of your fleet to</t>
    </r>
    <r>
      <rPr>
        <sz val="11"/>
        <color rgb="FFFF0000"/>
        <rFont val="Calibri"/>
        <family val="2"/>
        <scheme val="minor"/>
      </rPr>
      <t xml:space="preserve"> </t>
    </r>
    <r>
      <rPr>
        <sz val="11"/>
        <rFont val="Calibri"/>
        <family val="2"/>
        <scheme val="minor"/>
      </rPr>
      <t xml:space="preserve">zero-emission vehicles </t>
    </r>
    <r>
      <rPr>
        <sz val="11"/>
        <color theme="1"/>
        <rFont val="Calibri"/>
        <family val="2"/>
        <scheme val="minor"/>
      </rPr>
      <t>(ZEVs). We thank you for leading the industry in demonstrating your commitment and planning towards a zero</t>
    </r>
    <r>
      <rPr>
        <sz val="11"/>
        <color rgb="FFFF0000"/>
        <rFont val="Calibri"/>
        <family val="2"/>
        <scheme val="minor"/>
      </rPr>
      <t>-</t>
    </r>
    <r>
      <rPr>
        <sz val="11"/>
        <color theme="1"/>
        <rFont val="Calibri"/>
        <family val="2"/>
        <scheme val="minor"/>
      </rPr>
      <t>emission future.</t>
    </r>
  </si>
  <si>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</si>
  <si>
    <r>
      <t xml:space="preserve">Congratulations! Your fleet has earned the </t>
    </r>
    <r>
      <rPr>
        <b/>
        <sz val="11"/>
        <color theme="1"/>
        <rFont val="Calibri"/>
        <family val="2"/>
        <scheme val="minor"/>
      </rPr>
      <t>Committed</t>
    </r>
    <r>
      <rPr>
        <sz val="11"/>
        <color theme="1"/>
        <rFont val="Calibri"/>
        <family val="2"/>
        <scheme val="minor"/>
      </rPr>
      <t xml:space="preserve"> level of Sustainable Fleets Accreditation by demonstrating your fleet's pledge to </t>
    </r>
    <r>
      <rPr>
        <sz val="11"/>
        <rFont val="Calibri"/>
        <family val="2"/>
        <scheme val="minor"/>
      </rPr>
      <t xml:space="preserve">support the use of zero-emission vehicles (ZEVs) by beginning the transition within your fleet </t>
    </r>
    <r>
      <rPr>
        <sz val="11"/>
        <color theme="1"/>
        <rFont val="Calibri"/>
        <family val="2"/>
        <scheme val="minor"/>
      </rPr>
      <t>to ZEVs. We thank you for leading the industry in demonstrating your commitment and planning towards a zero-emission future.</t>
    </r>
  </si>
  <si>
    <t>Accreditation Graphs - Visualize Your Current and Future Goals</t>
  </si>
  <si>
    <t>Next Goal Year</t>
  </si>
  <si>
    <t>Benchmarking Graphs - Non-ZEV Footprint</t>
  </si>
  <si>
    <t>Vehicles</t>
  </si>
  <si>
    <t>Mileage</t>
  </si>
  <si>
    <t>ZEVs</t>
  </si>
  <si>
    <t>Non-ZEVs</t>
  </si>
  <si>
    <t>Baseline - Vehicles</t>
  </si>
  <si>
    <t>Reporting - Vehicles</t>
  </si>
  <si>
    <t>ZEV</t>
  </si>
  <si>
    <t>Non-ZEV</t>
  </si>
  <si>
    <t>Find key vehicle type</t>
  </si>
  <si>
    <t>Quantity</t>
  </si>
  <si>
    <t>Edge case of tie</t>
  </si>
  <si>
    <t>Pie Chart</t>
  </si>
  <si>
    <t>Key Vehicle Type</t>
  </si>
  <si>
    <t># of Key Vehicles</t>
  </si>
  <si>
    <t>% of Key Vehicles</t>
  </si>
  <si>
    <t>Baseline - Mileage</t>
  </si>
  <si>
    <t>Reporting - Mileage</t>
  </si>
  <si>
    <t>Baseline Year CO2 (kg)</t>
  </si>
  <si>
    <t>Reporting Year CO2 (kg)</t>
  </si>
  <si>
    <t>Yearly GHGE</t>
  </si>
  <si>
    <t>Baseline</t>
  </si>
  <si>
    <t>Yard Trucks</t>
  </si>
  <si>
    <t>Light-Duty</t>
  </si>
  <si>
    <t>Other Light-Duty</t>
  </si>
  <si>
    <t>Gasoline HEV</t>
  </si>
  <si>
    <t>Gasoline PHEV</t>
  </si>
  <si>
    <t>Gasoline EREV</t>
  </si>
  <si>
    <t>BEV</t>
  </si>
  <si>
    <t>B20</t>
  </si>
  <si>
    <t>B94</t>
  </si>
  <si>
    <t>E85</t>
  </si>
  <si>
    <t>LPG</t>
  </si>
  <si>
    <t>CNG</t>
  </si>
  <si>
    <t>Diesel HEV</t>
  </si>
  <si>
    <t>Diesel HHV</t>
  </si>
  <si>
    <t>LNG</t>
  </si>
  <si>
    <t>Diesel Pilot Ignition</t>
  </si>
  <si>
    <t>Reporting</t>
  </si>
  <si>
    <t>Non ZEV</t>
  </si>
  <si>
    <t>Total Vehicles</t>
  </si>
  <si>
    <t>Change in Green House Gas Emissions Per Year</t>
  </si>
  <si>
    <t>Work Trucks can be proxied as "MD Truck" in the Vehicle Platform section.</t>
  </si>
  <si>
    <t>Alternate Fuel 1 (Insert non listed options here)</t>
  </si>
  <si>
    <t>Alternate Fuel 2 (Insert non listed options here)</t>
  </si>
  <si>
    <t>Alternate Fuel 3 (Insert non listed options here)</t>
  </si>
  <si>
    <t>Medium-duty BEV</t>
  </si>
  <si>
    <t>Light-duty</t>
  </si>
  <si>
    <t>Heavy-duty BEV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</si>
</sst>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00"/>
    <numFmt numFmtId="165" formatCode="#,##0.000"/>
  </numFmts>
  <fonts count="73">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i/>
      <sz val="48"/>
      <color theme="0"/>
      <name val="Calibri"/>
      <family val="2"/>
      <scheme val="minor"/>
    </font>
    <font>
      <b/>
      <i/>
      <u/>
      <sz val="48"/>
      <name val="Calibri"/>
      <family val="2"/>
      <scheme val="minor"/>
    </font>
    <font>
      <sz val="11"/>
      <name val="Calibri"/>
      <family val="2"/>
      <scheme val="minor"/>
    </font>
    <font>
      <sz val="8"/>
      <name val="Calibri"/>
      <family val="2"/>
      <scheme val="minor"/>
    </font>
    <font>
      <b/>
      <sz val="16"/>
      <color theme="4"/>
      <name val="Calibri"/>
      <family val="2"/>
      <scheme val="minor"/>
    </font>
    <font>
      <b/>
      <sz val="16"/>
      <color theme="1"/>
      <name val="Calibri"/>
      <family val="2"/>
      <scheme val="minor"/>
    </font>
    <font>
      <sz val="11"/>
      <color theme="1"/>
      <name val="Gill Sans MT"/>
      <family val="2"/>
    </font>
    <font>
      <sz val="11"/>
      <color theme="0"/>
      <name val="Gill Sans MT"/>
      <family val="2"/>
    </font>
    <font>
      <b/>
      <sz val="16"/>
      <color theme="1"/>
      <name val="Gill Sans MT"/>
      <family val="2"/>
    </font>
    <font>
      <u/>
      <sz val="11"/>
      <color theme="10"/>
      <name val="Calibri"/>
      <family val="2"/>
      <scheme val="minor"/>
    </font>
    <font>
      <u/>
      <sz val="10"/>
      <color indexed="12"/>
      <name val="Gill Sans MT"/>
      <family val="2"/>
    </font>
    <font>
      <sz val="36"/>
      <name val="Gill Sans MT"/>
      <family val="2"/>
    </font>
    <font>
      <sz val="11"/>
      <name val="Gill Sans MT"/>
      <family val="2"/>
    </font>
    <font>
      <b/>
      <sz val="9"/>
      <color theme="0"/>
      <name val="Gill Sans MT"/>
      <family val="2"/>
    </font>
    <font>
      <b/>
      <sz val="11"/>
      <color theme="0"/>
      <name val="Gill Sans MT"/>
      <family val="2"/>
    </font>
    <font>
      <b/>
      <i/>
      <sz val="9"/>
      <color theme="0"/>
      <name val="Gill Sans MT"/>
      <family val="2"/>
    </font>
    <font>
      <b/>
      <i/>
      <sz val="9"/>
      <color theme="1"/>
      <name val="Gill Sans MT"/>
      <family val="2"/>
    </font>
    <font>
      <b/>
      <i/>
      <sz val="9"/>
      <name val="Gill Sans MT"/>
      <family val="2"/>
    </font>
    <font>
      <b/>
      <sz val="9"/>
      <name val="Gill Sans MT"/>
      <family val="2"/>
    </font>
    <font>
      <b/>
      <sz val="11"/>
      <color theme="1"/>
      <name val="Gill Sans MT"/>
      <family val="2"/>
    </font>
    <font>
      <sz val="9"/>
      <name val="Gill Sans MT"/>
      <family val="2"/>
    </font>
    <font>
      <sz val="9"/>
      <color theme="1"/>
      <name val="Gill Sans MT"/>
      <family val="2"/>
    </font>
    <font>
      <b/>
      <sz val="9"/>
      <name val="Calibri"/>
      <family val="2"/>
      <scheme val="minor"/>
    </font>
    <font>
      <sz val="9"/>
      <color theme="0"/>
      <name val="Gill Sans MT"/>
      <family val="2"/>
    </font>
    <font>
      <b/>
      <sz val="10"/>
      <color theme="0"/>
      <name val="Gill Sans MT"/>
      <family val="2"/>
    </font>
    <font>
      <sz val="8"/>
      <color theme="1"/>
      <name val="Gill Sans MT"/>
      <family val="2"/>
    </font>
    <font>
      <sz val="11"/>
      <color theme="4"/>
      <name val="Calibri"/>
      <family val="2"/>
      <scheme val="minor"/>
    </font>
    <font>
      <sz val="11"/>
      <color theme="7"/>
      <name val="Calibri"/>
      <family val="2"/>
      <scheme val="minor"/>
    </font>
    <font>
      <b/>
      <sz val="11"/>
      <color theme="8" tint="0.39997558519241921"/>
      <name val="Calibri"/>
      <family val="2"/>
      <scheme val="minor"/>
    </font>
    <font>
      <sz val="11"/>
      <color theme="6"/>
      <name val="Calibri"/>
      <family val="2"/>
      <scheme val="minor"/>
    </font>
    <font>
      <sz val="11"/>
      <color theme="9"/>
      <name val="Calibri"/>
      <family val="2"/>
      <scheme val="minor"/>
    </font>
    <font>
      <b/>
      <sz val="11"/>
      <name val="Calibri"/>
      <family val="2"/>
      <scheme val="minor"/>
    </font>
    <font>
      <sz val="10"/>
      <color theme="1"/>
      <name val="Gill Sans MT"/>
      <family val="2"/>
    </font>
    <font>
      <sz val="10"/>
      <name val="Gill Sans MT"/>
      <family val="2"/>
    </font>
    <font>
      <b/>
      <sz val="20"/>
      <color theme="4"/>
      <name val="Calibri"/>
      <family val="2"/>
      <scheme val="minor"/>
    </font>
    <font>
      <u/>
      <sz val="11"/>
      <color theme="4"/>
      <name val="Calibri"/>
      <family val="2"/>
      <scheme val="minor"/>
    </font>
    <font>
      <b/>
      <sz val="16"/>
      <color rgb="FF00B0F0"/>
      <name val="Gill Sans MT"/>
      <family val="2"/>
    </font>
    <font>
      <sz val="11"/>
      <color theme="1"/>
      <name val="Calibri"/>
      <family val="2"/>
      <scheme val="minor"/>
    </font>
    <font>
      <sz val="10"/>
      <color rgb="FF000000"/>
      <name val="Gill Sans MT"/>
      <family val="2"/>
    </font>
    <font>
      <i/>
      <sz val="8"/>
      <name val="Gill Sans MT"/>
      <family val="2"/>
    </font>
    <font>
      <i/>
      <sz val="8"/>
      <color theme="1"/>
      <name val="Gill Sans MT"/>
      <family val="2"/>
    </font>
    <font>
      <sz val="8"/>
      <name val="Gill Sans MT"/>
      <family val="2"/>
    </font>
    <font>
      <sz val="16"/>
      <color theme="1"/>
      <name val="Calibri"/>
      <family val="2"/>
      <scheme val="minor"/>
    </font>
    <font>
      <sz val="10"/>
      <color rgb="FFFF0000"/>
      <name val="Gill Sans MT"/>
      <family val="2"/>
    </font>
    <font>
      <sz val="11"/>
      <color rgb="FF00B050"/>
      <name val="Calibri"/>
      <family val="2"/>
      <scheme val="minor"/>
    </font>
    <font>
      <sz val="11"/>
      <color rgb="FF0070C0"/>
      <name val="Calibri"/>
      <family val="2"/>
      <scheme val="minor"/>
    </font>
    <font>
      <b/>
      <sz val="14"/>
      <name val="Calibri"/>
      <family val="2"/>
      <scheme val="minor"/>
    </font>
    <font>
      <b/>
      <i/>
      <sz val="22"/>
      <color theme="0"/>
      <name val="Calibri"/>
      <family val="2"/>
      <scheme val="minor"/>
    </font>
    <font>
      <b/>
      <sz val="16"/>
      <color theme="9" tint="0.39997558519241921"/>
      <name val="Calibri"/>
      <family val="2"/>
      <scheme val="minor"/>
    </font>
    <font>
      <sz val="10"/>
      <name val="Calibri"/>
      <family val="2"/>
      <scheme val="minor"/>
    </font>
    <font>
      <sz val="10"/>
      <color theme="0"/>
      <name val="Calibri"/>
      <family val="2"/>
      <scheme val="minor"/>
    </font>
    <font>
      <b/>
      <sz val="12"/>
      <color theme="1"/>
      <name val="Calibri"/>
      <family val="2"/>
      <scheme val="minor"/>
    </font>
    <font>
      <b/>
      <sz val="22"/>
      <color theme="1"/>
      <name val="Calibri"/>
      <family val="2"/>
      <scheme val="minor"/>
    </font>
    <font>
      <b/>
      <sz val="14"/>
      <color theme="0"/>
      <name val="Calibri"/>
      <family val="2"/>
      <scheme val="minor"/>
    </font>
    <font>
      <b/>
      <sz val="12"/>
      <color theme="4" tint="0.39997558519241921"/>
      <name val="Calibri"/>
      <family val="2"/>
      <scheme val="minor"/>
    </font>
    <font>
      <b/>
      <sz val="12"/>
      <color theme="5" tint="0.39997558519241921"/>
      <name val="Calibri"/>
      <family val="2"/>
      <scheme val="minor"/>
    </font>
    <font>
      <b/>
      <sz val="12"/>
      <color theme="7" tint="0.39997558519241921"/>
      <name val="Calibri"/>
      <family val="2"/>
      <scheme val="minor"/>
    </font>
    <font>
      <b/>
      <sz val="10"/>
      <color rgb="FF000000"/>
      <name val="Gill Sans MT"/>
      <family val="2"/>
    </font>
    <font>
      <u/>
      <sz val="11"/>
      <color theme="1"/>
      <name val="Calibri"/>
      <family val="2"/>
      <scheme val="minor"/>
    </font>
    <font>
      <sz val="11"/>
      <color rgb="FFFF0000"/>
      <name val="Calibri"/>
      <family val="2"/>
    </font>
    <font>
      <sz val="11"/>
      <name val="Calibri"/>
      <family val="2"/>
    </font>
    <font>
      <b/>
      <sz val="9"/>
      <color theme="1"/>
      <name val="Gill Sans"/>
    </font>
    <font>
      <b/>
      <sz val="12"/>
      <color rgb="FF00B050"/>
      <name val="Calibri"/>
      <family val="2"/>
      <scheme val="minor"/>
    </font>
    <font>
      <sz val="10.5"/>
      <color theme="1"/>
      <name val="Calibri"/>
      <family val="2"/>
      <scheme val="minor"/>
    </font>
    <font>
      <sz val="10"/>
      <color theme="1"/>
      <name val="Gill Sans"/>
      <family val="2"/>
    </font>
    <font>
      <sz val="9"/>
      <color theme="1"/>
      <name val="Gill Sans"/>
      <family val="2"/>
    </font>
    <font>
      <b/>
      <i/>
      <sz val="9"/>
      <color theme="1"/>
      <name val="Gill Sans"/>
      <family val="2"/>
    </font>
    <font>
      <sz val="10"/>
      <color theme="1"/>
      <name val="Calibri"/>
      <family val="2"/>
      <scheme val="minor"/>
    </font>
  </fonts>
  <fills count="2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4.9989318521683403E-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FFFF00"/>
        <bgColor theme="0"/>
      </patternFill>
    </fill>
    <fill>
      <patternFill patternType="solid">
        <fgColor theme="1" tint="4.9989318521683403E-2"/>
        <bgColor indexed="64"/>
      </patternFill>
    </fill>
  </fills>
  <borders count="6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s>
  <cellStyleXfs count="4">
    <xf numFmtId="0" fontId="0" fillId="0" borderId="0"/>
    <xf numFmtId="0" fontId="14" fillId="0" borderId="0" applyNumberFormat="0" applyFill="0" applyBorder="0" applyAlignment="0" applyProtection="0"/>
    <xf numFmtId="43" fontId="42" fillId="0" borderId="0" applyFont="0" applyFill="0" applyBorder="0" applyAlignment="0" applyProtection="0"/>
    <xf numFmtId="9" fontId="42" fillId="0" borderId="0" applyFont="0" applyFill="0" applyBorder="0" applyAlignment="0" applyProtection="0"/>
  </cellStyleXfs>
  <cellXfs count="731">
    <xf numFmtId="0" fontId="0" fillId="0" borderId="0" xfId="0"/>
    <xf numFmtId="0" fontId="0" fillId="2" borderId="0" xfId="0" applyFill="1"/>
    <xf numFmtId="0" fontId="0" fillId="3" borderId="0" xfId="0" applyFill="1"/>
    <xf numFmtId="0" fontId="4" fillId="3" borderId="0" xfId="0" applyFont="1" applyFill="1"/>
    <xf numFmtId="0" fontId="7" fillId="3" borderId="0" xfId="0" applyFont="1" applyFill="1"/>
    <xf numFmtId="0" fontId="0" fillId="5" borderId="0" xfId="0" applyFill="1"/>
    <xf numFmtId="0" fontId="0" fillId="5" borderId="11" xfId="0" applyFill="1" applyBorder="1"/>
    <xf numFmtId="0" fontId="0" fillId="5" borderId="14" xfId="0" applyFill="1" applyBorder="1"/>
    <xf numFmtId="0" fontId="0" fillId="5" borderId="16" xfId="0" applyFill="1" applyBorder="1"/>
    <xf numFmtId="0" fontId="11" fillId="6" borderId="0" xfId="0" applyFont="1" applyFill="1"/>
    <xf numFmtId="0" fontId="11" fillId="0" borderId="0" xfId="0" applyFont="1"/>
    <xf numFmtId="0" fontId="12" fillId="5" borderId="0" xfId="0" applyFont="1" applyFill="1"/>
    <xf numFmtId="0" fontId="12" fillId="0" borderId="0" xfId="0" applyFont="1"/>
    <xf numFmtId="0" fontId="15" fillId="0" borderId="0" xfId="1" applyFont="1" applyFill="1" applyAlignment="1" applyProtection="1"/>
    <xf numFmtId="0" fontId="21" fillId="0" borderId="1" xfId="0" applyFont="1" applyBorder="1" applyAlignment="1">
      <alignment horizontal="center" vertical="center" wrapText="1"/>
    </xf>
    <xf numFmtId="0" fontId="22" fillId="5" borderId="1" xfId="0" applyFont="1" applyFill="1" applyBorder="1" applyAlignment="1">
      <alignment horizontal="center" vertical="center" wrapText="1"/>
    </xf>
    <xf numFmtId="0" fontId="24" fillId="0" borderId="1" xfId="0" applyFont="1" applyBorder="1" applyAlignment="1">
      <alignment horizontal="center" vertical="center"/>
    </xf>
    <xf numFmtId="0" fontId="25" fillId="5" borderId="0" xfId="0" applyFont="1" applyFill="1" applyAlignment="1">
      <alignment horizontal="center" vertical="center"/>
    </xf>
    <xf numFmtId="3" fontId="26" fillId="5" borderId="0" xfId="0" applyNumberFormat="1" applyFont="1" applyFill="1" applyAlignment="1">
      <alignment horizontal="center" vertical="center"/>
    </xf>
    <xf numFmtId="3" fontId="12" fillId="5" borderId="0" xfId="0" applyNumberFormat="1" applyFont="1" applyFill="1" applyAlignment="1">
      <alignment horizontal="center"/>
    </xf>
    <xf numFmtId="0" fontId="11" fillId="5" borderId="0" xfId="0" applyFont="1" applyFill="1"/>
    <xf numFmtId="1" fontId="26" fillId="5" borderId="0" xfId="0" applyNumberFormat="1" applyFont="1" applyFill="1" applyAlignment="1">
      <alignment horizontal="center" vertical="center"/>
    </xf>
    <xf numFmtId="0" fontId="3" fillId="5" borderId="1" xfId="0" applyFont="1" applyFill="1" applyBorder="1" applyAlignment="1">
      <alignment horizontal="center"/>
    </xf>
    <xf numFmtId="0" fontId="3" fillId="5" borderId="4" xfId="0" applyFont="1" applyFill="1" applyBorder="1" applyAlignment="1">
      <alignment horizontal="center"/>
    </xf>
    <xf numFmtId="0" fontId="22" fillId="5" borderId="0" xfId="0" applyFont="1" applyFill="1" applyAlignment="1">
      <alignment horizontal="center" vertical="center" wrapText="1"/>
    </xf>
    <xf numFmtId="0" fontId="23" fillId="5" borderId="0" xfId="0" applyFont="1" applyFill="1" applyAlignment="1">
      <alignment horizontal="center" vertical="center" wrapText="1"/>
    </xf>
    <xf numFmtId="0" fontId="27" fillId="5" borderId="0" xfId="0" applyFont="1" applyFill="1" applyAlignment="1">
      <alignment horizontal="center" vertical="center" wrapText="1"/>
    </xf>
    <xf numFmtId="0" fontId="19" fillId="5" borderId="0" xfId="0" applyFont="1" applyFill="1" applyAlignment="1">
      <alignment horizontal="center" vertical="center"/>
    </xf>
    <xf numFmtId="0" fontId="23" fillId="5" borderId="0" xfId="0" applyFont="1" applyFill="1" applyAlignment="1">
      <alignment horizontal="center" vertical="center"/>
    </xf>
    <xf numFmtId="1" fontId="28" fillId="5" borderId="0" xfId="0" applyNumberFormat="1" applyFont="1" applyFill="1" applyAlignment="1">
      <alignment horizontal="center" vertical="center"/>
    </xf>
    <xf numFmtId="0" fontId="37" fillId="0" borderId="0" xfId="0" applyFont="1"/>
    <xf numFmtId="0" fontId="11" fillId="0" borderId="50" xfId="0" applyFont="1" applyBorder="1"/>
    <xf numFmtId="0" fontId="37" fillId="0" borderId="51" xfId="0" applyFont="1" applyBorder="1" applyAlignment="1">
      <alignment vertical="center"/>
    </xf>
    <xf numFmtId="0" fontId="37" fillId="0" borderId="32" xfId="0" applyFont="1" applyBorder="1" applyAlignment="1">
      <alignment vertical="center"/>
    </xf>
    <xf numFmtId="0" fontId="11" fillId="0" borderId="40" xfId="0" applyFont="1" applyBorder="1"/>
    <xf numFmtId="0" fontId="37" fillId="0" borderId="16" xfId="0" applyFont="1" applyBorder="1" applyAlignment="1">
      <alignment horizontal="center" vertical="center"/>
    </xf>
    <xf numFmtId="0" fontId="37" fillId="0" borderId="16" xfId="0" applyFont="1" applyBorder="1" applyAlignment="1">
      <alignment vertical="center"/>
    </xf>
    <xf numFmtId="0" fontId="37" fillId="0" borderId="41" xfId="0" applyFont="1" applyBorder="1" applyAlignment="1">
      <alignment vertical="center"/>
    </xf>
    <xf numFmtId="0" fontId="11" fillId="0" borderId="11" xfId="0" applyFont="1" applyBorder="1"/>
    <xf numFmtId="0" fontId="11" fillId="0" borderId="14" xfId="0" applyFont="1" applyBorder="1"/>
    <xf numFmtId="0" fontId="11" fillId="2" borderId="19" xfId="0" applyFont="1" applyFill="1" applyBorder="1"/>
    <xf numFmtId="0" fontId="11" fillId="0" borderId="16" xfId="0" applyFont="1" applyBorder="1"/>
    <xf numFmtId="0" fontId="37" fillId="0" borderId="16" xfId="0" applyFont="1" applyBorder="1" applyAlignment="1">
      <alignment horizontal="right"/>
    </xf>
    <xf numFmtId="0" fontId="11" fillId="0" borderId="41" xfId="0" applyFont="1" applyBorder="1"/>
    <xf numFmtId="0" fontId="29" fillId="0" borderId="0" xfId="1" applyFont="1" applyFill="1" applyAlignment="1" applyProtection="1">
      <alignment vertical="center"/>
    </xf>
    <xf numFmtId="9" fontId="3" fillId="13" borderId="35" xfId="0" applyNumberFormat="1" applyFont="1" applyFill="1" applyBorder="1" applyAlignment="1">
      <alignment horizontal="center"/>
    </xf>
    <xf numFmtId="9" fontId="3" fillId="13" borderId="36" xfId="0" applyNumberFormat="1" applyFont="1" applyFill="1" applyBorder="1" applyAlignment="1">
      <alignment horizontal="center"/>
    </xf>
    <xf numFmtId="0" fontId="3" fillId="13" borderId="35" xfId="0" applyFont="1" applyFill="1" applyBorder="1"/>
    <xf numFmtId="0" fontId="0" fillId="0" borderId="0" xfId="0" applyAlignment="1">
      <alignment vertical="center"/>
    </xf>
    <xf numFmtId="0" fontId="3" fillId="5" borderId="0" xfId="0" applyFont="1" applyFill="1"/>
    <xf numFmtId="0" fontId="37" fillId="0" borderId="19" xfId="0" applyFont="1" applyBorder="1" applyAlignment="1">
      <alignment horizontal="center" vertical="center"/>
    </xf>
    <xf numFmtId="0" fontId="0" fillId="5" borderId="7" xfId="0" applyFill="1" applyBorder="1"/>
    <xf numFmtId="0" fontId="0" fillId="5" borderId="18" xfId="0" applyFill="1" applyBorder="1"/>
    <xf numFmtId="0" fontId="0" fillId="15" borderId="0" xfId="0" applyFill="1"/>
    <xf numFmtId="0" fontId="20" fillId="4" borderId="54" xfId="0" applyFont="1" applyFill="1" applyBorder="1" applyAlignment="1">
      <alignment horizontal="center" vertical="center" wrapText="1"/>
    </xf>
    <xf numFmtId="0" fontId="20" fillId="4" borderId="26" xfId="0" applyFont="1" applyFill="1" applyBorder="1" applyAlignment="1">
      <alignment horizontal="center" vertical="center" wrapText="1"/>
    </xf>
    <xf numFmtId="1" fontId="26" fillId="5" borderId="9" xfId="0" applyNumberFormat="1" applyFont="1" applyFill="1" applyBorder="1" applyAlignment="1">
      <alignment horizontal="center" vertical="center"/>
    </xf>
    <xf numFmtId="1" fontId="26" fillId="5" borderId="18" xfId="0" applyNumberFormat="1" applyFont="1" applyFill="1" applyBorder="1" applyAlignment="1">
      <alignment horizontal="center" vertical="center"/>
    </xf>
    <xf numFmtId="1" fontId="26" fillId="5" borderId="10" xfId="0" applyNumberFormat="1" applyFont="1" applyFill="1" applyBorder="1" applyAlignment="1">
      <alignment horizontal="center" vertical="center"/>
    </xf>
    <xf numFmtId="0" fontId="22" fillId="5" borderId="55" xfId="0" applyFont="1" applyFill="1" applyBorder="1" applyAlignment="1">
      <alignment horizontal="center" vertical="center" wrapText="1"/>
    </xf>
    <xf numFmtId="0" fontId="26" fillId="0" borderId="0" xfId="0" applyFont="1"/>
    <xf numFmtId="0" fontId="25" fillId="0" borderId="0" xfId="0" applyFont="1" applyAlignment="1">
      <alignment horizontal="center" vertical="center"/>
    </xf>
    <xf numFmtId="1" fontId="26" fillId="0" borderId="0" xfId="0" applyNumberFormat="1" applyFont="1" applyAlignment="1">
      <alignment horizontal="center" vertical="center"/>
    </xf>
    <xf numFmtId="165" fontId="22" fillId="5" borderId="55" xfId="0" applyNumberFormat="1" applyFont="1" applyFill="1" applyBorder="1" applyAlignment="1">
      <alignment horizontal="center" vertical="center" wrapText="1"/>
    </xf>
    <xf numFmtId="3" fontId="26" fillId="0" borderId="0" xfId="0" applyNumberFormat="1" applyFont="1"/>
    <xf numFmtId="0" fontId="29" fillId="4" borderId="51" xfId="0" applyFont="1" applyFill="1" applyBorder="1" applyAlignment="1">
      <alignment horizontal="center" vertical="center"/>
    </xf>
    <xf numFmtId="0" fontId="38" fillId="0" borderId="0" xfId="0" applyFont="1"/>
    <xf numFmtId="0" fontId="38" fillId="0" borderId="0" xfId="0" applyFont="1" applyAlignment="1">
      <alignment horizontal="left" vertical="center"/>
    </xf>
    <xf numFmtId="0" fontId="29" fillId="4" borderId="19" xfId="0" applyFont="1" applyFill="1" applyBorder="1" applyAlignment="1">
      <alignment horizontal="center"/>
    </xf>
    <xf numFmtId="0" fontId="43" fillId="0" borderId="0" xfId="0" applyFont="1"/>
    <xf numFmtId="0" fontId="38" fillId="7" borderId="50" xfId="0" applyFont="1" applyFill="1" applyBorder="1" applyAlignment="1">
      <alignment horizontal="left"/>
    </xf>
    <xf numFmtId="0" fontId="38" fillId="7" borderId="51" xfId="0" applyFont="1" applyFill="1" applyBorder="1" applyAlignment="1">
      <alignment horizontal="left"/>
    </xf>
    <xf numFmtId="0" fontId="38" fillId="7" borderId="32" xfId="0" applyFont="1" applyFill="1" applyBorder="1" applyAlignment="1">
      <alignment horizontal="left"/>
    </xf>
    <xf numFmtId="0" fontId="37" fillId="7" borderId="19" xfId="0" applyFont="1" applyFill="1" applyBorder="1" applyAlignment="1">
      <alignment horizontal="center" vertical="center"/>
    </xf>
    <xf numFmtId="0" fontId="38" fillId="0" borderId="50" xfId="0" applyFont="1" applyBorder="1" applyAlignment="1">
      <alignment horizontal="left"/>
    </xf>
    <xf numFmtId="0" fontId="38" fillId="0" borderId="51" xfId="0" applyFont="1" applyBorder="1" applyAlignment="1">
      <alignment horizontal="left"/>
    </xf>
    <xf numFmtId="0" fontId="38" fillId="0" borderId="32" xfId="0" applyFont="1" applyBorder="1" applyAlignment="1">
      <alignment horizontal="left"/>
    </xf>
    <xf numFmtId="0" fontId="45" fillId="5" borderId="19" xfId="0" applyFont="1" applyFill="1" applyBorder="1" applyAlignment="1">
      <alignment horizontal="center" vertical="center"/>
    </xf>
    <xf numFmtId="0" fontId="38" fillId="7" borderId="50" xfId="0" applyFont="1" applyFill="1" applyBorder="1" applyAlignment="1">
      <alignment vertical="center"/>
    </xf>
    <xf numFmtId="9" fontId="44" fillId="7" borderId="32" xfId="3" applyFont="1" applyFill="1" applyBorder="1" applyAlignment="1">
      <alignment horizontal="center" vertical="center"/>
    </xf>
    <xf numFmtId="0" fontId="38" fillId="5" borderId="50" xfId="0" applyFont="1" applyFill="1" applyBorder="1" applyAlignment="1">
      <alignment horizontal="left" vertical="center"/>
    </xf>
    <xf numFmtId="0" fontId="44" fillId="5" borderId="32" xfId="0" applyFont="1" applyFill="1" applyBorder="1" applyAlignment="1">
      <alignment horizontal="center" vertical="center"/>
    </xf>
    <xf numFmtId="0" fontId="38" fillId="5" borderId="50" xfId="0" applyFont="1" applyFill="1" applyBorder="1" applyAlignment="1">
      <alignment horizontal="left"/>
    </xf>
    <xf numFmtId="0" fontId="38" fillId="5" borderId="51" xfId="0" applyFont="1" applyFill="1" applyBorder="1" applyAlignment="1">
      <alignment horizontal="left"/>
    </xf>
    <xf numFmtId="0" fontId="38" fillId="5" borderId="32" xfId="0" applyFont="1" applyFill="1" applyBorder="1" applyAlignment="1">
      <alignment horizontal="left"/>
    </xf>
    <xf numFmtId="0" fontId="38" fillId="7" borderId="50" xfId="0" applyFont="1" applyFill="1" applyBorder="1" applyAlignment="1">
      <alignment horizontal="left" vertical="center"/>
    </xf>
    <xf numFmtId="9" fontId="46" fillId="7" borderId="32" xfId="3" applyFont="1" applyFill="1" applyBorder="1" applyAlignment="1">
      <alignment horizontal="center" vertical="center"/>
    </xf>
    <xf numFmtId="0" fontId="43" fillId="17" borderId="0" xfId="0" applyFont="1" applyFill="1"/>
    <xf numFmtId="3" fontId="0" fillId="0" borderId="0" xfId="0" applyNumberFormat="1" applyAlignment="1">
      <alignment horizontal="center"/>
    </xf>
    <xf numFmtId="0" fontId="29" fillId="4" borderId="19" xfId="0" applyFont="1" applyFill="1" applyBorder="1" applyAlignment="1">
      <alignment horizontal="center" vertical="top" wrapText="1"/>
    </xf>
    <xf numFmtId="0" fontId="0" fillId="5" borderId="0" xfId="0" applyFill="1" applyAlignment="1">
      <alignment shrinkToFit="1"/>
    </xf>
    <xf numFmtId="3" fontId="0" fillId="5" borderId="0" xfId="0" applyNumberFormat="1" applyFill="1"/>
    <xf numFmtId="3" fontId="2" fillId="5" borderId="0" xfId="0" applyNumberFormat="1" applyFont="1" applyFill="1"/>
    <xf numFmtId="10" fontId="2" fillId="5" borderId="0" xfId="0" applyNumberFormat="1" applyFont="1" applyFill="1"/>
    <xf numFmtId="4" fontId="7" fillId="5" borderId="0" xfId="0" applyNumberFormat="1" applyFont="1" applyFill="1"/>
    <xf numFmtId="10" fontId="7" fillId="5" borderId="0" xfId="0" applyNumberFormat="1" applyFont="1" applyFill="1"/>
    <xf numFmtId="0" fontId="7" fillId="5" borderId="0" xfId="0" applyFont="1" applyFill="1" applyAlignment="1">
      <alignment shrinkToFit="1"/>
    </xf>
    <xf numFmtId="0" fontId="0" fillId="0" borderId="7" xfId="0" applyBorder="1"/>
    <xf numFmtId="9" fontId="0" fillId="0" borderId="8" xfId="0" applyNumberFormat="1" applyBorder="1"/>
    <xf numFmtId="0" fontId="0" fillId="0" borderId="9" xfId="0" applyBorder="1"/>
    <xf numFmtId="9" fontId="0" fillId="0" borderId="10" xfId="0" applyNumberFormat="1" applyBorder="1"/>
    <xf numFmtId="0" fontId="4" fillId="4" borderId="5" xfId="0" applyFont="1" applyFill="1" applyBorder="1"/>
    <xf numFmtId="0" fontId="4" fillId="4" borderId="6" xfId="0" applyFont="1" applyFill="1" applyBorder="1"/>
    <xf numFmtId="0" fontId="4" fillId="4" borderId="0" xfId="0" applyFont="1" applyFill="1"/>
    <xf numFmtId="4" fontId="49" fillId="5" borderId="53" xfId="0" applyNumberFormat="1" applyFont="1" applyFill="1" applyBorder="1"/>
    <xf numFmtId="4" fontId="50" fillId="5" borderId="0" xfId="0" applyNumberFormat="1" applyFont="1" applyFill="1"/>
    <xf numFmtId="0" fontId="19" fillId="4" borderId="45" xfId="0" applyFont="1" applyFill="1" applyBorder="1" applyAlignment="1">
      <alignment vertical="center" wrapText="1"/>
    </xf>
    <xf numFmtId="0" fontId="19" fillId="4" borderId="45" xfId="0" applyFont="1" applyFill="1" applyBorder="1" applyAlignment="1">
      <alignment vertical="center"/>
    </xf>
    <xf numFmtId="0" fontId="0" fillId="4" borderId="5" xfId="0" applyFill="1" applyBorder="1"/>
    <xf numFmtId="0" fontId="4" fillId="4" borderId="17" xfId="0" applyFont="1" applyFill="1" applyBorder="1"/>
    <xf numFmtId="0" fontId="19" fillId="4" borderId="56" xfId="0" applyFont="1" applyFill="1" applyBorder="1" applyAlignment="1">
      <alignment vertical="center" wrapText="1"/>
    </xf>
    <xf numFmtId="3" fontId="0" fillId="0" borderId="0" xfId="0" applyNumberFormat="1"/>
    <xf numFmtId="3" fontId="0" fillId="0" borderId="8" xfId="0" applyNumberFormat="1" applyBorder="1"/>
    <xf numFmtId="3" fontId="0" fillId="0" borderId="18" xfId="0" applyNumberFormat="1" applyBorder="1"/>
    <xf numFmtId="3" fontId="0" fillId="0" borderId="10" xfId="0" applyNumberFormat="1" applyBorder="1"/>
    <xf numFmtId="0" fontId="19" fillId="4" borderId="56" xfId="0" applyFont="1" applyFill="1" applyBorder="1" applyAlignment="1">
      <alignment vertical="center"/>
    </xf>
    <xf numFmtId="0" fontId="4" fillId="5" borderId="0" xfId="0" applyFont="1" applyFill="1"/>
    <xf numFmtId="0" fontId="19" fillId="5" borderId="0" xfId="0" applyFont="1" applyFill="1" applyAlignment="1">
      <alignment vertical="center" wrapText="1"/>
    </xf>
    <xf numFmtId="0" fontId="0" fillId="5" borderId="0" xfId="0" applyFill="1" applyAlignment="1">
      <alignment vertical="top" wrapText="1"/>
    </xf>
    <xf numFmtId="3" fontId="1" fillId="0" borderId="0" xfId="0" applyNumberFormat="1" applyFont="1"/>
    <xf numFmtId="3" fontId="0" fillId="0" borderId="42" xfId="0" applyNumberFormat="1" applyBorder="1"/>
    <xf numFmtId="3" fontId="0" fillId="0" borderId="43" xfId="0" applyNumberFormat="1" applyBorder="1"/>
    <xf numFmtId="3" fontId="0" fillId="0" borderId="44" xfId="0" applyNumberFormat="1" applyBorder="1"/>
    <xf numFmtId="0" fontId="17" fillId="0" borderId="43" xfId="0" applyFont="1" applyBorder="1" applyAlignment="1">
      <alignment vertical="center"/>
    </xf>
    <xf numFmtId="0" fontId="17" fillId="0" borderId="44" xfId="0" applyFont="1" applyBorder="1" applyAlignment="1">
      <alignment vertical="center"/>
    </xf>
    <xf numFmtId="0" fontId="0" fillId="0" borderId="2" xfId="0" applyBorder="1"/>
    <xf numFmtId="0" fontId="0" fillId="0" borderId="3" xfId="0" applyBorder="1"/>
    <xf numFmtId="0" fontId="0" fillId="0" borderId="4" xfId="0" applyBorder="1"/>
    <xf numFmtId="3" fontId="1" fillId="2" borderId="0" xfId="0" applyNumberFormat="1" applyFont="1" applyFill="1"/>
    <xf numFmtId="0" fontId="17" fillId="0" borderId="17" xfId="0" applyFont="1" applyBorder="1" applyAlignment="1">
      <alignment vertical="center"/>
    </xf>
    <xf numFmtId="0" fontId="1" fillId="4" borderId="17" xfId="0" applyFont="1" applyFill="1" applyBorder="1"/>
    <xf numFmtId="3" fontId="1" fillId="4" borderId="17" xfId="0" applyNumberFormat="1" applyFont="1" applyFill="1" applyBorder="1"/>
    <xf numFmtId="3" fontId="1" fillId="4" borderId="6" xfId="0" applyNumberFormat="1" applyFont="1" applyFill="1" applyBorder="1"/>
    <xf numFmtId="0" fontId="14" fillId="5" borderId="0" xfId="1" applyFill="1" applyBorder="1" applyAlignment="1">
      <alignment vertical="center"/>
    </xf>
    <xf numFmtId="0" fontId="17" fillId="0" borderId="0" xfId="0" applyFont="1"/>
    <xf numFmtId="0" fontId="0" fillId="15" borderId="17" xfId="0" applyFill="1" applyBorder="1"/>
    <xf numFmtId="0" fontId="9" fillId="5" borderId="0" xfId="0" applyFont="1" applyFill="1"/>
    <xf numFmtId="0" fontId="0" fillId="5" borderId="0" xfId="0" applyFill="1" applyAlignment="1">
      <alignment horizontal="center"/>
    </xf>
    <xf numFmtId="0" fontId="0" fillId="5" borderId="18" xfId="0" applyFill="1" applyBorder="1" applyAlignment="1">
      <alignment horizontal="center"/>
    </xf>
    <xf numFmtId="0" fontId="3" fillId="2" borderId="0" xfId="0" applyFont="1" applyFill="1"/>
    <xf numFmtId="0" fontId="0" fillId="19" borderId="0" xfId="0" applyFill="1"/>
    <xf numFmtId="0" fontId="0" fillId="19" borderId="0" xfId="0" applyFill="1" applyAlignment="1">
      <alignment horizontal="center"/>
    </xf>
    <xf numFmtId="0" fontId="0" fillId="19" borderId="0" xfId="0" applyFill="1" applyAlignment="1">
      <alignment vertical="top" wrapText="1"/>
    </xf>
    <xf numFmtId="0" fontId="0" fillId="19" borderId="18" xfId="0" applyFill="1" applyBorder="1"/>
    <xf numFmtId="0" fontId="0" fillId="5" borderId="5" xfId="0" applyFill="1" applyBorder="1"/>
    <xf numFmtId="0" fontId="0" fillId="5" borderId="17" xfId="0" applyFill="1" applyBorder="1"/>
    <xf numFmtId="0" fontId="0" fillId="5" borderId="8" xfId="0" applyFill="1" applyBorder="1" applyAlignment="1">
      <alignment vertical="top" wrapText="1"/>
    </xf>
    <xf numFmtId="0" fontId="0" fillId="5" borderId="8" xfId="0" applyFill="1" applyBorder="1"/>
    <xf numFmtId="0" fontId="0" fillId="5" borderId="9" xfId="0" applyFill="1" applyBorder="1"/>
    <xf numFmtId="0" fontId="0" fillId="5" borderId="10" xfId="0" applyFill="1" applyBorder="1"/>
    <xf numFmtId="0" fontId="0" fillId="19" borderId="5" xfId="0" applyFill="1" applyBorder="1"/>
    <xf numFmtId="0" fontId="0" fillId="19" borderId="17" xfId="0" applyFill="1" applyBorder="1"/>
    <xf numFmtId="0" fontId="0" fillId="19" borderId="7" xfId="0" applyFill="1" applyBorder="1"/>
    <xf numFmtId="0" fontId="0" fillId="19" borderId="8" xfId="0" applyFill="1" applyBorder="1" applyAlignment="1">
      <alignment vertical="top" wrapText="1"/>
    </xf>
    <xf numFmtId="0" fontId="0" fillId="19" borderId="8" xfId="0" applyFill="1" applyBorder="1"/>
    <xf numFmtId="0" fontId="0" fillId="19" borderId="9" xfId="0" applyFill="1" applyBorder="1"/>
    <xf numFmtId="0" fontId="0" fillId="19" borderId="10" xfId="0" applyFill="1" applyBorder="1"/>
    <xf numFmtId="0" fontId="0" fillId="19" borderId="18" xfId="0" applyFill="1" applyBorder="1" applyAlignment="1">
      <alignment horizontal="center"/>
    </xf>
    <xf numFmtId="0" fontId="0" fillId="10" borderId="5" xfId="0" applyFill="1" applyBorder="1"/>
    <xf numFmtId="0" fontId="0" fillId="10" borderId="7" xfId="0" applyFill="1" applyBorder="1"/>
    <xf numFmtId="0" fontId="0" fillId="10" borderId="9" xfId="0" applyFill="1" applyBorder="1"/>
    <xf numFmtId="3" fontId="26" fillId="0" borderId="25" xfId="0" applyNumberFormat="1" applyFont="1" applyBorder="1" applyAlignment="1">
      <alignment horizontal="center" vertical="center"/>
    </xf>
    <xf numFmtId="0" fontId="22" fillId="5" borderId="19" xfId="0" applyFont="1" applyFill="1" applyBorder="1" applyAlignment="1">
      <alignment horizontal="center" vertical="center" wrapText="1"/>
    </xf>
    <xf numFmtId="3" fontId="26" fillId="0" borderId="19" xfId="0" applyNumberFormat="1" applyFont="1" applyBorder="1" applyAlignment="1">
      <alignment horizontal="center" vertical="center"/>
    </xf>
    <xf numFmtId="0" fontId="3" fillId="0" borderId="0" xfId="0" applyFont="1"/>
    <xf numFmtId="0" fontId="0" fillId="22" borderId="12" xfId="0" applyFill="1" applyBorder="1"/>
    <xf numFmtId="0" fontId="0" fillId="22" borderId="13" xfId="0" applyFill="1" applyBorder="1"/>
    <xf numFmtId="0" fontId="0" fillId="22" borderId="11" xfId="0" applyFill="1" applyBorder="1"/>
    <xf numFmtId="0" fontId="0" fillId="22" borderId="0" xfId="0" applyFill="1"/>
    <xf numFmtId="0" fontId="0" fillId="5" borderId="17" xfId="0" applyFill="1" applyBorder="1" applyAlignment="1">
      <alignment vertical="top"/>
    </xf>
    <xf numFmtId="0" fontId="0" fillId="5" borderId="6" xfId="0" applyFill="1" applyBorder="1" applyAlignment="1">
      <alignment vertical="top"/>
    </xf>
    <xf numFmtId="0" fontId="0" fillId="5" borderId="7" xfId="0" applyFill="1" applyBorder="1" applyAlignment="1">
      <alignment vertical="top"/>
    </xf>
    <xf numFmtId="0" fontId="0" fillId="5" borderId="0" xfId="0" applyFill="1" applyAlignment="1">
      <alignment vertical="top"/>
    </xf>
    <xf numFmtId="0" fontId="0" fillId="5" borderId="8" xfId="0" applyFill="1" applyBorder="1" applyAlignment="1">
      <alignment vertical="top"/>
    </xf>
    <xf numFmtId="0" fontId="0" fillId="5" borderId="18" xfId="0" applyFill="1" applyBorder="1" applyAlignment="1">
      <alignment vertical="top"/>
    </xf>
    <xf numFmtId="0" fontId="0" fillId="22" borderId="0" xfId="0" applyFill="1" applyAlignment="1">
      <alignment vertical="top"/>
    </xf>
    <xf numFmtId="0" fontId="0" fillId="22" borderId="0" xfId="0" applyFill="1" applyAlignment="1">
      <alignment vertical="top" wrapText="1"/>
    </xf>
    <xf numFmtId="0" fontId="0" fillId="19" borderId="6" xfId="0" applyFill="1" applyBorder="1"/>
    <xf numFmtId="0" fontId="0" fillId="5" borderId="5" xfId="0" applyFill="1" applyBorder="1" applyAlignment="1">
      <alignment vertical="top"/>
    </xf>
    <xf numFmtId="10" fontId="0" fillId="0" borderId="42" xfId="0" applyNumberFormat="1" applyBorder="1"/>
    <xf numFmtId="10" fontId="0" fillId="0" borderId="43" xfId="0" applyNumberFormat="1" applyBorder="1"/>
    <xf numFmtId="10" fontId="0" fillId="0" borderId="44" xfId="0" applyNumberFormat="1" applyBorder="1"/>
    <xf numFmtId="10" fontId="0" fillId="0" borderId="0" xfId="0" applyNumberFormat="1"/>
    <xf numFmtId="0" fontId="0" fillId="5" borderId="0" xfId="0" applyFill="1" applyAlignment="1">
      <alignment vertical="center" wrapText="1" shrinkToFit="1"/>
    </xf>
    <xf numFmtId="0" fontId="0" fillId="5" borderId="9" xfId="0" applyFill="1" applyBorder="1" applyAlignment="1">
      <alignment vertical="center" wrapText="1" shrinkToFit="1"/>
    </xf>
    <xf numFmtId="0" fontId="9" fillId="5" borderId="0" xfId="0" applyFont="1" applyFill="1" applyAlignment="1">
      <alignment horizontal="center" vertical="center"/>
    </xf>
    <xf numFmtId="0" fontId="54" fillId="0" borderId="0" xfId="0" applyFont="1" applyAlignment="1">
      <alignment vertical="center" wrapText="1"/>
    </xf>
    <xf numFmtId="0" fontId="55" fillId="0" borderId="0" xfId="0" applyFont="1" applyAlignment="1">
      <alignment vertical="center" wrapText="1"/>
    </xf>
    <xf numFmtId="0" fontId="54" fillId="0" borderId="0" xfId="0" applyFont="1" applyAlignment="1">
      <alignment vertical="top" wrapText="1"/>
    </xf>
    <xf numFmtId="0" fontId="55" fillId="0" borderId="0" xfId="0" applyFont="1" applyAlignment="1">
      <alignment vertical="top" wrapText="1"/>
    </xf>
    <xf numFmtId="3" fontId="54" fillId="0" borderId="0" xfId="0" applyNumberFormat="1" applyFont="1" applyAlignment="1">
      <alignment vertical="center" wrapText="1"/>
    </xf>
    <xf numFmtId="0" fontId="7" fillId="2" borderId="0" xfId="0" applyFont="1" applyFill="1"/>
    <xf numFmtId="0" fontId="0" fillId="5" borderId="6" xfId="0" applyFill="1" applyBorder="1"/>
    <xf numFmtId="0" fontId="54" fillId="0" borderId="0" xfId="0" applyFont="1" applyAlignment="1">
      <alignment vertical="center"/>
    </xf>
    <xf numFmtId="0" fontId="7" fillId="0" borderId="0" xfId="0" applyFont="1"/>
    <xf numFmtId="0" fontId="31" fillId="5" borderId="0" xfId="0" applyFont="1" applyFill="1" applyAlignment="1">
      <alignment vertical="center"/>
    </xf>
    <xf numFmtId="0" fontId="2" fillId="0" borderId="0" xfId="0" applyFont="1"/>
    <xf numFmtId="0" fontId="1" fillId="16" borderId="5" xfId="0" applyFont="1" applyFill="1" applyBorder="1"/>
    <xf numFmtId="0" fontId="29" fillId="16" borderId="17" xfId="0" applyFont="1" applyFill="1" applyBorder="1" applyAlignment="1">
      <alignment horizontal="center" vertical="center"/>
    </xf>
    <xf numFmtId="3" fontId="37" fillId="0" borderId="18" xfId="0" applyNumberFormat="1" applyFont="1" applyBorder="1" applyAlignment="1">
      <alignment horizontal="center" vertical="center"/>
    </xf>
    <xf numFmtId="3" fontId="36" fillId="0" borderId="0" xfId="0" applyNumberFormat="1" applyFont="1"/>
    <xf numFmtId="0" fontId="37" fillId="0" borderId="0" xfId="0" applyFont="1" applyAlignment="1">
      <alignment horizontal="right"/>
    </xf>
    <xf numFmtId="0" fontId="65" fillId="0" borderId="0" xfId="0" applyFont="1"/>
    <xf numFmtId="3" fontId="0" fillId="2" borderId="0" xfId="0" applyNumberFormat="1" applyFill="1"/>
    <xf numFmtId="0" fontId="0" fillId="0" borderId="16" xfId="0" applyBorder="1"/>
    <xf numFmtId="0" fontId="22" fillId="2" borderId="51" xfId="0" applyFont="1" applyFill="1" applyBorder="1" applyAlignment="1">
      <alignment horizontal="center" vertical="center" wrapText="1"/>
    </xf>
    <xf numFmtId="0" fontId="24" fillId="0" borderId="0" xfId="0" applyFont="1" applyAlignment="1">
      <alignment horizontal="center" vertical="center"/>
    </xf>
    <xf numFmtId="0" fontId="22" fillId="2" borderId="0" xfId="0" applyFont="1" applyFill="1" applyAlignment="1">
      <alignment horizontal="center" vertical="center" wrapText="1"/>
    </xf>
    <xf numFmtId="0" fontId="3" fillId="5" borderId="0" xfId="0" applyFont="1" applyFill="1" applyAlignment="1">
      <alignment horizontal="center"/>
    </xf>
    <xf numFmtId="0" fontId="4" fillId="5" borderId="0" xfId="0" applyFont="1" applyFill="1" applyAlignment="1">
      <alignment vertical="center"/>
    </xf>
    <xf numFmtId="0" fontId="10" fillId="5" borderId="0" xfId="0" applyFont="1" applyFill="1"/>
    <xf numFmtId="0" fontId="0" fillId="2" borderId="0" xfId="0" applyFill="1" applyAlignment="1">
      <alignment vertical="center"/>
    </xf>
    <xf numFmtId="0" fontId="37" fillId="0" borderId="51" xfId="0" applyFont="1" applyBorder="1" applyAlignment="1">
      <alignment horizontal="center" vertical="center"/>
    </xf>
    <xf numFmtId="0" fontId="64" fillId="0" borderId="0" xfId="0" applyFont="1"/>
    <xf numFmtId="14" fontId="11" fillId="2" borderId="19" xfId="0" applyNumberFormat="1" applyFont="1" applyFill="1" applyBorder="1"/>
    <xf numFmtId="0" fontId="22" fillId="5" borderId="34" xfId="0" applyFont="1" applyFill="1" applyBorder="1" applyAlignment="1">
      <alignment horizontal="center" vertical="center" wrapText="1"/>
    </xf>
    <xf numFmtId="3" fontId="22" fillId="5" borderId="55" xfId="0" applyNumberFormat="1" applyFont="1" applyFill="1" applyBorder="1" applyAlignment="1">
      <alignment horizontal="center" vertical="center" wrapText="1"/>
    </xf>
    <xf numFmtId="3" fontId="70" fillId="18" borderId="65" xfId="0" applyNumberFormat="1" applyFont="1" applyFill="1" applyBorder="1" applyAlignment="1">
      <alignment horizontal="center" vertical="center"/>
    </xf>
    <xf numFmtId="0" fontId="0" fillId="8" borderId="0" xfId="0" applyFill="1"/>
    <xf numFmtId="0" fontId="0" fillId="8" borderId="16" xfId="0" applyFill="1" applyBorder="1"/>
    <xf numFmtId="3" fontId="71" fillId="0" borderId="68" xfId="0" applyNumberFormat="1" applyFont="1" applyBorder="1" applyAlignment="1">
      <alignment horizontal="center" vertical="center"/>
    </xf>
    <xf numFmtId="3" fontId="21" fillId="0" borderId="20" xfId="0" applyNumberFormat="1" applyFont="1" applyBorder="1" applyAlignment="1">
      <alignment horizontal="center" vertical="center"/>
    </xf>
    <xf numFmtId="0" fontId="22" fillId="5" borderId="20" xfId="0" applyFont="1" applyFill="1" applyBorder="1" applyAlignment="1">
      <alignment horizontal="center" vertical="center" wrapText="1"/>
    </xf>
    <xf numFmtId="1" fontId="22" fillId="5" borderId="34" xfId="0" applyNumberFormat="1" applyFont="1" applyFill="1" applyBorder="1" applyAlignment="1">
      <alignment horizontal="center" vertical="center" wrapText="1"/>
    </xf>
    <xf numFmtId="165" fontId="22" fillId="5" borderId="34" xfId="0" applyNumberFormat="1" applyFont="1" applyFill="1" applyBorder="1" applyAlignment="1">
      <alignment horizontal="center" vertical="center" wrapText="1"/>
    </xf>
    <xf numFmtId="1" fontId="22" fillId="5" borderId="55" xfId="0" applyNumberFormat="1" applyFont="1" applyFill="1" applyBorder="1" applyAlignment="1">
      <alignment horizontal="center" vertical="center" wrapText="1"/>
    </xf>
    <xf numFmtId="0" fontId="22" fillId="5" borderId="2" xfId="0" applyFont="1" applyFill="1" applyBorder="1" applyAlignment="1">
      <alignment horizontal="center" vertical="center" wrapText="1"/>
    </xf>
    <xf numFmtId="0" fontId="1" fillId="4" borderId="0" xfId="0" applyFont="1" applyFill="1" applyAlignment="1">
      <alignment horizontal="center" wrapText="1"/>
    </xf>
    <xf numFmtId="3" fontId="26" fillId="0" borderId="19" xfId="0" applyNumberFormat="1" applyFont="1" applyBorder="1"/>
    <xf numFmtId="0" fontId="0" fillId="0" borderId="19" xfId="0" applyBorder="1"/>
    <xf numFmtId="0" fontId="26" fillId="2" borderId="0" xfId="0" applyFont="1" applyFill="1"/>
    <xf numFmtId="4" fontId="69" fillId="0" borderId="57" xfId="0" applyNumberFormat="1" applyFont="1" applyBorder="1" applyAlignment="1">
      <alignment horizontal="center"/>
    </xf>
    <xf numFmtId="4" fontId="37" fillId="5" borderId="19" xfId="2" applyNumberFormat="1" applyFont="1" applyFill="1" applyBorder="1" applyAlignment="1">
      <alignment horizontal="center" vertical="center"/>
    </xf>
    <xf numFmtId="4" fontId="37" fillId="0" borderId="19" xfId="2" applyNumberFormat="1" applyFont="1" applyBorder="1" applyAlignment="1">
      <alignment horizontal="center" vertical="center"/>
    </xf>
    <xf numFmtId="4" fontId="69" fillId="7" borderId="57" xfId="0" applyNumberFormat="1" applyFont="1" applyFill="1" applyBorder="1" applyAlignment="1">
      <alignment horizontal="center"/>
    </xf>
    <xf numFmtId="4" fontId="37" fillId="7" borderId="19" xfId="2" applyNumberFormat="1" applyFont="1" applyFill="1" applyBorder="1" applyAlignment="1">
      <alignment horizontal="center" vertical="center"/>
    </xf>
    <xf numFmtId="4" fontId="37" fillId="0" borderId="19" xfId="2" quotePrefix="1" applyNumberFormat="1" applyFont="1" applyBorder="1" applyAlignment="1">
      <alignment horizontal="center" vertical="center"/>
    </xf>
    <xf numFmtId="4" fontId="48" fillId="0" borderId="19" xfId="2" applyNumberFormat="1" applyFont="1" applyBorder="1" applyAlignment="1">
      <alignment horizontal="center" vertical="center"/>
    </xf>
    <xf numFmtId="4" fontId="48" fillId="7" borderId="19" xfId="2" applyNumberFormat="1" applyFont="1" applyFill="1" applyBorder="1" applyAlignment="1">
      <alignment horizontal="center" vertical="center"/>
    </xf>
    <xf numFmtId="0" fontId="45" fillId="7" borderId="19" xfId="0" applyFont="1" applyFill="1" applyBorder="1" applyAlignment="1">
      <alignment horizontal="center" vertical="center"/>
    </xf>
    <xf numFmtId="4" fontId="38" fillId="0" borderId="19" xfId="2" applyNumberFormat="1" applyFont="1" applyBorder="1" applyAlignment="1">
      <alignment horizontal="center" vertical="center"/>
    </xf>
    <xf numFmtId="4" fontId="44" fillId="5" borderId="19" xfId="0" applyNumberFormat="1" applyFont="1" applyFill="1" applyBorder="1" applyAlignment="1">
      <alignment horizontal="center"/>
    </xf>
    <xf numFmtId="4" fontId="44" fillId="7" borderId="19" xfId="0" applyNumberFormat="1" applyFont="1" applyFill="1" applyBorder="1" applyAlignment="1">
      <alignment horizontal="center"/>
    </xf>
    <xf numFmtId="3" fontId="37" fillId="0" borderId="0" xfId="0" applyNumberFormat="1" applyFont="1" applyAlignment="1">
      <alignment horizontal="center" vertical="center"/>
    </xf>
    <xf numFmtId="4" fontId="38" fillId="5" borderId="19" xfId="0" applyNumberFormat="1" applyFont="1" applyFill="1" applyBorder="1" applyAlignment="1">
      <alignment horizontal="center"/>
    </xf>
    <xf numFmtId="0" fontId="37" fillId="5" borderId="19" xfId="0" applyFont="1" applyFill="1" applyBorder="1" applyAlignment="1">
      <alignment horizontal="center" vertical="center"/>
    </xf>
    <xf numFmtId="0" fontId="29" fillId="0" borderId="0" xfId="0" applyFont="1"/>
    <xf numFmtId="3" fontId="0" fillId="0" borderId="18" xfId="0" applyNumberFormat="1" applyBorder="1" applyAlignment="1">
      <alignment horizontal="center"/>
    </xf>
    <xf numFmtId="4" fontId="38" fillId="2" borderId="19" xfId="2" applyNumberFormat="1" applyFont="1" applyFill="1" applyBorder="1" applyAlignment="1">
      <alignment horizontal="center" vertical="center"/>
    </xf>
    <xf numFmtId="4" fontId="38" fillId="2" borderId="19" xfId="0" applyNumberFormat="1" applyFont="1" applyFill="1" applyBorder="1" applyAlignment="1">
      <alignment horizontal="center" vertical="center"/>
    </xf>
    <xf numFmtId="0" fontId="0" fillId="5" borderId="5" xfId="0" applyFill="1" applyBorder="1" applyAlignment="1">
      <alignment horizontal="center" vertical="center"/>
    </xf>
    <xf numFmtId="0" fontId="0" fillId="5" borderId="17" xfId="0" applyFill="1" applyBorder="1" applyAlignment="1">
      <alignment horizontal="center" vertical="center"/>
    </xf>
    <xf numFmtId="0" fontId="0" fillId="5" borderId="6" xfId="0" applyFill="1" applyBorder="1" applyAlignment="1">
      <alignment horizontal="center" vertical="center"/>
    </xf>
    <xf numFmtId="0" fontId="0" fillId="5" borderId="7" xfId="0" applyFill="1" applyBorder="1" applyAlignment="1">
      <alignment horizontal="center" vertical="center"/>
    </xf>
    <xf numFmtId="0" fontId="0" fillId="5" borderId="0" xfId="0" applyFill="1" applyAlignment="1">
      <alignment horizontal="center" vertical="center"/>
    </xf>
    <xf numFmtId="0" fontId="0" fillId="5" borderId="8" xfId="0" applyFill="1" applyBorder="1" applyAlignment="1">
      <alignment horizontal="center" vertical="center"/>
    </xf>
    <xf numFmtId="0" fontId="0" fillId="5" borderId="9" xfId="0" applyFill="1" applyBorder="1" applyAlignment="1">
      <alignment horizontal="center" vertical="center"/>
    </xf>
    <xf numFmtId="0" fontId="0" fillId="5" borderId="18" xfId="0" applyFill="1" applyBorder="1" applyAlignment="1">
      <alignment horizontal="center" vertical="center"/>
    </xf>
    <xf numFmtId="0" fontId="0" fillId="5" borderId="10" xfId="0" applyFill="1" applyBorder="1" applyAlignment="1">
      <alignment horizontal="center" vertical="center"/>
    </xf>
    <xf numFmtId="0" fontId="9" fillId="5" borderId="0" xfId="0" applyFont="1" applyFill="1" applyAlignment="1">
      <alignment horizontal="center" vertical="center"/>
    </xf>
    <xf numFmtId="0" fontId="0" fillId="8" borderId="5" xfId="0" applyFill="1" applyBorder="1" applyAlignment="1">
      <alignment horizontal="center" vertical="center" wrapText="1"/>
    </xf>
    <xf numFmtId="0" fontId="0" fillId="8" borderId="6" xfId="0" applyFill="1" applyBorder="1" applyAlignment="1">
      <alignment horizontal="center" vertical="center" wrapText="1"/>
    </xf>
    <xf numFmtId="0" fontId="0" fillId="8" borderId="7" xfId="0" applyFill="1" applyBorder="1" applyAlignment="1">
      <alignment horizontal="center" vertical="center" wrapText="1"/>
    </xf>
    <xf numFmtId="0" fontId="0" fillId="8" borderId="8" xfId="0" applyFill="1" applyBorder="1" applyAlignment="1">
      <alignment horizontal="center" vertical="center" wrapText="1"/>
    </xf>
    <xf numFmtId="0" fontId="0" fillId="8" borderId="9" xfId="0" applyFill="1" applyBorder="1" applyAlignment="1">
      <alignment horizontal="center" vertical="center" wrapText="1"/>
    </xf>
    <xf numFmtId="0" fontId="0" fillId="8" borderId="10" xfId="0" applyFill="1" applyBorder="1" applyAlignment="1">
      <alignment horizontal="center" vertical="center" wrapText="1"/>
    </xf>
    <xf numFmtId="0" fontId="7" fillId="5" borderId="7" xfId="0" applyFont="1" applyFill="1" applyBorder="1" applyAlignment="1">
      <alignment horizontal="left" vertical="top" wrapText="1"/>
    </xf>
    <xf numFmtId="0" fontId="7" fillId="5" borderId="0" xfId="0" applyFont="1" applyFill="1" applyAlignment="1">
      <alignment horizontal="left" vertical="top" wrapText="1"/>
    </xf>
    <xf numFmtId="0" fontId="7" fillId="5" borderId="8" xfId="0" applyFont="1" applyFill="1" applyBorder="1" applyAlignment="1">
      <alignment horizontal="left" vertical="top" wrapText="1"/>
    </xf>
    <xf numFmtId="0" fontId="10" fillId="5" borderId="0" xfId="0" applyFont="1" applyFill="1" applyAlignment="1">
      <alignment horizontal="center"/>
    </xf>
    <xf numFmtId="0" fontId="3" fillId="11" borderId="23" xfId="0" applyFont="1" applyFill="1" applyBorder="1" applyAlignment="1">
      <alignment horizontal="center" vertical="center"/>
    </xf>
    <xf numFmtId="0" fontId="3" fillId="11" borderId="19" xfId="0" applyFont="1" applyFill="1" applyBorder="1" applyAlignment="1">
      <alignment horizontal="center" vertical="center"/>
    </xf>
    <xf numFmtId="0" fontId="3" fillId="5" borderId="19" xfId="0" applyFont="1" applyFill="1" applyBorder="1" applyAlignment="1">
      <alignment horizontal="center" vertical="center"/>
    </xf>
    <xf numFmtId="0" fontId="3" fillId="11" borderId="29" xfId="0" applyFont="1" applyFill="1" applyBorder="1" applyAlignment="1">
      <alignment horizontal="center" vertical="center"/>
    </xf>
    <xf numFmtId="9" fontId="3" fillId="8" borderId="23" xfId="0" applyNumberFormat="1" applyFont="1" applyFill="1" applyBorder="1" applyAlignment="1">
      <alignment horizontal="center" vertical="center"/>
    </xf>
    <xf numFmtId="9" fontId="3" fillId="8" borderId="24" xfId="0" applyNumberFormat="1" applyFont="1" applyFill="1" applyBorder="1" applyAlignment="1">
      <alignment horizontal="center" vertical="center"/>
    </xf>
    <xf numFmtId="9" fontId="3" fillId="8" borderId="19" xfId="0" applyNumberFormat="1" applyFont="1" applyFill="1" applyBorder="1" applyAlignment="1">
      <alignment horizontal="center" vertical="center"/>
    </xf>
    <xf numFmtId="9" fontId="3" fillId="8" borderId="38" xfId="0" applyNumberFormat="1" applyFont="1" applyFill="1" applyBorder="1" applyAlignment="1">
      <alignment horizontal="center" vertical="center"/>
    </xf>
    <xf numFmtId="9" fontId="3" fillId="5" borderId="19" xfId="0" applyNumberFormat="1" applyFont="1" applyFill="1" applyBorder="1" applyAlignment="1">
      <alignment horizontal="center" vertical="center"/>
    </xf>
    <xf numFmtId="9" fontId="3" fillId="5" borderId="38" xfId="0" applyNumberFormat="1" applyFont="1" applyFill="1" applyBorder="1" applyAlignment="1">
      <alignment horizontal="center" vertical="center"/>
    </xf>
    <xf numFmtId="0" fontId="0" fillId="11" borderId="32" xfId="0" applyFill="1" applyBorder="1" applyAlignment="1">
      <alignment horizontal="left" vertical="top" wrapText="1"/>
    </xf>
    <xf numFmtId="0" fontId="0" fillId="11" borderId="19" xfId="0" applyFill="1" applyBorder="1" applyAlignment="1">
      <alignment horizontal="left" vertical="top" wrapText="1"/>
    </xf>
    <xf numFmtId="0" fontId="0" fillId="11" borderId="33" xfId="0" applyFill="1" applyBorder="1" applyAlignment="1">
      <alignment horizontal="left" vertical="top" wrapText="1"/>
    </xf>
    <xf numFmtId="0" fontId="0" fillId="11" borderId="29" xfId="0" applyFill="1" applyBorder="1" applyAlignment="1">
      <alignment horizontal="left" vertical="top" wrapText="1"/>
    </xf>
    <xf numFmtId="0" fontId="0" fillId="11" borderId="25" xfId="0" applyFill="1" applyBorder="1" applyAlignment="1">
      <alignment horizontal="center" vertical="center"/>
    </xf>
    <xf numFmtId="0" fontId="0" fillId="11" borderId="28" xfId="0" applyFill="1" applyBorder="1" applyAlignment="1">
      <alignment horizontal="center" vertical="center"/>
    </xf>
    <xf numFmtId="0" fontId="0" fillId="11" borderId="20" xfId="0" applyFill="1" applyBorder="1" applyAlignment="1">
      <alignment horizontal="center" vertical="center"/>
    </xf>
    <xf numFmtId="0" fontId="0" fillId="11" borderId="30" xfId="0" applyFill="1" applyBorder="1" applyAlignment="1">
      <alignment horizontal="center" vertical="center"/>
    </xf>
    <xf numFmtId="0" fontId="0" fillId="11" borderId="26" xfId="0" applyFill="1" applyBorder="1" applyAlignment="1">
      <alignment horizontal="center" vertical="center"/>
    </xf>
    <xf numFmtId="0" fontId="0" fillId="11" borderId="31" xfId="0" applyFill="1" applyBorder="1" applyAlignment="1">
      <alignment horizontal="center" vertical="center"/>
    </xf>
    <xf numFmtId="9" fontId="3" fillId="8" borderId="29" xfId="0" applyNumberFormat="1" applyFont="1" applyFill="1" applyBorder="1" applyAlignment="1">
      <alignment horizontal="center" vertical="center"/>
    </xf>
    <xf numFmtId="9" fontId="3" fillId="8" borderId="39" xfId="0" applyNumberFormat="1" applyFont="1" applyFill="1" applyBorder="1" applyAlignment="1">
      <alignment horizontal="center" vertical="center"/>
    </xf>
    <xf numFmtId="0" fontId="10" fillId="5" borderId="16" xfId="0" applyFont="1" applyFill="1" applyBorder="1" applyAlignment="1">
      <alignment horizontal="center"/>
    </xf>
    <xf numFmtId="0" fontId="3" fillId="14" borderId="35" xfId="0" applyFont="1" applyFill="1" applyBorder="1" applyAlignment="1">
      <alignment horizontal="center"/>
    </xf>
    <xf numFmtId="0" fontId="0" fillId="11" borderId="45" xfId="0" applyFill="1" applyBorder="1" applyAlignment="1">
      <alignment horizontal="center" vertical="center"/>
    </xf>
    <xf numFmtId="0" fontId="0" fillId="11" borderId="52" xfId="0" applyFill="1" applyBorder="1" applyAlignment="1">
      <alignment horizontal="center" vertical="center"/>
    </xf>
    <xf numFmtId="0" fontId="3" fillId="14" borderId="36" xfId="0" applyFont="1" applyFill="1" applyBorder="1" applyAlignment="1">
      <alignment horizontal="center"/>
    </xf>
    <xf numFmtId="1" fontId="3" fillId="8" borderId="23" xfId="0" applyNumberFormat="1" applyFont="1" applyFill="1" applyBorder="1" applyAlignment="1">
      <alignment horizontal="center" vertical="center"/>
    </xf>
    <xf numFmtId="1" fontId="3" fillId="8" borderId="24" xfId="0" applyNumberFormat="1" applyFont="1" applyFill="1" applyBorder="1" applyAlignment="1">
      <alignment horizontal="center" vertical="center"/>
    </xf>
    <xf numFmtId="1" fontId="3" fillId="8" borderId="19" xfId="0" applyNumberFormat="1" applyFont="1" applyFill="1" applyBorder="1" applyAlignment="1">
      <alignment horizontal="center" vertical="center"/>
    </xf>
    <xf numFmtId="1" fontId="3" fillId="8" borderId="38" xfId="0" applyNumberFormat="1" applyFont="1" applyFill="1" applyBorder="1" applyAlignment="1">
      <alignment horizontal="center" vertical="center"/>
    </xf>
    <xf numFmtId="9" fontId="3" fillId="11" borderId="23" xfId="0" applyNumberFormat="1" applyFont="1" applyFill="1" applyBorder="1" applyAlignment="1">
      <alignment horizontal="center" vertical="center"/>
    </xf>
    <xf numFmtId="9" fontId="3" fillId="11" borderId="19" xfId="0" applyNumberFormat="1" applyFont="1" applyFill="1" applyBorder="1" applyAlignment="1">
      <alignment horizontal="center" vertical="center"/>
    </xf>
    <xf numFmtId="0" fontId="51" fillId="19" borderId="17" xfId="0" applyFont="1" applyFill="1" applyBorder="1" applyAlignment="1">
      <alignment horizontal="center"/>
    </xf>
    <xf numFmtId="0" fontId="51" fillId="19" borderId="0" xfId="0" applyFont="1" applyFill="1" applyAlignment="1">
      <alignment horizontal="center"/>
    </xf>
    <xf numFmtId="0" fontId="51" fillId="5" borderId="17" xfId="0" applyFont="1" applyFill="1" applyBorder="1" applyAlignment="1">
      <alignment horizontal="center"/>
    </xf>
    <xf numFmtId="0" fontId="51" fillId="5" borderId="0" xfId="0" applyFont="1" applyFill="1" applyAlignment="1">
      <alignment horizontal="center"/>
    </xf>
    <xf numFmtId="0" fontId="39" fillId="5" borderId="0" xfId="0" applyFont="1" applyFill="1" applyAlignment="1">
      <alignment horizontal="center"/>
    </xf>
    <xf numFmtId="0" fontId="0" fillId="5" borderId="0" xfId="0" applyFill="1" applyAlignment="1">
      <alignment horizontal="center"/>
    </xf>
    <xf numFmtId="0" fontId="0" fillId="5" borderId="13" xfId="0" applyFill="1" applyBorder="1" applyAlignment="1">
      <alignment horizontal="left" vertical="top" wrapText="1"/>
    </xf>
    <xf numFmtId="0" fontId="0" fillId="5" borderId="13" xfId="0" applyFill="1" applyBorder="1" applyAlignment="1">
      <alignment horizontal="left" vertical="top"/>
    </xf>
    <xf numFmtId="0" fontId="0" fillId="5" borderId="0" xfId="0" applyFill="1" applyAlignment="1">
      <alignment horizontal="left" vertical="top"/>
    </xf>
    <xf numFmtId="0" fontId="9" fillId="5" borderId="0" xfId="0" applyFont="1" applyFill="1" applyAlignment="1">
      <alignment horizontal="center"/>
    </xf>
    <xf numFmtId="0" fontId="9" fillId="5" borderId="16" xfId="0" applyFont="1" applyFill="1" applyBorder="1" applyAlignment="1">
      <alignment horizontal="center"/>
    </xf>
    <xf numFmtId="0" fontId="0" fillId="5" borderId="0" xfId="0" applyFill="1" applyAlignment="1">
      <alignment horizontal="left" vertical="top" wrapText="1"/>
    </xf>
    <xf numFmtId="0" fontId="3" fillId="13" borderId="34" xfId="0" applyFont="1" applyFill="1" applyBorder="1" applyAlignment="1">
      <alignment horizontal="center" shrinkToFit="1"/>
    </xf>
    <xf numFmtId="0" fontId="3" fillId="13" borderId="35" xfId="0" applyFont="1" applyFill="1" applyBorder="1" applyAlignment="1">
      <alignment horizontal="center" shrinkToFit="1"/>
    </xf>
    <xf numFmtId="0" fontId="0" fillId="11" borderId="37" xfId="0" applyFill="1" applyBorder="1" applyAlignment="1">
      <alignment horizontal="left" vertical="top" wrapText="1"/>
    </xf>
    <xf numFmtId="0" fontId="0" fillId="11" borderId="23" xfId="0" applyFill="1" applyBorder="1" applyAlignment="1">
      <alignment horizontal="left" vertical="top" wrapText="1"/>
    </xf>
    <xf numFmtId="0" fontId="0" fillId="5" borderId="32" xfId="0" applyFill="1" applyBorder="1" applyAlignment="1">
      <alignment horizontal="left" vertical="top" wrapText="1"/>
    </xf>
    <xf numFmtId="0" fontId="0" fillId="5" borderId="19" xfId="0" applyFill="1" applyBorder="1" applyAlignment="1">
      <alignment horizontal="left" vertical="top" wrapText="1"/>
    </xf>
    <xf numFmtId="0" fontId="0" fillId="11" borderId="35" xfId="0" applyFill="1" applyBorder="1" applyAlignment="1">
      <alignment horizontal="center" vertical="center"/>
    </xf>
    <xf numFmtId="0" fontId="0" fillId="11" borderId="21" xfId="0" applyFill="1" applyBorder="1" applyAlignment="1">
      <alignment horizontal="center" vertical="center"/>
    </xf>
    <xf numFmtId="0" fontId="0" fillId="11" borderId="22" xfId="0" applyFill="1" applyBorder="1" applyAlignment="1">
      <alignment horizontal="center" vertical="center"/>
    </xf>
    <xf numFmtId="0" fontId="0" fillId="5" borderId="25" xfId="0" applyFill="1" applyBorder="1" applyAlignment="1">
      <alignment horizontal="center" vertical="center"/>
    </xf>
    <xf numFmtId="0" fontId="0" fillId="11" borderId="36" xfId="0" applyFill="1" applyBorder="1" applyAlignment="1">
      <alignment horizontal="center" vertical="center"/>
    </xf>
    <xf numFmtId="0" fontId="0" fillId="11" borderId="27" xfId="0" applyFill="1" applyBorder="1" applyAlignment="1">
      <alignment horizontal="center" vertical="center"/>
    </xf>
    <xf numFmtId="0" fontId="0" fillId="5" borderId="20" xfId="0" applyFill="1" applyBorder="1" applyAlignment="1">
      <alignment horizontal="center" vertical="center"/>
    </xf>
    <xf numFmtId="0" fontId="0" fillId="5" borderId="21" xfId="0" applyFill="1" applyBorder="1" applyAlignment="1">
      <alignment horizontal="center" vertical="center"/>
    </xf>
    <xf numFmtId="0" fontId="0" fillId="5" borderId="26" xfId="0" applyFill="1" applyBorder="1" applyAlignment="1">
      <alignment horizontal="center" vertical="center"/>
    </xf>
    <xf numFmtId="0" fontId="0" fillId="5" borderId="27" xfId="0" applyFill="1" applyBorder="1" applyAlignment="1">
      <alignment horizontal="center" vertical="center"/>
    </xf>
    <xf numFmtId="0" fontId="0" fillId="11" borderId="22" xfId="0" applyFill="1" applyBorder="1" applyAlignment="1">
      <alignment horizontal="left" vertical="top" wrapText="1"/>
    </xf>
    <xf numFmtId="0" fontId="0" fillId="11" borderId="25" xfId="0" applyFill="1" applyBorder="1" applyAlignment="1">
      <alignment horizontal="left" vertical="top" wrapText="1"/>
    </xf>
    <xf numFmtId="0" fontId="68" fillId="5" borderId="5" xfId="0" applyFont="1" applyFill="1" applyBorder="1" applyAlignment="1">
      <alignment horizontal="left" vertical="top" wrapText="1"/>
    </xf>
    <xf numFmtId="0" fontId="68" fillId="5" borderId="17" xfId="0" applyFont="1" applyFill="1" applyBorder="1" applyAlignment="1">
      <alignment horizontal="left" vertical="top" wrapText="1"/>
    </xf>
    <xf numFmtId="0" fontId="68" fillId="5" borderId="6" xfId="0" applyFont="1" applyFill="1" applyBorder="1" applyAlignment="1">
      <alignment horizontal="left" vertical="top" wrapText="1"/>
    </xf>
    <xf numFmtId="0" fontId="68" fillId="5" borderId="7" xfId="0" applyFont="1" applyFill="1" applyBorder="1" applyAlignment="1">
      <alignment horizontal="left" vertical="top" wrapText="1"/>
    </xf>
    <xf numFmtId="0" fontId="68" fillId="5" borderId="0" xfId="0" applyFont="1" applyFill="1" applyAlignment="1">
      <alignment horizontal="left" vertical="top" wrapText="1"/>
    </xf>
    <xf numFmtId="0" fontId="68" fillId="5" borderId="8" xfId="0" applyFont="1" applyFill="1" applyBorder="1" applyAlignment="1">
      <alignment horizontal="left" vertical="top" wrapText="1"/>
    </xf>
    <xf numFmtId="0" fontId="68" fillId="5" borderId="9" xfId="0" applyFont="1" applyFill="1" applyBorder="1" applyAlignment="1">
      <alignment horizontal="left" vertical="top" wrapText="1"/>
    </xf>
    <xf numFmtId="0" fontId="68" fillId="5" borderId="18" xfId="0" applyFont="1" applyFill="1" applyBorder="1" applyAlignment="1">
      <alignment horizontal="left" vertical="top" wrapText="1"/>
    </xf>
    <xf numFmtId="0" fontId="68" fillId="5" borderId="10" xfId="0" applyFont="1" applyFill="1" applyBorder="1" applyAlignment="1">
      <alignment horizontal="left" vertical="top" wrapText="1"/>
    </xf>
    <xf numFmtId="0" fontId="0" fillId="5" borderId="0" xfId="0" applyFill="1" applyAlignment="1">
      <alignment horizontal="center" shrinkToFit="1"/>
    </xf>
    <xf numFmtId="0" fontId="0" fillId="19" borderId="0" xfId="0" applyFill="1" applyAlignment="1">
      <alignment horizontal="center" shrinkToFit="1"/>
    </xf>
    <xf numFmtId="0" fontId="3" fillId="8" borderId="42" xfId="0" applyFont="1" applyFill="1" applyBorder="1" applyAlignment="1">
      <alignment horizontal="center" shrinkToFit="1"/>
    </xf>
    <xf numFmtId="0" fontId="3" fillId="8" borderId="43" xfId="0" applyFont="1" applyFill="1" applyBorder="1" applyAlignment="1">
      <alignment horizontal="center" shrinkToFit="1"/>
    </xf>
    <xf numFmtId="0" fontId="3" fillId="8" borderId="44" xfId="0" applyFont="1" applyFill="1" applyBorder="1" applyAlignment="1">
      <alignment horizontal="center" shrinkToFit="1"/>
    </xf>
    <xf numFmtId="0" fontId="7" fillId="5" borderId="5" xfId="0" applyFont="1" applyFill="1" applyBorder="1" applyAlignment="1">
      <alignment horizontal="left" vertical="top" wrapText="1"/>
    </xf>
    <xf numFmtId="0" fontId="7" fillId="5" borderId="17" xfId="0" applyFont="1" applyFill="1" applyBorder="1" applyAlignment="1">
      <alignment horizontal="left" vertical="top" wrapText="1"/>
    </xf>
    <xf numFmtId="0" fontId="7" fillId="5" borderId="6" xfId="0" applyFont="1" applyFill="1" applyBorder="1" applyAlignment="1">
      <alignment horizontal="left" vertical="top" wrapText="1"/>
    </xf>
    <xf numFmtId="0" fontId="7" fillId="5" borderId="9" xfId="0" applyFont="1" applyFill="1" applyBorder="1" applyAlignment="1">
      <alignment horizontal="left" vertical="top" wrapText="1"/>
    </xf>
    <xf numFmtId="0" fontId="7" fillId="5" borderId="18" xfId="0" applyFont="1" applyFill="1" applyBorder="1" applyAlignment="1">
      <alignment horizontal="left" vertical="top" wrapText="1"/>
    </xf>
    <xf numFmtId="0" fontId="7" fillId="5" borderId="10" xfId="0" applyFont="1" applyFill="1" applyBorder="1" applyAlignment="1">
      <alignment horizontal="left" vertical="top" wrapText="1"/>
    </xf>
    <xf numFmtId="0" fontId="3" fillId="14" borderId="42" xfId="0" applyFont="1" applyFill="1" applyBorder="1" applyAlignment="1">
      <alignment horizontal="center" shrinkToFit="1"/>
    </xf>
    <xf numFmtId="0" fontId="3" fillId="14" borderId="43" xfId="0" applyFont="1" applyFill="1" applyBorder="1" applyAlignment="1">
      <alignment horizontal="center" shrinkToFit="1"/>
    </xf>
    <xf numFmtId="0" fontId="3" fillId="14" borderId="44" xfId="0" applyFont="1" applyFill="1" applyBorder="1" applyAlignment="1">
      <alignment horizontal="center" shrinkToFit="1"/>
    </xf>
    <xf numFmtId="9" fontId="7" fillId="5" borderId="5" xfId="0" applyNumberFormat="1" applyFont="1" applyFill="1" applyBorder="1" applyAlignment="1">
      <alignment horizontal="left" vertical="top" wrapText="1"/>
    </xf>
    <xf numFmtId="9" fontId="7" fillId="5" borderId="17" xfId="0" applyNumberFormat="1" applyFont="1" applyFill="1" applyBorder="1" applyAlignment="1">
      <alignment horizontal="left" vertical="top" wrapText="1"/>
    </xf>
    <xf numFmtId="9" fontId="7" fillId="5" borderId="6" xfId="0" applyNumberFormat="1" applyFont="1" applyFill="1" applyBorder="1" applyAlignment="1">
      <alignment horizontal="left" vertical="top" wrapText="1"/>
    </xf>
    <xf numFmtId="9" fontId="7" fillId="5" borderId="7" xfId="0" applyNumberFormat="1" applyFont="1" applyFill="1" applyBorder="1" applyAlignment="1">
      <alignment horizontal="left" vertical="top" wrapText="1"/>
    </xf>
    <xf numFmtId="9" fontId="7" fillId="5" borderId="0" xfId="0" applyNumberFormat="1" applyFont="1" applyFill="1" applyAlignment="1">
      <alignment horizontal="left" vertical="top" wrapText="1"/>
    </xf>
    <xf numFmtId="9" fontId="7" fillId="5" borderId="8" xfId="0" applyNumberFormat="1" applyFont="1" applyFill="1" applyBorder="1" applyAlignment="1">
      <alignment horizontal="left" vertical="top" wrapText="1"/>
    </xf>
    <xf numFmtId="9" fontId="7" fillId="5" borderId="9" xfId="0" applyNumberFormat="1" applyFont="1" applyFill="1" applyBorder="1" applyAlignment="1">
      <alignment horizontal="left" vertical="top" wrapText="1"/>
    </xf>
    <xf numFmtId="9" fontId="7" fillId="5" borderId="18" xfId="0" applyNumberFormat="1" applyFont="1" applyFill="1" applyBorder="1" applyAlignment="1">
      <alignment horizontal="left" vertical="top" wrapText="1"/>
    </xf>
    <xf numFmtId="9" fontId="7" fillId="5" borderId="10" xfId="0" applyNumberFormat="1" applyFont="1" applyFill="1" applyBorder="1" applyAlignment="1">
      <alignment horizontal="left" vertical="top" wrapText="1"/>
    </xf>
    <xf numFmtId="0" fontId="1" fillId="20" borderId="42" xfId="0" applyFont="1" applyFill="1" applyBorder="1" applyAlignment="1">
      <alignment horizontal="center" shrinkToFit="1"/>
    </xf>
    <xf numFmtId="0" fontId="1" fillId="20" borderId="43" xfId="0" applyFont="1" applyFill="1" applyBorder="1" applyAlignment="1">
      <alignment horizontal="center" shrinkToFit="1"/>
    </xf>
    <xf numFmtId="0" fontId="1" fillId="20" borderId="44" xfId="0" applyFont="1" applyFill="1" applyBorder="1" applyAlignment="1">
      <alignment horizontal="center" shrinkToFit="1"/>
    </xf>
    <xf numFmtId="1" fontId="3" fillId="5" borderId="19" xfId="0" applyNumberFormat="1" applyFont="1" applyFill="1" applyBorder="1" applyAlignment="1">
      <alignment horizontal="center" vertical="center"/>
    </xf>
    <xf numFmtId="1" fontId="3" fillId="5" borderId="38" xfId="0" applyNumberFormat="1" applyFont="1" applyFill="1" applyBorder="1" applyAlignment="1">
      <alignment horizontal="center" vertical="center"/>
    </xf>
    <xf numFmtId="1" fontId="3" fillId="8" borderId="29" xfId="0" applyNumberFormat="1" applyFont="1" applyFill="1" applyBorder="1" applyAlignment="1">
      <alignment horizontal="center" vertical="center"/>
    </xf>
    <xf numFmtId="1" fontId="3" fillId="8" borderId="39" xfId="0" applyNumberFormat="1" applyFont="1" applyFill="1" applyBorder="1" applyAlignment="1">
      <alignment horizontal="center" vertical="center"/>
    </xf>
    <xf numFmtId="1" fontId="3" fillId="11" borderId="23" xfId="0" applyNumberFormat="1" applyFont="1" applyFill="1" applyBorder="1" applyAlignment="1">
      <alignment horizontal="center" vertical="center"/>
    </xf>
    <xf numFmtId="1" fontId="3" fillId="11" borderId="19" xfId="0" applyNumberFormat="1" applyFont="1" applyFill="1" applyBorder="1" applyAlignment="1">
      <alignment horizontal="center" vertical="center"/>
    </xf>
    <xf numFmtId="9" fontId="3" fillId="11" borderId="29" xfId="0" applyNumberFormat="1" applyFont="1" applyFill="1" applyBorder="1" applyAlignment="1">
      <alignment horizontal="center" vertical="center"/>
    </xf>
    <xf numFmtId="1" fontId="3" fillId="11" borderId="29" xfId="0" applyNumberFormat="1" applyFont="1" applyFill="1" applyBorder="1" applyAlignment="1">
      <alignment horizontal="center" vertical="center"/>
    </xf>
    <xf numFmtId="0" fontId="0" fillId="5" borderId="52" xfId="0" applyFill="1" applyBorder="1" applyAlignment="1">
      <alignment horizontal="center" vertical="center"/>
    </xf>
    <xf numFmtId="1" fontId="47" fillId="5" borderId="5" xfId="0" applyNumberFormat="1" applyFont="1" applyFill="1" applyBorder="1" applyAlignment="1">
      <alignment horizontal="center" vertical="center"/>
    </xf>
    <xf numFmtId="1" fontId="47" fillId="5" borderId="6" xfId="0" applyNumberFormat="1" applyFont="1" applyFill="1" applyBorder="1" applyAlignment="1">
      <alignment horizontal="center" vertical="center"/>
    </xf>
    <xf numFmtId="1" fontId="47" fillId="5" borderId="7" xfId="0" applyNumberFormat="1" applyFont="1" applyFill="1" applyBorder="1" applyAlignment="1">
      <alignment horizontal="center" vertical="center"/>
    </xf>
    <xf numFmtId="1" fontId="47" fillId="5" borderId="8" xfId="0" applyNumberFormat="1" applyFont="1" applyFill="1" applyBorder="1" applyAlignment="1">
      <alignment horizontal="center" vertical="center"/>
    </xf>
    <xf numFmtId="1" fontId="47" fillId="5" borderId="9" xfId="0" applyNumberFormat="1" applyFont="1" applyFill="1" applyBorder="1" applyAlignment="1">
      <alignment horizontal="center" vertical="center"/>
    </xf>
    <xf numFmtId="1" fontId="47" fillId="5" borderId="10" xfId="0" applyNumberFormat="1" applyFont="1" applyFill="1" applyBorder="1" applyAlignment="1">
      <alignment horizontal="center" vertical="center"/>
    </xf>
    <xf numFmtId="1" fontId="47" fillId="19" borderId="5" xfId="0" applyNumberFormat="1" applyFont="1" applyFill="1" applyBorder="1" applyAlignment="1">
      <alignment horizontal="center" vertical="center"/>
    </xf>
    <xf numFmtId="0" fontId="47" fillId="19" borderId="6" xfId="0" applyFont="1" applyFill="1" applyBorder="1" applyAlignment="1">
      <alignment horizontal="center" vertical="center"/>
    </xf>
    <xf numFmtId="0" fontId="47" fillId="19" borderId="7" xfId="0" applyFont="1" applyFill="1" applyBorder="1" applyAlignment="1">
      <alignment horizontal="center" vertical="center"/>
    </xf>
    <xf numFmtId="0" fontId="47" fillId="19" borderId="8" xfId="0" applyFont="1" applyFill="1" applyBorder="1" applyAlignment="1">
      <alignment horizontal="center" vertical="center"/>
    </xf>
    <xf numFmtId="0" fontId="47" fillId="19" borderId="9" xfId="0" applyFont="1" applyFill="1" applyBorder="1" applyAlignment="1">
      <alignment horizontal="center" vertical="center"/>
    </xf>
    <xf numFmtId="0" fontId="47" fillId="19" borderId="10" xfId="0" applyFont="1" applyFill="1" applyBorder="1" applyAlignment="1">
      <alignment horizontal="center" vertical="center"/>
    </xf>
    <xf numFmtId="0" fontId="0" fillId="11" borderId="28" xfId="0" applyFill="1" applyBorder="1" applyAlignment="1">
      <alignment horizontal="left" vertical="top" wrapText="1"/>
    </xf>
    <xf numFmtId="0" fontId="0" fillId="19" borderId="0" xfId="0" applyFill="1" applyAlignment="1">
      <alignment horizontal="center"/>
    </xf>
    <xf numFmtId="0" fontId="47" fillId="5" borderId="6" xfId="0" applyFont="1" applyFill="1" applyBorder="1" applyAlignment="1">
      <alignment horizontal="center" vertical="center"/>
    </xf>
    <xf numFmtId="0" fontId="47" fillId="5" borderId="7" xfId="0" applyFont="1" applyFill="1" applyBorder="1" applyAlignment="1">
      <alignment horizontal="center" vertical="center"/>
    </xf>
    <xf numFmtId="0" fontId="47" fillId="5" borderId="8" xfId="0" applyFont="1" applyFill="1" applyBorder="1" applyAlignment="1">
      <alignment horizontal="center" vertical="center"/>
    </xf>
    <xf numFmtId="0" fontId="47" fillId="5" borderId="9" xfId="0" applyFont="1" applyFill="1" applyBorder="1" applyAlignment="1">
      <alignment horizontal="center" vertical="center"/>
    </xf>
    <xf numFmtId="0" fontId="47" fillId="5" borderId="10" xfId="0" applyFont="1" applyFill="1" applyBorder="1" applyAlignment="1">
      <alignment horizontal="center" vertical="center"/>
    </xf>
    <xf numFmtId="0" fontId="0" fillId="5" borderId="25" xfId="0" applyFill="1" applyBorder="1" applyAlignment="1">
      <alignment horizontal="left" vertical="top" wrapText="1"/>
    </xf>
    <xf numFmtId="0" fontId="0" fillId="11" borderId="48" xfId="0" applyFill="1" applyBorder="1" applyAlignment="1">
      <alignment horizontal="center" vertical="center"/>
    </xf>
    <xf numFmtId="0" fontId="10" fillId="5" borderId="0" xfId="0" applyFont="1" applyFill="1" applyAlignment="1">
      <alignment horizontal="center" vertical="center"/>
    </xf>
    <xf numFmtId="0" fontId="0" fillId="5" borderId="7" xfId="0" applyFill="1" applyBorder="1" applyAlignment="1">
      <alignment horizontal="left" vertical="top" wrapText="1"/>
    </xf>
    <xf numFmtId="0" fontId="0" fillId="5" borderId="8" xfId="0" applyFill="1" applyBorder="1" applyAlignment="1">
      <alignment horizontal="left" vertical="top" wrapText="1"/>
    </xf>
    <xf numFmtId="0" fontId="0" fillId="5" borderId="9" xfId="0" applyFill="1" applyBorder="1" applyAlignment="1">
      <alignment horizontal="left" vertical="top" wrapText="1"/>
    </xf>
    <xf numFmtId="0" fontId="0" fillId="5" borderId="18" xfId="0" applyFill="1" applyBorder="1" applyAlignment="1">
      <alignment horizontal="left" vertical="top" wrapText="1"/>
    </xf>
    <xf numFmtId="0" fontId="0" fillId="5" borderId="10" xfId="0" applyFill="1" applyBorder="1" applyAlignment="1">
      <alignment horizontal="left" vertical="top" wrapText="1"/>
    </xf>
    <xf numFmtId="0" fontId="3" fillId="14" borderId="7" xfId="0" applyFont="1" applyFill="1" applyBorder="1" applyAlignment="1">
      <alignment horizontal="center" shrinkToFit="1"/>
    </xf>
    <xf numFmtId="0" fontId="3" fillId="14" borderId="0" xfId="0" applyFont="1" applyFill="1" applyAlignment="1">
      <alignment horizontal="center" shrinkToFit="1"/>
    </xf>
    <xf numFmtId="0" fontId="3" fillId="14" borderId="8" xfId="0" applyFont="1" applyFill="1" applyBorder="1" applyAlignment="1">
      <alignment horizontal="center" shrinkToFit="1"/>
    </xf>
    <xf numFmtId="0" fontId="1" fillId="20" borderId="7" xfId="0" applyFont="1" applyFill="1" applyBorder="1" applyAlignment="1">
      <alignment horizontal="center" shrinkToFit="1"/>
    </xf>
    <xf numFmtId="0" fontId="1" fillId="20" borderId="0" xfId="0" applyFont="1" applyFill="1" applyAlignment="1">
      <alignment horizontal="center" shrinkToFit="1"/>
    </xf>
    <xf numFmtId="0" fontId="1" fillId="20" borderId="8" xfId="0" applyFont="1" applyFill="1" applyBorder="1" applyAlignment="1">
      <alignment horizontal="center" shrinkToFit="1"/>
    </xf>
    <xf numFmtId="0" fontId="0" fillId="0" borderId="5" xfId="0" applyBorder="1" applyAlignment="1">
      <alignment horizontal="left" vertical="top" wrapText="1"/>
    </xf>
    <xf numFmtId="0" fontId="0" fillId="0" borderId="17" xfId="0" applyBorder="1"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8" xfId="0" applyBorder="1" applyAlignment="1">
      <alignment horizontal="left" vertical="top" wrapText="1"/>
    </xf>
    <xf numFmtId="0" fontId="0" fillId="0" borderId="10" xfId="0" applyBorder="1" applyAlignment="1">
      <alignment horizontal="left" vertical="top" wrapText="1"/>
    </xf>
    <xf numFmtId="0" fontId="56" fillId="8" borderId="7" xfId="0" applyFont="1" applyFill="1" applyBorder="1" applyAlignment="1">
      <alignment horizontal="center" shrinkToFit="1"/>
    </xf>
    <xf numFmtId="0" fontId="56" fillId="8" borderId="8" xfId="0" applyFont="1" applyFill="1" applyBorder="1" applyAlignment="1">
      <alignment horizontal="center" shrinkToFit="1"/>
    </xf>
    <xf numFmtId="0" fontId="56" fillId="8" borderId="9" xfId="0" applyFont="1" applyFill="1" applyBorder="1" applyAlignment="1">
      <alignment horizontal="center" shrinkToFit="1"/>
    </xf>
    <xf numFmtId="0" fontId="56" fillId="8" borderId="10" xfId="0" applyFont="1" applyFill="1" applyBorder="1" applyAlignment="1">
      <alignment horizontal="center" shrinkToFit="1"/>
    </xf>
    <xf numFmtId="0" fontId="58" fillId="16" borderId="5" xfId="0" applyFont="1" applyFill="1" applyBorder="1" applyAlignment="1">
      <alignment horizontal="center"/>
    </xf>
    <xf numFmtId="0" fontId="58" fillId="16" borderId="6" xfId="0" applyFont="1" applyFill="1" applyBorder="1" applyAlignment="1">
      <alignment horizontal="center"/>
    </xf>
    <xf numFmtId="0" fontId="58" fillId="16" borderId="5" xfId="0" applyFont="1" applyFill="1" applyBorder="1" applyAlignment="1">
      <alignment horizontal="center" vertical="center"/>
    </xf>
    <xf numFmtId="0" fontId="58" fillId="16" borderId="17" xfId="0" applyFont="1" applyFill="1" applyBorder="1" applyAlignment="1">
      <alignment horizontal="center" vertical="center"/>
    </xf>
    <xf numFmtId="0" fontId="58" fillId="16" borderId="6" xfId="0" applyFont="1" applyFill="1" applyBorder="1" applyAlignment="1">
      <alignment horizontal="center" vertical="center"/>
    </xf>
    <xf numFmtId="0" fontId="58" fillId="16" borderId="7" xfId="0" applyFont="1" applyFill="1" applyBorder="1" applyAlignment="1">
      <alignment horizontal="center" vertical="center"/>
    </xf>
    <xf numFmtId="0" fontId="58" fillId="16" borderId="0" xfId="0" applyFont="1" applyFill="1" applyAlignment="1">
      <alignment horizontal="center" vertical="center"/>
    </xf>
    <xf numFmtId="0" fontId="58" fillId="16" borderId="8" xfId="0" applyFont="1" applyFill="1" applyBorder="1" applyAlignment="1">
      <alignment horizontal="center" vertical="center"/>
    </xf>
    <xf numFmtId="3" fontId="47" fillId="5" borderId="5" xfId="0" applyNumberFormat="1" applyFont="1" applyFill="1" applyBorder="1" applyAlignment="1">
      <alignment horizontal="center" vertical="center"/>
    </xf>
    <xf numFmtId="3" fontId="47" fillId="5" borderId="6" xfId="0" applyNumberFormat="1" applyFont="1" applyFill="1" applyBorder="1" applyAlignment="1">
      <alignment horizontal="center" vertical="center"/>
    </xf>
    <xf numFmtId="3" fontId="47" fillId="5" borderId="7" xfId="0" applyNumberFormat="1" applyFont="1" applyFill="1" applyBorder="1" applyAlignment="1">
      <alignment horizontal="center" vertical="center"/>
    </xf>
    <xf numFmtId="3" fontId="47" fillId="5" borderId="8" xfId="0" applyNumberFormat="1" applyFont="1" applyFill="1" applyBorder="1" applyAlignment="1">
      <alignment horizontal="center" vertical="center"/>
    </xf>
    <xf numFmtId="3" fontId="47" fillId="5" borderId="9" xfId="0" applyNumberFormat="1" applyFont="1" applyFill="1" applyBorder="1" applyAlignment="1">
      <alignment horizontal="center" vertical="center"/>
    </xf>
    <xf numFmtId="3" fontId="47" fillId="5" borderId="10" xfId="0" applyNumberFormat="1" applyFont="1" applyFill="1" applyBorder="1" applyAlignment="1">
      <alignment horizontal="center" vertical="center"/>
    </xf>
    <xf numFmtId="0" fontId="1" fillId="4" borderId="42" xfId="0" applyFont="1" applyFill="1" applyBorder="1" applyAlignment="1">
      <alignment horizontal="center"/>
    </xf>
    <xf numFmtId="0" fontId="1" fillId="4" borderId="43" xfId="0" applyFont="1" applyFill="1" applyBorder="1" applyAlignment="1">
      <alignment horizontal="center"/>
    </xf>
    <xf numFmtId="0" fontId="1" fillId="4" borderId="44" xfId="0" applyFont="1" applyFill="1" applyBorder="1" applyAlignment="1">
      <alignment horizontal="center"/>
    </xf>
    <xf numFmtId="0" fontId="0" fillId="5" borderId="5" xfId="0" applyFill="1" applyBorder="1" applyAlignment="1">
      <alignment horizontal="left" vertical="top" wrapText="1"/>
    </xf>
    <xf numFmtId="0" fontId="0" fillId="5" borderId="17" xfId="0" applyFill="1" applyBorder="1" applyAlignment="1">
      <alignment horizontal="left" vertical="top" wrapText="1"/>
    </xf>
    <xf numFmtId="0" fontId="0" fillId="5" borderId="6" xfId="0" applyFill="1" applyBorder="1" applyAlignment="1">
      <alignment horizontal="left" vertical="top" wrapText="1"/>
    </xf>
    <xf numFmtId="0" fontId="10" fillId="5" borderId="0" xfId="0" applyFont="1" applyFill="1" applyAlignment="1">
      <alignment horizontal="center" shrinkToFit="1"/>
    </xf>
    <xf numFmtId="0" fontId="14" fillId="5" borderId="0" xfId="1" applyFill="1" applyBorder="1" applyAlignment="1">
      <alignment horizontal="center" vertical="center"/>
    </xf>
    <xf numFmtId="0" fontId="0" fillId="5" borderId="5" xfId="0" applyFill="1" applyBorder="1" applyAlignment="1">
      <alignment horizontal="center" vertical="center" wrapText="1" shrinkToFit="1"/>
    </xf>
    <xf numFmtId="0" fontId="0" fillId="5" borderId="6" xfId="0" applyFill="1" applyBorder="1" applyAlignment="1">
      <alignment horizontal="center" vertical="center" wrapText="1" shrinkToFit="1"/>
    </xf>
    <xf numFmtId="0" fontId="0" fillId="5" borderId="7" xfId="0" applyFill="1" applyBorder="1" applyAlignment="1">
      <alignment horizontal="center" vertical="center" wrapText="1" shrinkToFit="1"/>
    </xf>
    <xf numFmtId="0" fontId="0" fillId="5" borderId="8" xfId="0" applyFill="1" applyBorder="1" applyAlignment="1">
      <alignment horizontal="center" vertical="center" wrapText="1" shrinkToFit="1"/>
    </xf>
    <xf numFmtId="0" fontId="0" fillId="5" borderId="9" xfId="0" applyFill="1" applyBorder="1" applyAlignment="1">
      <alignment horizontal="center" vertical="center" wrapText="1" shrinkToFit="1"/>
    </xf>
    <xf numFmtId="0" fontId="0" fillId="5" borderId="10" xfId="0" applyFill="1" applyBorder="1" applyAlignment="1">
      <alignment horizontal="center" vertical="center" wrapText="1" shrinkToFit="1"/>
    </xf>
    <xf numFmtId="0" fontId="0" fillId="5" borderId="5" xfId="0" applyFill="1" applyBorder="1" applyAlignment="1">
      <alignment horizontal="center"/>
    </xf>
    <xf numFmtId="0" fontId="0" fillId="5" borderId="17" xfId="0" applyFill="1" applyBorder="1" applyAlignment="1">
      <alignment horizontal="center"/>
    </xf>
    <xf numFmtId="0" fontId="0" fillId="5" borderId="6" xfId="0" applyFill="1" applyBorder="1" applyAlignment="1">
      <alignment horizontal="center"/>
    </xf>
    <xf numFmtId="0" fontId="0" fillId="5" borderId="7" xfId="0" applyFill="1" applyBorder="1" applyAlignment="1">
      <alignment horizontal="center"/>
    </xf>
    <xf numFmtId="0" fontId="0" fillId="5" borderId="8" xfId="0" applyFill="1" applyBorder="1" applyAlignment="1">
      <alignment horizontal="center"/>
    </xf>
    <xf numFmtId="0" fontId="0" fillId="5" borderId="9" xfId="0" applyFill="1" applyBorder="1" applyAlignment="1">
      <alignment horizontal="center"/>
    </xf>
    <xf numFmtId="0" fontId="0" fillId="5" borderId="18" xfId="0" applyFill="1" applyBorder="1" applyAlignment="1">
      <alignment horizontal="center"/>
    </xf>
    <xf numFmtId="0" fontId="0" fillId="5" borderId="10" xfId="0" applyFill="1" applyBorder="1" applyAlignment="1">
      <alignment horizontal="center"/>
    </xf>
    <xf numFmtId="0" fontId="4" fillId="4" borderId="18" xfId="0" applyFont="1" applyFill="1" applyBorder="1" applyAlignment="1">
      <alignment horizontal="left"/>
    </xf>
    <xf numFmtId="3" fontId="4" fillId="4" borderId="18" xfId="0" applyNumberFormat="1" applyFont="1" applyFill="1" applyBorder="1" applyAlignment="1">
      <alignment horizontal="left"/>
    </xf>
    <xf numFmtId="0" fontId="59" fillId="8" borderId="5" xfId="0" applyFont="1" applyFill="1" applyBorder="1" applyAlignment="1">
      <alignment horizontal="center" shrinkToFit="1"/>
    </xf>
    <xf numFmtId="0" fontId="59" fillId="8" borderId="17" xfId="0" applyFont="1" applyFill="1" applyBorder="1" applyAlignment="1">
      <alignment horizontal="center" shrinkToFit="1"/>
    </xf>
    <xf numFmtId="3" fontId="60" fillId="8" borderId="7" xfId="0" applyNumberFormat="1" applyFont="1" applyFill="1" applyBorder="1" applyAlignment="1">
      <alignment horizontal="center" shrinkToFit="1"/>
    </xf>
    <xf numFmtId="3" fontId="60" fillId="8" borderId="0" xfId="0" applyNumberFormat="1" applyFont="1" applyFill="1" applyAlignment="1">
      <alignment horizontal="center" shrinkToFit="1"/>
    </xf>
    <xf numFmtId="3" fontId="61" fillId="8" borderId="7" xfId="0" applyNumberFormat="1" applyFont="1" applyFill="1" applyBorder="1" applyAlignment="1">
      <alignment horizontal="center" shrinkToFit="1"/>
    </xf>
    <xf numFmtId="3" fontId="61" fillId="8" borderId="0" xfId="0" applyNumberFormat="1" applyFont="1" applyFill="1" applyAlignment="1">
      <alignment horizontal="center" shrinkToFit="1"/>
    </xf>
    <xf numFmtId="3" fontId="67" fillId="8" borderId="9" xfId="0" applyNumberFormat="1" applyFont="1" applyFill="1" applyBorder="1" applyAlignment="1">
      <alignment horizontal="center"/>
    </xf>
    <xf numFmtId="0" fontId="67" fillId="8" borderId="18" xfId="0" applyFont="1" applyFill="1" applyBorder="1" applyAlignment="1">
      <alignment horizontal="center"/>
    </xf>
    <xf numFmtId="0" fontId="58" fillId="16" borderId="42" xfId="0" applyFont="1" applyFill="1" applyBorder="1" applyAlignment="1">
      <alignment horizontal="center"/>
    </xf>
    <xf numFmtId="0" fontId="58" fillId="16" borderId="43" xfId="0" applyFont="1" applyFill="1" applyBorder="1" applyAlignment="1">
      <alignment horizontal="center"/>
    </xf>
    <xf numFmtId="0" fontId="52" fillId="12" borderId="5" xfId="0" applyFont="1" applyFill="1" applyBorder="1" applyAlignment="1">
      <alignment horizontal="center" vertical="center"/>
    </xf>
    <xf numFmtId="0" fontId="52" fillId="12" borderId="17" xfId="0" applyFont="1" applyFill="1" applyBorder="1" applyAlignment="1">
      <alignment horizontal="center" vertical="center"/>
    </xf>
    <xf numFmtId="0" fontId="52" fillId="12" borderId="6" xfId="0" applyFont="1" applyFill="1" applyBorder="1" applyAlignment="1">
      <alignment horizontal="center" vertical="center"/>
    </xf>
    <xf numFmtId="0" fontId="52" fillId="12" borderId="7" xfId="0" applyFont="1" applyFill="1" applyBorder="1" applyAlignment="1">
      <alignment horizontal="center" vertical="center"/>
    </xf>
    <xf numFmtId="0" fontId="52" fillId="12" borderId="0" xfId="0" applyFont="1" applyFill="1" applyAlignment="1">
      <alignment horizontal="center" vertical="center"/>
    </xf>
    <xf numFmtId="0" fontId="52" fillId="12" borderId="8" xfId="0" applyFont="1" applyFill="1" applyBorder="1" applyAlignment="1">
      <alignment horizontal="center" vertical="center"/>
    </xf>
    <xf numFmtId="0" fontId="52" fillId="12" borderId="9" xfId="0" applyFont="1" applyFill="1" applyBorder="1" applyAlignment="1">
      <alignment horizontal="center" vertical="center"/>
    </xf>
    <xf numFmtId="0" fontId="52" fillId="12" borderId="18" xfId="0" applyFont="1" applyFill="1" applyBorder="1" applyAlignment="1">
      <alignment horizontal="center" vertical="center"/>
    </xf>
    <xf numFmtId="0" fontId="52" fillId="12" borderId="10" xfId="0" applyFont="1" applyFill="1" applyBorder="1" applyAlignment="1">
      <alignment horizontal="center" vertical="center"/>
    </xf>
    <xf numFmtId="0" fontId="1" fillId="4" borderId="5" xfId="0" applyFont="1" applyFill="1" applyBorder="1" applyAlignment="1">
      <alignment horizontal="center"/>
    </xf>
    <xf numFmtId="0" fontId="1" fillId="4" borderId="17" xfId="0" applyFont="1" applyFill="1" applyBorder="1" applyAlignment="1">
      <alignment horizontal="center"/>
    </xf>
    <xf numFmtId="0" fontId="1" fillId="4" borderId="6" xfId="0" applyFont="1" applyFill="1" applyBorder="1" applyAlignment="1">
      <alignment horizontal="center"/>
    </xf>
    <xf numFmtId="0" fontId="0" fillId="21" borderId="42" xfId="0" applyFill="1" applyBorder="1" applyAlignment="1">
      <alignment horizontal="center" vertical="center" shrinkToFit="1"/>
    </xf>
    <xf numFmtId="0" fontId="0" fillId="21" borderId="44" xfId="0" applyFill="1" applyBorder="1" applyAlignment="1">
      <alignment horizontal="center" vertical="center" shrinkToFit="1"/>
    </xf>
    <xf numFmtId="0" fontId="0" fillId="21" borderId="42" xfId="0" applyFill="1" applyBorder="1" applyAlignment="1">
      <alignment horizontal="center"/>
    </xf>
    <xf numFmtId="0" fontId="0" fillId="21" borderId="44" xfId="0" applyFill="1" applyBorder="1" applyAlignment="1">
      <alignment horizontal="center"/>
    </xf>
    <xf numFmtId="0" fontId="1" fillId="4" borderId="17" xfId="0" applyFont="1" applyFill="1" applyBorder="1" applyAlignment="1">
      <alignment horizontal="center" vertical="center"/>
    </xf>
    <xf numFmtId="0" fontId="1" fillId="4" borderId="6" xfId="0" applyFont="1" applyFill="1" applyBorder="1" applyAlignment="1">
      <alignment horizontal="center" vertical="center"/>
    </xf>
    <xf numFmtId="0" fontId="1" fillId="4" borderId="18" xfId="0" applyFont="1" applyFill="1" applyBorder="1" applyAlignment="1">
      <alignment horizontal="center" vertical="center"/>
    </xf>
    <xf numFmtId="0" fontId="1" fillId="4" borderId="10" xfId="0" applyFont="1" applyFill="1" applyBorder="1" applyAlignment="1">
      <alignment horizontal="center" vertical="center"/>
    </xf>
    <xf numFmtId="0" fontId="0" fillId="8" borderId="0" xfId="0" applyFill="1" applyAlignment="1">
      <alignment horizontal="center" vertical="center"/>
    </xf>
    <xf numFmtId="0" fontId="0" fillId="8" borderId="18" xfId="0" applyFill="1" applyBorder="1" applyAlignment="1">
      <alignment horizontal="center" vertical="center"/>
    </xf>
    <xf numFmtId="0" fontId="57" fillId="22" borderId="0" xfId="0" applyFont="1" applyFill="1" applyAlignment="1">
      <alignment horizontal="center" vertical="center"/>
    </xf>
    <xf numFmtId="0" fontId="57" fillId="22" borderId="16" xfId="0" applyFont="1" applyFill="1" applyBorder="1" applyAlignment="1">
      <alignment horizontal="center" vertical="center"/>
    </xf>
    <xf numFmtId="0" fontId="10" fillId="5" borderId="0" xfId="0" applyFont="1" applyFill="1" applyAlignment="1">
      <alignment horizontal="center" vertical="center" wrapText="1"/>
    </xf>
    <xf numFmtId="0" fontId="58" fillId="4" borderId="7" xfId="0" applyFont="1" applyFill="1" applyBorder="1" applyAlignment="1">
      <alignment horizontal="center" vertical="center"/>
    </xf>
    <xf numFmtId="0" fontId="58" fillId="4" borderId="0" xfId="0" applyFont="1" applyFill="1" applyAlignment="1">
      <alignment horizontal="center" vertical="center"/>
    </xf>
    <xf numFmtId="0" fontId="58" fillId="4" borderId="8" xfId="0" applyFont="1" applyFill="1" applyBorder="1" applyAlignment="1">
      <alignment horizontal="center" vertical="center"/>
    </xf>
    <xf numFmtId="0" fontId="14" fillId="5" borderId="0" xfId="1" applyFill="1" applyAlignment="1">
      <alignment horizontal="center" vertical="center"/>
    </xf>
    <xf numFmtId="0" fontId="1" fillId="4" borderId="5" xfId="0" applyFont="1" applyFill="1" applyBorder="1" applyAlignment="1">
      <alignment horizontal="center" vertical="center" wrapText="1"/>
    </xf>
    <xf numFmtId="0" fontId="1" fillId="4" borderId="17" xfId="0" applyFont="1" applyFill="1" applyBorder="1" applyAlignment="1">
      <alignment horizontal="center" vertical="center" wrapText="1"/>
    </xf>
    <xf numFmtId="0" fontId="1" fillId="4" borderId="9" xfId="0" applyFont="1" applyFill="1" applyBorder="1" applyAlignment="1">
      <alignment horizontal="center" vertical="center" wrapText="1"/>
    </xf>
    <xf numFmtId="0" fontId="1" fillId="4" borderId="18" xfId="0" applyFont="1" applyFill="1" applyBorder="1" applyAlignment="1">
      <alignment horizontal="center" vertical="center" wrapText="1"/>
    </xf>
    <xf numFmtId="0" fontId="0" fillId="8" borderId="7" xfId="0" applyFill="1" applyBorder="1" applyAlignment="1">
      <alignment horizontal="center" vertical="top"/>
    </xf>
    <xf numFmtId="0" fontId="0" fillId="8" borderId="0" xfId="0" applyFill="1" applyAlignment="1">
      <alignment horizontal="center" vertical="top"/>
    </xf>
    <xf numFmtId="0" fontId="0" fillId="8" borderId="8" xfId="0" applyFill="1" applyBorder="1" applyAlignment="1">
      <alignment horizontal="center" vertical="top"/>
    </xf>
    <xf numFmtId="0" fontId="0" fillId="8" borderId="9" xfId="0" applyFill="1" applyBorder="1" applyAlignment="1">
      <alignment horizontal="center" vertical="top"/>
    </xf>
    <xf numFmtId="0" fontId="0" fillId="8" borderId="18" xfId="0" applyFill="1" applyBorder="1" applyAlignment="1">
      <alignment horizontal="center" vertical="top"/>
    </xf>
    <xf numFmtId="0" fontId="0" fillId="8" borderId="10" xfId="0" applyFill="1" applyBorder="1" applyAlignment="1">
      <alignment horizontal="center" vertical="top"/>
    </xf>
    <xf numFmtId="0" fontId="0" fillId="8" borderId="5" xfId="0" applyFill="1" applyBorder="1" applyAlignment="1">
      <alignment horizontal="center" vertical="top"/>
    </xf>
    <xf numFmtId="0" fontId="0" fillId="8" borderId="17" xfId="0" applyFill="1" applyBorder="1" applyAlignment="1">
      <alignment horizontal="center" vertical="top"/>
    </xf>
    <xf numFmtId="0" fontId="0" fillId="8" borderId="6" xfId="0" applyFill="1" applyBorder="1" applyAlignment="1">
      <alignment horizontal="center" vertical="top"/>
    </xf>
    <xf numFmtId="0" fontId="0" fillId="8" borderId="5" xfId="0" applyFill="1" applyBorder="1" applyAlignment="1">
      <alignment horizontal="center" vertical="center"/>
    </xf>
    <xf numFmtId="0" fontId="0" fillId="8" borderId="17"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8" borderId="8" xfId="0" applyFill="1" applyBorder="1" applyAlignment="1">
      <alignment horizontal="center" vertical="center"/>
    </xf>
    <xf numFmtId="0" fontId="0" fillId="8" borderId="9" xfId="0" applyFill="1" applyBorder="1" applyAlignment="1">
      <alignment horizontal="center" vertical="center"/>
    </xf>
    <xf numFmtId="0" fontId="0" fillId="8" borderId="10" xfId="0" applyFill="1" applyBorder="1" applyAlignment="1">
      <alignment horizontal="center" vertical="center"/>
    </xf>
    <xf numFmtId="0" fontId="29" fillId="4" borderId="50" xfId="0" applyFont="1" applyFill="1" applyBorder="1" applyAlignment="1">
      <alignment horizontal="center"/>
    </xf>
    <xf numFmtId="0" fontId="29" fillId="4" borderId="51" xfId="0" applyFont="1" applyFill="1" applyBorder="1" applyAlignment="1">
      <alignment horizontal="center"/>
    </xf>
    <xf numFmtId="0" fontId="29" fillId="4" borderId="32" xfId="0" applyFont="1" applyFill="1" applyBorder="1" applyAlignment="1">
      <alignment horizontal="center"/>
    </xf>
    <xf numFmtId="0" fontId="37" fillId="0" borderId="50" xfId="0" applyFont="1" applyBorder="1" applyAlignment="1">
      <alignment vertical="center"/>
    </xf>
    <xf numFmtId="0" fontId="37" fillId="0" borderId="32" xfId="0" applyFont="1" applyBorder="1" applyAlignment="1">
      <alignment vertical="center"/>
    </xf>
    <xf numFmtId="0" fontId="37" fillId="0" borderId="50" xfId="0" applyFont="1" applyBorder="1" applyAlignment="1">
      <alignment horizontal="center" vertical="center"/>
    </xf>
    <xf numFmtId="0" fontId="37" fillId="0" borderId="51" xfId="0" applyFont="1" applyBorder="1" applyAlignment="1">
      <alignment horizontal="center" vertical="center"/>
    </xf>
    <xf numFmtId="0" fontId="37" fillId="0" borderId="32" xfId="0" applyFont="1" applyBorder="1" applyAlignment="1">
      <alignment horizontal="center" vertical="center"/>
    </xf>
    <xf numFmtId="0" fontId="15" fillId="0" borderId="50" xfId="1" applyFont="1" applyBorder="1" applyAlignment="1" applyProtection="1">
      <alignment horizontal="center" vertical="center"/>
    </xf>
    <xf numFmtId="0" fontId="15" fillId="0" borderId="51" xfId="1" applyFont="1" applyBorder="1" applyAlignment="1" applyProtection="1">
      <alignment horizontal="center" vertical="center"/>
    </xf>
    <xf numFmtId="0" fontId="15" fillId="0" borderId="32" xfId="1" applyFont="1" applyBorder="1" applyAlignment="1" applyProtection="1">
      <alignment horizontal="center" vertical="center"/>
    </xf>
    <xf numFmtId="0" fontId="13" fillId="0" borderId="0" xfId="0" applyFont="1" applyAlignment="1">
      <alignment horizontal="right" vertical="center"/>
    </xf>
    <xf numFmtId="0" fontId="15" fillId="0" borderId="0" xfId="1" applyFont="1" applyAlignment="1" applyProtection="1">
      <alignment horizontal="right"/>
    </xf>
    <xf numFmtId="0" fontId="37" fillId="0" borderId="19" xfId="0" applyFont="1" applyBorder="1" applyAlignment="1">
      <alignment vertical="center"/>
    </xf>
    <xf numFmtId="0" fontId="69" fillId="0" borderId="62" xfId="0" applyFont="1" applyBorder="1" applyAlignment="1">
      <alignment horizontal="center" vertical="center"/>
    </xf>
    <xf numFmtId="0" fontId="65" fillId="0" borderId="63" xfId="0" applyFont="1" applyBorder="1"/>
    <xf numFmtId="0" fontId="65" fillId="0" borderId="64" xfId="0" applyFont="1" applyBorder="1"/>
    <xf numFmtId="0" fontId="37" fillId="0" borderId="50" xfId="0" applyFont="1" applyBorder="1" applyAlignment="1">
      <alignment vertical="center" wrapText="1"/>
    </xf>
    <xf numFmtId="0" fontId="37" fillId="0" borderId="32" xfId="0" applyFont="1" applyBorder="1" applyAlignment="1">
      <alignment vertical="center" wrapText="1"/>
    </xf>
    <xf numFmtId="3" fontId="37" fillId="0" borderId="12" xfId="0" applyNumberFormat="1" applyFont="1" applyBorder="1" applyAlignment="1">
      <alignment horizontal="center" vertical="center"/>
    </xf>
    <xf numFmtId="0" fontId="37" fillId="0" borderId="13" xfId="0" applyFont="1" applyBorder="1" applyAlignment="1">
      <alignment horizontal="center" vertical="center"/>
    </xf>
    <xf numFmtId="0" fontId="37" fillId="0" borderId="15" xfId="0" applyFont="1" applyBorder="1" applyAlignment="1">
      <alignment horizontal="center" vertical="center"/>
    </xf>
    <xf numFmtId="0" fontId="37" fillId="0" borderId="19" xfId="0" applyFont="1" applyBorder="1" applyAlignment="1">
      <alignment vertical="center" wrapText="1"/>
    </xf>
    <xf numFmtId="0" fontId="37" fillId="0" borderId="19" xfId="0" applyFont="1" applyBorder="1" applyAlignment="1">
      <alignment horizontal="center" vertical="center"/>
    </xf>
    <xf numFmtId="0" fontId="30" fillId="6" borderId="0" xfId="0" applyFont="1" applyFill="1" applyAlignment="1">
      <alignment horizontal="center" vertical="top" wrapText="1"/>
    </xf>
    <xf numFmtId="0" fontId="37" fillId="0" borderId="51" xfId="0" applyFont="1" applyBorder="1" applyAlignment="1">
      <alignment vertical="center" wrapText="1"/>
    </xf>
    <xf numFmtId="0" fontId="37" fillId="0" borderId="40" xfId="0" applyFont="1" applyBorder="1" applyAlignment="1">
      <alignment horizontal="left" vertical="center"/>
    </xf>
    <xf numFmtId="0" fontId="37" fillId="0" borderId="16" xfId="0" applyFont="1" applyBorder="1" applyAlignment="1">
      <alignment horizontal="left" vertical="center"/>
    </xf>
    <xf numFmtId="0" fontId="37" fillId="0" borderId="41" xfId="0" applyFont="1" applyBorder="1" applyAlignment="1">
      <alignment horizontal="left" vertical="center"/>
    </xf>
    <xf numFmtId="0" fontId="62" fillId="6" borderId="12" xfId="0" applyFont="1" applyFill="1" applyBorder="1" applyAlignment="1">
      <alignment horizontal="left" vertical="top" wrapText="1"/>
    </xf>
    <xf numFmtId="0" fontId="62" fillId="6" borderId="13" xfId="0" applyFont="1" applyFill="1" applyBorder="1" applyAlignment="1">
      <alignment horizontal="left" vertical="top" wrapText="1"/>
    </xf>
    <xf numFmtId="0" fontId="62" fillId="6" borderId="15" xfId="0" applyFont="1" applyFill="1" applyBorder="1" applyAlignment="1">
      <alignment horizontal="left" vertical="top" wrapText="1"/>
    </xf>
    <xf numFmtId="0" fontId="62" fillId="6" borderId="11" xfId="0" applyFont="1" applyFill="1" applyBorder="1" applyAlignment="1">
      <alignment horizontal="left" vertical="top" wrapText="1"/>
    </xf>
    <xf numFmtId="0" fontId="62" fillId="6" borderId="0" xfId="0" applyFont="1" applyFill="1" applyAlignment="1">
      <alignment horizontal="left" vertical="top" wrapText="1"/>
    </xf>
    <xf numFmtId="0" fontId="62" fillId="6" borderId="14" xfId="0" applyFont="1" applyFill="1" applyBorder="1" applyAlignment="1">
      <alignment horizontal="left" vertical="top" wrapText="1"/>
    </xf>
    <xf numFmtId="0" fontId="66" fillId="23" borderId="61" xfId="0" applyFont="1" applyFill="1" applyBorder="1" applyAlignment="1">
      <alignment horizontal="center" vertical="center" wrapText="1"/>
    </xf>
    <xf numFmtId="0" fontId="0" fillId="0" borderId="61" xfId="0" applyBorder="1"/>
    <xf numFmtId="0" fontId="19" fillId="4" borderId="45" xfId="0" applyFont="1" applyFill="1" applyBorder="1" applyAlignment="1">
      <alignment horizontal="center" vertical="center" wrapText="1"/>
    </xf>
    <xf numFmtId="0" fontId="0" fillId="0" borderId="47" xfId="0" applyBorder="1"/>
    <xf numFmtId="0" fontId="19" fillId="4" borderId="56" xfId="0" applyFont="1" applyFill="1" applyBorder="1" applyAlignment="1">
      <alignment horizontal="center" vertical="center" wrapText="1"/>
    </xf>
    <xf numFmtId="0" fontId="0" fillId="0" borderId="46" xfId="0" applyBorder="1"/>
    <xf numFmtId="0" fontId="20" fillId="4" borderId="66" xfId="0" applyFont="1" applyFill="1" applyBorder="1" applyAlignment="1">
      <alignment horizontal="center" vertical="center" wrapText="1"/>
    </xf>
    <xf numFmtId="0" fontId="0" fillId="0" borderId="49" xfId="0" applyBorder="1"/>
    <xf numFmtId="0" fontId="23" fillId="5" borderId="42" xfId="0" applyFont="1" applyFill="1" applyBorder="1" applyAlignment="1">
      <alignment horizontal="center" vertical="center" wrapText="1"/>
    </xf>
    <xf numFmtId="0" fontId="0" fillId="0" borderId="43" xfId="0" applyBorder="1"/>
    <xf numFmtId="0" fontId="23" fillId="5" borderId="1" xfId="0" applyFont="1" applyFill="1" applyBorder="1" applyAlignment="1">
      <alignment horizontal="center" vertical="center" wrapText="1"/>
    </xf>
    <xf numFmtId="0" fontId="0" fillId="0" borderId="44" xfId="0" applyBorder="1"/>
    <xf numFmtId="0" fontId="23" fillId="2" borderId="17" xfId="0" applyFont="1" applyFill="1" applyBorder="1" applyAlignment="1">
      <alignment horizontal="center" vertical="center" wrapText="1"/>
    </xf>
    <xf numFmtId="0" fontId="0" fillId="0" borderId="17" xfId="0" applyBorder="1"/>
    <xf numFmtId="0" fontId="18" fillId="4" borderId="2" xfId="0" applyFont="1" applyFill="1" applyBorder="1" applyAlignment="1">
      <alignment horizontal="center" vertical="center" wrapText="1"/>
    </xf>
    <xf numFmtId="0" fontId="0" fillId="0" borderId="3" xfId="0" applyBorder="1"/>
    <xf numFmtId="0" fontId="16" fillId="7" borderId="0" xfId="0" applyFont="1" applyFill="1" applyAlignment="1">
      <alignment horizontal="center" vertical="center"/>
    </xf>
    <xf numFmtId="0" fontId="11" fillId="0" borderId="0" xfId="0" applyFont="1"/>
    <xf numFmtId="0" fontId="0" fillId="0" borderId="0" xfId="0"/>
    <xf numFmtId="0" fontId="12" fillId="5" borderId="0" xfId="0" applyFont="1" applyFill="1"/>
    <xf numFmtId="0" fontId="12" fillId="0" borderId="0" xfId="0" applyFont="1"/>
    <xf numFmtId="0" fontId="11" fillId="8" borderId="1" xfId="0" applyFont="1" applyFill="1" applyBorder="1" applyAlignment="1">
      <alignment horizontal="center"/>
    </xf>
    <xf numFmtId="0" fontId="11" fillId="21" borderId="1" xfId="0" applyFont="1" applyFill="1" applyBorder="1" applyAlignment="1">
      <alignment horizontal="center"/>
    </xf>
    <xf numFmtId="0" fontId="17" fillId="14" borderId="1" xfId="0" applyFont="1" applyFill="1" applyBorder="1" applyAlignment="1">
      <alignment horizontal="center"/>
    </xf>
    <xf numFmtId="0" fontId="66" fillId="18" borderId="58" xfId="0" applyFont="1" applyFill="1" applyBorder="1" applyAlignment="1">
      <alignment horizontal="center" vertical="center" wrapText="1"/>
    </xf>
    <xf numFmtId="0" fontId="0" fillId="0" borderId="60" xfId="0" applyBorder="1"/>
    <xf numFmtId="0" fontId="66" fillId="18" borderId="67" xfId="0" applyFont="1" applyFill="1" applyBorder="1" applyAlignment="1">
      <alignment horizontal="center" vertical="center" wrapText="1"/>
    </xf>
    <xf numFmtId="0" fontId="0" fillId="0" borderId="59" xfId="0" applyBorder="1"/>
    <xf numFmtId="0" fontId="66" fillId="23" borderId="17" xfId="0" applyFont="1" applyFill="1" applyBorder="1" applyAlignment="1">
      <alignment horizontal="center" vertical="center" wrapText="1"/>
    </xf>
    <xf numFmtId="0" fontId="29" fillId="5" borderId="0" xfId="1" applyFont="1" applyFill="1" applyAlignment="1">
      <alignment horizontal="center" vertical="center"/>
    </xf>
    <xf numFmtId="0" fontId="22" fillId="2" borderId="19" xfId="0" applyFont="1" applyFill="1" applyBorder="1" applyAlignment="1">
      <alignment horizontal="center" vertical="center" wrapText="1"/>
    </xf>
    <xf numFmtId="0" fontId="0" fillId="0" borderId="32" xfId="0" applyBorder="1"/>
    <xf numFmtId="0" fontId="41" fillId="8" borderId="1" xfId="0" applyFont="1" applyFill="1" applyBorder="1" applyAlignment="1">
      <alignment horizontal="center"/>
    </xf>
    <xf numFmtId="0" fontId="41" fillId="21" borderId="1" xfId="0" applyFont="1" applyFill="1" applyBorder="1" applyAlignment="1">
      <alignment horizontal="center"/>
    </xf>
    <xf numFmtId="0" fontId="41" fillId="14" borderId="1" xfId="0" applyFont="1" applyFill="1" applyBorder="1" applyAlignment="1">
      <alignment horizontal="center"/>
    </xf>
    <xf numFmtId="0" fontId="22" fillId="2" borderId="23" xfId="0" applyFont="1" applyFill="1" applyBorder="1" applyAlignment="1">
      <alignment horizontal="center" vertical="center" wrapText="1"/>
    </xf>
    <xf numFmtId="0" fontId="0" fillId="0" borderId="37" xfId="0" applyBorder="1"/>
    <xf numFmtId="3" fontId="0" fillId="2" borderId="0" xfId="0" applyNumberFormat="1" applyFill="1" applyAlignment="1">
      <alignment horizontal="center"/>
    </xf>
    <xf numFmtId="0" fontId="0" fillId="2" borderId="0" xfId="0" applyFill="1"/>
    <xf numFmtId="3" fontId="21" fillId="2" borderId="19" xfId="0" applyNumberFormat="1" applyFont="1" applyFill="1" applyBorder="1" applyAlignment="1">
      <alignment horizontal="center" vertical="center"/>
    </xf>
    <xf numFmtId="3" fontId="21" fillId="2" borderId="23" xfId="0" applyNumberFormat="1" applyFont="1" applyFill="1" applyBorder="1" applyAlignment="1">
      <alignment horizontal="center" vertical="center"/>
    </xf>
    <xf numFmtId="0" fontId="26" fillId="2" borderId="19" xfId="0" applyFont="1" applyFill="1" applyBorder="1" applyAlignment="1">
      <alignment horizontal="center"/>
    </xf>
    <xf numFmtId="0" fontId="0" fillId="2" borderId="19" xfId="0" applyFill="1" applyBorder="1" applyAlignment="1">
      <alignment horizontal="center"/>
    </xf>
    <xf numFmtId="0" fontId="22" fillId="2" borderId="51" xfId="0" applyFont="1" applyFill="1" applyBorder="1" applyAlignment="1">
      <alignment horizontal="center" vertical="center" wrapText="1"/>
    </xf>
    <xf numFmtId="0" fontId="0" fillId="0" borderId="51" xfId="0" applyBorder="1"/>
    <xf numFmtId="0" fontId="22" fillId="2" borderId="47" xfId="0" applyFont="1" applyFill="1" applyBorder="1" applyAlignment="1">
      <alignment horizontal="center" vertical="center" wrapText="1"/>
    </xf>
    <xf numFmtId="0" fontId="22" fillId="2" borderId="5" xfId="0" applyFont="1" applyFill="1" applyBorder="1" applyAlignment="1">
      <alignment horizontal="center" vertical="center" wrapText="1"/>
    </xf>
    <xf numFmtId="3" fontId="26" fillId="2" borderId="47" xfId="0" applyNumberFormat="1" applyFont="1" applyFill="1" applyBorder="1" applyAlignment="1">
      <alignment horizontal="center" vertical="center"/>
    </xf>
    <xf numFmtId="3" fontId="0" fillId="0" borderId="0" xfId="0" applyNumberFormat="1" applyAlignment="1">
      <alignment horizontal="center"/>
    </xf>
    <xf numFmtId="0" fontId="1" fillId="4" borderId="0" xfId="0" applyFont="1" applyFill="1" applyAlignment="1">
      <alignment horizontal="center"/>
    </xf>
    <xf numFmtId="0" fontId="38" fillId="5" borderId="19" xfId="0" applyFont="1" applyFill="1" applyBorder="1" applyAlignment="1">
      <alignment horizontal="left" vertical="center" wrapText="1"/>
    </xf>
    <xf numFmtId="0" fontId="72" fillId="0" borderId="51" xfId="0" applyFont="1" applyBorder="1" applyAlignment="1">
      <alignment horizontal="left"/>
    </xf>
    <xf numFmtId="0" fontId="72" fillId="0" borderId="32" xfId="0" applyFont="1" applyBorder="1" applyAlignment="1">
      <alignment horizontal="left"/>
    </xf>
    <xf numFmtId="0" fontId="44" fillId="7" borderId="51" xfId="0" applyFont="1" applyFill="1" applyBorder="1" applyAlignment="1">
      <alignment horizontal="left" vertical="center" wrapText="1"/>
    </xf>
    <xf numFmtId="0" fontId="44" fillId="5" borderId="51" xfId="0" applyFont="1" applyFill="1" applyBorder="1" applyAlignment="1">
      <alignment horizontal="left" vertical="center" wrapText="1"/>
    </xf>
    <xf numFmtId="0" fontId="29" fillId="4" borderId="50" xfId="0" applyFont="1" applyFill="1" applyBorder="1" applyAlignment="1">
      <alignment horizontal="left" vertical="center"/>
    </xf>
    <xf numFmtId="0" fontId="29" fillId="4" borderId="19" xfId="0" applyFont="1" applyFill="1" applyBorder="1" applyAlignment="1">
      <alignment horizontal="center"/>
    </xf>
    <xf numFmtId="0" fontId="38" fillId="0" borderId="19" xfId="0" applyFont="1" applyBorder="1" applyAlignment="1">
      <alignment horizontal="left"/>
    </xf>
    <xf numFmtId="0" fontId="44" fillId="5" borderId="19" xfId="0" applyFont="1" applyFill="1" applyBorder="1" applyAlignment="1">
      <alignment horizontal="right" vertical="center" wrapText="1"/>
    </xf>
    <xf numFmtId="0" fontId="4" fillId="24" borderId="0" xfId="0" applyFont="1" applyFill="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xf>
    <xf numFmtId="0" fontId="0" fillId="5" borderId="16" xfId="0" applyFill="1" applyBorder="1" applyAlignment="1">
      <alignment horizontal="center" vertical="center"/>
    </xf>
    <xf numFmtId="1" fontId="0" fillId="10" borderId="5" xfId="0" applyNumberFormat="1" applyFill="1" applyBorder="1" applyAlignment="1">
      <alignment horizontal="center" vertical="center"/>
    </xf>
    <xf numFmtId="1" fontId="0" fillId="10" borderId="6" xfId="0" applyNumberFormat="1" applyFill="1" applyBorder="1" applyAlignment="1">
      <alignment horizontal="center" vertical="center"/>
    </xf>
    <xf numFmtId="1" fontId="0" fillId="10" borderId="7" xfId="0" applyNumberFormat="1" applyFill="1" applyBorder="1" applyAlignment="1">
      <alignment horizontal="center" vertical="center"/>
    </xf>
    <xf numFmtId="1" fontId="0" fillId="10" borderId="8" xfId="0" applyNumberFormat="1" applyFill="1" applyBorder="1" applyAlignment="1">
      <alignment horizontal="center" vertical="center"/>
    </xf>
    <xf numFmtId="1" fontId="0" fillId="10" borderId="9" xfId="0" applyNumberFormat="1" applyFill="1" applyBorder="1" applyAlignment="1">
      <alignment horizontal="center" vertical="center"/>
    </xf>
    <xf numFmtId="1" fontId="0" fillId="10" borderId="10" xfId="0" applyNumberFormat="1" applyFill="1" applyBorder="1" applyAlignment="1">
      <alignment horizontal="center" vertical="center"/>
    </xf>
    <xf numFmtId="0" fontId="0" fillId="0" borderId="0" xfId="0" applyAlignment="1">
      <alignment horizontal="center" shrinkToFit="1"/>
    </xf>
    <xf numFmtId="1" fontId="0" fillId="9" borderId="5" xfId="0" applyNumberFormat="1" applyFill="1" applyBorder="1" applyAlignment="1">
      <alignment horizontal="center" vertical="center"/>
    </xf>
    <xf numFmtId="1" fontId="0" fillId="9" borderId="6" xfId="0" applyNumberFormat="1" applyFill="1" applyBorder="1" applyAlignment="1">
      <alignment horizontal="center" vertical="center"/>
    </xf>
    <xf numFmtId="1" fontId="0" fillId="9" borderId="7" xfId="0" applyNumberFormat="1" applyFill="1" applyBorder="1" applyAlignment="1">
      <alignment horizontal="center" vertical="center"/>
    </xf>
    <xf numFmtId="1" fontId="0" fillId="9" borderId="8" xfId="0" applyNumberFormat="1" applyFill="1" applyBorder="1" applyAlignment="1">
      <alignment horizontal="center" vertical="center"/>
    </xf>
    <xf numFmtId="1" fontId="0" fillId="9" borderId="9" xfId="0" applyNumberFormat="1" applyFill="1" applyBorder="1" applyAlignment="1">
      <alignment horizontal="center" vertical="center"/>
    </xf>
    <xf numFmtId="1" fontId="0" fillId="9" borderId="10" xfId="0" applyNumberFormat="1" applyFill="1" applyBorder="1" applyAlignment="1">
      <alignment horizontal="center" vertical="center"/>
    </xf>
    <xf numFmtId="0" fontId="4" fillId="3" borderId="0" xfId="0" applyFont="1" applyFill="1" applyAlignment="1">
      <alignment horizont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0" fontId="1" fillId="3" borderId="0" xfId="0" applyFont="1" applyFill="1" applyAlignment="1">
      <alignment horizontal="center"/>
    </xf>
    <xf numFmtId="164" fontId="0" fillId="9" borderId="5" xfId="0" applyNumberFormat="1" applyFill="1" applyBorder="1" applyAlignment="1">
      <alignment horizontal="center" vertical="center"/>
    </xf>
    <xf numFmtId="164" fontId="0" fillId="9" borderId="6" xfId="0" applyNumberFormat="1" applyFill="1" applyBorder="1" applyAlignment="1">
      <alignment horizontal="center" vertical="center"/>
    </xf>
    <xf numFmtId="164" fontId="0" fillId="9" borderId="7" xfId="0" applyNumberFormat="1" applyFill="1" applyBorder="1" applyAlignment="1">
      <alignment horizontal="center" vertical="center"/>
    </xf>
    <xf numFmtId="164" fontId="0" fillId="9" borderId="8" xfId="0" applyNumberFormat="1" applyFill="1" applyBorder="1" applyAlignment="1">
      <alignment horizontal="center" vertical="center"/>
    </xf>
    <xf numFmtId="164" fontId="0" fillId="9" borderId="9" xfId="0" applyNumberFormat="1" applyFill="1" applyBorder="1" applyAlignment="1">
      <alignment horizontal="center" vertical="center"/>
    </xf>
    <xf numFmtId="164" fontId="0" fillId="9" borderId="10" xfId="0" applyNumberFormat="1" applyFill="1" applyBorder="1" applyAlignment="1">
      <alignment horizontal="center" vertical="center"/>
    </xf>
    <xf numFmtId="164" fontId="0" fillId="8" borderId="5" xfId="0" applyNumberFormat="1" applyFill="1" applyBorder="1" applyAlignment="1">
      <alignment horizontal="center" vertical="center"/>
    </xf>
    <xf numFmtId="164" fontId="0" fillId="8" borderId="6" xfId="0" applyNumberFormat="1" applyFill="1" applyBorder="1" applyAlignment="1">
      <alignment horizontal="center" vertical="center"/>
    </xf>
    <xf numFmtId="164" fontId="0" fillId="8" borderId="7" xfId="0" applyNumberFormat="1" applyFill="1" applyBorder="1" applyAlignment="1">
      <alignment horizontal="center" vertical="center"/>
    </xf>
    <xf numFmtId="164" fontId="0" fillId="8" borderId="8" xfId="0" applyNumberFormat="1" applyFill="1" applyBorder="1" applyAlignment="1">
      <alignment horizontal="center" vertical="center"/>
    </xf>
    <xf numFmtId="164" fontId="0" fillId="8" borderId="9" xfId="0" applyNumberFormat="1" applyFill="1" applyBorder="1" applyAlignment="1">
      <alignment horizontal="center" vertical="center"/>
    </xf>
    <xf numFmtId="164" fontId="0" fillId="8" borderId="10" xfId="0" applyNumberFormat="1" applyFill="1" applyBorder="1" applyAlignment="1">
      <alignment horizontal="center" vertical="center"/>
    </xf>
    <xf numFmtId="0" fontId="3" fillId="8" borderId="5" xfId="0" applyFont="1" applyFill="1" applyBorder="1" applyAlignment="1">
      <alignment horizontal="center" vertical="center"/>
    </xf>
    <xf numFmtId="0" fontId="3" fillId="8" borderId="6" xfId="0" applyFont="1" applyFill="1" applyBorder="1" applyAlignment="1">
      <alignment horizontal="center" vertical="center"/>
    </xf>
    <xf numFmtId="0" fontId="3" fillId="8" borderId="7" xfId="0" applyFont="1" applyFill="1" applyBorder="1" applyAlignment="1">
      <alignment horizontal="center" vertical="center"/>
    </xf>
    <xf numFmtId="0" fontId="3" fillId="8" borderId="8" xfId="0" applyFont="1" applyFill="1" applyBorder="1" applyAlignment="1">
      <alignment horizontal="center" vertical="center"/>
    </xf>
    <xf numFmtId="0" fontId="3" fillId="8" borderId="9" xfId="0" applyFont="1" applyFill="1" applyBorder="1" applyAlignment="1">
      <alignment horizontal="center" vertical="center"/>
    </xf>
    <xf numFmtId="0" fontId="3" fillId="8" borderId="10" xfId="0" applyFont="1" applyFill="1" applyBorder="1" applyAlignment="1">
      <alignment horizontal="center" vertical="center"/>
    </xf>
    <xf numFmtId="164" fontId="0" fillId="10" borderId="5" xfId="0" applyNumberFormat="1" applyFill="1" applyBorder="1" applyAlignment="1">
      <alignment horizontal="center" vertical="center"/>
    </xf>
    <xf numFmtId="164" fontId="0" fillId="10" borderId="6" xfId="0" applyNumberFormat="1" applyFill="1" applyBorder="1" applyAlignment="1">
      <alignment horizontal="center" vertical="center"/>
    </xf>
    <xf numFmtId="164" fontId="0" fillId="10" borderId="7" xfId="0" applyNumberFormat="1" applyFill="1" applyBorder="1" applyAlignment="1">
      <alignment horizontal="center" vertical="center"/>
    </xf>
    <xf numFmtId="164" fontId="0" fillId="10" borderId="8" xfId="0" applyNumberFormat="1" applyFill="1" applyBorder="1" applyAlignment="1">
      <alignment horizontal="center" vertical="center"/>
    </xf>
    <xf numFmtId="164" fontId="0" fillId="10" borderId="9" xfId="0" applyNumberFormat="1" applyFill="1" applyBorder="1" applyAlignment="1">
      <alignment horizontal="center" vertical="center"/>
    </xf>
    <xf numFmtId="164" fontId="0" fillId="10" borderId="10" xfId="0" applyNumberFormat="1" applyFill="1" applyBorder="1" applyAlignment="1">
      <alignment horizontal="center" vertical="center"/>
    </xf>
    <xf numFmtId="0" fontId="3" fillId="5" borderId="5"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7" xfId="0" applyFont="1" applyFill="1" applyBorder="1" applyAlignment="1">
      <alignment horizontal="center" vertical="center"/>
    </xf>
    <xf numFmtId="0" fontId="3" fillId="5" borderId="8"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164" fontId="0" fillId="0" borderId="5" xfId="0" applyNumberFormat="1" applyBorder="1" applyAlignment="1">
      <alignment horizontal="center" vertical="center"/>
    </xf>
    <xf numFmtId="164" fontId="0" fillId="0" borderId="6" xfId="0" applyNumberFormat="1" applyBorder="1" applyAlignment="1">
      <alignment horizontal="center" vertical="center"/>
    </xf>
    <xf numFmtId="164"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164" fontId="0" fillId="0" borderId="10" xfId="0" applyNumberFormat="1" applyBorder="1" applyAlignment="1">
      <alignment horizontal="center" vertical="center"/>
    </xf>
    <xf numFmtId="164" fontId="0" fillId="11" borderId="5" xfId="0" applyNumberFormat="1" applyFill="1" applyBorder="1" applyAlignment="1">
      <alignment horizontal="center" vertical="center"/>
    </xf>
    <xf numFmtId="164" fontId="0" fillId="11" borderId="6" xfId="0" applyNumberFormat="1" applyFill="1" applyBorder="1" applyAlignment="1">
      <alignment horizontal="center" vertical="center"/>
    </xf>
    <xf numFmtId="164" fontId="0" fillId="11" borderId="7" xfId="0" applyNumberFormat="1" applyFill="1" applyBorder="1" applyAlignment="1">
      <alignment horizontal="center" vertical="center"/>
    </xf>
    <xf numFmtId="164" fontId="0" fillId="11" borderId="8" xfId="0" applyNumberFormat="1" applyFill="1" applyBorder="1" applyAlignment="1">
      <alignment horizontal="center" vertical="center"/>
    </xf>
    <xf numFmtId="164" fontId="0" fillId="11" borderId="9" xfId="0" applyNumberFormat="1" applyFill="1" applyBorder="1" applyAlignment="1">
      <alignment horizontal="center" vertical="center"/>
    </xf>
    <xf numFmtId="164" fontId="0" fillId="11" borderId="10" xfId="0" applyNumberFormat="1" applyFill="1" applyBorder="1" applyAlignment="1">
      <alignment horizontal="center" vertical="center"/>
    </xf>
    <xf numFmtId="0" fontId="0" fillId="0" borderId="0" xfId="0" applyAlignment="1">
      <alignment horizontal="center"/>
    </xf>
    <xf numFmtId="1" fontId="0" fillId="8" borderId="5" xfId="0" applyNumberFormat="1" applyFill="1" applyBorder="1" applyAlignment="1">
      <alignment horizontal="center" vertical="center"/>
    </xf>
    <xf numFmtId="1" fontId="0" fillId="8" borderId="6" xfId="0" applyNumberFormat="1" applyFill="1" applyBorder="1" applyAlignment="1">
      <alignment horizontal="center" vertical="center"/>
    </xf>
    <xf numFmtId="1" fontId="0" fillId="8" borderId="7" xfId="0" applyNumberFormat="1" applyFill="1" applyBorder="1" applyAlignment="1">
      <alignment horizontal="center" vertical="center"/>
    </xf>
    <xf numFmtId="1" fontId="0" fillId="8" borderId="8" xfId="0" applyNumberFormat="1" applyFill="1" applyBorder="1" applyAlignment="1">
      <alignment horizontal="center" vertical="center"/>
    </xf>
    <xf numFmtId="1" fontId="0" fillId="8" borderId="9" xfId="0" applyNumberFormat="1" applyFill="1" applyBorder="1" applyAlignment="1">
      <alignment horizontal="center" vertical="center"/>
    </xf>
    <xf numFmtId="1" fontId="0" fillId="8" borderId="10" xfId="0" applyNumberFormat="1" applyFill="1" applyBorder="1" applyAlignment="1">
      <alignment horizontal="center" vertical="center"/>
    </xf>
    <xf numFmtId="0" fontId="0" fillId="0" borderId="22"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38" xfId="0" applyBorder="1" applyAlignment="1">
      <alignment horizontal="center" vertical="center"/>
    </xf>
    <xf numFmtId="0" fontId="0" fillId="0" borderId="28" xfId="0" applyBorder="1" applyAlignment="1">
      <alignment horizontal="center" vertical="center"/>
    </xf>
    <xf numFmtId="0" fontId="0" fillId="0" borderId="39" xfId="0" applyBorder="1" applyAlignment="1">
      <alignment horizontal="center" vertical="center"/>
    </xf>
    <xf numFmtId="0" fontId="4" fillId="3" borderId="12" xfId="0" applyFont="1" applyFill="1" applyBorder="1" applyAlignment="1">
      <alignment horizontal="center" vertical="center"/>
    </xf>
    <xf numFmtId="0" fontId="4" fillId="3" borderId="15"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2" borderId="5" xfId="0" applyFill="1" applyBorder="1" applyAlignment="1">
      <alignment horizontal="center" vertical="center"/>
    </xf>
    <xf numFmtId="0" fontId="0" fillId="2" borderId="17" xfId="0" applyFill="1" applyBorder="1" applyAlignment="1">
      <alignment horizontal="center" vertical="center"/>
    </xf>
    <xf numFmtId="0" fontId="0" fillId="2" borderId="7" xfId="0" applyFill="1" applyBorder="1" applyAlignment="1">
      <alignment horizontal="center" vertical="center"/>
    </xf>
    <xf numFmtId="0" fontId="0" fillId="2" borderId="0" xfId="0" applyFill="1" applyAlignment="1">
      <alignment horizontal="center" vertical="center"/>
    </xf>
    <xf numFmtId="0" fontId="3" fillId="0" borderId="19" xfId="0" applyFont="1" applyBorder="1" applyAlignment="1">
      <alignment horizontal="center" vertical="center"/>
    </xf>
    <xf numFmtId="0" fontId="1" fillId="3" borderId="43" xfId="0" applyFont="1" applyFill="1" applyBorder="1" applyAlignment="1">
      <alignment horizontal="center"/>
    </xf>
    <xf numFmtId="1" fontId="0" fillId="0" borderId="5" xfId="0" applyNumberFormat="1" applyBorder="1" applyAlignment="1">
      <alignment horizontal="center" vertical="center"/>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 fontId="0" fillId="0" borderId="8" xfId="0" applyNumberFormat="1" applyBorder="1" applyAlignment="1">
      <alignment horizontal="center" vertical="center"/>
    </xf>
    <xf numFmtId="1" fontId="0" fillId="0" borderId="9" xfId="0" applyNumberFormat="1" applyBorder="1" applyAlignment="1">
      <alignment horizontal="center" vertical="center"/>
    </xf>
    <xf numFmtId="1" fontId="0" fillId="0" borderId="10" xfId="0" applyNumberFormat="1" applyBorder="1" applyAlignment="1">
      <alignment horizontal="center" vertical="center"/>
    </xf>
    <xf numFmtId="1" fontId="0" fillId="11" borderId="5" xfId="0" applyNumberFormat="1" applyFill="1" applyBorder="1" applyAlignment="1">
      <alignment horizontal="center" vertical="center"/>
    </xf>
    <xf numFmtId="1" fontId="0" fillId="11" borderId="6" xfId="0" applyNumberFormat="1" applyFill="1" applyBorder="1" applyAlignment="1">
      <alignment horizontal="center" vertical="center"/>
    </xf>
    <xf numFmtId="1" fontId="0" fillId="11" borderId="7" xfId="0" applyNumberFormat="1" applyFill="1" applyBorder="1" applyAlignment="1">
      <alignment horizontal="center" vertical="center"/>
    </xf>
    <xf numFmtId="1" fontId="0" fillId="11" borderId="8" xfId="0" applyNumberFormat="1" applyFill="1" applyBorder="1" applyAlignment="1">
      <alignment horizontal="center" vertical="center"/>
    </xf>
    <xf numFmtId="1" fontId="0" fillId="11" borderId="9" xfId="0" applyNumberFormat="1" applyFill="1" applyBorder="1" applyAlignment="1">
      <alignment horizontal="center" vertical="center"/>
    </xf>
    <xf numFmtId="1" fontId="0" fillId="11" borderId="10" xfId="0" applyNumberFormat="1" applyFill="1" applyBorder="1" applyAlignment="1">
      <alignment horizontal="center" vertical="center"/>
    </xf>
    <xf numFmtId="0" fontId="4" fillId="3" borderId="12" xfId="0" applyFont="1" applyFill="1" applyBorder="1" applyAlignment="1">
      <alignment horizontal="center"/>
    </xf>
    <xf numFmtId="0" fontId="4" fillId="3" borderId="13" xfId="0" applyFont="1" applyFill="1" applyBorder="1" applyAlignment="1">
      <alignment horizontal="center"/>
    </xf>
    <xf numFmtId="0" fontId="0" fillId="5" borderId="17" xfId="0" applyFill="1" applyBorder="1" applyAlignment="1">
      <alignment horizontal="left" vertical="top"/>
    </xf>
    <xf numFmtId="0" fontId="0" fillId="5" borderId="6" xfId="0" applyFill="1" applyBorder="1" applyAlignment="1">
      <alignment horizontal="left" vertical="top"/>
    </xf>
    <xf numFmtId="0" fontId="0" fillId="5" borderId="7" xfId="0" applyFill="1" applyBorder="1" applyAlignment="1">
      <alignment horizontal="left" vertical="top"/>
    </xf>
    <xf numFmtId="0" fontId="0" fillId="5" borderId="8" xfId="0" applyFill="1" applyBorder="1" applyAlignment="1">
      <alignment horizontal="left" vertical="top"/>
    </xf>
    <xf numFmtId="0" fontId="0" fillId="5" borderId="9" xfId="0" applyFill="1" applyBorder="1" applyAlignment="1">
      <alignment horizontal="left" vertical="top"/>
    </xf>
    <xf numFmtId="0" fontId="0" fillId="5" borderId="18" xfId="0" applyFill="1" applyBorder="1" applyAlignment="1">
      <alignment horizontal="left" vertical="top"/>
    </xf>
    <xf numFmtId="0" fontId="0" fillId="5" borderId="10" xfId="0" applyFill="1" applyBorder="1" applyAlignment="1">
      <alignment horizontal="left" vertical="top"/>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cellXfs>
  <cellStyles count="4">
    <cellStyle name="Comma" xfId="2" builtinId="3"/>
    <cellStyle name="Hyperlink" xfId="1" builtinId="8"/>
    <cellStyle name="Normal" xfId="0" builtinId="0"/>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mruColors>
      <color rgb="FFDDF2FF"/>
      <color rgb="FFDD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Graphs!$B$2</c:f>
              <c:strCache>
                <c:ptCount val="1"/>
                <c:pt idx="0">
                  <c:v>Group 1</c:v>
                </c:pt>
              </c:strCache>
            </c:strRef>
          </c:tx>
          <c:spPr>
            <a:solidFill>
              <a:schemeClr val="accent1"/>
            </a:solidFill>
            <a:ln>
              <a:noFill/>
            </a:ln>
            <a:effectLst/>
          </c:spPr>
          <c:invertIfNegative val="0"/>
          <c:dPt>
            <c:idx val="0"/>
            <c:invertIfNegative val="0"/>
            <c:bubble3D val="0"/>
            <c:spPr>
              <a:solidFill>
                <a:schemeClr val="accent6">
                  <a:lumMod val="20000"/>
                  <a:lumOff val="80000"/>
                </a:schemeClr>
              </a:solidFill>
              <a:ln>
                <a:noFill/>
              </a:ln>
              <a:effectLst/>
            </c:spPr>
            <c:extLst>
              <c:ext xmlns:c16="http://schemas.microsoft.com/office/drawing/2014/chart" uri="{C3380CC4-5D6E-409C-BE32-E72D297353CC}">
                <c16:uniqueId val="{00000002-08B1-4827-AA8C-9BB932CB02AB}"/>
              </c:ext>
            </c:extLst>
          </c:dPt>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3-08B1-4827-AA8C-9BB932CB02AB}"/>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4-08B1-4827-AA8C-9BB932CB02A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Graphs!$A$3:$A$5</c:f>
              <c:strCache>
                <c:ptCount val="3"/>
                <c:pt idx="0">
                  <c:v>Your Achievement: 2022</c:v>
                </c:pt>
                <c:pt idx="1">
                  <c:v>Current Goal: 2025</c:v>
                </c:pt>
                <c:pt idx="2">
                  <c:v>Next Goal: 2028</c:v>
                </c:pt>
              </c:strCache>
            </c:strRef>
          </c:cat>
          <c:val>
            <c:numRef>
              <c:f>Graphs!$B$3:$B$5</c:f>
              <c:numCache>
                <c:formatCode>0%</c:formatCode>
                <c:ptCount val="3"/>
                <c:pt idx="0">
                  <c:v>0</c:v>
                </c:pt>
                <c:pt idx="1">
                  <c:v>0</c:v>
                </c:pt>
                <c:pt idx="2">
                  <c:v>0</c:v>
                </c:pt>
              </c:numCache>
            </c:numRef>
          </c:val>
          <c:extLst>
            <c:ext xmlns:c16="http://schemas.microsoft.com/office/drawing/2014/chart" uri="{C3380CC4-5D6E-409C-BE32-E72D297353CC}">
              <c16:uniqueId val="{00000000-08B1-4827-AA8C-9BB932CB02AB}"/>
            </c:ext>
          </c:extLst>
        </c:ser>
        <c:dLbls>
          <c:dLblPos val="outEnd"/>
          <c:showLegendKey val="0"/>
          <c:showVal val="1"/>
          <c:showCatName val="0"/>
          <c:showSerName val="0"/>
          <c:showPercent val="0"/>
          <c:showBubbleSize val="0"/>
        </c:dLbls>
        <c:gapWidth val="219"/>
        <c:overlap val="-27"/>
        <c:axId val="1559912112"/>
        <c:axId val="1559910032"/>
      </c:barChart>
      <c:catAx>
        <c:axId val="15599121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9910032"/>
        <c:crosses val="autoZero"/>
        <c:auto val="1"/>
        <c:lblAlgn val="ctr"/>
        <c:lblOffset val="100"/>
        <c:noMultiLvlLbl val="0"/>
      </c:catAx>
      <c:valAx>
        <c:axId val="1559910032"/>
        <c:scaling>
          <c:orientation val="minMax"/>
        </c:scaling>
        <c:delete val="1"/>
        <c:axPos val="l"/>
        <c:numFmt formatCode="0%" sourceLinked="1"/>
        <c:majorTickMark val="out"/>
        <c:minorTickMark val="none"/>
        <c:tickLblPos val="nextTo"/>
        <c:crossAx val="1559912112"/>
        <c:crosses val="autoZero"/>
        <c:crossBetween val="between"/>
      </c:valAx>
      <c:spPr>
        <a:noFill/>
        <a:ln>
          <a:noFill/>
        </a:ln>
        <a:effectLst/>
      </c:spPr>
    </c:plotArea>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Graphs!$D$2</c:f>
              <c:strCache>
                <c:ptCount val="1"/>
                <c:pt idx="0">
                  <c:v>Group 2</c:v>
                </c:pt>
              </c:strCache>
            </c:strRef>
          </c:tx>
          <c:spPr>
            <a:solidFill>
              <a:schemeClr val="accent1"/>
            </a:solidFill>
            <a:ln>
              <a:noFill/>
            </a:ln>
            <a:effectLst/>
          </c:spPr>
          <c:invertIfNegative val="0"/>
          <c:dPt>
            <c:idx val="0"/>
            <c:invertIfNegative val="0"/>
            <c:bubble3D val="0"/>
            <c:spPr>
              <a:solidFill>
                <a:schemeClr val="accent6">
                  <a:lumMod val="20000"/>
                  <a:lumOff val="80000"/>
                </a:schemeClr>
              </a:solidFill>
              <a:ln>
                <a:noFill/>
              </a:ln>
              <a:effectLst/>
            </c:spPr>
            <c:extLst>
              <c:ext xmlns:c16="http://schemas.microsoft.com/office/drawing/2014/chart" uri="{C3380CC4-5D6E-409C-BE32-E72D297353CC}">
                <c16:uniqueId val="{00000001-25C4-42F3-B689-408A191EB0CD}"/>
              </c:ext>
            </c:extLst>
          </c:dPt>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2-25C4-42F3-B689-408A191EB0CD}"/>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3-25C4-42F3-B689-408A191EB0C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Graphs!$C$3:$C$5</c:f>
              <c:strCache>
                <c:ptCount val="3"/>
                <c:pt idx="0">
                  <c:v>Your Achievement: 2022</c:v>
                </c:pt>
                <c:pt idx="1">
                  <c:v>Current Goal: 2027</c:v>
                </c:pt>
                <c:pt idx="2">
                  <c:v>Next Goal: 2030</c:v>
                </c:pt>
              </c:strCache>
            </c:strRef>
          </c:cat>
          <c:val>
            <c:numRef>
              <c:f>Graphs!$D$3:$D$5</c:f>
              <c:numCache>
                <c:formatCode>0%</c:formatCode>
                <c:ptCount val="3"/>
                <c:pt idx="0">
                  <c:v>0</c:v>
                </c:pt>
                <c:pt idx="1">
                  <c:v>0</c:v>
                </c:pt>
                <c:pt idx="2">
                  <c:v>0</c:v>
                </c:pt>
              </c:numCache>
            </c:numRef>
          </c:val>
          <c:extLst>
            <c:ext xmlns:c16="http://schemas.microsoft.com/office/drawing/2014/chart" uri="{C3380CC4-5D6E-409C-BE32-E72D297353CC}">
              <c16:uniqueId val="{00000000-25C4-42F3-B689-408A191EB0CD}"/>
            </c:ext>
          </c:extLst>
        </c:ser>
        <c:dLbls>
          <c:dLblPos val="outEnd"/>
          <c:showLegendKey val="0"/>
          <c:showVal val="1"/>
          <c:showCatName val="0"/>
          <c:showSerName val="0"/>
          <c:showPercent val="0"/>
          <c:showBubbleSize val="0"/>
        </c:dLbls>
        <c:gapWidth val="219"/>
        <c:overlap val="-27"/>
        <c:axId val="1817521136"/>
        <c:axId val="1817521552"/>
      </c:barChart>
      <c:catAx>
        <c:axId val="181752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521552"/>
        <c:crosses val="autoZero"/>
        <c:auto val="1"/>
        <c:lblAlgn val="ctr"/>
        <c:lblOffset val="100"/>
        <c:noMultiLvlLbl val="0"/>
      </c:catAx>
      <c:valAx>
        <c:axId val="1817521552"/>
        <c:scaling>
          <c:orientation val="minMax"/>
        </c:scaling>
        <c:delete val="1"/>
        <c:axPos val="l"/>
        <c:numFmt formatCode="0%" sourceLinked="1"/>
        <c:majorTickMark val="none"/>
        <c:minorTickMark val="none"/>
        <c:tickLblPos val="nextTo"/>
        <c:crossAx val="1817521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Graphs!$F$2</c:f>
              <c:strCache>
                <c:ptCount val="1"/>
                <c:pt idx="0">
                  <c:v>Group 3</c:v>
                </c:pt>
              </c:strCache>
            </c:strRef>
          </c:tx>
          <c:spPr>
            <a:solidFill>
              <a:schemeClr val="accent6">
                <a:lumMod val="20000"/>
                <a:lumOff val="80000"/>
              </a:schemeClr>
            </a:solidFill>
            <a:ln>
              <a:noFill/>
            </a:ln>
            <a:effectLst/>
          </c:spPr>
          <c:invertIfNegative val="0"/>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1-0406-4FE3-BB10-7C72519F19A2}"/>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2-0406-4FE3-BB10-7C72519F19A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Graphs!$E$3:$E$5</c:f>
              <c:strCache>
                <c:ptCount val="3"/>
                <c:pt idx="0">
                  <c:v>Your Achievement: 2022</c:v>
                </c:pt>
                <c:pt idx="1">
                  <c:v>Current Goal: 2030</c:v>
                </c:pt>
                <c:pt idx="2">
                  <c:v>Next Goal: 2033</c:v>
                </c:pt>
              </c:strCache>
            </c:strRef>
          </c:cat>
          <c:val>
            <c:numRef>
              <c:f>Graphs!$F$3:$F$5</c:f>
              <c:numCache>
                <c:formatCode>0%</c:formatCode>
                <c:ptCount val="3"/>
                <c:pt idx="0">
                  <c:v>0</c:v>
                </c:pt>
                <c:pt idx="1">
                  <c:v>0</c:v>
                </c:pt>
                <c:pt idx="2">
                  <c:v>0</c:v>
                </c:pt>
              </c:numCache>
            </c:numRef>
          </c:val>
          <c:extLst>
            <c:ext xmlns:c16="http://schemas.microsoft.com/office/drawing/2014/chart" uri="{C3380CC4-5D6E-409C-BE32-E72D297353CC}">
              <c16:uniqueId val="{00000000-0406-4FE3-BB10-7C72519F19A2}"/>
            </c:ext>
          </c:extLst>
        </c:ser>
        <c:dLbls>
          <c:dLblPos val="outEnd"/>
          <c:showLegendKey val="0"/>
          <c:showVal val="1"/>
          <c:showCatName val="0"/>
          <c:showSerName val="0"/>
          <c:showPercent val="0"/>
          <c:showBubbleSize val="0"/>
        </c:dLbls>
        <c:gapWidth val="219"/>
        <c:overlap val="-27"/>
        <c:axId val="1817533200"/>
        <c:axId val="1817519472"/>
      </c:barChart>
      <c:catAx>
        <c:axId val="1817533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519472"/>
        <c:crosses val="autoZero"/>
        <c:auto val="1"/>
        <c:lblAlgn val="ctr"/>
        <c:lblOffset val="100"/>
        <c:noMultiLvlLbl val="0"/>
      </c:catAx>
      <c:valAx>
        <c:axId val="1817519472"/>
        <c:scaling>
          <c:orientation val="minMax"/>
        </c:scaling>
        <c:delete val="1"/>
        <c:axPos val="l"/>
        <c:numFmt formatCode="0%" sourceLinked="1"/>
        <c:majorTickMark val="none"/>
        <c:minorTickMark val="none"/>
        <c:tickLblPos val="nextTo"/>
        <c:crossAx val="1817533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Graphs!$A$9</c:f>
              <c:strCache>
                <c:ptCount val="1"/>
                <c:pt idx="0">
                  <c:v>Baseline Year 2021</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FE45-4695-ABB2-51B6858AE669}"/>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FE45-4695-ABB2-51B6858AE669}"/>
              </c:ext>
            </c:extLst>
          </c:dPt>
          <c:cat>
            <c:strRef>
              <c:f>Graphs!$B$8:$C$8</c:f>
              <c:strCache>
                <c:ptCount val="2"/>
                <c:pt idx="0">
                  <c:v>ZEVs</c:v>
                </c:pt>
                <c:pt idx="1">
                  <c:v>Non-ZEVs</c:v>
                </c:pt>
              </c:strCache>
            </c:strRef>
          </c:cat>
          <c:val>
            <c:numRef>
              <c:f>Graphs!$B$9:$C$9</c:f>
              <c:numCache>
                <c:formatCode>#,##0</c:formatCode>
                <c:ptCount val="2"/>
                <c:pt idx="0">
                  <c:v>0</c:v>
                </c:pt>
                <c:pt idx="1">
                  <c:v>0</c:v>
                </c:pt>
              </c:numCache>
            </c:numRef>
          </c:val>
          <c:extLst>
            <c:ext xmlns:c16="http://schemas.microsoft.com/office/drawing/2014/chart" uri="{C3380CC4-5D6E-409C-BE32-E72D297353CC}">
              <c16:uniqueId val="{00000004-FE45-4695-ABB2-51B6858AE66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Graphs!$A$10</c:f>
              <c:strCache>
                <c:ptCount val="1"/>
                <c:pt idx="0">
                  <c:v>Reporting Year 2022</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CB63-4524-95D4-A7B0CB4548C9}"/>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CB63-4524-95D4-A7B0CB4548C9}"/>
              </c:ext>
            </c:extLst>
          </c:dPt>
          <c:cat>
            <c:strRef>
              <c:f>Graphs!$B$8:$C$8</c:f>
              <c:strCache>
                <c:ptCount val="2"/>
                <c:pt idx="0">
                  <c:v>ZEVs</c:v>
                </c:pt>
                <c:pt idx="1">
                  <c:v>Non-ZEVs</c:v>
                </c:pt>
              </c:strCache>
            </c:strRef>
          </c:cat>
          <c:val>
            <c:numRef>
              <c:f>Graphs!$B$10:$C$10</c:f>
              <c:numCache>
                <c:formatCode>#,##0</c:formatCode>
                <c:ptCount val="2"/>
                <c:pt idx="0">
                  <c:v>6</c:v>
                </c:pt>
                <c:pt idx="1">
                  <c:v>1</c:v>
                </c:pt>
              </c:numCache>
            </c:numRef>
          </c:val>
          <c:extLst>
            <c:ext xmlns:c16="http://schemas.microsoft.com/office/drawing/2014/chart" uri="{C3380CC4-5D6E-409C-BE32-E72D297353CC}">
              <c16:uniqueId val="{00000004-CB63-4524-95D4-A7B0CB4548C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325-48EF-94F5-1E708AF799AC}"/>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325-48EF-94F5-1E708AF799AC}"/>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325-48EF-94F5-1E708AF799AC}"/>
              </c:ext>
            </c:extLst>
          </c:dPt>
          <c:dPt>
            <c:idx val="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7-7325-48EF-94F5-1E708AF799AC}"/>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Graphs!$P$20:$S$20</c:f>
              <c:strCache>
                <c:ptCount val="4"/>
                <c:pt idx="0">
                  <c:v>Two-Axle Buses</c:v>
                </c:pt>
                <c:pt idx="1">
                  <c:v>Work Trucks</c:v>
                </c:pt>
                <c:pt idx="2">
                  <c:v>#N/A</c:v>
                </c:pt>
                <c:pt idx="3">
                  <c:v>#N/A</c:v>
                </c:pt>
              </c:strCache>
            </c:strRef>
          </c:cat>
          <c:val>
            <c:numRef>
              <c:f>Graphs!$P$22:$S$22</c:f>
              <c:numCache>
                <c:formatCode>0.00%</c:formatCode>
                <c:ptCount val="4"/>
                <c:pt idx="0">
                  <c:v>0.8571428571428571</c:v>
                </c:pt>
                <c:pt idx="1">
                  <c:v>0.14285714285714285</c:v>
                </c:pt>
                <c:pt idx="2">
                  <c:v>0</c:v>
                </c:pt>
                <c:pt idx="3">
                  <c:v>#N/A</c:v>
                </c:pt>
              </c:numCache>
            </c:numRef>
          </c:val>
          <c:extLst>
            <c:ext xmlns:c16="http://schemas.microsoft.com/office/drawing/2014/chart" uri="{C3380CC4-5D6E-409C-BE32-E72D297353CC}">
              <c16:uniqueId val="{00000008-7325-48EF-94F5-1E708AF799AC}"/>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Graphs!$A$14</c:f>
              <c:strCache>
                <c:ptCount val="1"/>
                <c:pt idx="0">
                  <c:v>ZEV</c:v>
                </c:pt>
              </c:strCache>
            </c:strRef>
          </c:tx>
          <c:spPr>
            <a:solidFill>
              <a:schemeClr val="accent6">
                <a:lumMod val="60000"/>
                <a:lumOff val="40000"/>
              </a:schemeClr>
            </a:solidFill>
            <a:ln>
              <a:noFill/>
            </a:ln>
            <a:effectLst/>
          </c:spPr>
          <c:invertIfNegative val="0"/>
          <c:cat>
            <c:multiLvlStrRef>
              <c:f>Graphs!$B$13:$M$13</c:f>
            </c:multiLvlStrRef>
          </c:cat>
          <c:val>
            <c:numRef>
              <c:f>Graphs!$B$14:$M$14</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E92D-4826-ADD2-BB7D1E97FB4E}"/>
            </c:ext>
          </c:extLst>
        </c:ser>
        <c:ser>
          <c:idx val="1"/>
          <c:order val="1"/>
          <c:tx>
            <c:strRef>
              <c:f>Graphs!$A$15</c:f>
              <c:strCache>
                <c:ptCount val="1"/>
                <c:pt idx="0">
                  <c:v>Non-ZEV</c:v>
                </c:pt>
              </c:strCache>
            </c:strRef>
          </c:tx>
          <c:spPr>
            <a:solidFill>
              <a:schemeClr val="accent1"/>
            </a:solidFill>
            <a:ln>
              <a:noFill/>
            </a:ln>
            <a:effectLst/>
          </c:spPr>
          <c:invertIfNegative val="0"/>
          <c:cat>
            <c:multiLvlStrRef>
              <c:f>Graphs!$B$13:$M$13</c:f>
            </c:multiLvlStrRef>
          </c:cat>
          <c:val>
            <c:numRef>
              <c:f>Graphs!$B$15:$M$15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E92D-4826-ADD2-BB7D1E97FB4E}"/>
            </c:ext>
          </c:extLst>
        </c:ser>
        <c:dLbls>
          <c:showLegendKey val="0"/>
          <c:showVal val="0"/>
          <c:showCatName val="0"/>
          <c:showSerName val="0"/>
          <c:showPercent val="0"/>
          <c:showBubbleSize val="0"/>
        </c:dLbls>
        <c:gapWidth val="219"/>
        <c:overlap val="-27"/>
        <c:axId val="1780952016"/>
        <c:axId val="1780952432"/>
      </c:barChart>
      <c:catAx>
        <c:axId val="1780952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952432"/>
        <c:crosses val="autoZero"/>
        <c:auto val="1"/>
        <c:lblAlgn val="ctr"/>
        <c:lblOffset val="100"/>
        <c:noMultiLvlLbl val="0"/>
      </c:catAx>
      <c:valAx>
        <c:axId val="178095243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952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Graphs!$O$14</c:f>
              <c:strCache>
                <c:ptCount val="1"/>
                <c:pt idx="0">
                  <c:v>ZEV</c:v>
                </c:pt>
              </c:strCache>
            </c:strRef>
          </c:tx>
          <c:spPr>
            <a:solidFill>
              <a:schemeClr val="accent6">
                <a:lumMod val="60000"/>
                <a:lumOff val="40000"/>
              </a:schemeClr>
            </a:solidFill>
            <a:ln>
              <a:noFill/>
            </a:ln>
            <a:effectLst/>
          </c:spPr>
          <c:invertIfNegative val="0"/>
          <c:cat>
            <c:strRef>
              <c:f>Graphs!$P$13:$AA$13</c:f>
              <c:strCache>
                <c:ptCount val="7"/>
                <c:pt idx="2">
                  <c:v>Two-Axle Buses</c:v>
                </c:pt>
                <c:pt idx="6">
                  <c:v>Work Trucks</c:v>
                </c:pt>
              </c:strCache>
            </c:strRef>
          </c:cat>
          <c:val>
            <c:numRef>
              <c:f>Graphs!$P$14:$AA$14</c:f>
              <c:numCache>
                <c:formatCode>#,##0</c:formatCode>
                <c:ptCount val="12"/>
                <c:pt idx="0">
                  <c:v>0</c:v>
                </c:pt>
                <c:pt idx="1">
                  <c:v>0</c:v>
                </c:pt>
                <c:pt idx="2">
                  <c:v>6</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F32-48B8-B40D-DE2DE5AE3EE1}"/>
            </c:ext>
          </c:extLst>
        </c:ser>
        <c:ser>
          <c:idx val="1"/>
          <c:order val="1"/>
          <c:tx>
            <c:strRef>
              <c:f>Graphs!$O$15</c:f>
              <c:strCache>
                <c:ptCount val="1"/>
                <c:pt idx="0">
                  <c:v>Non-ZEV</c:v>
                </c:pt>
              </c:strCache>
            </c:strRef>
          </c:tx>
          <c:spPr>
            <a:solidFill>
              <a:schemeClr val="accent1"/>
            </a:solidFill>
            <a:ln>
              <a:noFill/>
            </a:ln>
            <a:effectLst/>
          </c:spPr>
          <c:invertIfNegative val="0"/>
          <c:cat>
            <c:strRef>
              <c:f>Graphs!$P$13:$AA$13</c:f>
              <c:strCache>
                <c:ptCount val="7"/>
                <c:pt idx="2">
                  <c:v>Two-Axle Buses</c:v>
                </c:pt>
                <c:pt idx="6">
                  <c:v>Work Trucks</c:v>
                </c:pt>
              </c:strCache>
            </c:strRef>
          </c:cat>
          <c:val>
            <c:numRef>
              <c:f>Graphs!$P$15:$AA$15</c:f>
              <c:numCache>
                <c:formatCode>#,##0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extLst>
            <c:ext xmlns:c16="http://schemas.microsoft.com/office/drawing/2014/chart" uri="{C3380CC4-5D6E-409C-BE32-E72D297353CC}">
              <c16:uniqueId val="{00000001-4F32-48B8-B40D-DE2DE5AE3EE1}"/>
            </c:ext>
          </c:extLst>
        </c:ser>
        <c:dLbls>
          <c:showLegendKey val="0"/>
          <c:showVal val="0"/>
          <c:showCatName val="0"/>
          <c:showSerName val="0"/>
          <c:showPercent val="0"/>
          <c:showBubbleSize val="0"/>
        </c:dLbls>
        <c:gapWidth val="219"/>
        <c:overlap val="-27"/>
        <c:axId val="1710170768"/>
        <c:axId val="1701365296"/>
      </c:barChart>
      <c:catAx>
        <c:axId val="1710170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1365296"/>
        <c:crosses val="autoZero"/>
        <c:auto val="1"/>
        <c:lblAlgn val="ctr"/>
        <c:lblOffset val="100"/>
        <c:noMultiLvlLbl val="0"/>
      </c:catAx>
      <c:valAx>
        <c:axId val="17013652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0170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FFF2CC"/>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Graphs!$B$29:$T$29</c:f>
            </c:strRef>
          </c:cat>
          <c:val>
            <c:numRef>
              <c:f>Graphs!$B$32:$T$32</c:f>
              <c:numCache>
                <c:formatCode>#,##0</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Cache>
            </c:numRef>
          </c:val>
          <c:extLst>
            <c:ext xmlns:c14="http://schemas.microsoft.com/office/drawing/2007/8/2/chart" uri="{6F2FDCE9-48DA-4B69-8628-5D25D57E5C99}">
              <c14:invertSolidFillFmt>
                <c14:spPr xmlns:c14="http://schemas.microsoft.com/office/drawing/2007/8/2/chart">
                  <a:solidFill>
                    <a:srgbClr val="C5E0B4"/>
                  </a:solidFill>
                  <a:ln>
                    <a:noFill/>
                  </a:ln>
                  <a:effectLst/>
                </c14:spPr>
              </c14:invertSolidFillFmt>
            </c:ext>
            <c:ext xmlns:c16="http://schemas.microsoft.com/office/drawing/2014/chart" uri="{C3380CC4-5D6E-409C-BE32-E72D297353CC}">
              <c16:uniqueId val="{00000000-0112-46AC-8D06-48FD7A38A52F}"/>
            </c:ext>
          </c:extLst>
        </c:ser>
        <c:dLbls>
          <c:dLblPos val="outEnd"/>
          <c:showLegendKey val="0"/>
          <c:showVal val="1"/>
          <c:showCatName val="0"/>
          <c:showSerName val="0"/>
          <c:showPercent val="0"/>
          <c:showBubbleSize val="0"/>
        </c:dLbls>
        <c:gapWidth val="219"/>
        <c:overlap val="-27"/>
        <c:axId val="404371071"/>
        <c:axId val="404369823"/>
      </c:barChart>
      <c:catAx>
        <c:axId val="404371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404369823"/>
        <c:crosses val="autoZero"/>
        <c:auto val="1"/>
        <c:lblAlgn val="ctr"/>
        <c:lblOffset val="100"/>
        <c:noMultiLvlLbl val="0"/>
      </c:catAx>
      <c:valAx>
        <c:axId val="404369823"/>
        <c:scaling>
          <c:orientation val="minMax"/>
        </c:scaling>
        <c:delete val="1"/>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r>
                  <a:rPr lang="en-US" sz="1400" b="1"/>
                  <a:t>CO2</a:t>
                </a:r>
                <a:r>
                  <a:rPr lang="en-US" sz="1400" b="1" baseline="0"/>
                  <a:t> (kg/year)</a:t>
                </a:r>
                <a:endParaRPr lang="en-US" sz="1400" b="1"/>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crossAx val="4043710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image" Target="../media/image7.png"/><Relationship Id="rId18" Type="http://schemas.openxmlformats.org/officeDocument/2006/relationships/image" Target="../media/image12.png"/><Relationship Id="rId26" Type="http://schemas.openxmlformats.org/officeDocument/2006/relationships/image" Target="../media/image20.png"/><Relationship Id="rId3" Type="http://schemas.openxmlformats.org/officeDocument/2006/relationships/chart" Target="../charts/chart2.xml"/><Relationship Id="rId21" Type="http://schemas.openxmlformats.org/officeDocument/2006/relationships/image" Target="../media/image15.png"/><Relationship Id="rId7" Type="http://schemas.openxmlformats.org/officeDocument/2006/relationships/image" Target="../media/image2.png"/><Relationship Id="rId12" Type="http://schemas.openxmlformats.org/officeDocument/2006/relationships/image" Target="../media/image6.png"/><Relationship Id="rId17" Type="http://schemas.openxmlformats.org/officeDocument/2006/relationships/image" Target="../media/image11.png"/><Relationship Id="rId25" Type="http://schemas.openxmlformats.org/officeDocument/2006/relationships/image" Target="../media/image19.png"/><Relationship Id="rId2" Type="http://schemas.openxmlformats.org/officeDocument/2006/relationships/chart" Target="../charts/chart1.xml"/><Relationship Id="rId16" Type="http://schemas.openxmlformats.org/officeDocument/2006/relationships/image" Target="../media/image10.png"/><Relationship Id="rId20" Type="http://schemas.openxmlformats.org/officeDocument/2006/relationships/image" Target="../media/image14.png"/><Relationship Id="rId29" Type="http://schemas.openxmlformats.org/officeDocument/2006/relationships/image" Target="../media/image21.jpeg"/><Relationship Id="rId1" Type="http://schemas.openxmlformats.org/officeDocument/2006/relationships/image" Target="../media/image1.emf"/><Relationship Id="rId6" Type="http://schemas.openxmlformats.org/officeDocument/2006/relationships/chart" Target="../charts/chart5.xml"/><Relationship Id="rId11" Type="http://schemas.openxmlformats.org/officeDocument/2006/relationships/image" Target="../media/image5.png"/><Relationship Id="rId24" Type="http://schemas.openxmlformats.org/officeDocument/2006/relationships/image" Target="../media/image18.png"/><Relationship Id="rId5" Type="http://schemas.openxmlformats.org/officeDocument/2006/relationships/chart" Target="../charts/chart4.xml"/><Relationship Id="rId15" Type="http://schemas.openxmlformats.org/officeDocument/2006/relationships/image" Target="../media/image9.png"/><Relationship Id="rId23" Type="http://schemas.openxmlformats.org/officeDocument/2006/relationships/image" Target="../media/image17.png"/><Relationship Id="rId28" Type="http://schemas.openxmlformats.org/officeDocument/2006/relationships/chart" Target="../charts/chart8.xml"/><Relationship Id="rId10" Type="http://schemas.openxmlformats.org/officeDocument/2006/relationships/image" Target="../media/image4.png"/><Relationship Id="rId19" Type="http://schemas.openxmlformats.org/officeDocument/2006/relationships/image" Target="../media/image13.png"/><Relationship Id="rId4" Type="http://schemas.openxmlformats.org/officeDocument/2006/relationships/chart" Target="../charts/chart3.xml"/><Relationship Id="rId9" Type="http://schemas.openxmlformats.org/officeDocument/2006/relationships/image" Target="../media/image3.png"/><Relationship Id="rId14" Type="http://schemas.openxmlformats.org/officeDocument/2006/relationships/image" Target="../media/image8.png"/><Relationship Id="rId22" Type="http://schemas.openxmlformats.org/officeDocument/2006/relationships/image" Target="../media/image16.png"/><Relationship Id="rId27" Type="http://schemas.openxmlformats.org/officeDocument/2006/relationships/chart" Target="../charts/chart7.xml"/><Relationship Id="rId30"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5" Type="http://schemas.openxmlformats.org/officeDocument/2006/relationships/image" Target="../media/image28.png"/><Relationship Id="rId4"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xdr:colOff>
          <xdr:row>10</xdr:row>
          <xdr:rowOff>72390</xdr:rowOff>
        </xdr:from>
        <xdr:to>
          <xdr:col>12</xdr:col>
          <xdr:colOff>19685</xdr:colOff>
          <xdr:row>27</xdr:row>
          <xdr:rowOff>95250</xdr:rowOff>
        </xdr:to>
        <xdr:pic>
          <xdr:nvPicPr>
            <xdr:cNvPr id="5" name="Picture 4">
              <a:extLst>
                <a:ext uri="{FF2B5EF4-FFF2-40B4-BE49-F238E27FC236}">
                  <a16:creationId xmlns:a16="http://schemas.microsoft.com/office/drawing/2014/main" id="{EBBD9DF6-86E1-2136-18C0-01FB2D296506}"/>
                </a:ext>
              </a:extLst>
            </xdr:cNvPr>
            <xdr:cNvPicPr>
              <a:picLocks noChangeAspect="1" noChangeArrowheads="1"/>
              <a:extLst>
                <a:ext uri="{84589F7E-364E-4C9E-8A38-B11213B215E9}">
                  <a14:cameraTool cellRange="badge" spid="_x0000_s31593"/>
                </a:ext>
              </a:extLst>
            </xdr:cNvPicPr>
          </xdr:nvPicPr>
          <xdr:blipFill>
            <a:blip xmlns:r="http://schemas.openxmlformats.org/officeDocument/2006/relationships" r:embed="rId1"/>
            <a:srcRect/>
            <a:stretch>
              <a:fillRect/>
            </a:stretch>
          </xdr:blipFill>
          <xdr:spPr bwMode="auto">
            <a:xfrm>
              <a:off x="5097780" y="1901190"/>
              <a:ext cx="3185160" cy="313563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3810</xdr:colOff>
      <xdr:row>81</xdr:row>
      <xdr:rowOff>7620</xdr:rowOff>
    </xdr:from>
    <xdr:to>
      <xdr:col>8</xdr:col>
      <xdr:colOff>632460</xdr:colOff>
      <xdr:row>97</xdr:row>
      <xdr:rowOff>179070</xdr:rowOff>
    </xdr:to>
    <xdr:graphicFrame macro="">
      <xdr:nvGraphicFramePr>
        <xdr:cNvPr id="11" name="Chart 10">
          <a:extLst>
            <a:ext uri="{FF2B5EF4-FFF2-40B4-BE49-F238E27FC236}">
              <a16:creationId xmlns:a16="http://schemas.microsoft.com/office/drawing/2014/main" id="{F14B9BB8-253D-4A18-86A2-4F2AA24414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xdr:colOff>
      <xdr:row>102</xdr:row>
      <xdr:rowOff>3810</xdr:rowOff>
    </xdr:from>
    <xdr:to>
      <xdr:col>8</xdr:col>
      <xdr:colOff>632460</xdr:colOff>
      <xdr:row>118</xdr:row>
      <xdr:rowOff>163830</xdr:rowOff>
    </xdr:to>
    <xdr:graphicFrame macro="">
      <xdr:nvGraphicFramePr>
        <xdr:cNvPr id="12" name="Chart 11">
          <a:extLst>
            <a:ext uri="{FF2B5EF4-FFF2-40B4-BE49-F238E27FC236}">
              <a16:creationId xmlns:a16="http://schemas.microsoft.com/office/drawing/2014/main" id="{97A1D89B-9352-4A9D-B041-CED84FDD17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3810</xdr:colOff>
      <xdr:row>123</xdr:row>
      <xdr:rowOff>7620</xdr:rowOff>
    </xdr:from>
    <xdr:to>
      <xdr:col>8</xdr:col>
      <xdr:colOff>624840</xdr:colOff>
      <xdr:row>139</xdr:row>
      <xdr:rowOff>160020</xdr:rowOff>
    </xdr:to>
    <xdr:graphicFrame macro="">
      <xdr:nvGraphicFramePr>
        <xdr:cNvPr id="13" name="Chart 12">
          <a:extLst>
            <a:ext uri="{FF2B5EF4-FFF2-40B4-BE49-F238E27FC236}">
              <a16:creationId xmlns:a16="http://schemas.microsoft.com/office/drawing/2014/main" id="{0D44492E-9E32-4DFC-834D-19FDC5A258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163</xdr:row>
      <xdr:rowOff>3810</xdr:rowOff>
    </xdr:from>
    <xdr:to>
      <xdr:col>6</xdr:col>
      <xdr:colOff>632460</xdr:colOff>
      <xdr:row>175</xdr:row>
      <xdr:rowOff>171450</xdr:rowOff>
    </xdr:to>
    <xdr:graphicFrame macro="">
      <xdr:nvGraphicFramePr>
        <xdr:cNvPr id="7" name="Chart 6">
          <a:extLst>
            <a:ext uri="{FF2B5EF4-FFF2-40B4-BE49-F238E27FC236}">
              <a16:creationId xmlns:a16="http://schemas.microsoft.com/office/drawing/2014/main" id="{1CB8AF40-D0A6-4DAC-8D77-1EACA4E177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7620</xdr:colOff>
      <xdr:row>163</xdr:row>
      <xdr:rowOff>7620</xdr:rowOff>
    </xdr:from>
    <xdr:to>
      <xdr:col>15</xdr:col>
      <xdr:colOff>628650</xdr:colOff>
      <xdr:row>175</xdr:row>
      <xdr:rowOff>171450</xdr:rowOff>
    </xdr:to>
    <xdr:graphicFrame macro="">
      <xdr:nvGraphicFramePr>
        <xdr:cNvPr id="8" name="Chart 7">
          <a:extLst>
            <a:ext uri="{FF2B5EF4-FFF2-40B4-BE49-F238E27FC236}">
              <a16:creationId xmlns:a16="http://schemas.microsoft.com/office/drawing/2014/main" id="{23F628B0-CE40-42FB-8E33-0C7BEE3926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13</xdr:col>
      <xdr:colOff>17358</xdr:colOff>
      <xdr:row>231</xdr:row>
      <xdr:rowOff>24894</xdr:rowOff>
    </xdr:from>
    <xdr:to>
      <xdr:col>18</xdr:col>
      <xdr:colOff>17098</xdr:colOff>
      <xdr:row>251</xdr:row>
      <xdr:rowOff>55457</xdr:rowOff>
    </xdr:to>
    <xdr:pic>
      <xdr:nvPicPr>
        <xdr:cNvPr id="6" name="Picture 5">
          <a:extLst>
            <a:ext uri="{FF2B5EF4-FFF2-40B4-BE49-F238E27FC236}">
              <a16:creationId xmlns:a16="http://schemas.microsoft.com/office/drawing/2014/main" id="{7277521D-4258-384E-0A5E-16CD5BAEA3C5}"/>
            </a:ext>
          </a:extLst>
        </xdr:cNvPr>
        <xdr:cNvPicPr>
          <a:picLocks noChangeAspect="1"/>
        </xdr:cNvPicPr>
      </xdr:nvPicPr>
      <xdr:blipFill>
        <a:blip xmlns:r="http://schemas.openxmlformats.org/officeDocument/2006/relationships" r:embed="rId7"/>
        <a:stretch>
          <a:fillRect/>
        </a:stretch>
      </xdr:blipFill>
      <xdr:spPr>
        <a:xfrm>
          <a:off x="8217325" y="41376094"/>
          <a:ext cx="3119706" cy="3821301"/>
        </a:xfrm>
        <a:prstGeom prst="rect">
          <a:avLst/>
        </a:prstGeom>
      </xdr:spPr>
    </xdr:pic>
    <xdr:clientData/>
  </xdr:twoCellAnchor>
  <xdr:twoCellAnchor>
    <xdr:from>
      <xdr:col>1</xdr:col>
      <xdr:colOff>22014</xdr:colOff>
      <xdr:row>239</xdr:row>
      <xdr:rowOff>6773</xdr:rowOff>
    </xdr:from>
    <xdr:to>
      <xdr:col>7</xdr:col>
      <xdr:colOff>593514</xdr:colOff>
      <xdr:row>253</xdr:row>
      <xdr:rowOff>147319</xdr:rowOff>
    </xdr:to>
    <xdr:graphicFrame macro="">
      <xdr:nvGraphicFramePr>
        <xdr:cNvPr id="15" name="Chart 14">
          <a:extLst>
            <a:ext uri="{FF2B5EF4-FFF2-40B4-BE49-F238E27FC236}">
              <a16:creationId xmlns:a16="http://schemas.microsoft.com/office/drawing/2014/main" id="{1CE7ED46-5788-4716-BBCC-649806CE66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19685</xdr:colOff>
          <xdr:row>27</xdr:row>
          <xdr:rowOff>95250</xdr:rowOff>
        </xdr:to>
        <xdr:pic>
          <xdr:nvPicPr>
            <xdr:cNvPr id="4371" name="Picture 4">
              <a:extLst>
                <a:ext uri="{FF2B5EF4-FFF2-40B4-BE49-F238E27FC236}">
                  <a16:creationId xmlns:a16="http://schemas.microsoft.com/office/drawing/2014/main" id="{AB1DD46E-68F0-B2FE-7309-1658BB1DF9A2}"/>
                </a:ext>
              </a:extLst>
            </xdr:cNvPr>
            <xdr:cNvPicPr>
              <a:picLocks noChangeAspect="1" noChangeArrowheads="1"/>
              <a:extLst>
                <a:ext uri="{84589F7E-364E-4C9E-8A38-B11213B215E9}">
                  <a14:cameraTool cellRange="badge" spid="_x0000_s31594"/>
                </a:ext>
              </a:extLst>
            </xdr:cNvPicPr>
          </xdr:nvPicPr>
          <xdr:blipFill>
            <a:blip xmlns:r="http://schemas.openxmlformats.org/officeDocument/2006/relationships" r:embed="rId1"/>
            <a:srcRect/>
            <a:stretch>
              <a:fillRect/>
            </a:stretch>
          </xdr:blipFill>
          <xdr:spPr bwMode="auto">
            <a:xfrm>
              <a:off x="4831080" y="1905000"/>
              <a:ext cx="3009900" cy="31318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19685</xdr:colOff>
          <xdr:row>27</xdr:row>
          <xdr:rowOff>95250</xdr:rowOff>
        </xdr:to>
        <xdr:pic>
          <xdr:nvPicPr>
            <xdr:cNvPr id="4377" name="Picture 4">
              <a:extLst>
                <a:ext uri="{FF2B5EF4-FFF2-40B4-BE49-F238E27FC236}">
                  <a16:creationId xmlns:a16="http://schemas.microsoft.com/office/drawing/2014/main" id="{5B7E9754-66AA-9384-BDF0-3BAE9E57B651}"/>
                </a:ext>
              </a:extLst>
            </xdr:cNvPr>
            <xdr:cNvPicPr>
              <a:picLocks noChangeAspect="1" noChangeArrowheads="1"/>
              <a:extLst>
                <a:ext uri="{84589F7E-364E-4C9E-8A38-B11213B215E9}">
                  <a14:cameraTool cellRange="badge" spid="_x0000_s31595"/>
                </a:ext>
              </a:extLst>
            </xdr:cNvPicPr>
          </xdr:nvPicPr>
          <xdr:blipFill>
            <a:blip xmlns:r="http://schemas.openxmlformats.org/officeDocument/2006/relationships" r:embed="rId1"/>
            <a:srcRect/>
            <a:stretch>
              <a:fillRect/>
            </a:stretch>
          </xdr:blipFill>
          <xdr:spPr bwMode="auto">
            <a:xfrm>
              <a:off x="4831080" y="1905000"/>
              <a:ext cx="3009900" cy="31318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19685</xdr:colOff>
          <xdr:row>27</xdr:row>
          <xdr:rowOff>95250</xdr:rowOff>
        </xdr:to>
        <xdr:pic>
          <xdr:nvPicPr>
            <xdr:cNvPr id="4378" name="Picture 282">
              <a:extLst>
                <a:ext uri="{FF2B5EF4-FFF2-40B4-BE49-F238E27FC236}">
                  <a16:creationId xmlns:a16="http://schemas.microsoft.com/office/drawing/2014/main" id="{73D05905-BE02-13F6-F2C0-C5B470A03009}"/>
                </a:ext>
              </a:extLst>
            </xdr:cNvPr>
            <xdr:cNvPicPr>
              <a:picLocks noChangeAspect="1" noChangeArrowheads="1"/>
              <a:extLst>
                <a:ext uri="{84589F7E-364E-4C9E-8A38-B11213B215E9}">
                  <a14:cameraTool cellRange="badge" spid="_x0000_s31596"/>
                </a:ext>
              </a:extLst>
            </xdr:cNvPicPr>
          </xdr:nvPicPr>
          <xdr:blipFill>
            <a:blip xmlns:r="http://schemas.openxmlformats.org/officeDocument/2006/relationships" r:embed="rId1"/>
            <a:srcRect/>
            <a:stretch>
              <a:fillRect/>
            </a:stretch>
          </xdr:blipFill>
          <xdr:spPr bwMode="auto">
            <a:xfrm>
              <a:off x="4341495" y="1885950"/>
              <a:ext cx="3107690" cy="3095625"/>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twoCellAnchor editAs="oneCell">
    <xdr:from>
      <xdr:col>4</xdr:col>
      <xdr:colOff>29634</xdr:colOff>
      <xdr:row>343</xdr:row>
      <xdr:rowOff>5994</xdr:rowOff>
    </xdr:from>
    <xdr:to>
      <xdr:col>14</xdr:col>
      <xdr:colOff>249</xdr:colOff>
      <xdr:row>355</xdr:row>
      <xdr:rowOff>18836</xdr:rowOff>
    </xdr:to>
    <xdr:pic>
      <xdr:nvPicPr>
        <xdr:cNvPr id="19" name="Picture 18">
          <a:extLst>
            <a:ext uri="{FF2B5EF4-FFF2-40B4-BE49-F238E27FC236}">
              <a16:creationId xmlns:a16="http://schemas.microsoft.com/office/drawing/2014/main" id="{61501EE1-A4C5-48AD-342A-9E247F19360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552701" y="53811661"/>
          <a:ext cx="6257115" cy="2216504"/>
        </a:xfrm>
        <a:prstGeom prst="rect">
          <a:avLst/>
        </a:prstGeom>
      </xdr:spPr>
    </xdr:pic>
    <xdr:clientData/>
  </xdr:twoCellAnchor>
  <xdr:twoCellAnchor editAs="oneCell">
    <xdr:from>
      <xdr:col>14</xdr:col>
      <xdr:colOff>215900</xdr:colOff>
      <xdr:row>253</xdr:row>
      <xdr:rowOff>42333</xdr:rowOff>
    </xdr:from>
    <xdr:to>
      <xdr:col>15</xdr:col>
      <xdr:colOff>438573</xdr:colOff>
      <xdr:row>257</xdr:row>
      <xdr:rowOff>150158</xdr:rowOff>
    </xdr:to>
    <xdr:pic>
      <xdr:nvPicPr>
        <xdr:cNvPr id="2" name="Picture 1">
          <a:extLst>
            <a:ext uri="{FF2B5EF4-FFF2-40B4-BE49-F238E27FC236}">
              <a16:creationId xmlns:a16="http://schemas.microsoft.com/office/drawing/2014/main" id="{2FA4B988-0163-42AE-BF20-C9DB20664304}"/>
            </a:ext>
          </a:extLst>
        </xdr:cNvPr>
        <xdr:cNvPicPr>
          <a:picLocks noChangeAspect="1"/>
        </xdr:cNvPicPr>
      </xdr:nvPicPr>
      <xdr:blipFill>
        <a:blip xmlns:r="http://schemas.openxmlformats.org/officeDocument/2006/relationships" r:embed="rId10"/>
        <a:stretch>
          <a:fillRect/>
        </a:stretch>
      </xdr:blipFill>
      <xdr:spPr>
        <a:xfrm>
          <a:off x="6523567" y="45537966"/>
          <a:ext cx="853440" cy="848659"/>
        </a:xfrm>
        <a:prstGeom prst="rect">
          <a:avLst/>
        </a:prstGeom>
      </xdr:spPr>
    </xdr:pic>
    <xdr:clientData/>
  </xdr:twoCellAnchor>
  <xdr:twoCellAnchor editAs="oneCell">
    <xdr:from>
      <xdr:col>10</xdr:col>
      <xdr:colOff>4233</xdr:colOff>
      <xdr:row>258</xdr:row>
      <xdr:rowOff>29631</xdr:rowOff>
    </xdr:from>
    <xdr:to>
      <xdr:col>12</xdr:col>
      <xdr:colOff>212</xdr:colOff>
      <xdr:row>262</xdr:row>
      <xdr:rowOff>172608</xdr:rowOff>
    </xdr:to>
    <xdr:pic>
      <xdr:nvPicPr>
        <xdr:cNvPr id="4" name="Picture 3">
          <a:extLst>
            <a:ext uri="{FF2B5EF4-FFF2-40B4-BE49-F238E27FC236}">
              <a16:creationId xmlns:a16="http://schemas.microsoft.com/office/drawing/2014/main" id="{56DE353C-80B8-403C-8465-6EAE336CE30B}"/>
            </a:ext>
          </a:extLst>
        </xdr:cNvPr>
        <xdr:cNvPicPr>
          <a:picLocks noChangeAspect="1"/>
        </xdr:cNvPicPr>
      </xdr:nvPicPr>
      <xdr:blipFill>
        <a:blip xmlns:r="http://schemas.openxmlformats.org/officeDocument/2006/relationships" r:embed="rId11"/>
        <a:stretch>
          <a:fillRect/>
        </a:stretch>
      </xdr:blipFill>
      <xdr:spPr>
        <a:xfrm>
          <a:off x="6311900" y="46448131"/>
          <a:ext cx="1245870" cy="868782"/>
        </a:xfrm>
        <a:prstGeom prst="rect">
          <a:avLst/>
        </a:prstGeom>
      </xdr:spPr>
    </xdr:pic>
    <xdr:clientData/>
  </xdr:twoCellAnchor>
  <xdr:oneCellAnchor>
    <xdr:from>
      <xdr:col>10</xdr:col>
      <xdr:colOff>25398</xdr:colOff>
      <xdr:row>263</xdr:row>
      <xdr:rowOff>8466</xdr:rowOff>
    </xdr:from>
    <xdr:ext cx="1203327" cy="873732"/>
    <xdr:pic>
      <xdr:nvPicPr>
        <xdr:cNvPr id="14" name="Picture 13">
          <a:extLst>
            <a:ext uri="{FF2B5EF4-FFF2-40B4-BE49-F238E27FC236}">
              <a16:creationId xmlns:a16="http://schemas.microsoft.com/office/drawing/2014/main" id="{36365862-7574-4BCC-AD6E-3F8181EE212B}"/>
            </a:ext>
          </a:extLst>
        </xdr:cNvPr>
        <xdr:cNvPicPr>
          <a:picLocks noChangeAspect="1"/>
        </xdr:cNvPicPr>
      </xdr:nvPicPr>
      <xdr:blipFill>
        <a:blip xmlns:r="http://schemas.openxmlformats.org/officeDocument/2006/relationships" r:embed="rId12"/>
        <a:stretch>
          <a:fillRect/>
        </a:stretch>
      </xdr:blipFill>
      <xdr:spPr>
        <a:xfrm>
          <a:off x="6216648" y="48095429"/>
          <a:ext cx="1203327" cy="873732"/>
        </a:xfrm>
        <a:prstGeom prst="rect">
          <a:avLst/>
        </a:prstGeom>
      </xdr:spPr>
    </xdr:pic>
    <xdr:clientData/>
  </xdr:oneCellAnchor>
  <xdr:twoCellAnchor editAs="oneCell">
    <xdr:from>
      <xdr:col>10</xdr:col>
      <xdr:colOff>194732</xdr:colOff>
      <xdr:row>268</xdr:row>
      <xdr:rowOff>4233</xdr:rowOff>
    </xdr:from>
    <xdr:to>
      <xdr:col>11</xdr:col>
      <xdr:colOff>440265</xdr:colOff>
      <xdr:row>272</xdr:row>
      <xdr:rowOff>173749</xdr:rowOff>
    </xdr:to>
    <xdr:pic>
      <xdr:nvPicPr>
        <xdr:cNvPr id="18" name="Picture 17">
          <a:extLst>
            <a:ext uri="{FF2B5EF4-FFF2-40B4-BE49-F238E27FC236}">
              <a16:creationId xmlns:a16="http://schemas.microsoft.com/office/drawing/2014/main" id="{DA417124-7CF2-4A70-94D1-73E4B31E1B2F}"/>
            </a:ext>
          </a:extLst>
        </xdr:cNvPr>
        <xdr:cNvPicPr>
          <a:picLocks noChangeAspect="1"/>
        </xdr:cNvPicPr>
      </xdr:nvPicPr>
      <xdr:blipFill>
        <a:blip xmlns:r="http://schemas.openxmlformats.org/officeDocument/2006/relationships" r:embed="rId13"/>
        <a:stretch>
          <a:fillRect/>
        </a:stretch>
      </xdr:blipFill>
      <xdr:spPr>
        <a:xfrm>
          <a:off x="6502399" y="48264233"/>
          <a:ext cx="888999" cy="901883"/>
        </a:xfrm>
        <a:prstGeom prst="rect">
          <a:avLst/>
        </a:prstGeom>
      </xdr:spPr>
    </xdr:pic>
    <xdr:clientData/>
  </xdr:twoCellAnchor>
  <xdr:oneCellAnchor>
    <xdr:from>
      <xdr:col>14</xdr:col>
      <xdr:colOff>160862</xdr:colOff>
      <xdr:row>258</xdr:row>
      <xdr:rowOff>1</xdr:rowOff>
    </xdr:from>
    <xdr:ext cx="945751" cy="914400"/>
    <xdr:pic>
      <xdr:nvPicPr>
        <xdr:cNvPr id="20" name="Picture 19">
          <a:extLst>
            <a:ext uri="{FF2B5EF4-FFF2-40B4-BE49-F238E27FC236}">
              <a16:creationId xmlns:a16="http://schemas.microsoft.com/office/drawing/2014/main" id="{8FA472EF-D7D7-4181-B01F-1CB2C5481D99}"/>
            </a:ext>
          </a:extLst>
        </xdr:cNvPr>
        <xdr:cNvPicPr>
          <a:picLocks noChangeAspect="1"/>
        </xdr:cNvPicPr>
      </xdr:nvPicPr>
      <xdr:blipFill>
        <a:blip xmlns:r="http://schemas.openxmlformats.org/officeDocument/2006/relationships" r:embed="rId14"/>
        <a:stretch>
          <a:fillRect/>
        </a:stretch>
      </xdr:blipFill>
      <xdr:spPr>
        <a:xfrm>
          <a:off x="8828612" y="47167801"/>
          <a:ext cx="945751" cy="914400"/>
        </a:xfrm>
        <a:prstGeom prst="rect">
          <a:avLst/>
        </a:prstGeom>
      </xdr:spPr>
    </xdr:pic>
    <xdr:clientData/>
  </xdr:oneCellAnchor>
  <xdr:oneCellAnchor>
    <xdr:from>
      <xdr:col>14</xdr:col>
      <xdr:colOff>190498</xdr:colOff>
      <xdr:row>263</xdr:row>
      <xdr:rowOff>4233</xdr:rowOff>
    </xdr:from>
    <xdr:ext cx="872187" cy="897467"/>
    <xdr:pic>
      <xdr:nvPicPr>
        <xdr:cNvPr id="21" name="Picture 20">
          <a:extLst>
            <a:ext uri="{FF2B5EF4-FFF2-40B4-BE49-F238E27FC236}">
              <a16:creationId xmlns:a16="http://schemas.microsoft.com/office/drawing/2014/main" id="{FF98E648-38B9-4253-9F3C-EF02F3B00940}"/>
            </a:ext>
          </a:extLst>
        </xdr:cNvPr>
        <xdr:cNvPicPr>
          <a:picLocks noChangeAspect="1"/>
        </xdr:cNvPicPr>
      </xdr:nvPicPr>
      <xdr:blipFill>
        <a:blip xmlns:r="http://schemas.openxmlformats.org/officeDocument/2006/relationships" r:embed="rId15"/>
        <a:stretch>
          <a:fillRect/>
        </a:stretch>
      </xdr:blipFill>
      <xdr:spPr>
        <a:xfrm>
          <a:off x="9021231" y="46422733"/>
          <a:ext cx="872187" cy="897467"/>
        </a:xfrm>
        <a:prstGeom prst="rect">
          <a:avLst/>
        </a:prstGeom>
      </xdr:spPr>
    </xdr:pic>
    <xdr:clientData/>
  </xdr:oneCellAnchor>
  <xdr:twoCellAnchor editAs="oneCell">
    <xdr:from>
      <xdr:col>14</xdr:col>
      <xdr:colOff>126996</xdr:colOff>
      <xdr:row>268</xdr:row>
      <xdr:rowOff>8467</xdr:rowOff>
    </xdr:from>
    <xdr:to>
      <xdr:col>15</xdr:col>
      <xdr:colOff>515476</xdr:colOff>
      <xdr:row>272</xdr:row>
      <xdr:rowOff>167640</xdr:rowOff>
    </xdr:to>
    <xdr:pic>
      <xdr:nvPicPr>
        <xdr:cNvPr id="22" name="Picture 21">
          <a:extLst>
            <a:ext uri="{FF2B5EF4-FFF2-40B4-BE49-F238E27FC236}">
              <a16:creationId xmlns:a16="http://schemas.microsoft.com/office/drawing/2014/main" id="{3FF07351-447F-4424-8DBA-64BDFD2AFA8A}"/>
            </a:ext>
          </a:extLst>
        </xdr:cNvPr>
        <xdr:cNvPicPr>
          <a:picLocks noChangeAspect="1"/>
        </xdr:cNvPicPr>
      </xdr:nvPicPr>
      <xdr:blipFill>
        <a:blip xmlns:r="http://schemas.openxmlformats.org/officeDocument/2006/relationships" r:embed="rId16"/>
        <a:stretch>
          <a:fillRect/>
        </a:stretch>
      </xdr:blipFill>
      <xdr:spPr>
        <a:xfrm>
          <a:off x="8957729" y="47349834"/>
          <a:ext cx="1014802" cy="889000"/>
        </a:xfrm>
        <a:prstGeom prst="rect">
          <a:avLst/>
        </a:prstGeom>
      </xdr:spPr>
    </xdr:pic>
    <xdr:clientData/>
  </xdr:twoCellAnchor>
  <xdr:twoCellAnchor editAs="oneCell">
    <xdr:from>
      <xdr:col>1</xdr:col>
      <xdr:colOff>0</xdr:colOff>
      <xdr:row>284</xdr:row>
      <xdr:rowOff>12699</xdr:rowOff>
    </xdr:from>
    <xdr:to>
      <xdr:col>8</xdr:col>
      <xdr:colOff>15891</xdr:colOff>
      <xdr:row>304</xdr:row>
      <xdr:rowOff>38099</xdr:rowOff>
    </xdr:to>
    <xdr:pic>
      <xdr:nvPicPr>
        <xdr:cNvPr id="23" name="Picture 22">
          <a:extLst>
            <a:ext uri="{FF2B5EF4-FFF2-40B4-BE49-F238E27FC236}">
              <a16:creationId xmlns:a16="http://schemas.microsoft.com/office/drawing/2014/main" id="{B43BB542-EBE8-E61D-02B9-CEDA393F7B4D}"/>
            </a:ext>
          </a:extLst>
        </xdr:cNvPr>
        <xdr:cNvPicPr>
          <a:picLocks noChangeAspect="1"/>
        </xdr:cNvPicPr>
      </xdr:nvPicPr>
      <xdr:blipFill>
        <a:blip xmlns:r="http://schemas.openxmlformats.org/officeDocument/2006/relationships" r:embed="rId17"/>
        <a:stretch>
          <a:fillRect/>
        </a:stretch>
      </xdr:blipFill>
      <xdr:spPr>
        <a:xfrm>
          <a:off x="630767" y="51282599"/>
          <a:ext cx="4428717" cy="3678767"/>
        </a:xfrm>
        <a:prstGeom prst="rect">
          <a:avLst/>
        </a:prstGeom>
      </xdr:spPr>
    </xdr:pic>
    <xdr:clientData/>
  </xdr:twoCellAnchor>
  <xdr:twoCellAnchor editAs="oneCell">
    <xdr:from>
      <xdr:col>10</xdr:col>
      <xdr:colOff>21169</xdr:colOff>
      <xdr:row>280</xdr:row>
      <xdr:rowOff>21169</xdr:rowOff>
    </xdr:from>
    <xdr:to>
      <xdr:col>11</xdr:col>
      <xdr:colOff>285960</xdr:colOff>
      <xdr:row>284</xdr:row>
      <xdr:rowOff>126764</xdr:rowOff>
    </xdr:to>
    <xdr:pic>
      <xdr:nvPicPr>
        <xdr:cNvPr id="25" name="Picture 24">
          <a:extLst>
            <a:ext uri="{FF2B5EF4-FFF2-40B4-BE49-F238E27FC236}">
              <a16:creationId xmlns:a16="http://schemas.microsoft.com/office/drawing/2014/main" id="{B6A3BE49-0151-4307-18BA-2D6AF0CF769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7590369" y="50562936"/>
          <a:ext cx="884763" cy="860186"/>
        </a:xfrm>
        <a:prstGeom prst="rect">
          <a:avLst/>
        </a:prstGeom>
      </xdr:spPr>
    </xdr:pic>
    <xdr:clientData/>
  </xdr:twoCellAnchor>
  <xdr:twoCellAnchor editAs="oneCell">
    <xdr:from>
      <xdr:col>11</xdr:col>
      <xdr:colOff>283635</xdr:colOff>
      <xdr:row>280</xdr:row>
      <xdr:rowOff>21163</xdr:rowOff>
    </xdr:from>
    <xdr:to>
      <xdr:col>12</xdr:col>
      <xdr:colOff>512233</xdr:colOff>
      <xdr:row>284</xdr:row>
      <xdr:rowOff>162893</xdr:rowOff>
    </xdr:to>
    <xdr:pic>
      <xdr:nvPicPr>
        <xdr:cNvPr id="27" name="Picture 26">
          <a:extLst>
            <a:ext uri="{FF2B5EF4-FFF2-40B4-BE49-F238E27FC236}">
              <a16:creationId xmlns:a16="http://schemas.microsoft.com/office/drawing/2014/main" id="{41FFB7F6-37BB-544C-D4C0-8E552ADB58B9}"/>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8483602" y="50562930"/>
          <a:ext cx="859364" cy="879176"/>
        </a:xfrm>
        <a:prstGeom prst="rect">
          <a:avLst/>
        </a:prstGeom>
      </xdr:spPr>
    </xdr:pic>
    <xdr:clientData/>
  </xdr:twoCellAnchor>
  <xdr:twoCellAnchor editAs="oneCell">
    <xdr:from>
      <xdr:col>12</xdr:col>
      <xdr:colOff>554566</xdr:colOff>
      <xdr:row>280</xdr:row>
      <xdr:rowOff>21164</xdr:rowOff>
    </xdr:from>
    <xdr:to>
      <xdr:col>14</xdr:col>
      <xdr:colOff>185738</xdr:colOff>
      <xdr:row>284</xdr:row>
      <xdr:rowOff>172820</xdr:rowOff>
    </xdr:to>
    <xdr:pic>
      <xdr:nvPicPr>
        <xdr:cNvPr id="28" name="Picture 27">
          <a:extLst>
            <a:ext uri="{FF2B5EF4-FFF2-40B4-BE49-F238E27FC236}">
              <a16:creationId xmlns:a16="http://schemas.microsoft.com/office/drawing/2014/main" id="{8DE6587D-2C8A-2213-A878-F3B0141A99FE}"/>
            </a:ext>
          </a:extLst>
        </xdr:cNvPr>
        <xdr:cNvPicPr>
          <a:picLocks noChangeAspect="1"/>
        </xdr:cNvPicPr>
      </xdr:nvPicPr>
      <xdr:blipFill>
        <a:blip xmlns:r="http://schemas.openxmlformats.org/officeDocument/2006/relationships" r:embed="rId20"/>
        <a:stretch>
          <a:fillRect/>
        </a:stretch>
      </xdr:blipFill>
      <xdr:spPr>
        <a:xfrm>
          <a:off x="9222316" y="50308402"/>
          <a:ext cx="869422" cy="894606"/>
        </a:xfrm>
        <a:prstGeom prst="rect">
          <a:avLst/>
        </a:prstGeom>
      </xdr:spPr>
    </xdr:pic>
    <xdr:clientData/>
  </xdr:twoCellAnchor>
  <xdr:twoCellAnchor editAs="oneCell">
    <xdr:from>
      <xdr:col>10</xdr:col>
      <xdr:colOff>67732</xdr:colOff>
      <xdr:row>285</xdr:row>
      <xdr:rowOff>21167</xdr:rowOff>
    </xdr:from>
    <xdr:to>
      <xdr:col>11</xdr:col>
      <xdr:colOff>287540</xdr:colOff>
      <xdr:row>289</xdr:row>
      <xdr:rowOff>171662</xdr:rowOff>
    </xdr:to>
    <xdr:pic>
      <xdr:nvPicPr>
        <xdr:cNvPr id="32" name="Picture 31">
          <a:extLst>
            <a:ext uri="{FF2B5EF4-FFF2-40B4-BE49-F238E27FC236}">
              <a16:creationId xmlns:a16="http://schemas.microsoft.com/office/drawing/2014/main" id="{2CC2D5E4-8800-CCE3-711B-5F64C8121347}"/>
            </a:ext>
          </a:extLst>
        </xdr:cNvPr>
        <xdr:cNvPicPr>
          <a:picLocks noChangeAspect="1"/>
        </xdr:cNvPicPr>
      </xdr:nvPicPr>
      <xdr:blipFill>
        <a:blip xmlns:r="http://schemas.openxmlformats.org/officeDocument/2006/relationships" r:embed="rId21"/>
        <a:stretch>
          <a:fillRect/>
        </a:stretch>
      </xdr:blipFill>
      <xdr:spPr>
        <a:xfrm>
          <a:off x="7636932" y="51481567"/>
          <a:ext cx="850575" cy="867833"/>
        </a:xfrm>
        <a:prstGeom prst="rect">
          <a:avLst/>
        </a:prstGeom>
      </xdr:spPr>
    </xdr:pic>
    <xdr:clientData/>
  </xdr:twoCellAnchor>
  <xdr:twoCellAnchor editAs="oneCell">
    <xdr:from>
      <xdr:col>10</xdr:col>
      <xdr:colOff>76200</xdr:colOff>
      <xdr:row>290</xdr:row>
      <xdr:rowOff>50800</xdr:rowOff>
    </xdr:from>
    <xdr:to>
      <xdr:col>11</xdr:col>
      <xdr:colOff>324061</xdr:colOff>
      <xdr:row>294</xdr:row>
      <xdr:rowOff>167886</xdr:rowOff>
    </xdr:to>
    <xdr:pic>
      <xdr:nvPicPr>
        <xdr:cNvPr id="37" name="Picture 36">
          <a:extLst>
            <a:ext uri="{FF2B5EF4-FFF2-40B4-BE49-F238E27FC236}">
              <a16:creationId xmlns:a16="http://schemas.microsoft.com/office/drawing/2014/main" id="{A4CE504A-7A60-157F-4AE9-EA2D214CB870}"/>
            </a:ext>
          </a:extLst>
        </xdr:cNvPr>
        <xdr:cNvPicPr>
          <a:picLocks noChangeAspect="1"/>
        </xdr:cNvPicPr>
      </xdr:nvPicPr>
      <xdr:blipFill>
        <a:blip xmlns:r="http://schemas.openxmlformats.org/officeDocument/2006/relationships" r:embed="rId22"/>
        <a:stretch>
          <a:fillRect/>
        </a:stretch>
      </xdr:blipFill>
      <xdr:spPr>
        <a:xfrm>
          <a:off x="7645400" y="52425600"/>
          <a:ext cx="867833" cy="842679"/>
        </a:xfrm>
        <a:prstGeom prst="rect">
          <a:avLst/>
        </a:prstGeom>
      </xdr:spPr>
    </xdr:pic>
    <xdr:clientData/>
  </xdr:twoCellAnchor>
  <xdr:twoCellAnchor editAs="oneCell">
    <xdr:from>
      <xdr:col>10</xdr:col>
      <xdr:colOff>105833</xdr:colOff>
      <xdr:row>295</xdr:row>
      <xdr:rowOff>8466</xdr:rowOff>
    </xdr:from>
    <xdr:to>
      <xdr:col>11</xdr:col>
      <xdr:colOff>325966</xdr:colOff>
      <xdr:row>299</xdr:row>
      <xdr:rowOff>169333</xdr:rowOff>
    </xdr:to>
    <xdr:pic>
      <xdr:nvPicPr>
        <xdr:cNvPr id="38" name="Picture 37">
          <a:extLst>
            <a:ext uri="{FF2B5EF4-FFF2-40B4-BE49-F238E27FC236}">
              <a16:creationId xmlns:a16="http://schemas.microsoft.com/office/drawing/2014/main" id="{3E1E1B5B-A431-C958-42E4-23850F176D0B}"/>
            </a:ext>
          </a:extLst>
        </xdr:cNvPr>
        <xdr:cNvPicPr>
          <a:picLocks noChangeAspect="1"/>
        </xdr:cNvPicPr>
      </xdr:nvPicPr>
      <xdr:blipFill>
        <a:blip xmlns:r="http://schemas.openxmlformats.org/officeDocument/2006/relationships" r:embed="rId23"/>
        <a:stretch>
          <a:fillRect/>
        </a:stretch>
      </xdr:blipFill>
      <xdr:spPr>
        <a:xfrm>
          <a:off x="7675033" y="53293433"/>
          <a:ext cx="850900" cy="889000"/>
        </a:xfrm>
        <a:prstGeom prst="rect">
          <a:avLst/>
        </a:prstGeom>
      </xdr:spPr>
    </xdr:pic>
    <xdr:clientData/>
  </xdr:twoCellAnchor>
  <xdr:twoCellAnchor editAs="oneCell">
    <xdr:from>
      <xdr:col>10</xdr:col>
      <xdr:colOff>143935</xdr:colOff>
      <xdr:row>305</xdr:row>
      <xdr:rowOff>20832</xdr:rowOff>
    </xdr:from>
    <xdr:to>
      <xdr:col>11</xdr:col>
      <xdr:colOff>360045</xdr:colOff>
      <xdr:row>309</xdr:row>
      <xdr:rowOff>172835</xdr:rowOff>
    </xdr:to>
    <xdr:pic>
      <xdr:nvPicPr>
        <xdr:cNvPr id="39" name="Picture 38">
          <a:extLst>
            <a:ext uri="{FF2B5EF4-FFF2-40B4-BE49-F238E27FC236}">
              <a16:creationId xmlns:a16="http://schemas.microsoft.com/office/drawing/2014/main" id="{53FF928A-8628-FE37-8B73-C61E26BFB614}"/>
            </a:ext>
          </a:extLst>
        </xdr:cNvPr>
        <xdr:cNvPicPr>
          <a:picLocks noChangeAspect="1"/>
        </xdr:cNvPicPr>
      </xdr:nvPicPr>
      <xdr:blipFill>
        <a:blip xmlns:r="http://schemas.openxmlformats.org/officeDocument/2006/relationships" r:embed="rId24"/>
        <a:stretch>
          <a:fillRect/>
        </a:stretch>
      </xdr:blipFill>
      <xdr:spPr>
        <a:xfrm>
          <a:off x="7713135" y="55134599"/>
          <a:ext cx="855132" cy="880136"/>
        </a:xfrm>
        <a:prstGeom prst="rect">
          <a:avLst/>
        </a:prstGeom>
      </xdr:spPr>
    </xdr:pic>
    <xdr:clientData/>
  </xdr:twoCellAnchor>
  <xdr:twoCellAnchor editAs="oneCell">
    <xdr:from>
      <xdr:col>11</xdr:col>
      <xdr:colOff>317506</xdr:colOff>
      <xdr:row>285</xdr:row>
      <xdr:rowOff>50800</xdr:rowOff>
    </xdr:from>
    <xdr:to>
      <xdr:col>12</xdr:col>
      <xdr:colOff>576263</xdr:colOff>
      <xdr:row>290</xdr:row>
      <xdr:rowOff>160</xdr:rowOff>
    </xdr:to>
    <xdr:pic>
      <xdr:nvPicPr>
        <xdr:cNvPr id="40" name="Picture 39">
          <a:extLst>
            <a:ext uri="{FF2B5EF4-FFF2-40B4-BE49-F238E27FC236}">
              <a16:creationId xmlns:a16="http://schemas.microsoft.com/office/drawing/2014/main" id="{422B6BD7-9597-EFB8-445F-962EADF32EFD}"/>
            </a:ext>
          </a:extLst>
        </xdr:cNvPr>
        <xdr:cNvPicPr>
          <a:picLocks noChangeAspect="1"/>
        </xdr:cNvPicPr>
      </xdr:nvPicPr>
      <xdr:blipFill>
        <a:blip xmlns:r="http://schemas.openxmlformats.org/officeDocument/2006/relationships" r:embed="rId25"/>
        <a:stretch>
          <a:fillRect/>
        </a:stretch>
      </xdr:blipFill>
      <xdr:spPr>
        <a:xfrm>
          <a:off x="8366131" y="51252438"/>
          <a:ext cx="906457" cy="858997"/>
        </a:xfrm>
        <a:prstGeom prst="rect">
          <a:avLst/>
        </a:prstGeom>
      </xdr:spPr>
    </xdr:pic>
    <xdr:clientData/>
  </xdr:twoCellAnchor>
  <xdr:twoCellAnchor editAs="oneCell">
    <xdr:from>
      <xdr:col>11</xdr:col>
      <xdr:colOff>410633</xdr:colOff>
      <xdr:row>305</xdr:row>
      <xdr:rowOff>55033</xdr:rowOff>
    </xdr:from>
    <xdr:to>
      <xdr:col>13</xdr:col>
      <xdr:colOff>20120</xdr:colOff>
      <xdr:row>309</xdr:row>
      <xdr:rowOff>173354</xdr:rowOff>
    </xdr:to>
    <xdr:pic>
      <xdr:nvPicPr>
        <xdr:cNvPr id="41" name="Picture 40">
          <a:extLst>
            <a:ext uri="{FF2B5EF4-FFF2-40B4-BE49-F238E27FC236}">
              <a16:creationId xmlns:a16="http://schemas.microsoft.com/office/drawing/2014/main" id="{3D423F6D-F9BE-5D56-8515-61D0CFEB339D}"/>
            </a:ext>
          </a:extLst>
        </xdr:cNvPr>
        <xdr:cNvPicPr>
          <a:picLocks noChangeAspect="1"/>
        </xdr:cNvPicPr>
      </xdr:nvPicPr>
      <xdr:blipFill>
        <a:blip xmlns:r="http://schemas.openxmlformats.org/officeDocument/2006/relationships" r:embed="rId26"/>
        <a:stretch>
          <a:fillRect/>
        </a:stretch>
      </xdr:blipFill>
      <xdr:spPr>
        <a:xfrm>
          <a:off x="8610600" y="55168800"/>
          <a:ext cx="871020" cy="838199"/>
        </a:xfrm>
        <a:prstGeom prst="rect">
          <a:avLst/>
        </a:prstGeom>
      </xdr:spPr>
    </xdr:pic>
    <xdr:clientData/>
  </xdr:twoCellAnchor>
  <xdr:twoCellAnchor editAs="oneCell">
    <xdr:from>
      <xdr:col>11</xdr:col>
      <xdr:colOff>380999</xdr:colOff>
      <xdr:row>295</xdr:row>
      <xdr:rowOff>84666</xdr:rowOff>
    </xdr:from>
    <xdr:to>
      <xdr:col>13</xdr:col>
      <xdr:colOff>1058</xdr:colOff>
      <xdr:row>299</xdr:row>
      <xdr:rowOff>171928</xdr:rowOff>
    </xdr:to>
    <xdr:pic>
      <xdr:nvPicPr>
        <xdr:cNvPr id="42" name="Picture 41">
          <a:extLst>
            <a:ext uri="{FF2B5EF4-FFF2-40B4-BE49-F238E27FC236}">
              <a16:creationId xmlns:a16="http://schemas.microsoft.com/office/drawing/2014/main" id="{5C904BFA-BA88-4255-839E-DC47D5F9F633}"/>
            </a:ext>
          </a:extLst>
        </xdr:cNvPr>
        <xdr:cNvPicPr>
          <a:picLocks noChangeAspect="1"/>
        </xdr:cNvPicPr>
      </xdr:nvPicPr>
      <xdr:blipFill>
        <a:blip xmlns:r="http://schemas.openxmlformats.org/officeDocument/2006/relationships" r:embed="rId25"/>
        <a:stretch>
          <a:fillRect/>
        </a:stretch>
      </xdr:blipFill>
      <xdr:spPr>
        <a:xfrm>
          <a:off x="8580966" y="53369633"/>
          <a:ext cx="850900" cy="807140"/>
        </a:xfrm>
        <a:prstGeom prst="rect">
          <a:avLst/>
        </a:prstGeom>
      </xdr:spPr>
    </xdr:pic>
    <xdr:clientData/>
  </xdr:twoCellAnchor>
  <xdr:twoCellAnchor>
    <xdr:from>
      <xdr:col>1</xdr:col>
      <xdr:colOff>0</xdr:colOff>
      <xdr:row>188</xdr:row>
      <xdr:rowOff>0</xdr:rowOff>
    </xdr:from>
    <xdr:to>
      <xdr:col>7</xdr:col>
      <xdr:colOff>615315</xdr:colOff>
      <xdr:row>202</xdr:row>
      <xdr:rowOff>171450</xdr:rowOff>
    </xdr:to>
    <xdr:graphicFrame macro="">
      <xdr:nvGraphicFramePr>
        <xdr:cNvPr id="24" name="Chart 23">
          <a:extLst>
            <a:ext uri="{FF2B5EF4-FFF2-40B4-BE49-F238E27FC236}">
              <a16:creationId xmlns:a16="http://schemas.microsoft.com/office/drawing/2014/main" id="{128D86A4-9EE2-439E-8280-998940EC7C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11</xdr:col>
      <xdr:colOff>0</xdr:colOff>
      <xdr:row>188</xdr:row>
      <xdr:rowOff>0</xdr:rowOff>
    </xdr:from>
    <xdr:to>
      <xdr:col>17</xdr:col>
      <xdr:colOff>615315</xdr:colOff>
      <xdr:row>202</xdr:row>
      <xdr:rowOff>167640</xdr:rowOff>
    </xdr:to>
    <xdr:graphicFrame macro="">
      <xdr:nvGraphicFramePr>
        <xdr:cNvPr id="26" name="Chart 25">
          <a:extLst>
            <a:ext uri="{FF2B5EF4-FFF2-40B4-BE49-F238E27FC236}">
              <a16:creationId xmlns:a16="http://schemas.microsoft.com/office/drawing/2014/main" id="{ABE03D2B-CD86-48E6-9C67-4939059AEB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oneCell">
    <xdr:from>
      <xdr:col>1</xdr:col>
      <xdr:colOff>0</xdr:colOff>
      <xdr:row>3</xdr:row>
      <xdr:rowOff>0</xdr:rowOff>
    </xdr:from>
    <xdr:to>
      <xdr:col>4</xdr:col>
      <xdr:colOff>185738</xdr:colOff>
      <xdr:row>7</xdr:row>
      <xdr:rowOff>180518</xdr:rowOff>
    </xdr:to>
    <xdr:pic>
      <xdr:nvPicPr>
        <xdr:cNvPr id="10" name="Picture 9">
          <a:extLst>
            <a:ext uri="{FF2B5EF4-FFF2-40B4-BE49-F238E27FC236}">
              <a16:creationId xmlns:a16="http://schemas.microsoft.com/office/drawing/2014/main" id="{B47E192B-D5CA-E8C3-836B-BA1269833F7C}"/>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Lst>
        </a:blip>
        <a:stretch>
          <a:fillRect/>
        </a:stretch>
      </xdr:blipFill>
      <xdr:spPr>
        <a:xfrm>
          <a:off x="619125" y="542925"/>
          <a:ext cx="2043113" cy="904418"/>
        </a:xfrm>
        <a:prstGeom prst="rect">
          <a:avLst/>
        </a:prstGeom>
      </xdr:spPr>
    </xdr:pic>
    <xdr:clientData/>
  </xdr:twoCellAnchor>
  <xdr:twoCellAnchor>
    <xdr:from>
      <xdr:col>0</xdr:col>
      <xdr:colOff>119062</xdr:colOff>
      <xdr:row>205</xdr:row>
      <xdr:rowOff>38098</xdr:rowOff>
    </xdr:from>
    <xdr:to>
      <xdr:col>17</xdr:col>
      <xdr:colOff>509588</xdr:colOff>
      <xdr:row>228</xdr:row>
      <xdr:rowOff>80962</xdr:rowOff>
    </xdr:to>
    <xdr:graphicFrame macro="">
      <xdr:nvGraphicFramePr>
        <xdr:cNvPr id="3" name="Chart 2">
          <a:extLst>
            <a:ext uri="{FF2B5EF4-FFF2-40B4-BE49-F238E27FC236}">
              <a16:creationId xmlns:a16="http://schemas.microsoft.com/office/drawing/2014/main" id="{E54091F7-7A04-42C6-83F0-AB66483E4E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200025</xdr:colOff>
      <xdr:row>0</xdr:row>
      <xdr:rowOff>148591</xdr:rowOff>
    </xdr:from>
    <xdr:to>
      <xdr:col>2</xdr:col>
      <xdr:colOff>206472</xdr:colOff>
      <xdr:row>5</xdr:row>
      <xdr:rowOff>87040</xdr:rowOff>
    </xdr:to>
    <xdr:pic>
      <xdr:nvPicPr>
        <xdr:cNvPr id="2" name="Picture 1">
          <a:extLst>
            <a:ext uri="{FF2B5EF4-FFF2-40B4-BE49-F238E27FC236}">
              <a16:creationId xmlns:a16="http://schemas.microsoft.com/office/drawing/2014/main" id="{85CFEDA4-9727-460D-8388-D8319CBF500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025" y="148591"/>
          <a:ext cx="1485900" cy="8528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19049</xdr:colOff>
      <xdr:row>4</xdr:row>
      <xdr:rowOff>144780</xdr:rowOff>
    </xdr:from>
    <xdr:to>
      <xdr:col>6</xdr:col>
      <xdr:colOff>1905</xdr:colOff>
      <xdr:row>15</xdr:row>
      <xdr:rowOff>155318</xdr:rowOff>
    </xdr:to>
    <xdr:pic>
      <xdr:nvPicPr>
        <xdr:cNvPr id="8" name="Picture 7">
          <a:extLst>
            <a:ext uri="{FF2B5EF4-FFF2-40B4-BE49-F238E27FC236}">
              <a16:creationId xmlns:a16="http://schemas.microsoft.com/office/drawing/2014/main" id="{52C5EA52-CF45-AFEB-549F-5AAC61FDDB8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9129" y="914400"/>
          <a:ext cx="3162301" cy="2109848"/>
        </a:xfrm>
        <a:prstGeom prst="rect">
          <a:avLst/>
        </a:prstGeom>
      </xdr:spPr>
    </xdr:pic>
    <xdr:clientData/>
  </xdr:twoCellAnchor>
  <xdr:twoCellAnchor editAs="oneCell">
    <xdr:from>
      <xdr:col>1</xdr:col>
      <xdr:colOff>3810</xdr:colOff>
      <xdr:row>22</xdr:row>
      <xdr:rowOff>161037</xdr:rowOff>
    </xdr:from>
    <xdr:to>
      <xdr:col>6</xdr:col>
      <xdr:colOff>0</xdr:colOff>
      <xdr:row>33</xdr:row>
      <xdr:rowOff>160156</xdr:rowOff>
    </xdr:to>
    <xdr:pic>
      <xdr:nvPicPr>
        <xdr:cNvPr id="10" name="Picture 9">
          <a:extLst>
            <a:ext uri="{FF2B5EF4-FFF2-40B4-BE49-F238E27FC236}">
              <a16:creationId xmlns:a16="http://schemas.microsoft.com/office/drawing/2014/main" id="{0DE5B476-758D-44B5-13C3-1BCA486CAC1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3890" y="4355847"/>
          <a:ext cx="3185160" cy="2125099"/>
        </a:xfrm>
        <a:prstGeom prst="rect">
          <a:avLst/>
        </a:prstGeom>
      </xdr:spPr>
    </xdr:pic>
    <xdr:clientData/>
  </xdr:twoCellAnchor>
  <xdr:twoCellAnchor editAs="oneCell">
    <xdr:from>
      <xdr:col>1</xdr:col>
      <xdr:colOff>3793</xdr:colOff>
      <xdr:row>40</xdr:row>
      <xdr:rowOff>118110</xdr:rowOff>
    </xdr:from>
    <xdr:to>
      <xdr:col>5</xdr:col>
      <xdr:colOff>607089</xdr:colOff>
      <xdr:row>51</xdr:row>
      <xdr:rowOff>148590</xdr:rowOff>
    </xdr:to>
    <xdr:pic>
      <xdr:nvPicPr>
        <xdr:cNvPr id="12" name="Picture 11">
          <a:extLst>
            <a:ext uri="{FF2B5EF4-FFF2-40B4-BE49-F238E27FC236}">
              <a16:creationId xmlns:a16="http://schemas.microsoft.com/office/drawing/2014/main" id="{DDFDAB69-F711-17DB-6734-8E86C937679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3873" y="7760970"/>
          <a:ext cx="3192191" cy="2129790"/>
        </a:xfrm>
        <a:prstGeom prst="rect">
          <a:avLst/>
        </a:prstGeom>
      </xdr:spPr>
    </xdr:pic>
    <xdr:clientData/>
  </xdr:twoCellAnchor>
  <xdr:twoCellAnchor editAs="oneCell">
    <xdr:from>
      <xdr:col>1</xdr:col>
      <xdr:colOff>11431</xdr:colOff>
      <xdr:row>61</xdr:row>
      <xdr:rowOff>57150</xdr:rowOff>
    </xdr:from>
    <xdr:to>
      <xdr:col>6</xdr:col>
      <xdr:colOff>7621</xdr:colOff>
      <xdr:row>66</xdr:row>
      <xdr:rowOff>50340</xdr:rowOff>
    </xdr:to>
    <xdr:pic>
      <xdr:nvPicPr>
        <xdr:cNvPr id="14" name="Picture 13">
          <a:extLst>
            <a:ext uri="{FF2B5EF4-FFF2-40B4-BE49-F238E27FC236}">
              <a16:creationId xmlns:a16="http://schemas.microsoft.com/office/drawing/2014/main" id="{E1849865-20C7-AC85-14E0-C6BA425D4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51511" y="11711940"/>
          <a:ext cx="3196590" cy="919020"/>
        </a:xfrm>
        <a:prstGeom prst="rect">
          <a:avLst/>
        </a:prstGeom>
      </xdr:spPr>
    </xdr:pic>
    <xdr:clientData/>
  </xdr:twoCellAnchor>
  <xdr:twoCellAnchor editAs="oneCell">
    <xdr:from>
      <xdr:col>1</xdr:col>
      <xdr:colOff>11430</xdr:colOff>
      <xdr:row>79</xdr:row>
      <xdr:rowOff>164925</xdr:rowOff>
    </xdr:from>
    <xdr:to>
      <xdr:col>6</xdr:col>
      <xdr:colOff>3810</xdr:colOff>
      <xdr:row>84</xdr:row>
      <xdr:rowOff>165163</xdr:rowOff>
    </xdr:to>
    <xdr:pic>
      <xdr:nvPicPr>
        <xdr:cNvPr id="16" name="Picture 15">
          <a:extLst>
            <a:ext uri="{FF2B5EF4-FFF2-40B4-BE49-F238E27FC236}">
              <a16:creationId xmlns:a16="http://schemas.microsoft.com/office/drawing/2014/main" id="{33EF24AE-97DE-C61B-78C3-2FE1DCC87F2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51510" y="15130605"/>
          <a:ext cx="3181350" cy="914638"/>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Taaj Singleton" id="{2AB1AAD3-21FD-4D36-B0DB-61FE8D003218}" userId="S::tsingleton@calstart.org::e43dc145-79b0-4aa1-a882-cc1fb87f9284"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80" dT="2022-08-30T00:05:10.44" personId="{2AB1AAD3-21FD-4D36-B0DB-61FE8D003218}" id="{7323784E-C10F-43A4-B071-360B67959741}">
    <text>"Your Achievement" now automaitcally changes based on if the fleet reached its goal or not. Displays 3 different messages. The other two boxes only display 1 type of message but automatically update year for next goal, vehicles needed, and percent amount.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www.energiize.org/" TargetMode="External"/><Relationship Id="rId7" Type="http://schemas.openxmlformats.org/officeDocument/2006/relationships/vmlDrawing" Target="../drawings/vmlDrawing1.vml"/><Relationship Id="rId2" Type="http://schemas.openxmlformats.org/officeDocument/2006/relationships/hyperlink" Target="https://californiahvip.org/vehiclecatalog/" TargetMode="External"/><Relationship Id="rId1" Type="http://schemas.openxmlformats.org/officeDocument/2006/relationships/hyperlink" Target="https://globaldrivetozero.org/tools/zeti/"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insitetool.org/" TargetMode="Externa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0FE53-DFCD-438E-AD2A-8F1BDDA512E5}">
  <sheetPr>
    <tabColor theme="4"/>
  </sheetPr>
  <dimension ref="A1:U366"/>
  <sheetViews>
    <sheetView tabSelected="1" view="pageLayout" topLeftCell="A283" zoomScale="80" zoomScaleNormal="100" zoomScalePageLayoutView="80" workbookViewId="0">
      <selection activeCell="V267" sqref="V266:V267"/>
    </sheetView>
  </sheetViews>
  <sheetFormatPr defaultRowHeight="14.4"/>
  <cols>
    <col min="1" max="1" width="8.68359375" style="6"/>
    <col min="2" max="18" width="8.68359375" style="5"/>
    <col min="19" max="19" width="8.68359375" style="7"/>
  </cols>
  <sheetData>
    <row r="1" spans="1:20">
      <c r="A1" s="5"/>
      <c r="S1" s="5"/>
    </row>
    <row r="2" spans="1:20">
      <c r="A2" s="5"/>
      <c r="S2" s="5"/>
    </row>
    <row r="3" spans="1:20">
      <c r="A3" s="5"/>
      <c r="S3" s="5"/>
    </row>
    <row r="4" spans="1:20">
      <c r="A4" s="5"/>
      <c r="S4" s="5"/>
    </row>
    <row r="5" spans="1:20">
      <c r="A5" s="5"/>
      <c r="S5" s="5"/>
    </row>
    <row r="6" spans="1:20">
      <c r="A6" s="5"/>
      <c r="S6" s="5"/>
    </row>
    <row r="7" spans="1:20">
      <c r="A7" s="5"/>
      <c r="S7" s="5"/>
    </row>
    <row r="8" spans="1:20">
      <c r="A8" s="5"/>
      <c r="E8" s="307" t="str">
        <f>'User Profile'!C8&amp;" ZEV Accreditation Profile"</f>
        <v>0 ZEV Accreditation Profile</v>
      </c>
      <c r="F8" s="307"/>
      <c r="G8" s="307"/>
      <c r="H8" s="307"/>
      <c r="I8" s="307"/>
      <c r="J8" s="307"/>
      <c r="K8" s="307"/>
      <c r="L8" s="307"/>
      <c r="M8" s="307"/>
      <c r="N8" s="307"/>
      <c r="O8" s="307"/>
      <c r="S8" s="5"/>
    </row>
    <row r="9" spans="1:20">
      <c r="A9" s="5"/>
      <c r="E9" s="307"/>
      <c r="F9" s="307"/>
      <c r="G9" s="307"/>
      <c r="H9" s="307"/>
      <c r="I9" s="307"/>
      <c r="J9" s="307"/>
      <c r="K9" s="307"/>
      <c r="L9" s="307"/>
      <c r="M9" s="307"/>
      <c r="N9" s="307"/>
      <c r="O9" s="307"/>
      <c r="S9" s="5"/>
      <c r="T9" s="194"/>
    </row>
    <row r="10" spans="1:20">
      <c r="A10" s="5"/>
      <c r="E10" s="307"/>
      <c r="F10" s="307"/>
      <c r="G10" s="307"/>
      <c r="H10" s="307"/>
      <c r="I10" s="307"/>
      <c r="J10" s="307"/>
      <c r="K10" s="307"/>
      <c r="L10" s="307"/>
      <c r="M10" s="307"/>
      <c r="N10" s="307"/>
      <c r="O10" s="307"/>
      <c r="S10" s="5"/>
    </row>
    <row r="11" spans="1:20">
      <c r="A11" s="5"/>
      <c r="H11" s="308"/>
      <c r="I11" s="308"/>
      <c r="J11" s="308"/>
      <c r="K11" s="308"/>
      <c r="L11" s="308"/>
      <c r="S11" s="5"/>
    </row>
    <row r="12" spans="1:20">
      <c r="A12" s="5"/>
      <c r="H12" s="308"/>
      <c r="I12" s="308"/>
      <c r="J12" s="308"/>
      <c r="K12" s="308"/>
      <c r="L12" s="308"/>
      <c r="S12" s="5"/>
    </row>
    <row r="13" spans="1:20">
      <c r="A13" s="5"/>
      <c r="H13" s="308"/>
      <c r="I13" s="308"/>
      <c r="J13" s="308"/>
      <c r="K13" s="308"/>
      <c r="L13" s="308"/>
      <c r="S13" s="5"/>
    </row>
    <row r="14" spans="1:20">
      <c r="A14" s="5"/>
      <c r="H14" s="308"/>
      <c r="I14" s="308"/>
      <c r="J14" s="308"/>
      <c r="K14" s="308"/>
      <c r="L14" s="308"/>
      <c r="S14" s="5"/>
    </row>
    <row r="15" spans="1:20">
      <c r="A15" s="5"/>
      <c r="H15" s="308"/>
      <c r="I15" s="308"/>
      <c r="J15" s="308"/>
      <c r="K15" s="308"/>
      <c r="L15" s="308"/>
      <c r="S15" s="5"/>
    </row>
    <row r="16" spans="1:20">
      <c r="A16" s="5"/>
      <c r="H16" s="308"/>
      <c r="I16" s="308"/>
      <c r="J16" s="308"/>
      <c r="K16" s="308"/>
      <c r="L16" s="308"/>
      <c r="S16" s="5"/>
    </row>
    <row r="17" spans="1:21">
      <c r="A17" s="5"/>
      <c r="H17" s="308"/>
      <c r="I17" s="308"/>
      <c r="J17" s="308"/>
      <c r="K17" s="308"/>
      <c r="L17" s="308"/>
      <c r="S17" s="5"/>
    </row>
    <row r="18" spans="1:21">
      <c r="A18" s="5"/>
      <c r="H18" s="308"/>
      <c r="I18" s="308"/>
      <c r="J18" s="308"/>
      <c r="K18" s="308"/>
      <c r="L18" s="308"/>
      <c r="S18" s="5"/>
    </row>
    <row r="19" spans="1:21">
      <c r="A19" s="5"/>
      <c r="H19" s="308"/>
      <c r="I19" s="308"/>
      <c r="J19" s="308"/>
      <c r="K19" s="308"/>
      <c r="L19" s="308"/>
      <c r="S19" s="5"/>
    </row>
    <row r="20" spans="1:21">
      <c r="A20" s="5"/>
      <c r="H20" s="308"/>
      <c r="I20" s="308"/>
      <c r="J20" s="308"/>
      <c r="K20" s="308"/>
      <c r="L20" s="308"/>
      <c r="S20" s="5"/>
    </row>
    <row r="21" spans="1:21">
      <c r="A21" s="5"/>
      <c r="H21" s="308"/>
      <c r="I21" s="308"/>
      <c r="J21" s="308"/>
      <c r="K21" s="308"/>
      <c r="L21" s="308"/>
      <c r="S21" s="5"/>
    </row>
    <row r="22" spans="1:21">
      <c r="A22" s="5"/>
      <c r="H22" s="308"/>
      <c r="I22" s="308"/>
      <c r="J22" s="308"/>
      <c r="K22" s="308"/>
      <c r="L22" s="308"/>
      <c r="S22" s="5"/>
    </row>
    <row r="23" spans="1:21">
      <c r="A23" s="5"/>
      <c r="H23" s="308"/>
      <c r="I23" s="308"/>
      <c r="J23" s="308"/>
      <c r="K23" s="308"/>
      <c r="L23" s="308"/>
      <c r="S23" s="5"/>
    </row>
    <row r="24" spans="1:21">
      <c r="A24" s="5"/>
      <c r="H24" s="308"/>
      <c r="I24" s="308"/>
      <c r="J24" s="308"/>
      <c r="K24" s="308"/>
      <c r="L24" s="308"/>
      <c r="S24" s="5"/>
    </row>
    <row r="25" spans="1:21">
      <c r="A25" s="5"/>
      <c r="H25" s="308"/>
      <c r="I25" s="308"/>
      <c r="J25" s="308"/>
      <c r="K25" s="308"/>
      <c r="L25" s="308"/>
      <c r="S25" s="5"/>
    </row>
    <row r="26" spans="1:21">
      <c r="A26" s="5"/>
      <c r="H26" s="308"/>
      <c r="I26" s="308"/>
      <c r="J26" s="308"/>
      <c r="K26" s="308"/>
      <c r="L26" s="308"/>
      <c r="S26" s="5"/>
    </row>
    <row r="27" spans="1:21">
      <c r="A27" s="5"/>
      <c r="H27" s="308"/>
      <c r="I27" s="308"/>
      <c r="J27" s="308"/>
      <c r="K27" s="308"/>
      <c r="L27" s="308"/>
      <c r="S27" s="5"/>
    </row>
    <row r="28" spans="1:21">
      <c r="A28" s="5"/>
      <c r="H28" s="308"/>
      <c r="I28" s="308"/>
      <c r="J28" s="308"/>
      <c r="K28" s="308"/>
      <c r="L28" s="308"/>
      <c r="S28" s="5"/>
    </row>
    <row r="29" spans="1:21">
      <c r="A29" s="5"/>
      <c r="S29" s="5"/>
    </row>
    <row r="30" spans="1:21">
      <c r="A30" s="5"/>
      <c r="E30" s="8"/>
      <c r="F30" s="8"/>
      <c r="G30" s="8"/>
      <c r="H30" s="8"/>
      <c r="I30" s="8"/>
      <c r="J30" s="8"/>
      <c r="K30" s="8"/>
      <c r="L30" s="8"/>
      <c r="M30" s="8"/>
      <c r="N30" s="8"/>
      <c r="O30" s="8"/>
      <c r="S30" s="5"/>
    </row>
    <row r="31" spans="1:21">
      <c r="A31" s="5"/>
      <c r="E31" s="309" t="str">
        <f>IF(Admin!AA16=Admin!H3,Admin!A95,IF(Admin!AA16=Admin!H21,Admin!A105,IF(Admin!AA16=Admin!H39,Admin!A115,IF(Admin!AA16=Admin!H57,Admin!A125,Admin!A135))))</f>
        <v>Congratulations! Your fleet has earned the Platinum level of Sustainable Fleets Accreditation by converting over 20% of your fleet to zero-emission vehicles (ZEVs). We thank you for leading the industry in demonstrating your commitment and planning towards a zero-emission future.</v>
      </c>
      <c r="F31" s="310"/>
      <c r="G31" s="310"/>
      <c r="H31" s="310"/>
      <c r="I31" s="310"/>
      <c r="J31" s="310"/>
      <c r="K31" s="310"/>
      <c r="L31" s="310"/>
      <c r="M31" s="310"/>
      <c r="N31" s="310"/>
      <c r="O31" s="310"/>
      <c r="S31" s="5"/>
      <c r="U31" s="164"/>
    </row>
    <row r="32" spans="1:21">
      <c r="A32" s="5"/>
      <c r="E32" s="311"/>
      <c r="F32" s="311"/>
      <c r="G32" s="311"/>
      <c r="H32" s="311"/>
      <c r="I32" s="311"/>
      <c r="J32" s="311"/>
      <c r="K32" s="311"/>
      <c r="L32" s="311"/>
      <c r="M32" s="311"/>
      <c r="N32" s="311"/>
      <c r="O32" s="311"/>
      <c r="S32" s="5"/>
      <c r="U32" s="164"/>
    </row>
    <row r="33" spans="1:21">
      <c r="A33" s="5"/>
      <c r="E33" s="311"/>
      <c r="F33" s="311"/>
      <c r="G33" s="311"/>
      <c r="H33" s="311"/>
      <c r="I33" s="311"/>
      <c r="J33" s="311"/>
      <c r="K33" s="311"/>
      <c r="L33" s="311"/>
      <c r="M33" s="311"/>
      <c r="N33" s="311"/>
      <c r="O33" s="311"/>
      <c r="S33" s="5"/>
    </row>
    <row r="34" spans="1:21">
      <c r="A34" s="5"/>
      <c r="E34" s="311"/>
      <c r="F34" s="311"/>
      <c r="G34" s="311"/>
      <c r="H34" s="311"/>
      <c r="I34" s="311"/>
      <c r="J34" s="311"/>
      <c r="K34" s="311"/>
      <c r="L34" s="311"/>
      <c r="M34" s="311"/>
      <c r="N34" s="311"/>
      <c r="O34" s="311"/>
      <c r="S34" s="5"/>
    </row>
    <row r="35" spans="1:21">
      <c r="A35" s="5"/>
      <c r="E35" s="311"/>
      <c r="F35" s="311"/>
      <c r="G35" s="311"/>
      <c r="H35" s="311"/>
      <c r="I35" s="311"/>
      <c r="J35" s="311"/>
      <c r="K35" s="311"/>
      <c r="L35" s="311"/>
      <c r="M35" s="311"/>
      <c r="N35" s="311"/>
      <c r="O35" s="311"/>
      <c r="S35" s="5"/>
    </row>
    <row r="36" spans="1:21">
      <c r="A36" s="5"/>
      <c r="E36" s="311"/>
      <c r="F36" s="311"/>
      <c r="G36" s="311"/>
      <c r="H36" s="311"/>
      <c r="I36" s="311"/>
      <c r="J36" s="311"/>
      <c r="K36" s="311"/>
      <c r="L36" s="311"/>
      <c r="M36" s="311"/>
      <c r="N36" s="311"/>
      <c r="O36" s="311"/>
      <c r="S36" s="5"/>
    </row>
    <row r="37" spans="1:21">
      <c r="A37" s="5"/>
      <c r="E37" s="311"/>
      <c r="F37" s="311"/>
      <c r="G37" s="311"/>
      <c r="H37" s="311"/>
      <c r="I37" s="311"/>
      <c r="J37" s="311"/>
      <c r="K37" s="311"/>
      <c r="L37" s="311"/>
      <c r="M37" s="311"/>
      <c r="N37" s="311"/>
      <c r="O37" s="311"/>
      <c r="S37" s="5"/>
    </row>
    <row r="38" spans="1:21">
      <c r="A38" s="5"/>
      <c r="E38" s="311"/>
      <c r="F38" s="311"/>
      <c r="G38" s="311"/>
      <c r="H38" s="311"/>
      <c r="I38" s="311"/>
      <c r="J38" s="311"/>
      <c r="K38" s="311"/>
      <c r="L38" s="311"/>
      <c r="M38" s="311"/>
      <c r="N38" s="311"/>
      <c r="O38" s="311"/>
      <c r="S38" s="5"/>
    </row>
    <row r="39" spans="1:21">
      <c r="A39" s="5"/>
      <c r="E39" s="311"/>
      <c r="F39" s="311"/>
      <c r="G39" s="311"/>
      <c r="H39" s="311"/>
      <c r="I39" s="311"/>
      <c r="J39" s="311"/>
      <c r="K39" s="311"/>
      <c r="L39" s="311"/>
      <c r="M39" s="311"/>
      <c r="N39" s="311"/>
      <c r="O39" s="311"/>
      <c r="S39" s="5"/>
    </row>
    <row r="40" spans="1:21">
      <c r="A40" s="5"/>
      <c r="E40" s="311"/>
      <c r="F40" s="311"/>
      <c r="G40" s="311"/>
      <c r="H40" s="311"/>
      <c r="I40" s="311"/>
      <c r="J40" s="311"/>
      <c r="K40" s="311"/>
      <c r="L40" s="311"/>
      <c r="M40" s="311"/>
      <c r="N40" s="311"/>
      <c r="O40" s="311"/>
      <c r="S40" s="5"/>
    </row>
    <row r="41" spans="1:21">
      <c r="A41" s="5"/>
      <c r="S41" s="5"/>
    </row>
    <row r="42" spans="1:21">
      <c r="A42" s="5"/>
      <c r="F42" s="312" t="s">
        <v>0</v>
      </c>
      <c r="G42" s="312"/>
      <c r="H42" s="312"/>
      <c r="I42" s="312"/>
      <c r="J42" s="312"/>
      <c r="K42" s="312"/>
      <c r="L42" s="312"/>
      <c r="M42" s="312"/>
      <c r="S42" s="5"/>
    </row>
    <row r="43" spans="1:21">
      <c r="A43" s="5"/>
      <c r="F43" s="313"/>
      <c r="G43" s="313"/>
      <c r="H43" s="313"/>
      <c r="I43" s="313"/>
      <c r="J43" s="313"/>
      <c r="K43" s="313"/>
      <c r="L43" s="313"/>
      <c r="M43" s="313"/>
      <c r="S43" s="5"/>
    </row>
    <row r="44" spans="1:21">
      <c r="A44" s="5"/>
      <c r="F44" s="314" t="s">
        <v>1</v>
      </c>
      <c r="G44" s="311"/>
      <c r="H44" s="311"/>
      <c r="I44" s="311"/>
      <c r="J44" s="311"/>
      <c r="K44" s="311"/>
      <c r="L44" s="311"/>
      <c r="M44" s="311"/>
      <c r="S44" s="5"/>
      <c r="U44" s="194"/>
    </row>
    <row r="45" spans="1:21">
      <c r="A45" s="5"/>
      <c r="F45" s="311"/>
      <c r="G45" s="311"/>
      <c r="H45" s="311"/>
      <c r="I45" s="311"/>
      <c r="J45" s="311"/>
      <c r="K45" s="311"/>
      <c r="L45" s="311"/>
      <c r="M45" s="311"/>
      <c r="S45" s="5"/>
    </row>
    <row r="46" spans="1:21">
      <c r="A46" s="5"/>
      <c r="F46" s="311"/>
      <c r="G46" s="311"/>
      <c r="H46" s="311"/>
      <c r="I46" s="311"/>
      <c r="J46" s="311"/>
      <c r="K46" s="311"/>
      <c r="L46" s="311"/>
      <c r="M46" s="311"/>
      <c r="S46" s="5"/>
    </row>
    <row r="47" spans="1:21">
      <c r="A47" s="5"/>
      <c r="F47" s="311"/>
      <c r="G47" s="311"/>
      <c r="H47" s="311"/>
      <c r="I47" s="311"/>
      <c r="J47" s="311"/>
      <c r="K47" s="311"/>
      <c r="L47" s="311"/>
      <c r="M47" s="311"/>
      <c r="S47" s="5"/>
    </row>
    <row r="48" spans="1:21">
      <c r="A48" s="5"/>
      <c r="F48" s="311"/>
      <c r="G48" s="311"/>
      <c r="H48" s="311"/>
      <c r="I48" s="311"/>
      <c r="J48" s="311"/>
      <c r="K48" s="311"/>
      <c r="L48" s="311"/>
      <c r="M48" s="311"/>
      <c r="S48" s="5"/>
    </row>
    <row r="49" spans="1:21">
      <c r="A49" s="5"/>
      <c r="B49" s="269" t="str">
        <f>IF(Admin!AA16=Admin!H3,Admin!AF3&amp;" Benefits", IF(Admin!AA16=Admin!H21, Admin!AI3&amp;" Benefits", IF(Admin!AA16=Admin!H39, Admin!AL3&amp;" Benefits", IF(Admin!AA16=Admin!H57, Admin!AO3&amp;" Benefits", Admin!AR3&amp;" Benefits"))))</f>
        <v>Platinum Benefits</v>
      </c>
      <c r="C49" s="269"/>
      <c r="D49" s="269"/>
      <c r="G49" s="269" t="s">
        <v>2</v>
      </c>
      <c r="H49" s="269"/>
      <c r="I49" s="269"/>
      <c r="J49" s="269"/>
      <c r="K49" s="269"/>
      <c r="L49" s="269"/>
      <c r="M49" s="269"/>
      <c r="N49" s="269"/>
      <c r="S49" s="5"/>
    </row>
    <row r="50" spans="1:21" ht="14.7" thickBot="1">
      <c r="A50" s="5"/>
      <c r="B50" s="269"/>
      <c r="C50" s="269"/>
      <c r="D50" s="269"/>
      <c r="G50" s="292"/>
      <c r="H50" s="292"/>
      <c r="I50" s="292"/>
      <c r="J50" s="292"/>
      <c r="K50" s="292"/>
      <c r="L50" s="292"/>
      <c r="M50" s="292"/>
      <c r="N50" s="292"/>
      <c r="S50" s="5"/>
    </row>
    <row r="51" spans="1:21" ht="14.7" thickBot="1">
      <c r="A51" s="5"/>
      <c r="B51" s="333" t="str">
        <f>IF(Admin!AA16=Admin!H3,Admin!AF4, IF(Admin!AA16=Admin!H21, Admin!AI4, IF(Admin!AA16=Admin!H39, Admin!AL4, IF(Admin!AA16=Admin!H57, Admin!AO4, Admin!AR4))))</f>
        <v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v>
      </c>
      <c r="C51" s="334"/>
      <c r="D51" s="335"/>
      <c r="S51" s="5"/>
    </row>
    <row r="52" spans="1:21">
      <c r="A52" s="5"/>
      <c r="B52" s="336"/>
      <c r="C52" s="337"/>
      <c r="D52" s="338"/>
      <c r="G52" s="315" t="s">
        <v>3</v>
      </c>
      <c r="H52" s="316"/>
      <c r="I52" s="316"/>
      <c r="J52" s="45">
        <v>0.1</v>
      </c>
      <c r="K52" s="45">
        <v>0.25</v>
      </c>
      <c r="L52" s="45">
        <v>0.5</v>
      </c>
      <c r="M52" s="45">
        <v>0.75</v>
      </c>
      <c r="N52" s="46">
        <v>1</v>
      </c>
      <c r="S52" s="5"/>
      <c r="U52" s="213"/>
    </row>
    <row r="53" spans="1:21">
      <c r="A53" s="5"/>
      <c r="B53" s="336"/>
      <c r="C53" s="337"/>
      <c r="D53" s="338"/>
      <c r="F53" s="323" t="s">
        <v>4</v>
      </c>
      <c r="G53" s="317" t="s">
        <v>5</v>
      </c>
      <c r="H53" s="318"/>
      <c r="I53" s="318"/>
      <c r="J53" s="321">
        <v>2025</v>
      </c>
      <c r="K53" s="321">
        <v>2028</v>
      </c>
      <c r="L53" s="321">
        <v>2031</v>
      </c>
      <c r="M53" s="321">
        <v>2033</v>
      </c>
      <c r="N53" s="325">
        <v>2035</v>
      </c>
      <c r="S53" s="5"/>
    </row>
    <row r="54" spans="1:21">
      <c r="A54" s="5"/>
      <c r="B54" s="336"/>
      <c r="C54" s="337"/>
      <c r="D54" s="338"/>
      <c r="F54" s="284"/>
      <c r="G54" s="280"/>
      <c r="H54" s="281"/>
      <c r="I54" s="281"/>
      <c r="J54" s="322"/>
      <c r="K54" s="322"/>
      <c r="L54" s="322"/>
      <c r="M54" s="322"/>
      <c r="N54" s="326"/>
      <c r="S54" s="5"/>
      <c r="U54" s="213"/>
    </row>
    <row r="55" spans="1:21">
      <c r="A55" s="5"/>
      <c r="B55" s="336"/>
      <c r="C55" s="337"/>
      <c r="D55" s="338"/>
      <c r="F55" s="324" t="s">
        <v>6</v>
      </c>
      <c r="G55" s="319" t="s">
        <v>7</v>
      </c>
      <c r="H55" s="320"/>
      <c r="I55" s="320"/>
      <c r="J55" s="327">
        <v>2027</v>
      </c>
      <c r="K55" s="327">
        <v>2030</v>
      </c>
      <c r="L55" s="327">
        <v>2033</v>
      </c>
      <c r="M55" s="327">
        <v>2036</v>
      </c>
      <c r="N55" s="329">
        <v>2039</v>
      </c>
      <c r="S55" s="5"/>
      <c r="U55" s="213"/>
    </row>
    <row r="56" spans="1:21">
      <c r="A56" s="5"/>
      <c r="B56" s="336"/>
      <c r="C56" s="337"/>
      <c r="D56" s="338"/>
      <c r="F56" s="324"/>
      <c r="G56" s="319"/>
      <c r="H56" s="320"/>
      <c r="I56" s="320"/>
      <c r="J56" s="328"/>
      <c r="K56" s="328"/>
      <c r="L56" s="328"/>
      <c r="M56" s="328"/>
      <c r="N56" s="330"/>
      <c r="S56" s="5"/>
    </row>
    <row r="57" spans="1:21">
      <c r="A57" s="5"/>
      <c r="B57" s="336"/>
      <c r="C57" s="337"/>
      <c r="D57" s="338"/>
      <c r="F57" s="284" t="s">
        <v>8</v>
      </c>
      <c r="G57" s="280" t="s">
        <v>9</v>
      </c>
      <c r="H57" s="281"/>
      <c r="I57" s="281"/>
      <c r="J57" s="286">
        <v>2030</v>
      </c>
      <c r="K57" s="286">
        <v>2033</v>
      </c>
      <c r="L57" s="286">
        <v>2036</v>
      </c>
      <c r="M57" s="286">
        <v>2039</v>
      </c>
      <c r="N57" s="288">
        <v>2042</v>
      </c>
      <c r="S57" s="5"/>
      <c r="U57" s="213"/>
    </row>
    <row r="58" spans="1:21" ht="14.7" thickBot="1">
      <c r="A58" s="5"/>
      <c r="B58" s="336"/>
      <c r="C58" s="337"/>
      <c r="D58" s="338"/>
      <c r="F58" s="285"/>
      <c r="G58" s="282"/>
      <c r="H58" s="283"/>
      <c r="I58" s="283"/>
      <c r="J58" s="287"/>
      <c r="K58" s="287"/>
      <c r="L58" s="287"/>
      <c r="M58" s="287"/>
      <c r="N58" s="289"/>
      <c r="S58" s="5"/>
    </row>
    <row r="59" spans="1:21">
      <c r="A59" s="5"/>
      <c r="B59" s="336"/>
      <c r="C59" s="337"/>
      <c r="D59" s="338"/>
      <c r="S59" s="5"/>
    </row>
    <row r="60" spans="1:21">
      <c r="A60" s="5"/>
      <c r="B60" s="336"/>
      <c r="C60" s="337"/>
      <c r="D60" s="338"/>
      <c r="F60" s="269" t="s">
        <v>10</v>
      </c>
      <c r="G60" s="269"/>
      <c r="H60" s="269"/>
      <c r="I60" s="269"/>
      <c r="J60" s="269"/>
      <c r="K60" s="269"/>
      <c r="L60" s="269"/>
      <c r="M60" s="269"/>
      <c r="N60" s="269"/>
      <c r="O60" s="269"/>
      <c r="P60" s="269"/>
      <c r="Q60" s="269"/>
      <c r="R60" s="269"/>
      <c r="S60" s="5"/>
    </row>
    <row r="61" spans="1:21">
      <c r="A61" s="5"/>
      <c r="B61" s="336"/>
      <c r="C61" s="337"/>
      <c r="D61" s="338"/>
      <c r="F61" s="269"/>
      <c r="G61" s="292"/>
      <c r="H61" s="292"/>
      <c r="I61" s="292"/>
      <c r="J61" s="292"/>
      <c r="K61" s="292"/>
      <c r="L61" s="292"/>
      <c r="M61" s="292"/>
      <c r="N61" s="292"/>
      <c r="O61" s="292"/>
      <c r="P61" s="292"/>
      <c r="Q61" s="269"/>
      <c r="R61" s="269"/>
      <c r="S61" s="5"/>
    </row>
    <row r="62" spans="1:21" ht="14.7" thickBot="1">
      <c r="A62" s="5"/>
      <c r="B62" s="336"/>
      <c r="C62" s="337"/>
      <c r="D62" s="338"/>
      <c r="S62" s="5"/>
    </row>
    <row r="63" spans="1:21" ht="14.7" thickBot="1">
      <c r="A63" s="5"/>
      <c r="B63" s="336"/>
      <c r="C63" s="337"/>
      <c r="D63" s="338"/>
      <c r="G63" s="315" t="s">
        <v>3</v>
      </c>
      <c r="H63" s="316"/>
      <c r="I63" s="316"/>
      <c r="J63" s="47" t="s">
        <v>11</v>
      </c>
      <c r="K63" s="47" t="s">
        <v>12</v>
      </c>
      <c r="L63" s="47" t="s">
        <v>13</v>
      </c>
      <c r="M63" s="293" t="s">
        <v>14</v>
      </c>
      <c r="N63" s="293"/>
      <c r="O63" s="293" t="s">
        <v>15</v>
      </c>
      <c r="P63" s="296"/>
      <c r="Q63" s="49"/>
      <c r="R63" s="49"/>
      <c r="S63" s="5"/>
      <c r="U63" s="196"/>
    </row>
    <row r="64" spans="1:21">
      <c r="A64" s="5"/>
      <c r="B64" s="336"/>
      <c r="C64" s="337"/>
      <c r="D64" s="338"/>
      <c r="F64" s="294" t="s">
        <v>4</v>
      </c>
      <c r="G64" s="331" t="s">
        <v>5</v>
      </c>
      <c r="H64" s="318"/>
      <c r="I64" s="318"/>
      <c r="J64" s="270">
        <f>IF('User Profile'!D18&lt;='REPORT CARD'!J53,'REPORT CARD'!J53, IF('User Profile'!D18&lt;='REPORT CARD'!K53,'REPORT CARD'!K53, IF('User Profile'!D18&lt;='REPORT CARD'!L53,'REPORT CARD'!L53, IF('User Profile'!D18&lt;='REPORT CARD'!M53,'REPORT CARD'!M53, 'REPORT CARD'!N53))))</f>
        <v>2025</v>
      </c>
      <c r="K64" s="301">
        <f>IF('User Profile'!D18&lt;='REPORT CARD'!J53, 'REPORT CARD'!J52, IF('User Profile'!D18&lt;='REPORT CARD'!K53, 'REPORT CARD'!K52, IF('User Profile'!D18 &lt;= 'REPORT CARD'!L53, 'REPORT CARD'!L52, IF('User Profile'!D18 &lt;='REPORT CARD'!M53, 'REPORT CARD'!M52, 'REPORT CARD'!N52))))</f>
        <v>0.1</v>
      </c>
      <c r="L64" s="372">
        <f>_xlfn.CEILING.MATH('REPORT CARD'!K64*(Admin!Y24))</f>
        <v>0</v>
      </c>
      <c r="M64" s="274">
        <f>IF('REPORT CARD'!O64=0,0, 'REPORT CARD'!O64/Admin!Y24)</f>
        <v>0</v>
      </c>
      <c r="N64" s="275"/>
      <c r="O64" s="297">
        <f>Admin!Y31</f>
        <v>0</v>
      </c>
      <c r="P64" s="298"/>
      <c r="S64" s="5"/>
    </row>
    <row r="65" spans="1:21">
      <c r="A65" s="5"/>
      <c r="B65" s="336"/>
      <c r="C65" s="337"/>
      <c r="D65" s="338"/>
      <c r="F65" s="295"/>
      <c r="G65" s="332"/>
      <c r="H65" s="281"/>
      <c r="I65" s="281"/>
      <c r="J65" s="271"/>
      <c r="K65" s="302"/>
      <c r="L65" s="373"/>
      <c r="M65" s="276"/>
      <c r="N65" s="277"/>
      <c r="O65" s="299"/>
      <c r="P65" s="300"/>
      <c r="S65" s="5"/>
    </row>
    <row r="66" spans="1:21">
      <c r="A66" s="5"/>
      <c r="B66" s="336"/>
      <c r="C66" s="337"/>
      <c r="D66" s="338"/>
      <c r="F66" s="376" t="s">
        <v>6</v>
      </c>
      <c r="G66" s="396" t="s">
        <v>7</v>
      </c>
      <c r="H66" s="320"/>
      <c r="I66" s="320"/>
      <c r="J66" s="272">
        <f>IF('User Profile'!D18&lt;='REPORT CARD'!J55,'REPORT CARD'!J55, IF('User Profile'!D18&lt;='REPORT CARD'!K55,'REPORT CARD'!K55, IF('User Profile'!D18&lt;='REPORT CARD'!L55,'REPORT CARD'!L55, IF('User Profile'!D18&lt;='REPORT CARD'!M55,'REPORT CARD'!M55, 'REPORT CARD'!N55))))</f>
        <v>2027</v>
      </c>
      <c r="K66" s="278">
        <f>IF('User Profile'!D18&lt;='REPORT CARD'!J55, 'REPORT CARD'!J52, IF('User Profile'!D18&lt;='REPORT CARD'!K55, 'REPORT CARD'!K52, IF('User Profile'!D18 &lt;= 'REPORT CARD'!L55, 'REPORT CARD'!L52, IF('User Profile'!D18 &lt;='REPORT CARD'!M55, 'REPORT CARD'!M52, 'REPORT CARD'!N52))))</f>
        <v>0.1</v>
      </c>
      <c r="L66" s="368">
        <f>_xlfn.CEILING.MATH('REPORT CARD'!K66*(Admin!AA24))</f>
        <v>0</v>
      </c>
      <c r="M66" s="278">
        <f>IF('REPORT CARD'!O66=0,0, 'REPORT CARD'!O66/Admin!AA24)</f>
        <v>0</v>
      </c>
      <c r="N66" s="279"/>
      <c r="O66" s="368">
        <f>Admin!AA31</f>
        <v>0</v>
      </c>
      <c r="P66" s="369"/>
      <c r="S66" s="5"/>
    </row>
    <row r="67" spans="1:21">
      <c r="A67" s="5"/>
      <c r="B67" s="336"/>
      <c r="C67" s="337"/>
      <c r="D67" s="338"/>
      <c r="F67" s="376"/>
      <c r="G67" s="396"/>
      <c r="H67" s="320"/>
      <c r="I67" s="320"/>
      <c r="J67" s="272"/>
      <c r="K67" s="278"/>
      <c r="L67" s="368"/>
      <c r="M67" s="278"/>
      <c r="N67" s="279"/>
      <c r="O67" s="368"/>
      <c r="P67" s="369"/>
      <c r="S67" s="5"/>
    </row>
    <row r="68" spans="1:21">
      <c r="A68" s="5"/>
      <c r="B68" s="336"/>
      <c r="C68" s="337"/>
      <c r="D68" s="338"/>
      <c r="F68" s="295" t="s">
        <v>8</v>
      </c>
      <c r="G68" s="332" t="s">
        <v>9</v>
      </c>
      <c r="H68" s="281"/>
      <c r="I68" s="281"/>
      <c r="J68" s="271">
        <f>IF('User Profile'!D18&lt;='REPORT CARD'!J57,'REPORT CARD'!J57, IF('User Profile'!D18&lt;='REPORT CARD'!K57,'REPORT CARD'!K57, IF('User Profile'!D18&lt;='REPORT CARD'!L57,'REPORT CARD'!L57, IF('User Profile'!D18&lt;='REPORT CARD'!M57,'REPORT CARD'!M57, 'REPORT CARD'!N57))))</f>
        <v>2030</v>
      </c>
      <c r="K68" s="302">
        <f>IF('User Profile'!D18&lt;='REPORT CARD'!J57, 'REPORT CARD'!J52, IF('User Profile'!D18&lt;='REPORT CARD'!K57, 'REPORT CARD'!K52, IF('User Profile'!D18 &lt;= 'REPORT CARD'!L57, 'REPORT CARD'!L52, IF('User Profile'!D18 &lt;='REPORT CARD'!M57, 'REPORT CARD'!M52, 'REPORT CARD'!N52))))</f>
        <v>0.1</v>
      </c>
      <c r="L68" s="373">
        <f>_xlfn.CEILING.MATH('REPORT CARD'!K68*(Admin!AC24))</f>
        <v>0</v>
      </c>
      <c r="M68" s="276">
        <f>IF('REPORT CARD'!O68=0,0, 'REPORT CARD'!O68/Admin!AC24)</f>
        <v>0</v>
      </c>
      <c r="N68" s="277"/>
      <c r="O68" s="299">
        <f>Admin!AC31</f>
        <v>0</v>
      </c>
      <c r="P68" s="300"/>
      <c r="S68" s="5"/>
    </row>
    <row r="69" spans="1:21" ht="14.7" thickBot="1">
      <c r="A69" s="5"/>
      <c r="B69" s="336"/>
      <c r="C69" s="337"/>
      <c r="D69" s="338"/>
      <c r="F69" s="397"/>
      <c r="G69" s="389"/>
      <c r="H69" s="283"/>
      <c r="I69" s="283"/>
      <c r="J69" s="273"/>
      <c r="K69" s="374"/>
      <c r="L69" s="375"/>
      <c r="M69" s="290"/>
      <c r="N69" s="291"/>
      <c r="O69" s="370"/>
      <c r="P69" s="371"/>
      <c r="S69" s="5"/>
    </row>
    <row r="70" spans="1:21">
      <c r="A70" s="5"/>
      <c r="B70" s="336"/>
      <c r="C70" s="337"/>
      <c r="D70" s="338"/>
      <c r="S70" s="5"/>
    </row>
    <row r="71" spans="1:21">
      <c r="A71" s="5"/>
      <c r="B71" s="336"/>
      <c r="C71" s="337"/>
      <c r="D71" s="338"/>
      <c r="S71" s="5"/>
    </row>
    <row r="72" spans="1:21">
      <c r="A72" s="5"/>
      <c r="B72" s="336"/>
      <c r="C72" s="337"/>
      <c r="D72" s="338"/>
      <c r="S72" s="5"/>
    </row>
    <row r="73" spans="1:21">
      <c r="A73" s="5"/>
      <c r="B73" s="336"/>
      <c r="C73" s="337"/>
      <c r="D73" s="338"/>
      <c r="S73" s="5"/>
    </row>
    <row r="74" spans="1:21" ht="14.7" thickBot="1">
      <c r="A74" s="5"/>
      <c r="B74" s="339"/>
      <c r="C74" s="340"/>
      <c r="D74" s="341"/>
      <c r="S74" s="5"/>
    </row>
    <row r="75" spans="1:21">
      <c r="A75" s="5"/>
      <c r="S75" s="5"/>
    </row>
    <row r="76" spans="1:21" ht="14.65" customHeight="1">
      <c r="A76" s="5"/>
      <c r="F76" s="136"/>
      <c r="G76" s="136"/>
      <c r="H76" s="136"/>
      <c r="I76" s="136"/>
      <c r="J76" s="136"/>
      <c r="K76" s="136"/>
      <c r="L76" s="136"/>
      <c r="M76" s="136"/>
      <c r="N76" s="136"/>
      <c r="O76" s="136"/>
      <c r="P76" s="136"/>
      <c r="Q76" s="136"/>
      <c r="R76" s="136"/>
      <c r="S76" s="5"/>
    </row>
    <row r="77" spans="1:21" ht="14.65" customHeight="1">
      <c r="A77" s="5"/>
      <c r="E77" s="136"/>
      <c r="F77" s="136"/>
      <c r="G77" s="136"/>
      <c r="H77" s="136"/>
      <c r="I77" s="136"/>
      <c r="J77" s="136"/>
      <c r="K77" s="136"/>
      <c r="L77" s="136"/>
      <c r="M77" s="136"/>
      <c r="N77" s="136"/>
      <c r="O77" s="136"/>
      <c r="P77" s="136"/>
      <c r="Q77" s="136"/>
      <c r="R77" s="136"/>
      <c r="S77" s="5"/>
    </row>
    <row r="78" spans="1:21" ht="15" customHeight="1" thickBot="1">
      <c r="A78" s="5"/>
      <c r="B78" s="312" t="s">
        <v>16</v>
      </c>
      <c r="C78" s="312"/>
      <c r="D78" s="312"/>
      <c r="E78" s="312"/>
      <c r="F78" s="312"/>
      <c r="G78" s="312"/>
      <c r="H78" s="312"/>
      <c r="I78" s="312"/>
      <c r="J78" s="312"/>
      <c r="K78" s="312"/>
      <c r="L78" s="312"/>
      <c r="M78" s="312"/>
      <c r="N78" s="312"/>
      <c r="O78" s="312"/>
      <c r="P78" s="312"/>
      <c r="Q78" s="312"/>
      <c r="R78" s="136"/>
      <c r="S78" s="5"/>
    </row>
    <row r="79" spans="1:21" ht="14.7" thickBot="1">
      <c r="A79" s="158"/>
      <c r="B79" s="303" t="s">
        <v>17</v>
      </c>
      <c r="C79" s="303"/>
      <c r="D79" s="303"/>
      <c r="E79" s="303"/>
      <c r="F79" s="303"/>
      <c r="G79" s="303"/>
      <c r="H79" s="303"/>
      <c r="I79" s="303"/>
      <c r="J79" s="151"/>
      <c r="K79" s="151"/>
      <c r="L79" s="383">
        <f>'REPORT CARD'!O64</f>
        <v>0</v>
      </c>
      <c r="M79" s="384"/>
      <c r="N79" s="344" t="str">
        <f>"Your Achievement - Reporting Year: "&amp;'User Profile'!D18</f>
        <v>Your Achievement - Reporting Year: 2022</v>
      </c>
      <c r="O79" s="345"/>
      <c r="P79" s="345"/>
      <c r="Q79" s="345"/>
      <c r="R79" s="346"/>
      <c r="S79" s="5"/>
    </row>
    <row r="80" spans="1:21" ht="14.65" customHeight="1">
      <c r="A80" s="159"/>
      <c r="B80" s="304"/>
      <c r="C80" s="304"/>
      <c r="D80" s="304"/>
      <c r="E80" s="304"/>
      <c r="F80" s="304"/>
      <c r="G80" s="304"/>
      <c r="H80" s="304"/>
      <c r="I80" s="304"/>
      <c r="J80" s="140"/>
      <c r="K80" s="140"/>
      <c r="L80" s="385"/>
      <c r="M80" s="386"/>
      <c r="N80" s="347" t="str">
        <f>IF(L79&gt;=L86,Admin!M95, IF('REPORT CARD'!L79=0, Admin!W95, Admin!R95))</f>
        <v xml:space="preserve">Great job! You have met you current goal! This is the number of zero-emission vehicles from Group 1 that you have achieved by 2022. </v>
      </c>
      <c r="O80" s="348"/>
      <c r="P80" s="348"/>
      <c r="Q80" s="348"/>
      <c r="R80" s="349"/>
      <c r="S80" s="5"/>
      <c r="U80" s="194"/>
    </row>
    <row r="81" spans="1:21">
      <c r="A81" s="159"/>
      <c r="B81" s="140"/>
      <c r="C81" s="140"/>
      <c r="D81" s="141"/>
      <c r="E81" s="140"/>
      <c r="F81" s="140"/>
      <c r="G81" s="140"/>
      <c r="H81" s="140"/>
      <c r="I81" s="141"/>
      <c r="J81" s="343"/>
      <c r="K81" s="343"/>
      <c r="L81" s="385"/>
      <c r="M81" s="386"/>
      <c r="N81" s="266"/>
      <c r="O81" s="267"/>
      <c r="P81" s="267"/>
      <c r="Q81" s="267"/>
      <c r="R81" s="268"/>
      <c r="S81" s="5"/>
    </row>
    <row r="82" spans="1:21">
      <c r="A82" s="159"/>
      <c r="B82" s="390"/>
      <c r="C82" s="390"/>
      <c r="D82" s="390"/>
      <c r="E82" s="390"/>
      <c r="F82" s="390"/>
      <c r="G82" s="390"/>
      <c r="H82" s="390"/>
      <c r="I82" s="390"/>
      <c r="J82" s="343"/>
      <c r="K82" s="343"/>
      <c r="L82" s="385"/>
      <c r="M82" s="386"/>
      <c r="N82" s="266"/>
      <c r="O82" s="267"/>
      <c r="P82" s="267"/>
      <c r="Q82" s="267"/>
      <c r="R82" s="268"/>
      <c r="S82" s="5"/>
    </row>
    <row r="83" spans="1:21">
      <c r="A83" s="159"/>
      <c r="B83" s="390"/>
      <c r="C83" s="390"/>
      <c r="D83" s="390"/>
      <c r="E83" s="390"/>
      <c r="F83" s="390"/>
      <c r="G83" s="390"/>
      <c r="H83" s="390"/>
      <c r="I83" s="390"/>
      <c r="J83" s="140"/>
      <c r="K83" s="140"/>
      <c r="L83" s="385"/>
      <c r="M83" s="386"/>
      <c r="N83" s="266"/>
      <c r="O83" s="267"/>
      <c r="P83" s="267"/>
      <c r="Q83" s="267"/>
      <c r="R83" s="268"/>
      <c r="S83" s="5"/>
    </row>
    <row r="84" spans="1:21" ht="14.7" thickBot="1">
      <c r="A84" s="159"/>
      <c r="B84" s="390"/>
      <c r="C84" s="390"/>
      <c r="D84" s="390"/>
      <c r="E84" s="390"/>
      <c r="F84" s="390"/>
      <c r="G84" s="390"/>
      <c r="H84" s="390"/>
      <c r="I84" s="390"/>
      <c r="J84" s="140"/>
      <c r="K84" s="140"/>
      <c r="L84" s="387"/>
      <c r="M84" s="388"/>
      <c r="N84" s="350"/>
      <c r="O84" s="351"/>
      <c r="P84" s="351"/>
      <c r="Q84" s="351"/>
      <c r="R84" s="352"/>
      <c r="S84" s="5"/>
    </row>
    <row r="85" spans="1:21" ht="14.7" thickBot="1">
      <c r="A85" s="159"/>
      <c r="B85" s="390"/>
      <c r="C85" s="390"/>
      <c r="D85" s="390"/>
      <c r="E85" s="390"/>
      <c r="F85" s="390"/>
      <c r="G85" s="390"/>
      <c r="H85" s="390"/>
      <c r="I85" s="390"/>
      <c r="J85" s="140"/>
      <c r="K85" s="140"/>
      <c r="L85" s="140"/>
      <c r="M85" s="140"/>
      <c r="N85" s="140"/>
      <c r="O85" s="142"/>
      <c r="P85" s="142"/>
      <c r="Q85" s="142"/>
      <c r="R85" s="153"/>
      <c r="S85" s="5"/>
    </row>
    <row r="86" spans="1:21" ht="14.7" thickBot="1">
      <c r="A86" s="159"/>
      <c r="B86" s="390"/>
      <c r="C86" s="390"/>
      <c r="D86" s="390"/>
      <c r="E86" s="390"/>
      <c r="F86" s="390"/>
      <c r="G86" s="390"/>
      <c r="H86" s="390"/>
      <c r="I86" s="390"/>
      <c r="J86" s="140"/>
      <c r="K86" s="140"/>
      <c r="L86" s="377">
        <f>'REPORT CARD'!L64</f>
        <v>0</v>
      </c>
      <c r="M86" s="391"/>
      <c r="N86" s="353" t="str">
        <f>"Current Goal - Deadline: "&amp;'REPORT CARD'!J64</f>
        <v>Current Goal - Deadline: 2025</v>
      </c>
      <c r="O86" s="354"/>
      <c r="P86" s="354"/>
      <c r="Q86" s="354"/>
      <c r="R86" s="355"/>
      <c r="S86" s="5"/>
    </row>
    <row r="87" spans="1:21" ht="14.65" customHeight="1">
      <c r="A87" s="159"/>
      <c r="B87" s="390"/>
      <c r="C87" s="390"/>
      <c r="D87" s="390"/>
      <c r="E87" s="390"/>
      <c r="F87" s="390"/>
      <c r="G87" s="390"/>
      <c r="H87" s="390"/>
      <c r="I87" s="390"/>
      <c r="J87" s="140"/>
      <c r="K87" s="140"/>
      <c r="L87" s="392"/>
      <c r="M87" s="393"/>
      <c r="N87" s="356" t="str">
        <f>"This is the number of ZEVs you needed by "&amp;'REPORT CARD'!$J$64&amp;" for Group 1 vehicles. This number was calculated by taking "&amp;'REPORT CARD'!$K$64*100&amp;"% of the number of Group 1 vehicles you reported."</f>
        <v>This is the number of ZEVs you needed by 2025 for Group 1 vehicles. This number was calculated by taking 10% of the number of Group 1 vehicles you reported.</v>
      </c>
      <c r="O87" s="357"/>
      <c r="P87" s="357"/>
      <c r="Q87" s="357"/>
      <c r="R87" s="358"/>
      <c r="S87" s="5"/>
    </row>
    <row r="88" spans="1:21">
      <c r="A88" s="159"/>
      <c r="B88" s="390"/>
      <c r="C88" s="390"/>
      <c r="D88" s="390"/>
      <c r="E88" s="390"/>
      <c r="F88" s="390"/>
      <c r="G88" s="390"/>
      <c r="H88" s="390"/>
      <c r="I88" s="390"/>
      <c r="J88" s="343"/>
      <c r="K88" s="343"/>
      <c r="L88" s="392"/>
      <c r="M88" s="393"/>
      <c r="N88" s="359"/>
      <c r="O88" s="360"/>
      <c r="P88" s="360"/>
      <c r="Q88" s="360"/>
      <c r="R88" s="361"/>
      <c r="S88" s="90"/>
      <c r="U88" s="194"/>
    </row>
    <row r="89" spans="1:21">
      <c r="A89" s="159"/>
      <c r="B89" s="390"/>
      <c r="C89" s="390"/>
      <c r="D89" s="390"/>
      <c r="E89" s="390"/>
      <c r="F89" s="390"/>
      <c r="G89" s="390"/>
      <c r="H89" s="390"/>
      <c r="I89" s="390"/>
      <c r="J89" s="343"/>
      <c r="K89" s="343"/>
      <c r="L89" s="392"/>
      <c r="M89" s="393"/>
      <c r="N89" s="359"/>
      <c r="O89" s="360"/>
      <c r="P89" s="360"/>
      <c r="Q89" s="360"/>
      <c r="R89" s="361"/>
      <c r="S89" s="90"/>
    </row>
    <row r="90" spans="1:21">
      <c r="A90" s="159"/>
      <c r="B90" s="390"/>
      <c r="C90" s="390"/>
      <c r="D90" s="390"/>
      <c r="E90" s="390"/>
      <c r="F90" s="390"/>
      <c r="G90" s="390"/>
      <c r="H90" s="390"/>
      <c r="I90" s="390"/>
      <c r="J90" s="140"/>
      <c r="K90" s="140"/>
      <c r="L90" s="392"/>
      <c r="M90" s="393"/>
      <c r="N90" s="359"/>
      <c r="O90" s="360"/>
      <c r="P90" s="360"/>
      <c r="Q90" s="360"/>
      <c r="R90" s="361"/>
      <c r="S90" s="5"/>
    </row>
    <row r="91" spans="1:21" ht="14.7" thickBot="1">
      <c r="A91" s="159"/>
      <c r="B91" s="390"/>
      <c r="C91" s="390"/>
      <c r="D91" s="390"/>
      <c r="E91" s="390"/>
      <c r="F91" s="390"/>
      <c r="G91" s="390"/>
      <c r="H91" s="390"/>
      <c r="I91" s="390"/>
      <c r="J91" s="140"/>
      <c r="K91" s="140"/>
      <c r="L91" s="394"/>
      <c r="M91" s="395"/>
      <c r="N91" s="362"/>
      <c r="O91" s="363"/>
      <c r="P91" s="363"/>
      <c r="Q91" s="363"/>
      <c r="R91" s="364"/>
      <c r="S91" s="5"/>
    </row>
    <row r="92" spans="1:21" ht="14.7" thickBot="1">
      <c r="A92" s="159"/>
      <c r="B92" s="390"/>
      <c r="C92" s="390"/>
      <c r="D92" s="390"/>
      <c r="E92" s="390"/>
      <c r="F92" s="390"/>
      <c r="G92" s="390"/>
      <c r="H92" s="390"/>
      <c r="I92" s="390"/>
      <c r="J92" s="140"/>
      <c r="K92" s="140"/>
      <c r="L92" s="140"/>
      <c r="M92" s="140"/>
      <c r="N92" s="140"/>
      <c r="O92" s="140"/>
      <c r="P92" s="140"/>
      <c r="Q92" s="140"/>
      <c r="R92" s="154"/>
      <c r="S92" s="5"/>
    </row>
    <row r="93" spans="1:21" ht="14.65" customHeight="1" thickBot="1">
      <c r="A93" s="159"/>
      <c r="B93" s="390"/>
      <c r="C93" s="390"/>
      <c r="D93" s="390"/>
      <c r="E93" s="390"/>
      <c r="F93" s="390"/>
      <c r="G93" s="390"/>
      <c r="H93" s="390"/>
      <c r="I93" s="390"/>
      <c r="J93" s="140"/>
      <c r="K93" s="140"/>
      <c r="L93" s="377">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0</v>
      </c>
      <c r="M93" s="378"/>
      <c r="N93" s="365" t="str">
        <f>"Next Goal - Upcoming Deadline: "&amp;Graphs!H3</f>
        <v>Next Goal - Upcoming Deadline: 2028</v>
      </c>
      <c r="O93" s="366"/>
      <c r="P93" s="366"/>
      <c r="Q93" s="366"/>
      <c r="R93" s="367"/>
      <c r="S93" s="5"/>
    </row>
    <row r="94" spans="1:21" ht="14.65" customHeight="1">
      <c r="A94" s="159"/>
      <c r="B94" s="390"/>
      <c r="C94" s="390"/>
      <c r="D94" s="390"/>
      <c r="E94" s="390"/>
      <c r="F94" s="390"/>
      <c r="G94" s="390"/>
      <c r="H94" s="390"/>
      <c r="I94" s="390"/>
      <c r="J94" s="140"/>
      <c r="K94" s="140"/>
      <c r="L94" s="379"/>
      <c r="M94" s="380"/>
      <c r="N94" s="347" t="str">
        <f>"Assuming that your fleet does not increase in size, this is the number of ZEVs you will need in Group 1 for the next goal in "&amp;Graphs!$H$3&amp;". This number was calculated by taking "&amp;Graphs!B5*100&amp;"% of the number of Group 1 vehicles you reported."</f>
        <v>Assuming that your fleet does not increase in size, this is the number of ZEVs you will need in Group 1 for the next goal in 2028. This number was calculated by taking 0% of the number of Group 1 vehicles you reported.</v>
      </c>
      <c r="O94" s="348"/>
      <c r="P94" s="348"/>
      <c r="Q94" s="348"/>
      <c r="R94" s="349"/>
      <c r="S94" s="5"/>
      <c r="U94" s="194"/>
    </row>
    <row r="95" spans="1:21" ht="14.65" customHeight="1">
      <c r="A95" s="159"/>
      <c r="B95" s="390"/>
      <c r="C95" s="390"/>
      <c r="D95" s="390"/>
      <c r="E95" s="390"/>
      <c r="F95" s="390"/>
      <c r="G95" s="390"/>
      <c r="H95" s="390"/>
      <c r="I95" s="390"/>
      <c r="J95" s="343"/>
      <c r="K95" s="343"/>
      <c r="L95" s="379"/>
      <c r="M95" s="380"/>
      <c r="N95" s="266"/>
      <c r="O95" s="267"/>
      <c r="P95" s="267"/>
      <c r="Q95" s="267"/>
      <c r="R95" s="268"/>
      <c r="S95" s="90"/>
      <c r="U95" s="202"/>
    </row>
    <row r="96" spans="1:21" ht="14.65" customHeight="1">
      <c r="A96" s="159"/>
      <c r="B96" s="390"/>
      <c r="C96" s="390"/>
      <c r="D96" s="390"/>
      <c r="E96" s="390"/>
      <c r="F96" s="390"/>
      <c r="G96" s="390"/>
      <c r="H96" s="390"/>
      <c r="I96" s="390"/>
      <c r="J96" s="343"/>
      <c r="K96" s="343"/>
      <c r="L96" s="379"/>
      <c r="M96" s="380"/>
      <c r="N96" s="266"/>
      <c r="O96" s="267"/>
      <c r="P96" s="267"/>
      <c r="Q96" s="267"/>
      <c r="R96" s="268"/>
      <c r="S96" s="90"/>
    </row>
    <row r="97" spans="1:19" ht="14.65" customHeight="1">
      <c r="A97" s="159"/>
      <c r="B97" s="390"/>
      <c r="C97" s="390"/>
      <c r="D97" s="390"/>
      <c r="E97" s="390"/>
      <c r="F97" s="390"/>
      <c r="G97" s="390"/>
      <c r="H97" s="390"/>
      <c r="I97" s="390"/>
      <c r="J97" s="140"/>
      <c r="K97" s="140"/>
      <c r="L97" s="379"/>
      <c r="M97" s="380"/>
      <c r="N97" s="266"/>
      <c r="O97" s="267"/>
      <c r="P97" s="267"/>
      <c r="Q97" s="267"/>
      <c r="R97" s="268"/>
      <c r="S97" s="5"/>
    </row>
    <row r="98" spans="1:19" ht="14.85" customHeight="1" thickBot="1">
      <c r="A98" s="159"/>
      <c r="B98" s="390"/>
      <c r="C98" s="390"/>
      <c r="D98" s="390"/>
      <c r="E98" s="390"/>
      <c r="F98" s="390"/>
      <c r="G98" s="390"/>
      <c r="H98" s="390"/>
      <c r="I98" s="390"/>
      <c r="J98" s="140"/>
      <c r="K98" s="140"/>
      <c r="L98" s="381"/>
      <c r="M98" s="382"/>
      <c r="N98" s="350"/>
      <c r="O98" s="351"/>
      <c r="P98" s="351"/>
      <c r="Q98" s="351"/>
      <c r="R98" s="352"/>
      <c r="S98" s="5"/>
    </row>
    <row r="99" spans="1:19" ht="14.7" thickBot="1">
      <c r="A99" s="160"/>
      <c r="B99" s="143"/>
      <c r="C99" s="143"/>
      <c r="D99" s="157"/>
      <c r="E99" s="143"/>
      <c r="F99" s="143"/>
      <c r="G99" s="143"/>
      <c r="H99" s="143"/>
      <c r="I99" s="157"/>
      <c r="J99" s="143"/>
      <c r="K99" s="143"/>
      <c r="L99" s="143"/>
      <c r="M99" s="143"/>
      <c r="N99" s="143"/>
      <c r="O99" s="143"/>
      <c r="P99" s="143"/>
      <c r="Q99" s="143"/>
      <c r="R99" s="156"/>
      <c r="S99" s="8"/>
    </row>
    <row r="100" spans="1:19" ht="14.7" thickBot="1">
      <c r="A100" s="144"/>
      <c r="B100" s="305" t="s">
        <v>18</v>
      </c>
      <c r="C100" s="305"/>
      <c r="D100" s="305"/>
      <c r="E100" s="305"/>
      <c r="F100" s="305"/>
      <c r="G100" s="305"/>
      <c r="H100" s="305"/>
      <c r="I100" s="305"/>
      <c r="J100" s="145"/>
      <c r="K100" s="145"/>
      <c r="L100" s="377">
        <f>'REPORT CARD'!O66</f>
        <v>0</v>
      </c>
      <c r="M100" s="378"/>
      <c r="N100" s="344" t="str">
        <f>"Your Achievement - Reporting Year: "&amp;'User Profile'!D18</f>
        <v>Your Achievement - Reporting Year: 2022</v>
      </c>
      <c r="O100" s="345"/>
      <c r="P100" s="345"/>
      <c r="Q100" s="345"/>
      <c r="R100" s="346"/>
      <c r="S100" s="5"/>
    </row>
    <row r="101" spans="1:19" ht="14.65" customHeight="1">
      <c r="A101" s="51"/>
      <c r="B101" s="306"/>
      <c r="C101" s="306"/>
      <c r="D101" s="306"/>
      <c r="E101" s="306"/>
      <c r="F101" s="306"/>
      <c r="G101" s="306"/>
      <c r="H101" s="306"/>
      <c r="I101" s="306"/>
      <c r="L101" s="379"/>
      <c r="M101" s="380"/>
      <c r="N101" s="347" t="str">
        <f>IF('REPORT CARD'!L100&gt;='REPORT CARD'!L107,Admin!M102,IF('REPORT CARD'!L107=0,Admin!W102,Admin!R102))</f>
        <v>Great job! You have met you current goal! This is the number of zero-emission vehicles from Group 2 that you have achieved by 2022.</v>
      </c>
      <c r="O101" s="348"/>
      <c r="P101" s="348"/>
      <c r="Q101" s="348"/>
      <c r="R101" s="349"/>
      <c r="S101" s="5"/>
    </row>
    <row r="102" spans="1:19">
      <c r="A102" s="51"/>
      <c r="D102" s="137"/>
      <c r="I102" s="137"/>
      <c r="J102" s="342"/>
      <c r="K102" s="342"/>
      <c r="L102" s="379"/>
      <c r="M102" s="380"/>
      <c r="N102" s="266"/>
      <c r="O102" s="267"/>
      <c r="P102" s="267"/>
      <c r="Q102" s="267"/>
      <c r="R102" s="268"/>
      <c r="S102" s="5"/>
    </row>
    <row r="103" spans="1:19">
      <c r="A103" s="51"/>
      <c r="B103" s="308"/>
      <c r="C103" s="308"/>
      <c r="D103" s="308"/>
      <c r="E103" s="308"/>
      <c r="F103" s="308"/>
      <c r="G103" s="308"/>
      <c r="H103" s="308"/>
      <c r="I103" s="308"/>
      <c r="J103" s="342"/>
      <c r="K103" s="342"/>
      <c r="L103" s="379"/>
      <c r="M103" s="380"/>
      <c r="N103" s="266"/>
      <c r="O103" s="267"/>
      <c r="P103" s="267"/>
      <c r="Q103" s="267"/>
      <c r="R103" s="268"/>
      <c r="S103" s="5"/>
    </row>
    <row r="104" spans="1:19">
      <c r="A104" s="51"/>
      <c r="B104" s="308"/>
      <c r="C104" s="308"/>
      <c r="D104" s="308"/>
      <c r="E104" s="308"/>
      <c r="F104" s="308"/>
      <c r="G104" s="308"/>
      <c r="H104" s="308"/>
      <c r="I104" s="308"/>
      <c r="L104" s="379"/>
      <c r="M104" s="380"/>
      <c r="N104" s="266"/>
      <c r="O104" s="267"/>
      <c r="P104" s="267"/>
      <c r="Q104" s="267"/>
      <c r="R104" s="268"/>
      <c r="S104" s="5"/>
    </row>
    <row r="105" spans="1:19" ht="14.7" thickBot="1">
      <c r="A105" s="51"/>
      <c r="B105" s="308"/>
      <c r="C105" s="308"/>
      <c r="D105" s="308"/>
      <c r="E105" s="308"/>
      <c r="F105" s="308"/>
      <c r="G105" s="308"/>
      <c r="H105" s="308"/>
      <c r="I105" s="308"/>
      <c r="L105" s="381"/>
      <c r="M105" s="382"/>
      <c r="N105" s="350"/>
      <c r="O105" s="351"/>
      <c r="P105" s="351"/>
      <c r="Q105" s="351"/>
      <c r="R105" s="352"/>
      <c r="S105" s="5"/>
    </row>
    <row r="106" spans="1:19" ht="14.7" thickBot="1">
      <c r="A106" s="51"/>
      <c r="B106" s="308"/>
      <c r="C106" s="308"/>
      <c r="D106" s="308"/>
      <c r="E106" s="308"/>
      <c r="F106" s="308"/>
      <c r="G106" s="308"/>
      <c r="H106" s="308"/>
      <c r="I106" s="308"/>
      <c r="O106" s="118"/>
      <c r="P106" s="118"/>
      <c r="Q106" s="118"/>
      <c r="R106" s="146"/>
      <c r="S106" s="5"/>
    </row>
    <row r="107" spans="1:19" ht="14.7" thickBot="1">
      <c r="A107" s="51"/>
      <c r="B107" s="308"/>
      <c r="C107" s="308"/>
      <c r="D107" s="308"/>
      <c r="E107" s="308"/>
      <c r="F107" s="308"/>
      <c r="G107" s="308"/>
      <c r="H107" s="308"/>
      <c r="I107" s="308"/>
      <c r="L107" s="377">
        <f>'REPORT CARD'!L66</f>
        <v>0</v>
      </c>
      <c r="M107" s="391"/>
      <c r="N107" s="353" t="str">
        <f>"Current Goal - Deadline: "&amp;'REPORT CARD'!J66</f>
        <v>Current Goal - Deadline: 2027</v>
      </c>
      <c r="O107" s="354"/>
      <c r="P107" s="354"/>
      <c r="Q107" s="354"/>
      <c r="R107" s="355"/>
      <c r="S107" s="5"/>
    </row>
    <row r="108" spans="1:19" ht="14.65" customHeight="1">
      <c r="A108" s="51"/>
      <c r="B108" s="308"/>
      <c r="C108" s="308"/>
      <c r="D108" s="308"/>
      <c r="E108" s="308"/>
      <c r="F108" s="308"/>
      <c r="G108" s="308"/>
      <c r="H108" s="308"/>
      <c r="I108" s="308"/>
      <c r="L108" s="392"/>
      <c r="M108" s="393"/>
      <c r="N108" s="347" t="str">
        <f>"This is the number of ZEVs you needed by "&amp;'REPORT CARD'!J66&amp;" for Group 2 vehicles. This number was calculated by taking "&amp;'REPORT CARD'!K66*100&amp;"% of the number of Group 2 vehicles you reported."</f>
        <v>This is the number of ZEVs you needed by 2027 for Group 2 vehicles. This number was calculated by taking 10% of the number of Group 2 vehicles you reported.</v>
      </c>
      <c r="O108" s="348"/>
      <c r="P108" s="348"/>
      <c r="Q108" s="348"/>
      <c r="R108" s="349"/>
      <c r="S108" s="5"/>
    </row>
    <row r="109" spans="1:19">
      <c r="A109" s="51"/>
      <c r="B109" s="308"/>
      <c r="C109" s="308"/>
      <c r="D109" s="308"/>
      <c r="E109" s="308"/>
      <c r="F109" s="308"/>
      <c r="G109" s="308"/>
      <c r="H109" s="308"/>
      <c r="I109" s="308"/>
      <c r="J109" s="342"/>
      <c r="K109" s="342"/>
      <c r="L109" s="392"/>
      <c r="M109" s="393"/>
      <c r="N109" s="266"/>
      <c r="O109" s="267"/>
      <c r="P109" s="267"/>
      <c r="Q109" s="267"/>
      <c r="R109" s="268"/>
      <c r="S109" s="5"/>
    </row>
    <row r="110" spans="1:19">
      <c r="A110" s="51"/>
      <c r="B110" s="308"/>
      <c r="C110" s="308"/>
      <c r="D110" s="308"/>
      <c r="E110" s="308"/>
      <c r="F110" s="308"/>
      <c r="G110" s="308"/>
      <c r="H110" s="308"/>
      <c r="I110" s="308"/>
      <c r="J110" s="342"/>
      <c r="K110" s="342"/>
      <c r="L110" s="392"/>
      <c r="M110" s="393"/>
      <c r="N110" s="266"/>
      <c r="O110" s="267"/>
      <c r="P110" s="267"/>
      <c r="Q110" s="267"/>
      <c r="R110" s="268"/>
      <c r="S110" s="5"/>
    </row>
    <row r="111" spans="1:19">
      <c r="A111" s="51"/>
      <c r="B111" s="308"/>
      <c r="C111" s="308"/>
      <c r="D111" s="308"/>
      <c r="E111" s="308"/>
      <c r="F111" s="308"/>
      <c r="G111" s="308"/>
      <c r="H111" s="308"/>
      <c r="I111" s="308"/>
      <c r="L111" s="392"/>
      <c r="M111" s="393"/>
      <c r="N111" s="266"/>
      <c r="O111" s="267"/>
      <c r="P111" s="267"/>
      <c r="Q111" s="267"/>
      <c r="R111" s="268"/>
      <c r="S111" s="5"/>
    </row>
    <row r="112" spans="1:19" ht="14.7" thickBot="1">
      <c r="A112" s="51"/>
      <c r="B112" s="308"/>
      <c r="C112" s="308"/>
      <c r="D112" s="308"/>
      <c r="E112" s="308"/>
      <c r="F112" s="308"/>
      <c r="G112" s="308"/>
      <c r="H112" s="308"/>
      <c r="I112" s="308"/>
      <c r="L112" s="394"/>
      <c r="M112" s="395"/>
      <c r="N112" s="350"/>
      <c r="O112" s="351"/>
      <c r="P112" s="351"/>
      <c r="Q112" s="351"/>
      <c r="R112" s="352"/>
      <c r="S112" s="5"/>
    </row>
    <row r="113" spans="1:21" ht="14.7" thickBot="1">
      <c r="A113" s="51"/>
      <c r="B113" s="308"/>
      <c r="C113" s="308"/>
      <c r="D113" s="308"/>
      <c r="E113" s="308"/>
      <c r="F113" s="308"/>
      <c r="G113" s="308"/>
      <c r="H113" s="308"/>
      <c r="I113" s="308"/>
      <c r="R113" s="147"/>
      <c r="S113" s="5"/>
    </row>
    <row r="114" spans="1:21" ht="14.65" customHeight="1" thickBot="1">
      <c r="A114" s="51"/>
      <c r="B114" s="308"/>
      <c r="C114" s="308"/>
      <c r="D114" s="308"/>
      <c r="E114" s="308"/>
      <c r="F114" s="308"/>
      <c r="G114" s="308"/>
      <c r="H114" s="308"/>
      <c r="I114" s="308"/>
      <c r="L114" s="377">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0</v>
      </c>
      <c r="M114" s="378"/>
      <c r="N114" s="365" t="str">
        <f>"Next Goal - Upcoming Deadline: "&amp;Graphs!I3</f>
        <v>Next Goal - Upcoming Deadline: 2030</v>
      </c>
      <c r="O114" s="366"/>
      <c r="P114" s="366"/>
      <c r="Q114" s="366"/>
      <c r="R114" s="367"/>
      <c r="S114" s="5"/>
    </row>
    <row r="115" spans="1:21" ht="14.65" customHeight="1">
      <c r="A115" s="51"/>
      <c r="B115" s="308"/>
      <c r="C115" s="308"/>
      <c r="D115" s="308"/>
      <c r="E115" s="308"/>
      <c r="F115" s="308"/>
      <c r="G115" s="308"/>
      <c r="H115" s="308"/>
      <c r="I115" s="308"/>
      <c r="L115" s="379"/>
      <c r="M115" s="380"/>
      <c r="N115" s="347" t="str">
        <f>"Assuming that your fleet does not increase in size, this is the amount of ZEVs you will need in Group 2 for the next goal in "&amp;Graphs!I3&amp;". This number was calculated by taking "&amp;Graphs!D5*100&amp;"% of the number of Group 2 vehicles you reported."</f>
        <v>Assuming that your fleet does not increase in size, this is the amount of ZEVs you will need in Group 2 for the next goal in 2030. This number was calculated by taking 0% of the number of Group 2 vehicles you reported.</v>
      </c>
      <c r="O115" s="348"/>
      <c r="P115" s="348"/>
      <c r="Q115" s="348"/>
      <c r="R115" s="349"/>
      <c r="S115" s="5"/>
    </row>
    <row r="116" spans="1:21" ht="14.65" customHeight="1">
      <c r="A116" s="51"/>
      <c r="B116" s="308"/>
      <c r="C116" s="308"/>
      <c r="D116" s="308"/>
      <c r="E116" s="308"/>
      <c r="F116" s="308"/>
      <c r="G116" s="308"/>
      <c r="H116" s="308"/>
      <c r="I116" s="308"/>
      <c r="J116" s="342"/>
      <c r="K116" s="342"/>
      <c r="L116" s="379"/>
      <c r="M116" s="380"/>
      <c r="N116" s="266"/>
      <c r="O116" s="267"/>
      <c r="P116" s="267"/>
      <c r="Q116" s="267"/>
      <c r="R116" s="268"/>
      <c r="S116" s="90"/>
    </row>
    <row r="117" spans="1:21" ht="14.65" customHeight="1">
      <c r="A117" s="51"/>
      <c r="B117" s="308"/>
      <c r="C117" s="308"/>
      <c r="D117" s="308"/>
      <c r="E117" s="308"/>
      <c r="F117" s="308"/>
      <c r="G117" s="308"/>
      <c r="H117" s="308"/>
      <c r="I117" s="308"/>
      <c r="J117" s="342"/>
      <c r="K117" s="342"/>
      <c r="L117" s="379"/>
      <c r="M117" s="380"/>
      <c r="N117" s="266"/>
      <c r="O117" s="267"/>
      <c r="P117" s="267"/>
      <c r="Q117" s="267"/>
      <c r="R117" s="268"/>
      <c r="S117" s="90"/>
    </row>
    <row r="118" spans="1:21" ht="14.65" customHeight="1">
      <c r="A118" s="51"/>
      <c r="B118" s="308"/>
      <c r="C118" s="308"/>
      <c r="D118" s="308"/>
      <c r="E118" s="308"/>
      <c r="F118" s="308"/>
      <c r="G118" s="308"/>
      <c r="H118" s="308"/>
      <c r="I118" s="308"/>
      <c r="L118" s="379"/>
      <c r="M118" s="380"/>
      <c r="N118" s="266"/>
      <c r="O118" s="267"/>
      <c r="P118" s="267"/>
      <c r="Q118" s="267"/>
      <c r="R118" s="268"/>
      <c r="S118" s="5"/>
    </row>
    <row r="119" spans="1:21" ht="14.85" customHeight="1" thickBot="1">
      <c r="A119" s="51"/>
      <c r="B119" s="308"/>
      <c r="C119" s="308"/>
      <c r="D119" s="308"/>
      <c r="E119" s="308"/>
      <c r="F119" s="308"/>
      <c r="G119" s="308"/>
      <c r="H119" s="308"/>
      <c r="I119" s="308"/>
      <c r="L119" s="381"/>
      <c r="M119" s="382"/>
      <c r="N119" s="350"/>
      <c r="O119" s="351"/>
      <c r="P119" s="351"/>
      <c r="Q119" s="351"/>
      <c r="R119" s="352"/>
      <c r="S119" s="5"/>
    </row>
    <row r="120" spans="1:21" ht="14.7" thickBot="1">
      <c r="A120" s="148"/>
      <c r="B120" s="52"/>
      <c r="C120" s="52"/>
      <c r="D120" s="138"/>
      <c r="E120" s="52"/>
      <c r="F120" s="52"/>
      <c r="G120" s="52"/>
      <c r="H120" s="52"/>
      <c r="I120" s="138"/>
      <c r="J120" s="52"/>
      <c r="K120" s="52"/>
      <c r="L120" s="52"/>
      <c r="M120" s="52"/>
      <c r="N120" s="52"/>
      <c r="O120" s="52"/>
      <c r="P120" s="52"/>
      <c r="Q120" s="52"/>
      <c r="R120" s="149"/>
      <c r="S120" s="8"/>
    </row>
    <row r="121" spans="1:21" ht="14.7" thickBot="1">
      <c r="A121" s="150"/>
      <c r="B121" s="303" t="s">
        <v>19</v>
      </c>
      <c r="C121" s="303"/>
      <c r="D121" s="303"/>
      <c r="E121" s="303"/>
      <c r="F121" s="303"/>
      <c r="G121" s="303"/>
      <c r="H121" s="303"/>
      <c r="I121" s="303"/>
      <c r="J121" s="151"/>
      <c r="K121" s="151"/>
      <c r="L121" s="383">
        <f>'REPORT CARD'!O105</f>
        <v>0</v>
      </c>
      <c r="M121" s="384"/>
      <c r="N121" s="344" t="str">
        <f>"Your Achievement - Reporting Year: "&amp;'User Profile'!D18</f>
        <v>Your Achievement - Reporting Year: 2022</v>
      </c>
      <c r="O121" s="345"/>
      <c r="P121" s="345"/>
      <c r="Q121" s="345"/>
      <c r="R121" s="346"/>
      <c r="S121" s="5"/>
    </row>
    <row r="122" spans="1:21" ht="14.65" customHeight="1">
      <c r="A122" s="152"/>
      <c r="B122" s="304"/>
      <c r="C122" s="304"/>
      <c r="D122" s="304"/>
      <c r="E122" s="304"/>
      <c r="F122" s="304"/>
      <c r="G122" s="304"/>
      <c r="H122" s="304"/>
      <c r="I122" s="304"/>
      <c r="J122" s="140"/>
      <c r="K122" s="140"/>
      <c r="L122" s="385"/>
      <c r="M122" s="386"/>
      <c r="N122" s="347" t="str">
        <f>IF('REPORT CARD'!L121&gt;='REPORT CARD'!L128,Admin!M109,IF('REPORT CARD'!L128=0,Admin!W109,Admin!R109))</f>
        <v>Great job! You have met you current goal! This is the number of zero-emission vehicles from Group 3 that you have achieved by 2022.</v>
      </c>
      <c r="O122" s="348"/>
      <c r="P122" s="348"/>
      <c r="Q122" s="348"/>
      <c r="R122" s="349"/>
      <c r="S122" s="5"/>
    </row>
    <row r="123" spans="1:21">
      <c r="A123" s="152"/>
      <c r="B123" s="140"/>
      <c r="C123" s="140"/>
      <c r="D123" s="141"/>
      <c r="E123" s="140"/>
      <c r="F123" s="140"/>
      <c r="G123" s="140"/>
      <c r="H123" s="140"/>
      <c r="I123" s="141"/>
      <c r="J123" s="343"/>
      <c r="K123" s="343"/>
      <c r="L123" s="385"/>
      <c r="M123" s="386"/>
      <c r="N123" s="266"/>
      <c r="O123" s="267"/>
      <c r="P123" s="267"/>
      <c r="Q123" s="267"/>
      <c r="R123" s="268"/>
      <c r="S123" s="5"/>
      <c r="U123" s="194"/>
    </row>
    <row r="124" spans="1:21">
      <c r="A124" s="152"/>
      <c r="B124" s="390"/>
      <c r="C124" s="390"/>
      <c r="D124" s="390"/>
      <c r="E124" s="390"/>
      <c r="F124" s="390"/>
      <c r="G124" s="390"/>
      <c r="H124" s="390"/>
      <c r="I124" s="390"/>
      <c r="J124" s="343"/>
      <c r="K124" s="343"/>
      <c r="L124" s="385"/>
      <c r="M124" s="386"/>
      <c r="N124" s="266"/>
      <c r="O124" s="267"/>
      <c r="P124" s="267"/>
      <c r="Q124" s="267"/>
      <c r="R124" s="268"/>
      <c r="S124" s="5"/>
    </row>
    <row r="125" spans="1:21">
      <c r="A125" s="152"/>
      <c r="B125" s="390"/>
      <c r="C125" s="390"/>
      <c r="D125" s="390"/>
      <c r="E125" s="390"/>
      <c r="F125" s="390"/>
      <c r="G125" s="390"/>
      <c r="H125" s="390"/>
      <c r="I125" s="390"/>
      <c r="J125" s="140"/>
      <c r="K125" s="140"/>
      <c r="L125" s="385"/>
      <c r="M125" s="386"/>
      <c r="N125" s="266"/>
      <c r="O125" s="267"/>
      <c r="P125" s="267"/>
      <c r="Q125" s="267"/>
      <c r="R125" s="268"/>
      <c r="S125" s="5"/>
    </row>
    <row r="126" spans="1:21" ht="14.7" thickBot="1">
      <c r="A126" s="152"/>
      <c r="B126" s="390"/>
      <c r="C126" s="390"/>
      <c r="D126" s="390"/>
      <c r="E126" s="390"/>
      <c r="F126" s="390"/>
      <c r="G126" s="390"/>
      <c r="H126" s="390"/>
      <c r="I126" s="390"/>
      <c r="J126" s="140"/>
      <c r="K126" s="140"/>
      <c r="L126" s="387"/>
      <c r="M126" s="388"/>
      <c r="N126" s="350"/>
      <c r="O126" s="351"/>
      <c r="P126" s="351"/>
      <c r="Q126" s="351"/>
      <c r="R126" s="352"/>
      <c r="S126" s="5"/>
    </row>
    <row r="127" spans="1:21" ht="14.7" thickBot="1">
      <c r="A127" s="152"/>
      <c r="B127" s="390"/>
      <c r="C127" s="390"/>
      <c r="D127" s="390"/>
      <c r="E127" s="390"/>
      <c r="F127" s="390"/>
      <c r="G127" s="390"/>
      <c r="H127" s="390"/>
      <c r="I127" s="390"/>
      <c r="J127" s="140"/>
      <c r="K127" s="140"/>
      <c r="L127" s="140"/>
      <c r="M127" s="140"/>
      <c r="N127" s="140"/>
      <c r="O127" s="142"/>
      <c r="P127" s="142"/>
      <c r="Q127" s="142"/>
      <c r="R127" s="153"/>
      <c r="S127" s="5"/>
    </row>
    <row r="128" spans="1:21" ht="14.7" thickBot="1">
      <c r="A128" s="152"/>
      <c r="B128" s="390"/>
      <c r="C128" s="390"/>
      <c r="D128" s="390"/>
      <c r="E128" s="390"/>
      <c r="F128" s="390"/>
      <c r="G128" s="390"/>
      <c r="H128" s="390"/>
      <c r="I128" s="390"/>
      <c r="J128" s="140"/>
      <c r="K128" s="140"/>
      <c r="L128" s="377">
        <f>'REPORT CARD'!L68</f>
        <v>0</v>
      </c>
      <c r="M128" s="391"/>
      <c r="N128" s="404" t="str">
        <f>"Current Goal - Deadline: "&amp;'REPORT CARD'!J68</f>
        <v>Current Goal - Deadline: 2030</v>
      </c>
      <c r="O128" s="405"/>
      <c r="P128" s="405"/>
      <c r="Q128" s="405"/>
      <c r="R128" s="406"/>
      <c r="S128" s="5"/>
    </row>
    <row r="129" spans="1:19" ht="14.65" customHeight="1">
      <c r="A129" s="152"/>
      <c r="B129" s="390"/>
      <c r="C129" s="390"/>
      <c r="D129" s="390"/>
      <c r="E129" s="390"/>
      <c r="F129" s="390"/>
      <c r="G129" s="390"/>
      <c r="H129" s="390"/>
      <c r="I129" s="390"/>
      <c r="J129" s="140"/>
      <c r="K129" s="140"/>
      <c r="L129" s="392"/>
      <c r="M129" s="393"/>
      <c r="N129" s="410" t="str">
        <f>"This is the number of ZEVs you needed by "&amp;'REPORT CARD'!J68&amp;" for Group 3 vehicles. This number was calculated by taking "&amp;'REPORT CARD'!K68*100&amp;"% of the number of Group 3 vehicles you reported."</f>
        <v>This is the number of ZEVs you needed by 2030 for Group 3 vehicles. This number was calculated by taking 10% of the number of Group 3 vehicles you reported.</v>
      </c>
      <c r="O129" s="411"/>
      <c r="P129" s="411"/>
      <c r="Q129" s="411"/>
      <c r="R129" s="412"/>
      <c r="S129" s="5"/>
    </row>
    <row r="130" spans="1:19">
      <c r="A130" s="152"/>
      <c r="B130" s="390"/>
      <c r="C130" s="390"/>
      <c r="D130" s="390"/>
      <c r="E130" s="390"/>
      <c r="F130" s="390"/>
      <c r="G130" s="390"/>
      <c r="H130" s="390"/>
      <c r="I130" s="390"/>
      <c r="J130" s="343"/>
      <c r="K130" s="343"/>
      <c r="L130" s="392"/>
      <c r="M130" s="393"/>
      <c r="N130" s="413"/>
      <c r="O130" s="414"/>
      <c r="P130" s="414"/>
      <c r="Q130" s="414"/>
      <c r="R130" s="415"/>
      <c r="S130" s="5"/>
    </row>
    <row r="131" spans="1:19">
      <c r="A131" s="152"/>
      <c r="B131" s="390"/>
      <c r="C131" s="390"/>
      <c r="D131" s="390"/>
      <c r="E131" s="390"/>
      <c r="F131" s="390"/>
      <c r="G131" s="390"/>
      <c r="H131" s="390"/>
      <c r="I131" s="390"/>
      <c r="J131" s="343"/>
      <c r="K131" s="343"/>
      <c r="L131" s="392"/>
      <c r="M131" s="393"/>
      <c r="N131" s="413"/>
      <c r="O131" s="414"/>
      <c r="P131" s="414"/>
      <c r="Q131" s="414"/>
      <c r="R131" s="415"/>
      <c r="S131" s="5"/>
    </row>
    <row r="132" spans="1:19">
      <c r="A132" s="152"/>
      <c r="B132" s="390"/>
      <c r="C132" s="390"/>
      <c r="D132" s="390"/>
      <c r="E132" s="390"/>
      <c r="F132" s="390"/>
      <c r="G132" s="390"/>
      <c r="H132" s="390"/>
      <c r="I132" s="390"/>
      <c r="J132" s="140"/>
      <c r="K132" s="140"/>
      <c r="L132" s="392"/>
      <c r="M132" s="393"/>
      <c r="N132" s="413"/>
      <c r="O132" s="414"/>
      <c r="P132" s="414"/>
      <c r="Q132" s="414"/>
      <c r="R132" s="415"/>
      <c r="S132" s="5"/>
    </row>
    <row r="133" spans="1:19" ht="14.7" thickBot="1">
      <c r="A133" s="152"/>
      <c r="B133" s="390"/>
      <c r="C133" s="390"/>
      <c r="D133" s="390"/>
      <c r="E133" s="390"/>
      <c r="F133" s="390"/>
      <c r="G133" s="390"/>
      <c r="H133" s="390"/>
      <c r="I133" s="390"/>
      <c r="J133" s="140"/>
      <c r="K133" s="140"/>
      <c r="L133" s="394"/>
      <c r="M133" s="395"/>
      <c r="N133" s="416"/>
      <c r="O133" s="417"/>
      <c r="P133" s="417"/>
      <c r="Q133" s="417"/>
      <c r="R133" s="418"/>
      <c r="S133" s="5"/>
    </row>
    <row r="134" spans="1:19" ht="14.7" thickBot="1">
      <c r="A134" s="152"/>
      <c r="B134" s="390"/>
      <c r="C134" s="390"/>
      <c r="D134" s="390"/>
      <c r="E134" s="390"/>
      <c r="F134" s="390"/>
      <c r="G134" s="390"/>
      <c r="H134" s="390"/>
      <c r="I134" s="390"/>
      <c r="J134" s="140"/>
      <c r="K134" s="140"/>
      <c r="L134" s="140"/>
      <c r="M134" s="140"/>
      <c r="N134" s="140"/>
      <c r="O134" s="140"/>
      <c r="P134" s="140"/>
      <c r="Q134" s="140"/>
      <c r="R134" s="154"/>
      <c r="S134" s="5"/>
    </row>
    <row r="135" spans="1:19" ht="14.65" customHeight="1">
      <c r="A135" s="152"/>
      <c r="B135" s="390"/>
      <c r="C135" s="390"/>
      <c r="D135" s="390"/>
      <c r="E135" s="390"/>
      <c r="F135" s="390"/>
      <c r="G135" s="390"/>
      <c r="H135" s="390"/>
      <c r="I135" s="390"/>
      <c r="J135" s="140"/>
      <c r="K135" s="140"/>
      <c r="L135" s="377">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0</v>
      </c>
      <c r="M135" s="378"/>
      <c r="N135" s="407" t="str">
        <f>"Next Goal - Upcoming Deadline: "&amp;Graphs!J3</f>
        <v>Next Goal - Upcoming Deadline: 2033</v>
      </c>
      <c r="O135" s="408"/>
      <c r="P135" s="408"/>
      <c r="Q135" s="408"/>
      <c r="R135" s="409"/>
      <c r="S135" s="5"/>
    </row>
    <row r="136" spans="1:19" ht="14.65" customHeight="1">
      <c r="A136" s="152"/>
      <c r="B136" s="390"/>
      <c r="C136" s="390"/>
      <c r="D136" s="390"/>
      <c r="E136" s="390"/>
      <c r="F136" s="390"/>
      <c r="G136" s="390"/>
      <c r="H136" s="390"/>
      <c r="I136" s="390"/>
      <c r="J136" s="140"/>
      <c r="K136" s="140"/>
      <c r="L136" s="379"/>
      <c r="M136" s="380"/>
      <c r="N136" s="266" t="str">
        <f>"Assuming that your fleet does not increase in size, this is the amount of ZEVs you will need in Group 3 for the next goal in "&amp;Graphs!J3&amp;". This number was calculated by taking "&amp;Graphs!F5*100&amp;"% of the number of Group 3 vehicles you reported."</f>
        <v>Assuming that your fleet does not increase in size, this is the amount of ZEVs you will need in Group 3 for the next goal in 2033. This number was calculated by taking 0% of the number of Group 3 vehicles you reported.</v>
      </c>
      <c r="O136" s="267"/>
      <c r="P136" s="267"/>
      <c r="Q136" s="267"/>
      <c r="R136" s="268"/>
      <c r="S136" s="5"/>
    </row>
    <row r="137" spans="1:19" ht="14.65" customHeight="1">
      <c r="A137" s="152"/>
      <c r="B137" s="390"/>
      <c r="C137" s="390"/>
      <c r="D137" s="390"/>
      <c r="E137" s="390"/>
      <c r="F137" s="390"/>
      <c r="G137" s="390"/>
      <c r="H137" s="390"/>
      <c r="I137" s="390"/>
      <c r="J137" s="343"/>
      <c r="K137" s="343"/>
      <c r="L137" s="379"/>
      <c r="M137" s="380"/>
      <c r="N137" s="266"/>
      <c r="O137" s="267"/>
      <c r="P137" s="267"/>
      <c r="Q137" s="267"/>
      <c r="R137" s="268"/>
      <c r="S137" s="90"/>
    </row>
    <row r="138" spans="1:19" ht="14.65" customHeight="1">
      <c r="A138" s="152"/>
      <c r="B138" s="390"/>
      <c r="C138" s="390"/>
      <c r="D138" s="390"/>
      <c r="E138" s="390"/>
      <c r="F138" s="390"/>
      <c r="G138" s="390"/>
      <c r="H138" s="390"/>
      <c r="I138" s="390"/>
      <c r="J138" s="343"/>
      <c r="K138" s="343"/>
      <c r="L138" s="379"/>
      <c r="M138" s="380"/>
      <c r="N138" s="266"/>
      <c r="O138" s="267"/>
      <c r="P138" s="267"/>
      <c r="Q138" s="267"/>
      <c r="R138" s="268"/>
      <c r="S138" s="90"/>
    </row>
    <row r="139" spans="1:19" ht="14.65" customHeight="1">
      <c r="A139" s="152"/>
      <c r="B139" s="390"/>
      <c r="C139" s="390"/>
      <c r="D139" s="390"/>
      <c r="E139" s="390"/>
      <c r="F139" s="390"/>
      <c r="G139" s="390"/>
      <c r="H139" s="390"/>
      <c r="I139" s="390"/>
      <c r="J139" s="140"/>
      <c r="K139" s="140"/>
      <c r="L139" s="379"/>
      <c r="M139" s="380"/>
      <c r="N139" s="266"/>
      <c r="O139" s="267"/>
      <c r="P139" s="267"/>
      <c r="Q139" s="267"/>
      <c r="R139" s="268"/>
      <c r="S139" s="5"/>
    </row>
    <row r="140" spans="1:19" ht="14.85" customHeight="1" thickBot="1">
      <c r="A140" s="152"/>
      <c r="B140" s="390"/>
      <c r="C140" s="390"/>
      <c r="D140" s="390"/>
      <c r="E140" s="390"/>
      <c r="F140" s="390"/>
      <c r="G140" s="390"/>
      <c r="H140" s="390"/>
      <c r="I140" s="390"/>
      <c r="J140" s="140"/>
      <c r="K140" s="140"/>
      <c r="L140" s="381"/>
      <c r="M140" s="382"/>
      <c r="N140" s="266"/>
      <c r="O140" s="267"/>
      <c r="P140" s="267"/>
      <c r="Q140" s="267"/>
      <c r="R140" s="268"/>
      <c r="S140" s="5"/>
    </row>
    <row r="141" spans="1:19" ht="14.7" thickBot="1">
      <c r="A141" s="155"/>
      <c r="B141" s="143"/>
      <c r="C141" s="143"/>
      <c r="D141" s="143"/>
      <c r="E141" s="143"/>
      <c r="F141" s="143"/>
      <c r="G141" s="143"/>
      <c r="H141" s="143"/>
      <c r="I141" s="143"/>
      <c r="J141" s="143"/>
      <c r="K141" s="143"/>
      <c r="L141" s="143"/>
      <c r="M141" s="143"/>
      <c r="N141" s="143"/>
      <c r="O141" s="143"/>
      <c r="P141" s="143"/>
      <c r="Q141" s="143"/>
      <c r="R141" s="156"/>
      <c r="S141" s="5"/>
    </row>
    <row r="142" spans="1:19">
      <c r="A142" s="5"/>
      <c r="S142" s="5"/>
    </row>
    <row r="143" spans="1:19">
      <c r="A143" s="5"/>
      <c r="S143" s="5"/>
    </row>
    <row r="144" spans="1:19" ht="14.65" customHeight="1">
      <c r="A144" s="5"/>
      <c r="G144" s="136"/>
      <c r="H144" s="136"/>
      <c r="I144" s="136"/>
      <c r="J144" s="136"/>
      <c r="K144" s="136"/>
      <c r="L144" s="136"/>
      <c r="M144" s="136"/>
      <c r="S144" s="5"/>
    </row>
    <row r="145" spans="1:21" ht="14.65" customHeight="1">
      <c r="A145" s="5"/>
      <c r="F145" s="312" t="s">
        <v>20</v>
      </c>
      <c r="G145" s="312"/>
      <c r="H145" s="312"/>
      <c r="I145" s="312"/>
      <c r="J145" s="312"/>
      <c r="K145" s="312"/>
      <c r="L145" s="312"/>
      <c r="M145" s="312"/>
      <c r="N145" s="136"/>
      <c r="S145" s="5"/>
    </row>
    <row r="146" spans="1:21" ht="14.65" customHeight="1">
      <c r="A146" s="5"/>
      <c r="F146" s="312"/>
      <c r="G146" s="312"/>
      <c r="H146" s="312"/>
      <c r="I146" s="312"/>
      <c r="J146" s="312"/>
      <c r="K146" s="312"/>
      <c r="L146" s="312"/>
      <c r="M146" s="312"/>
      <c r="N146" s="136"/>
      <c r="S146" s="8"/>
    </row>
    <row r="147" spans="1:21">
      <c r="A147" s="5"/>
      <c r="S147" s="5"/>
    </row>
    <row r="148" spans="1:21" ht="14.7" thickBot="1">
      <c r="A148" s="52"/>
      <c r="S148" s="5"/>
    </row>
    <row r="149" spans="1:21">
      <c r="A149" s="471" t="s">
        <v>21</v>
      </c>
      <c r="B149" s="472"/>
      <c r="C149" s="472"/>
      <c r="D149" s="472"/>
      <c r="E149" s="472"/>
      <c r="F149" s="472"/>
      <c r="G149" s="472"/>
      <c r="H149" s="472"/>
      <c r="I149" s="472"/>
      <c r="J149" s="473"/>
      <c r="L149" s="480" t="s">
        <v>22</v>
      </c>
      <c r="M149" s="481"/>
      <c r="N149" s="481"/>
      <c r="O149" s="481"/>
      <c r="P149" s="481"/>
      <c r="Q149" s="481"/>
      <c r="R149" s="482"/>
      <c r="S149" s="5"/>
    </row>
    <row r="150" spans="1:21" ht="14.65" customHeight="1">
      <c r="A150" s="474"/>
      <c r="B150" s="475"/>
      <c r="C150" s="475"/>
      <c r="D150" s="475"/>
      <c r="E150" s="475"/>
      <c r="F150" s="475"/>
      <c r="G150" s="475"/>
      <c r="H150" s="475"/>
      <c r="I150" s="475"/>
      <c r="J150" s="476"/>
      <c r="L150" s="399" t="s">
        <v>23</v>
      </c>
      <c r="M150" s="314"/>
      <c r="N150" s="314"/>
      <c r="O150" s="314"/>
      <c r="P150" s="314"/>
      <c r="Q150" s="314"/>
      <c r="R150" s="400"/>
      <c r="S150" s="5"/>
    </row>
    <row r="151" spans="1:21">
      <c r="A151" s="474"/>
      <c r="B151" s="475"/>
      <c r="C151" s="475"/>
      <c r="D151" s="475"/>
      <c r="E151" s="475"/>
      <c r="F151" s="475"/>
      <c r="G151" s="475"/>
      <c r="H151" s="475"/>
      <c r="I151" s="475"/>
      <c r="J151" s="476"/>
      <c r="L151" s="399"/>
      <c r="M151" s="314"/>
      <c r="N151" s="314"/>
      <c r="O151" s="314"/>
      <c r="P151" s="314"/>
      <c r="Q151" s="314"/>
      <c r="R151" s="400"/>
      <c r="S151" s="5"/>
      <c r="U151" s="194"/>
    </row>
    <row r="152" spans="1:21" ht="14.7" thickBot="1">
      <c r="A152" s="477"/>
      <c r="B152" s="478"/>
      <c r="C152" s="478"/>
      <c r="D152" s="478"/>
      <c r="E152" s="478"/>
      <c r="F152" s="478"/>
      <c r="G152" s="478"/>
      <c r="H152" s="478"/>
      <c r="I152" s="478"/>
      <c r="J152" s="479"/>
      <c r="L152" s="399"/>
      <c r="M152" s="314"/>
      <c r="N152" s="314"/>
      <c r="O152" s="314"/>
      <c r="P152" s="314"/>
      <c r="Q152" s="314"/>
      <c r="R152" s="400"/>
      <c r="S152" s="5"/>
    </row>
    <row r="153" spans="1:21" ht="14.7" thickBot="1">
      <c r="A153" s="53"/>
      <c r="B153" s="53"/>
      <c r="C153" s="53"/>
      <c r="D153" s="53"/>
      <c r="E153" s="53"/>
      <c r="F153" s="53"/>
      <c r="G153" s="53"/>
      <c r="H153" s="53"/>
      <c r="I153" s="53"/>
      <c r="L153" s="401"/>
      <c r="M153" s="402"/>
      <c r="N153" s="402"/>
      <c r="O153" s="402"/>
      <c r="P153" s="402"/>
      <c r="Q153" s="402"/>
      <c r="R153" s="403"/>
      <c r="S153" s="5"/>
    </row>
    <row r="154" spans="1:21">
      <c r="A154" s="5"/>
      <c r="L154" s="118"/>
      <c r="M154" s="118"/>
      <c r="N154" s="118"/>
      <c r="O154" s="118"/>
      <c r="P154" s="118"/>
      <c r="Q154" s="118"/>
      <c r="R154" s="118"/>
      <c r="S154" s="5"/>
    </row>
    <row r="155" spans="1:21" ht="16.149999999999999" customHeight="1">
      <c r="A155" s="5"/>
      <c r="C155" s="398" t="str">
        <f>"Fleet Size in "&amp;'User Profile'!D17</f>
        <v>Fleet Size in 2021</v>
      </c>
      <c r="D155" s="398"/>
      <c r="E155" s="398"/>
      <c r="F155" s="398"/>
      <c r="L155" s="398" t="str">
        <f>"Fleet Size in "&amp;'User Profile'!D18</f>
        <v>Fleet Size in 2022</v>
      </c>
      <c r="M155" s="398"/>
      <c r="N155" s="398"/>
      <c r="O155" s="398"/>
      <c r="S155" s="5"/>
    </row>
    <row r="156" spans="1:21" ht="14.7" thickBot="1">
      <c r="A156" s="5"/>
      <c r="B156" s="49"/>
      <c r="C156" s="398"/>
      <c r="D156" s="398"/>
      <c r="E156" s="398"/>
      <c r="F156" s="398"/>
      <c r="G156" s="49"/>
      <c r="H156" s="49"/>
      <c r="I156" s="49"/>
      <c r="L156" s="398"/>
      <c r="M156" s="398"/>
      <c r="N156" s="398"/>
      <c r="O156" s="398"/>
      <c r="S156" s="5"/>
    </row>
    <row r="157" spans="1:21">
      <c r="A157" s="5"/>
      <c r="B157" s="90"/>
      <c r="C157" s="90"/>
      <c r="D157" s="431">
        <f>'Baseline Year Data'!AA119+'Baseline Year Data'!AA120</f>
        <v>0</v>
      </c>
      <c r="E157" s="432"/>
      <c r="F157" s="91"/>
      <c r="G157" s="91"/>
      <c r="H157" s="92"/>
      <c r="I157" s="92"/>
      <c r="M157" s="431">
        <f>'Reporting Year Data'!AA119+'Reporting Year Data'!AA120</f>
        <v>7</v>
      </c>
      <c r="N157" s="432"/>
      <c r="S157" s="5"/>
    </row>
    <row r="158" spans="1:21">
      <c r="A158" s="5"/>
      <c r="B158" s="90"/>
      <c r="C158" s="90"/>
      <c r="D158" s="433"/>
      <c r="E158" s="434"/>
      <c r="F158" s="91"/>
      <c r="G158" s="91"/>
      <c r="H158" s="93"/>
      <c r="I158" s="93"/>
      <c r="M158" s="433"/>
      <c r="N158" s="434"/>
      <c r="S158" s="5"/>
    </row>
    <row r="159" spans="1:21">
      <c r="A159" s="5"/>
      <c r="B159" s="96"/>
      <c r="C159" s="96"/>
      <c r="D159" s="433"/>
      <c r="E159" s="434"/>
      <c r="F159" s="104" t="str">
        <f>"ZEV(s): "&amp;Graphs!B9</f>
        <v>ZEV(s): 0</v>
      </c>
      <c r="G159" s="94"/>
      <c r="H159" s="95"/>
      <c r="I159" s="95"/>
      <c r="M159" s="433"/>
      <c r="N159" s="434"/>
      <c r="O159" s="104" t="str">
        <f>"ZEV(s): "&amp;Graphs!B10</f>
        <v>ZEV(s): 6</v>
      </c>
      <c r="S159" s="5"/>
    </row>
    <row r="160" spans="1:21">
      <c r="A160" s="5"/>
      <c r="B160" s="96"/>
      <c r="C160" s="96"/>
      <c r="D160" s="433"/>
      <c r="E160" s="434"/>
      <c r="F160" s="105" t="str">
        <f>"Non-ZEV(s): "&amp;Graphs!C9</f>
        <v>Non-ZEV(s): 0</v>
      </c>
      <c r="G160" s="94"/>
      <c r="H160" s="95"/>
      <c r="I160" s="95"/>
      <c r="M160" s="433"/>
      <c r="N160" s="434"/>
      <c r="O160" s="105" t="str">
        <f>"Non-ZEV(s): "&amp;Graphs!C10</f>
        <v>Non-ZEV(s): 1</v>
      </c>
      <c r="S160" s="5"/>
    </row>
    <row r="161" spans="1:19">
      <c r="A161" s="5"/>
      <c r="B161" s="96"/>
      <c r="C161" s="96"/>
      <c r="D161" s="433"/>
      <c r="E161" s="434"/>
      <c r="F161" s="94"/>
      <c r="G161" s="94"/>
      <c r="H161" s="95"/>
      <c r="I161" s="95"/>
      <c r="M161" s="433"/>
      <c r="N161" s="434"/>
      <c r="S161" s="5"/>
    </row>
    <row r="162" spans="1:19" ht="14.7" thickBot="1">
      <c r="A162" s="5"/>
      <c r="B162" s="96"/>
      <c r="C162" s="96"/>
      <c r="D162" s="435"/>
      <c r="E162" s="436"/>
      <c r="F162" s="94"/>
      <c r="G162" s="94"/>
      <c r="H162" s="95"/>
      <c r="I162" s="95"/>
      <c r="M162" s="435"/>
      <c r="N162" s="436"/>
      <c r="S162" s="5"/>
    </row>
    <row r="163" spans="1:19">
      <c r="A163" s="5"/>
      <c r="S163" s="5"/>
    </row>
    <row r="164" spans="1:19">
      <c r="A164" s="5"/>
      <c r="S164" s="5"/>
    </row>
    <row r="165" spans="1:19">
      <c r="A165" s="5"/>
      <c r="S165" s="5"/>
    </row>
    <row r="166" spans="1:19">
      <c r="A166" s="5"/>
      <c r="S166" s="5"/>
    </row>
    <row r="167" spans="1:19">
      <c r="A167" s="5"/>
      <c r="S167" s="5"/>
    </row>
    <row r="168" spans="1:19">
      <c r="A168" s="5"/>
      <c r="S168" s="5"/>
    </row>
    <row r="169" spans="1:19">
      <c r="A169" s="5"/>
      <c r="S169" s="5"/>
    </row>
    <row r="170" spans="1:19">
      <c r="A170" s="5"/>
      <c r="S170" s="5"/>
    </row>
    <row r="171" spans="1:19">
      <c r="A171" s="5"/>
      <c r="S171" s="5"/>
    </row>
    <row r="172" spans="1:19">
      <c r="A172" s="5"/>
      <c r="S172" s="5"/>
    </row>
    <row r="173" spans="1:19">
      <c r="A173" s="5"/>
      <c r="S173" s="5"/>
    </row>
    <row r="174" spans="1:19">
      <c r="A174" s="5"/>
      <c r="S174" s="5"/>
    </row>
    <row r="175" spans="1:19">
      <c r="A175" s="5"/>
      <c r="S175" s="5"/>
    </row>
    <row r="176" spans="1:19">
      <c r="A176" s="5"/>
      <c r="S176" s="5"/>
    </row>
    <row r="177" spans="1:19">
      <c r="A177" s="5"/>
      <c r="S177" s="5"/>
    </row>
    <row r="178" spans="1:19" ht="14.7" thickBot="1">
      <c r="A178" s="5"/>
      <c r="S178" s="5"/>
    </row>
    <row r="179" spans="1:19" ht="14.7" thickBot="1">
      <c r="A179" s="471" t="s">
        <v>24</v>
      </c>
      <c r="B179" s="472"/>
      <c r="C179" s="472"/>
      <c r="D179" s="472"/>
      <c r="E179" s="472"/>
      <c r="F179" s="472"/>
      <c r="G179" s="472"/>
      <c r="H179" s="472"/>
      <c r="I179" s="472"/>
      <c r="J179" s="473"/>
      <c r="L179" s="437" t="s">
        <v>22</v>
      </c>
      <c r="M179" s="438"/>
      <c r="N179" s="438"/>
      <c r="O179" s="438"/>
      <c r="P179" s="438"/>
      <c r="Q179" s="438"/>
      <c r="R179" s="439"/>
      <c r="S179" s="5"/>
    </row>
    <row r="180" spans="1:19">
      <c r="A180" s="474"/>
      <c r="B180" s="475"/>
      <c r="C180" s="475"/>
      <c r="D180" s="475"/>
      <c r="E180" s="475"/>
      <c r="F180" s="475"/>
      <c r="G180" s="475"/>
      <c r="H180" s="475"/>
      <c r="I180" s="475"/>
      <c r="J180" s="476"/>
      <c r="L180" s="440" t="s">
        <v>25</v>
      </c>
      <c r="M180" s="441"/>
      <c r="N180" s="441"/>
      <c r="O180" s="441"/>
      <c r="P180" s="441"/>
      <c r="Q180" s="441"/>
      <c r="R180" s="442"/>
      <c r="S180" s="5"/>
    </row>
    <row r="181" spans="1:19">
      <c r="A181" s="474"/>
      <c r="B181" s="475"/>
      <c r="C181" s="475"/>
      <c r="D181" s="475"/>
      <c r="E181" s="475"/>
      <c r="F181" s="475"/>
      <c r="G181" s="475"/>
      <c r="H181" s="475"/>
      <c r="I181" s="475"/>
      <c r="J181" s="476"/>
      <c r="L181" s="399"/>
      <c r="M181" s="314"/>
      <c r="N181" s="314"/>
      <c r="O181" s="314"/>
      <c r="P181" s="314"/>
      <c r="Q181" s="314"/>
      <c r="R181" s="400"/>
      <c r="S181" s="5"/>
    </row>
    <row r="182" spans="1:19" ht="14.7" thickBot="1">
      <c r="A182" s="477"/>
      <c r="B182" s="478"/>
      <c r="C182" s="478"/>
      <c r="D182" s="478"/>
      <c r="E182" s="478"/>
      <c r="F182" s="478"/>
      <c r="G182" s="478"/>
      <c r="H182" s="478"/>
      <c r="I182" s="478"/>
      <c r="J182" s="479"/>
      <c r="L182" s="399"/>
      <c r="M182" s="314"/>
      <c r="N182" s="314"/>
      <c r="O182" s="314"/>
      <c r="P182" s="314"/>
      <c r="Q182" s="314"/>
      <c r="R182" s="400"/>
      <c r="S182" s="5"/>
    </row>
    <row r="183" spans="1:19">
      <c r="A183" s="135"/>
      <c r="B183" s="53"/>
      <c r="C183" s="53"/>
      <c r="D183" s="53"/>
      <c r="E183" s="53"/>
      <c r="F183" s="53"/>
      <c r="G183" s="53"/>
      <c r="H183" s="53"/>
      <c r="I183" s="53"/>
      <c r="L183" s="399"/>
      <c r="M183" s="314"/>
      <c r="N183" s="314"/>
      <c r="O183" s="314"/>
      <c r="P183" s="314"/>
      <c r="Q183" s="314"/>
      <c r="R183" s="400"/>
      <c r="S183" s="5"/>
    </row>
    <row r="184" spans="1:19" ht="14.7" thickBot="1">
      <c r="A184" s="5"/>
      <c r="L184" s="401"/>
      <c r="M184" s="402"/>
      <c r="N184" s="402"/>
      <c r="O184" s="402"/>
      <c r="P184" s="402"/>
      <c r="Q184" s="402"/>
      <c r="R184" s="403"/>
      <c r="S184" s="5"/>
    </row>
    <row r="185" spans="1:19">
      <c r="A185" s="5"/>
      <c r="S185" s="5"/>
    </row>
    <row r="186" spans="1:19">
      <c r="A186" s="5"/>
      <c r="B186" s="443" t="s">
        <v>26</v>
      </c>
      <c r="C186" s="443"/>
      <c r="D186" s="443"/>
      <c r="E186" s="443"/>
      <c r="F186" s="443"/>
      <c r="G186" s="443"/>
      <c r="H186" s="443"/>
      <c r="L186" s="443" t="s">
        <v>27</v>
      </c>
      <c r="M186" s="443"/>
      <c r="N186" s="443"/>
      <c r="O186" s="443"/>
      <c r="P186" s="443"/>
      <c r="Q186" s="443"/>
      <c r="R186" s="443"/>
      <c r="S186" s="5"/>
    </row>
    <row r="187" spans="1:19">
      <c r="A187" s="5"/>
      <c r="B187" s="443"/>
      <c r="C187" s="443"/>
      <c r="D187" s="443"/>
      <c r="E187" s="443"/>
      <c r="F187" s="443"/>
      <c r="G187" s="443"/>
      <c r="H187" s="443"/>
      <c r="L187" s="443"/>
      <c r="M187" s="443"/>
      <c r="N187" s="443"/>
      <c r="O187" s="443"/>
      <c r="P187" s="443"/>
      <c r="Q187" s="443"/>
      <c r="R187" s="443"/>
      <c r="S187" s="5"/>
    </row>
    <row r="188" spans="1:19">
      <c r="A188" s="5"/>
      <c r="S188" s="5"/>
    </row>
    <row r="189" spans="1:19">
      <c r="A189" s="5"/>
      <c r="S189" s="5"/>
    </row>
    <row r="190" spans="1:19">
      <c r="A190" s="5"/>
      <c r="S190" s="5"/>
    </row>
    <row r="191" spans="1:19">
      <c r="A191" s="5"/>
      <c r="S191" s="5"/>
    </row>
    <row r="192" spans="1:19">
      <c r="A192" s="5"/>
      <c r="S192" s="5"/>
    </row>
    <row r="193" spans="1:19">
      <c r="A193" s="5"/>
      <c r="S193" s="5"/>
    </row>
    <row r="194" spans="1:19">
      <c r="A194" s="5"/>
      <c r="S194" s="5"/>
    </row>
    <row r="195" spans="1:19">
      <c r="A195" s="5"/>
      <c r="S195" s="5"/>
    </row>
    <row r="196" spans="1:19">
      <c r="A196" s="5"/>
      <c r="S196" s="5"/>
    </row>
    <row r="197" spans="1:19">
      <c r="A197" s="5"/>
      <c r="S197" s="5"/>
    </row>
    <row r="198" spans="1:19">
      <c r="A198" s="5"/>
      <c r="S198" s="5"/>
    </row>
    <row r="199" spans="1:19">
      <c r="A199" s="5"/>
      <c r="S199" s="5"/>
    </row>
    <row r="200" spans="1:19">
      <c r="A200" s="5"/>
      <c r="S200" s="5"/>
    </row>
    <row r="201" spans="1:19">
      <c r="A201" s="5"/>
      <c r="S201" s="5"/>
    </row>
    <row r="202" spans="1:19">
      <c r="A202" s="5"/>
      <c r="S202" s="5"/>
    </row>
    <row r="203" spans="1:19">
      <c r="A203" s="5"/>
      <c r="S203" s="5"/>
    </row>
    <row r="204" spans="1:19">
      <c r="A204" s="5"/>
      <c r="B204" s="495" t="s">
        <v>294</v>
      </c>
      <c r="C204" s="495"/>
      <c r="D204" s="495"/>
      <c r="E204" s="495"/>
      <c r="F204" s="495"/>
      <c r="G204" s="495"/>
      <c r="H204" s="495"/>
      <c r="I204" s="495"/>
      <c r="J204" s="495"/>
      <c r="K204" s="495"/>
      <c r="L204" s="495"/>
      <c r="M204" s="495"/>
      <c r="N204" s="495"/>
      <c r="O204" s="495"/>
      <c r="P204" s="495"/>
      <c r="Q204" s="495"/>
      <c r="S204" s="5"/>
    </row>
    <row r="205" spans="1:19" ht="14.7" thickBot="1">
      <c r="A205" s="5"/>
      <c r="B205" s="495"/>
      <c r="C205" s="495"/>
      <c r="D205" s="495"/>
      <c r="E205" s="495"/>
      <c r="F205" s="495"/>
      <c r="G205" s="495"/>
      <c r="H205" s="495"/>
      <c r="I205" s="495"/>
      <c r="J205" s="495"/>
      <c r="K205" s="495"/>
      <c r="L205" s="495"/>
      <c r="M205" s="495"/>
      <c r="N205" s="495"/>
      <c r="O205" s="495"/>
      <c r="P205" s="495"/>
      <c r="Q205" s="495"/>
      <c r="S205" s="5"/>
    </row>
    <row r="206" spans="1:19">
      <c r="A206" s="451"/>
      <c r="B206" s="452"/>
      <c r="C206" s="452"/>
      <c r="D206" s="452"/>
      <c r="E206" s="452"/>
      <c r="F206" s="452"/>
      <c r="G206" s="452"/>
      <c r="H206" s="452"/>
      <c r="I206" s="452"/>
      <c r="J206" s="452"/>
      <c r="K206" s="452"/>
      <c r="L206" s="452"/>
      <c r="M206" s="452"/>
      <c r="N206" s="452"/>
      <c r="O206" s="452"/>
      <c r="P206" s="452"/>
      <c r="Q206" s="452"/>
      <c r="R206" s="453"/>
      <c r="S206" s="5"/>
    </row>
    <row r="207" spans="1:19">
      <c r="A207" s="454"/>
      <c r="B207" s="308"/>
      <c r="C207" s="308"/>
      <c r="D207" s="308"/>
      <c r="E207" s="308"/>
      <c r="F207" s="308"/>
      <c r="G207" s="308"/>
      <c r="H207" s="308"/>
      <c r="I207" s="308"/>
      <c r="J207" s="308"/>
      <c r="K207" s="308"/>
      <c r="L207" s="308"/>
      <c r="M207" s="308"/>
      <c r="N207" s="308"/>
      <c r="O207" s="308"/>
      <c r="P207" s="308"/>
      <c r="Q207" s="308"/>
      <c r="R207" s="455"/>
      <c r="S207" s="5"/>
    </row>
    <row r="208" spans="1:19">
      <c r="A208" s="454"/>
      <c r="B208" s="308"/>
      <c r="C208" s="308"/>
      <c r="D208" s="308"/>
      <c r="E208" s="308"/>
      <c r="F208" s="308"/>
      <c r="G208" s="308"/>
      <c r="H208" s="308"/>
      <c r="I208" s="308"/>
      <c r="J208" s="308"/>
      <c r="K208" s="308"/>
      <c r="L208" s="308"/>
      <c r="M208" s="308"/>
      <c r="N208" s="308"/>
      <c r="O208" s="308"/>
      <c r="P208" s="308"/>
      <c r="Q208" s="308"/>
      <c r="R208" s="455"/>
      <c r="S208" s="5"/>
    </row>
    <row r="209" spans="1:21">
      <c r="A209" s="454"/>
      <c r="B209" s="308"/>
      <c r="C209" s="308"/>
      <c r="D209" s="308"/>
      <c r="E209" s="308"/>
      <c r="F209" s="308"/>
      <c r="G209" s="308"/>
      <c r="H209" s="308"/>
      <c r="I209" s="308"/>
      <c r="J209" s="308"/>
      <c r="K209" s="308"/>
      <c r="L209" s="308"/>
      <c r="M209" s="308"/>
      <c r="N209" s="308"/>
      <c r="O209" s="308"/>
      <c r="P209" s="308"/>
      <c r="Q209" s="308"/>
      <c r="R209" s="455"/>
      <c r="S209" s="5"/>
      <c r="U209" s="194"/>
    </row>
    <row r="210" spans="1:21">
      <c r="A210" s="454"/>
      <c r="B210" s="308"/>
      <c r="C210" s="308"/>
      <c r="D210" s="308"/>
      <c r="E210" s="308"/>
      <c r="F210" s="308"/>
      <c r="G210" s="308"/>
      <c r="H210" s="308"/>
      <c r="I210" s="308"/>
      <c r="J210" s="308"/>
      <c r="K210" s="308"/>
      <c r="L210" s="308"/>
      <c r="M210" s="308"/>
      <c r="N210" s="308"/>
      <c r="O210" s="308"/>
      <c r="P210" s="308"/>
      <c r="Q210" s="308"/>
      <c r="R210" s="455"/>
      <c r="S210" s="5"/>
    </row>
    <row r="211" spans="1:21">
      <c r="A211" s="454"/>
      <c r="B211" s="308"/>
      <c r="C211" s="308"/>
      <c r="D211" s="308"/>
      <c r="E211" s="308"/>
      <c r="F211" s="308"/>
      <c r="G211" s="308"/>
      <c r="H211" s="308"/>
      <c r="I211" s="308"/>
      <c r="J211" s="308"/>
      <c r="K211" s="308"/>
      <c r="L211" s="308"/>
      <c r="M211" s="308"/>
      <c r="N211" s="308"/>
      <c r="O211" s="308"/>
      <c r="P211" s="308"/>
      <c r="Q211" s="308"/>
      <c r="R211" s="455"/>
      <c r="S211" s="5"/>
    </row>
    <row r="212" spans="1:21">
      <c r="A212" s="454"/>
      <c r="B212" s="308"/>
      <c r="C212" s="308"/>
      <c r="D212" s="308"/>
      <c r="E212" s="308"/>
      <c r="F212" s="308"/>
      <c r="G212" s="308"/>
      <c r="H212" s="308"/>
      <c r="I212" s="308"/>
      <c r="J212" s="308"/>
      <c r="K212" s="308"/>
      <c r="L212" s="308"/>
      <c r="M212" s="308"/>
      <c r="N212" s="308"/>
      <c r="O212" s="308"/>
      <c r="P212" s="308"/>
      <c r="Q212" s="308"/>
      <c r="R212" s="455"/>
      <c r="S212" s="5"/>
    </row>
    <row r="213" spans="1:21">
      <c r="A213" s="454"/>
      <c r="B213" s="308"/>
      <c r="C213" s="308"/>
      <c r="D213" s="308"/>
      <c r="E213" s="308"/>
      <c r="F213" s="308"/>
      <c r="G213" s="308"/>
      <c r="H213" s="308"/>
      <c r="I213" s="308"/>
      <c r="J213" s="308"/>
      <c r="K213" s="308"/>
      <c r="L213" s="308"/>
      <c r="M213" s="308"/>
      <c r="N213" s="308"/>
      <c r="O213" s="308"/>
      <c r="P213" s="308"/>
      <c r="Q213" s="308"/>
      <c r="R213" s="455"/>
      <c r="S213" s="5"/>
    </row>
    <row r="214" spans="1:21">
      <c r="A214" s="454"/>
      <c r="B214" s="308"/>
      <c r="C214" s="308"/>
      <c r="D214" s="308"/>
      <c r="E214" s="308"/>
      <c r="F214" s="308"/>
      <c r="G214" s="308"/>
      <c r="H214" s="308"/>
      <c r="I214" s="308"/>
      <c r="J214" s="308"/>
      <c r="K214" s="308"/>
      <c r="L214" s="308"/>
      <c r="M214" s="308"/>
      <c r="N214" s="308"/>
      <c r="O214" s="308"/>
      <c r="P214" s="308"/>
      <c r="Q214" s="308"/>
      <c r="R214" s="455"/>
      <c r="S214" s="5"/>
    </row>
    <row r="215" spans="1:21">
      <c r="A215" s="454"/>
      <c r="B215" s="308"/>
      <c r="C215" s="308"/>
      <c r="D215" s="308"/>
      <c r="E215" s="308"/>
      <c r="F215" s="308"/>
      <c r="G215" s="308"/>
      <c r="H215" s="308"/>
      <c r="I215" s="308"/>
      <c r="J215" s="308"/>
      <c r="K215" s="308"/>
      <c r="L215" s="308"/>
      <c r="M215" s="308"/>
      <c r="N215" s="308"/>
      <c r="O215" s="308"/>
      <c r="P215" s="308"/>
      <c r="Q215" s="308"/>
      <c r="R215" s="455"/>
      <c r="S215" s="5"/>
    </row>
    <row r="216" spans="1:21" ht="14.65" customHeight="1">
      <c r="A216" s="454"/>
      <c r="B216" s="308"/>
      <c r="C216" s="308"/>
      <c r="D216" s="308"/>
      <c r="E216" s="308"/>
      <c r="F216" s="308"/>
      <c r="G216" s="308"/>
      <c r="H216" s="308"/>
      <c r="I216" s="308"/>
      <c r="J216" s="308"/>
      <c r="K216" s="308"/>
      <c r="L216" s="308"/>
      <c r="M216" s="308"/>
      <c r="N216" s="308"/>
      <c r="O216" s="308"/>
      <c r="P216" s="308"/>
      <c r="Q216" s="308"/>
      <c r="R216" s="455"/>
      <c r="S216" s="5"/>
    </row>
    <row r="217" spans="1:21" ht="14.65" customHeight="1">
      <c r="A217" s="454"/>
      <c r="B217" s="308"/>
      <c r="C217" s="308"/>
      <c r="D217" s="308"/>
      <c r="E217" s="308"/>
      <c r="F217" s="308"/>
      <c r="G217" s="308"/>
      <c r="H217" s="308"/>
      <c r="I217" s="308"/>
      <c r="J217" s="308"/>
      <c r="K217" s="308"/>
      <c r="L217" s="308"/>
      <c r="M217" s="308"/>
      <c r="N217" s="308"/>
      <c r="O217" s="308"/>
      <c r="P217" s="308"/>
      <c r="Q217" s="308"/>
      <c r="R217" s="455"/>
      <c r="S217" s="5"/>
      <c r="U217" s="194"/>
    </row>
    <row r="218" spans="1:21">
      <c r="A218" s="454"/>
      <c r="B218" s="308"/>
      <c r="C218" s="308"/>
      <c r="D218" s="308"/>
      <c r="E218" s="308"/>
      <c r="F218" s="308"/>
      <c r="G218" s="308"/>
      <c r="H218" s="308"/>
      <c r="I218" s="308"/>
      <c r="J218" s="308"/>
      <c r="K218" s="308"/>
      <c r="L218" s="308"/>
      <c r="M218" s="308"/>
      <c r="N218" s="308"/>
      <c r="O218" s="308"/>
      <c r="P218" s="308"/>
      <c r="Q218" s="308"/>
      <c r="R218" s="455"/>
      <c r="S218" s="5"/>
    </row>
    <row r="219" spans="1:21">
      <c r="A219" s="454"/>
      <c r="B219" s="308"/>
      <c r="C219" s="308"/>
      <c r="D219" s="308"/>
      <c r="E219" s="308"/>
      <c r="F219" s="308"/>
      <c r="G219" s="308"/>
      <c r="H219" s="308"/>
      <c r="I219" s="308"/>
      <c r="J219" s="308"/>
      <c r="K219" s="308"/>
      <c r="L219" s="308"/>
      <c r="M219" s="308"/>
      <c r="N219" s="308"/>
      <c r="O219" s="308"/>
      <c r="P219" s="308"/>
      <c r="Q219" s="308"/>
      <c r="R219" s="455"/>
      <c r="S219" s="5"/>
    </row>
    <row r="220" spans="1:21">
      <c r="A220" s="454"/>
      <c r="B220" s="308"/>
      <c r="C220" s="308"/>
      <c r="D220" s="308"/>
      <c r="E220" s="308"/>
      <c r="F220" s="308"/>
      <c r="G220" s="308"/>
      <c r="H220" s="308"/>
      <c r="I220" s="308"/>
      <c r="J220" s="308"/>
      <c r="K220" s="308"/>
      <c r="L220" s="308"/>
      <c r="M220" s="308"/>
      <c r="N220" s="308"/>
      <c r="O220" s="308"/>
      <c r="P220" s="308"/>
      <c r="Q220" s="308"/>
      <c r="R220" s="455"/>
      <c r="S220" s="5"/>
    </row>
    <row r="221" spans="1:21">
      <c r="A221" s="454"/>
      <c r="B221" s="308"/>
      <c r="C221" s="308"/>
      <c r="D221" s="308"/>
      <c r="E221" s="308"/>
      <c r="F221" s="308"/>
      <c r="G221" s="308"/>
      <c r="H221" s="308"/>
      <c r="I221" s="308"/>
      <c r="J221" s="308"/>
      <c r="K221" s="308"/>
      <c r="L221" s="308"/>
      <c r="M221" s="308"/>
      <c r="N221" s="308"/>
      <c r="O221" s="308"/>
      <c r="P221" s="308"/>
      <c r="Q221" s="308"/>
      <c r="R221" s="455"/>
      <c r="S221" s="5"/>
    </row>
    <row r="222" spans="1:21">
      <c r="A222" s="454"/>
      <c r="B222" s="308"/>
      <c r="C222" s="308"/>
      <c r="D222" s="308"/>
      <c r="E222" s="308"/>
      <c r="F222" s="308"/>
      <c r="G222" s="308"/>
      <c r="H222" s="308"/>
      <c r="I222" s="308"/>
      <c r="J222" s="308"/>
      <c r="K222" s="308"/>
      <c r="L222" s="308"/>
      <c r="M222" s="308"/>
      <c r="N222" s="308"/>
      <c r="O222" s="308"/>
      <c r="P222" s="308"/>
      <c r="Q222" s="308"/>
      <c r="R222" s="455"/>
      <c r="S222" s="5"/>
    </row>
    <row r="223" spans="1:21">
      <c r="A223" s="454"/>
      <c r="B223" s="308"/>
      <c r="C223" s="308"/>
      <c r="D223" s="308"/>
      <c r="E223" s="308"/>
      <c r="F223" s="308"/>
      <c r="G223" s="308"/>
      <c r="H223" s="308"/>
      <c r="I223" s="308"/>
      <c r="J223" s="308"/>
      <c r="K223" s="308"/>
      <c r="L223" s="308"/>
      <c r="M223" s="308"/>
      <c r="N223" s="308"/>
      <c r="O223" s="308"/>
      <c r="P223" s="308"/>
      <c r="Q223" s="308"/>
      <c r="R223" s="455"/>
      <c r="S223" s="5"/>
    </row>
    <row r="224" spans="1:21">
      <c r="A224" s="454"/>
      <c r="B224" s="308"/>
      <c r="C224" s="308"/>
      <c r="D224" s="308"/>
      <c r="E224" s="308"/>
      <c r="F224" s="308"/>
      <c r="G224" s="308"/>
      <c r="H224" s="308"/>
      <c r="I224" s="308"/>
      <c r="J224" s="308"/>
      <c r="K224" s="308"/>
      <c r="L224" s="308"/>
      <c r="M224" s="308"/>
      <c r="N224" s="308"/>
      <c r="O224" s="308"/>
      <c r="P224" s="308"/>
      <c r="Q224" s="308"/>
      <c r="R224" s="455"/>
      <c r="S224" s="5"/>
    </row>
    <row r="225" spans="1:21">
      <c r="A225" s="454"/>
      <c r="B225" s="308"/>
      <c r="C225" s="308"/>
      <c r="D225" s="308"/>
      <c r="E225" s="308"/>
      <c r="F225" s="308"/>
      <c r="G225" s="308"/>
      <c r="H225" s="308"/>
      <c r="I225" s="308"/>
      <c r="J225" s="308"/>
      <c r="K225" s="308"/>
      <c r="L225" s="308"/>
      <c r="M225" s="308"/>
      <c r="N225" s="308"/>
      <c r="O225" s="308"/>
      <c r="P225" s="308"/>
      <c r="Q225" s="308"/>
      <c r="R225" s="455"/>
      <c r="S225" s="5"/>
    </row>
    <row r="226" spans="1:21">
      <c r="A226" s="454"/>
      <c r="B226" s="308"/>
      <c r="C226" s="308"/>
      <c r="D226" s="308"/>
      <c r="E226" s="308"/>
      <c r="F226" s="308"/>
      <c r="G226" s="308"/>
      <c r="H226" s="308"/>
      <c r="I226" s="308"/>
      <c r="J226" s="308"/>
      <c r="K226" s="308"/>
      <c r="L226" s="308"/>
      <c r="M226" s="308"/>
      <c r="N226" s="308"/>
      <c r="O226" s="308"/>
      <c r="P226" s="308"/>
      <c r="Q226" s="308"/>
      <c r="R226" s="455"/>
      <c r="S226" s="5"/>
    </row>
    <row r="227" spans="1:21">
      <c r="A227" s="454"/>
      <c r="B227" s="308"/>
      <c r="C227" s="308"/>
      <c r="D227" s="308"/>
      <c r="E227" s="308"/>
      <c r="F227" s="308"/>
      <c r="G227" s="308"/>
      <c r="H227" s="308"/>
      <c r="I227" s="308"/>
      <c r="J227" s="308"/>
      <c r="K227" s="308"/>
      <c r="L227" s="308"/>
      <c r="M227" s="308"/>
      <c r="N227" s="308"/>
      <c r="O227" s="308"/>
      <c r="P227" s="308"/>
      <c r="Q227" s="308"/>
      <c r="R227" s="455"/>
      <c r="S227" s="5"/>
    </row>
    <row r="228" spans="1:21">
      <c r="A228" s="454"/>
      <c r="B228" s="308"/>
      <c r="C228" s="308"/>
      <c r="D228" s="308"/>
      <c r="E228" s="308"/>
      <c r="F228" s="308"/>
      <c r="G228" s="308"/>
      <c r="H228" s="308"/>
      <c r="I228" s="308"/>
      <c r="J228" s="308"/>
      <c r="K228" s="308"/>
      <c r="L228" s="308"/>
      <c r="M228" s="308"/>
      <c r="N228" s="308"/>
      <c r="O228" s="308"/>
      <c r="P228" s="308"/>
      <c r="Q228" s="308"/>
      <c r="R228" s="455"/>
      <c r="S228" s="5"/>
    </row>
    <row r="229" spans="1:21" ht="14.7" thickBot="1">
      <c r="A229" s="456"/>
      <c r="B229" s="457"/>
      <c r="C229" s="457"/>
      <c r="D229" s="457"/>
      <c r="E229" s="457"/>
      <c r="F229" s="457"/>
      <c r="G229" s="457"/>
      <c r="H229" s="457"/>
      <c r="I229" s="457"/>
      <c r="J229" s="457"/>
      <c r="K229" s="457"/>
      <c r="L229" s="457"/>
      <c r="M229" s="457"/>
      <c r="N229" s="457"/>
      <c r="O229" s="457"/>
      <c r="P229" s="457"/>
      <c r="Q229" s="457"/>
      <c r="R229" s="458"/>
      <c r="S229" s="5"/>
    </row>
    <row r="230" spans="1:21" ht="20.7" thickBot="1">
      <c r="A230" s="5"/>
      <c r="F230" s="259"/>
      <c r="G230" s="259"/>
      <c r="H230" s="259"/>
      <c r="I230" s="259"/>
      <c r="J230" s="259"/>
      <c r="K230" s="259"/>
      <c r="L230" s="259"/>
      <c r="M230" s="259"/>
      <c r="N230" s="444" t="s">
        <v>28</v>
      </c>
      <c r="O230" s="444"/>
      <c r="P230" s="444"/>
      <c r="Q230" s="444"/>
      <c r="R230" s="444"/>
      <c r="S230" s="5"/>
    </row>
    <row r="231" spans="1:21" ht="14.7" thickBot="1">
      <c r="A231" s="5"/>
      <c r="B231" s="437" t="s">
        <v>29</v>
      </c>
      <c r="C231" s="438"/>
      <c r="D231" s="438"/>
      <c r="E231" s="438"/>
      <c r="F231" s="438"/>
      <c r="G231" s="438"/>
      <c r="H231" s="439"/>
      <c r="L231" s="133"/>
      <c r="M231" s="133"/>
      <c r="N231" s="444"/>
      <c r="O231" s="444"/>
      <c r="P231" s="444"/>
      <c r="Q231" s="444"/>
      <c r="R231" s="444"/>
      <c r="S231" s="5"/>
    </row>
    <row r="232" spans="1:21">
      <c r="A232" s="5"/>
      <c r="B232" s="440" t="s">
        <v>30</v>
      </c>
      <c r="C232" s="441"/>
      <c r="D232" s="441"/>
      <c r="E232" s="441"/>
      <c r="F232" s="441"/>
      <c r="G232" s="441"/>
      <c r="H232" s="442"/>
      <c r="S232" s="5"/>
      <c r="U232" s="194"/>
    </row>
    <row r="233" spans="1:21">
      <c r="A233" s="5"/>
      <c r="B233" s="399"/>
      <c r="C233" s="314"/>
      <c r="D233" s="314"/>
      <c r="E233" s="314"/>
      <c r="F233" s="314"/>
      <c r="G233" s="314"/>
      <c r="H233" s="400"/>
      <c r="S233" s="5"/>
    </row>
    <row r="234" spans="1:21">
      <c r="A234" s="5"/>
      <c r="B234" s="399"/>
      <c r="C234" s="314"/>
      <c r="D234" s="314"/>
      <c r="E234" s="314"/>
      <c r="F234" s="314"/>
      <c r="G234" s="314"/>
      <c r="H234" s="400"/>
      <c r="S234" s="5"/>
      <c r="U234" s="194"/>
    </row>
    <row r="235" spans="1:21">
      <c r="A235" s="5"/>
      <c r="B235" s="399"/>
      <c r="C235" s="314"/>
      <c r="D235" s="314"/>
      <c r="E235" s="314"/>
      <c r="F235" s="314"/>
      <c r="G235" s="314"/>
      <c r="H235" s="400"/>
      <c r="S235" s="5"/>
    </row>
    <row r="236" spans="1:21" ht="14.7" thickBot="1">
      <c r="A236" s="5"/>
      <c r="B236" s="401"/>
      <c r="C236" s="402"/>
      <c r="D236" s="402"/>
      <c r="E236" s="402"/>
      <c r="F236" s="402"/>
      <c r="G236" s="402"/>
      <c r="H236" s="403"/>
      <c r="S236" s="5"/>
    </row>
    <row r="237" spans="1:21">
      <c r="A237" s="5"/>
      <c r="S237" s="5"/>
    </row>
    <row r="238" spans="1:21">
      <c r="A238" s="5"/>
      <c r="B238" s="269" t="s">
        <v>31</v>
      </c>
      <c r="C238" s="269"/>
      <c r="D238" s="269"/>
      <c r="E238" s="269"/>
      <c r="F238" s="269"/>
      <c r="G238" s="269"/>
      <c r="H238" s="269"/>
      <c r="S238" s="5"/>
    </row>
    <row r="239" spans="1:21" ht="14.7" thickBot="1">
      <c r="A239" s="5"/>
      <c r="B239" s="269"/>
      <c r="C239" s="269"/>
      <c r="D239" s="269"/>
      <c r="E239" s="269"/>
      <c r="F239" s="269"/>
      <c r="G239" s="269"/>
      <c r="H239" s="269"/>
      <c r="I239" s="308"/>
      <c r="J239" s="308"/>
      <c r="S239" s="5"/>
    </row>
    <row r="240" spans="1:21" ht="18.600000000000001" thickBot="1">
      <c r="A240" s="5"/>
      <c r="I240" s="469" t="s">
        <v>32</v>
      </c>
      <c r="J240" s="470"/>
      <c r="K240" s="423"/>
      <c r="L240" s="424"/>
      <c r="S240" s="5"/>
    </row>
    <row r="241" spans="1:19" ht="15.6">
      <c r="A241" s="5"/>
      <c r="B241" s="308"/>
      <c r="C241" s="308"/>
      <c r="D241" s="308"/>
      <c r="E241" s="308"/>
      <c r="F241" s="308"/>
      <c r="G241" s="308"/>
      <c r="H241" s="308"/>
      <c r="I241" s="461" t="str">
        <f>IF(ISNA(Graphs!P20),"",Graphs!P20)</f>
        <v>Two-Axle Buses</v>
      </c>
      <c r="J241" s="462"/>
      <c r="K241" s="419" t="str">
        <f>IF(I241="","", Graphs!P21&amp;" out of "&amp;SUM(Graphs!P18:AA18))</f>
        <v>6 out of 7</v>
      </c>
      <c r="L241" s="420"/>
      <c r="S241" s="5"/>
    </row>
    <row r="242" spans="1:19" ht="15.6">
      <c r="A242" s="5"/>
      <c r="B242" s="308"/>
      <c r="C242" s="308"/>
      <c r="D242" s="308"/>
      <c r="E242" s="308"/>
      <c r="F242" s="308"/>
      <c r="G242" s="308"/>
      <c r="H242" s="308"/>
      <c r="I242" s="463" t="str">
        <f>IF(I241="","", IF(ISNA(Graphs!Q20), "Rest of Fleet", Graphs!Q20))</f>
        <v>Work Trucks</v>
      </c>
      <c r="J242" s="464"/>
      <c r="K242" s="419" t="str">
        <f>IF(I242="","", Graphs!Q21&amp;" out of "&amp;SUM(Graphs!P18:AA18))</f>
        <v>1 out of 7</v>
      </c>
      <c r="L242" s="420"/>
      <c r="S242" s="5"/>
    </row>
    <row r="243" spans="1:19" ht="15.6">
      <c r="A243" s="5"/>
      <c r="B243" s="308"/>
      <c r="C243" s="308"/>
      <c r="D243" s="308"/>
      <c r="E243" s="308"/>
      <c r="F243" s="308"/>
      <c r="G243" s="308"/>
      <c r="H243" s="308"/>
      <c r="I243" s="465" t="str">
        <f>IF(I242="","", IF(I242="Rest of Fleet", "", IF(ISNA(Graphs!R20), "Rest of Fleet", Graphs!R20)))</f>
        <v>Rest of Fleet</v>
      </c>
      <c r="J243" s="466"/>
      <c r="K243" s="419" t="str">
        <f>IF(I243="","", Graphs!R21&amp;" out of "&amp;SUM(Graphs!P18:AA18))</f>
        <v>0 out of 7</v>
      </c>
      <c r="L243" s="420"/>
      <c r="S243" s="5"/>
    </row>
    <row r="244" spans="1:19" ht="15.9" thickBot="1">
      <c r="A244" s="5"/>
      <c r="B244" s="308"/>
      <c r="C244" s="308"/>
      <c r="D244" s="308"/>
      <c r="E244" s="308"/>
      <c r="F244" s="308"/>
      <c r="G244" s="308"/>
      <c r="H244" s="308"/>
      <c r="I244" s="467" t="str">
        <f>IF(I243 = "Rest of Fleet", "", IF(I243="", "", "Rest of Fleet"))</f>
        <v/>
      </c>
      <c r="J244" s="468"/>
      <c r="K244" s="421" t="str">
        <f>IF(I244 = "", "", Graphs!S21&amp;" out of "&amp;SUM(Graphs!P18:AA18))</f>
        <v/>
      </c>
      <c r="L244" s="422"/>
      <c r="S244" s="5"/>
    </row>
    <row r="245" spans="1:19">
      <c r="A245" s="5"/>
      <c r="B245" s="308"/>
      <c r="C245" s="308"/>
      <c r="D245" s="308"/>
      <c r="E245" s="308"/>
      <c r="F245" s="308"/>
      <c r="G245" s="308"/>
      <c r="H245" s="308"/>
      <c r="S245" s="5"/>
    </row>
    <row r="246" spans="1:19">
      <c r="A246" s="5"/>
      <c r="B246" s="308"/>
      <c r="C246" s="308"/>
      <c r="D246" s="308"/>
      <c r="E246" s="308"/>
      <c r="F246" s="308"/>
      <c r="G246" s="308"/>
      <c r="H246" s="308"/>
      <c r="S246" s="5"/>
    </row>
    <row r="247" spans="1:19">
      <c r="A247" s="5"/>
      <c r="B247" s="308"/>
      <c r="C247" s="308"/>
      <c r="D247" s="308"/>
      <c r="E247" s="308"/>
      <c r="F247" s="308"/>
      <c r="G247" s="308"/>
      <c r="H247" s="308"/>
      <c r="S247" s="5"/>
    </row>
    <row r="248" spans="1:19">
      <c r="A248" s="5"/>
      <c r="B248" s="308"/>
      <c r="C248" s="308"/>
      <c r="D248" s="308"/>
      <c r="E248" s="308"/>
      <c r="F248" s="308"/>
      <c r="G248" s="308"/>
      <c r="H248" s="308"/>
      <c r="S248" s="5"/>
    </row>
    <row r="249" spans="1:19">
      <c r="A249" s="5"/>
      <c r="B249" s="308"/>
      <c r="C249" s="308"/>
      <c r="D249" s="308"/>
      <c r="E249" s="308"/>
      <c r="F249" s="308"/>
      <c r="G249" s="308"/>
      <c r="H249" s="308"/>
      <c r="S249" s="5"/>
    </row>
    <row r="250" spans="1:19">
      <c r="A250" s="5"/>
      <c r="B250" s="308"/>
      <c r="C250" s="308"/>
      <c r="D250" s="308"/>
      <c r="E250" s="308"/>
      <c r="F250" s="308"/>
      <c r="G250" s="308"/>
      <c r="H250" s="308"/>
      <c r="I250" s="116"/>
      <c r="S250" s="5"/>
    </row>
    <row r="251" spans="1:19">
      <c r="A251" s="5"/>
      <c r="B251" s="308"/>
      <c r="C251" s="308"/>
      <c r="D251" s="308"/>
      <c r="E251" s="308"/>
      <c r="F251" s="308"/>
      <c r="G251" s="308"/>
      <c r="H251" s="308"/>
      <c r="S251" s="5"/>
    </row>
    <row r="252" spans="1:19">
      <c r="A252" s="5"/>
      <c r="B252" s="308"/>
      <c r="C252" s="308"/>
      <c r="D252" s="308"/>
      <c r="E252" s="308"/>
      <c r="F252" s="308"/>
      <c r="G252" s="308"/>
      <c r="H252" s="308"/>
      <c r="S252" s="5"/>
    </row>
    <row r="253" spans="1:19" ht="14.7" thickBot="1">
      <c r="A253" s="5"/>
      <c r="B253" s="308"/>
      <c r="C253" s="308"/>
      <c r="D253" s="308"/>
      <c r="E253" s="308"/>
      <c r="F253" s="308"/>
      <c r="G253" s="308"/>
      <c r="H253" s="308"/>
      <c r="S253" s="5"/>
    </row>
    <row r="254" spans="1:19" ht="14.65" customHeight="1">
      <c r="A254" s="5"/>
      <c r="B254" s="308"/>
      <c r="C254" s="308"/>
      <c r="D254" s="308"/>
      <c r="E254" s="308"/>
      <c r="F254" s="308"/>
      <c r="G254" s="308"/>
      <c r="H254" s="308"/>
      <c r="K254" s="425" t="s">
        <v>33</v>
      </c>
      <c r="L254" s="426"/>
      <c r="M254" s="426"/>
      <c r="N254" s="427"/>
      <c r="O254" s="250"/>
      <c r="P254" s="252"/>
      <c r="Q254" s="260" t="s">
        <v>34</v>
      </c>
      <c r="R254" s="261"/>
      <c r="S254" s="5"/>
    </row>
    <row r="255" spans="1:19" ht="14.65" customHeight="1">
      <c r="A255" s="5"/>
      <c r="B255" s="308"/>
      <c r="C255" s="308"/>
      <c r="D255" s="308"/>
      <c r="E255" s="308"/>
      <c r="F255" s="308"/>
      <c r="G255" s="308"/>
      <c r="H255" s="308"/>
      <c r="K255" s="428"/>
      <c r="L255" s="429"/>
      <c r="M255" s="429"/>
      <c r="N255" s="430"/>
      <c r="O255" s="253"/>
      <c r="P255" s="255"/>
      <c r="Q255" s="262"/>
      <c r="R255" s="263"/>
      <c r="S255" s="5"/>
    </row>
    <row r="256" spans="1:19" ht="15.4" customHeight="1" thickBot="1">
      <c r="A256" s="5"/>
      <c r="K256" s="428"/>
      <c r="L256" s="429"/>
      <c r="M256" s="429"/>
      <c r="N256" s="430"/>
      <c r="O256" s="253"/>
      <c r="P256" s="255"/>
      <c r="Q256" s="262"/>
      <c r="R256" s="263"/>
      <c r="S256" s="5"/>
    </row>
    <row r="257" spans="1:21" ht="14.65" customHeight="1" thickBot="1">
      <c r="A257" s="459" t="str">
        <f>I241</f>
        <v>Two-Axle Buses</v>
      </c>
      <c r="B257" s="459"/>
      <c r="C257" s="459"/>
      <c r="D257" s="459"/>
      <c r="E257" s="459"/>
      <c r="F257" s="459"/>
      <c r="G257" s="459"/>
      <c r="H257" s="483" t="s">
        <v>35</v>
      </c>
      <c r="I257" s="484"/>
      <c r="K257" s="428"/>
      <c r="L257" s="429"/>
      <c r="M257" s="429"/>
      <c r="N257" s="430"/>
      <c r="O257" s="253"/>
      <c r="P257" s="255"/>
      <c r="Q257" s="262"/>
      <c r="R257" s="263"/>
      <c r="S257" s="5"/>
    </row>
    <row r="258" spans="1:21" ht="14.65" customHeight="1" thickBot="1">
      <c r="A258" s="440" t="str">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ZETI hosts data for three types of buses (Transit Bus, School Bus, and Shuttle Bus) and does not distinguish between two- and three-axel buses. Make sure to speak to the manufacturer to understand which of the ZETI vehicle platforms your bus falls under.</v>
      </c>
      <c r="B258" s="441"/>
      <c r="C258" s="441"/>
      <c r="D258" s="441"/>
      <c r="E258" s="441"/>
      <c r="F258" s="441"/>
      <c r="G258" s="442"/>
      <c r="H258" s="445" t="str">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Transit, Shuttle, School Bus: 300+</v>
      </c>
      <c r="I258" s="446"/>
      <c r="J258" s="183"/>
      <c r="K258" s="428"/>
      <c r="L258" s="429"/>
      <c r="M258" s="429"/>
      <c r="N258" s="430"/>
      <c r="O258" s="256"/>
      <c r="P258" s="258"/>
      <c r="Q258" s="262"/>
      <c r="R258" s="263"/>
      <c r="U258" s="196"/>
    </row>
    <row r="259" spans="1:21" ht="14.65" customHeight="1">
      <c r="A259" s="399"/>
      <c r="B259" s="314"/>
      <c r="C259" s="314"/>
      <c r="D259" s="314"/>
      <c r="E259" s="314"/>
      <c r="F259" s="314"/>
      <c r="G259" s="400"/>
      <c r="H259" s="447"/>
      <c r="I259" s="448"/>
      <c r="J259" s="183"/>
      <c r="K259" s="250"/>
      <c r="L259" s="252"/>
      <c r="M259" s="262" t="s">
        <v>36</v>
      </c>
      <c r="N259" s="263"/>
      <c r="O259" s="250"/>
      <c r="P259" s="252"/>
      <c r="Q259" s="262" t="s">
        <v>37</v>
      </c>
      <c r="R259" s="263"/>
    </row>
    <row r="260" spans="1:21" ht="14.65" customHeight="1">
      <c r="A260" s="399"/>
      <c r="B260" s="314"/>
      <c r="C260" s="314"/>
      <c r="D260" s="314"/>
      <c r="E260" s="314"/>
      <c r="F260" s="314"/>
      <c r="G260" s="400"/>
      <c r="H260" s="447"/>
      <c r="I260" s="448"/>
      <c r="J260" s="183"/>
      <c r="K260" s="253"/>
      <c r="L260" s="255"/>
      <c r="M260" s="262"/>
      <c r="N260" s="263"/>
      <c r="O260" s="253"/>
      <c r="P260" s="255"/>
      <c r="Q260" s="262"/>
      <c r="R260" s="263"/>
    </row>
    <row r="261" spans="1:21" ht="14.7" thickBot="1">
      <c r="A261" s="401"/>
      <c r="B261" s="402"/>
      <c r="C261" s="402"/>
      <c r="D261" s="402"/>
      <c r="E261" s="402"/>
      <c r="F261" s="402"/>
      <c r="G261" s="403"/>
      <c r="H261" s="449"/>
      <c r="I261" s="450"/>
      <c r="J261" s="183"/>
      <c r="K261" s="253"/>
      <c r="L261" s="255"/>
      <c r="M261" s="262"/>
      <c r="N261" s="263"/>
      <c r="O261" s="253"/>
      <c r="P261" s="255"/>
      <c r="Q261" s="262"/>
      <c r="R261" s="263"/>
      <c r="U261" s="196"/>
    </row>
    <row r="262" spans="1:21" ht="14.7" thickBot="1">
      <c r="A262" s="5"/>
      <c r="K262" s="253"/>
      <c r="L262" s="255"/>
      <c r="M262" s="262"/>
      <c r="N262" s="263"/>
      <c r="O262" s="253"/>
      <c r="P262" s="255"/>
      <c r="Q262" s="262"/>
      <c r="R262" s="263"/>
    </row>
    <row r="263" spans="1:21" ht="14.85" customHeight="1" thickBot="1">
      <c r="A263" s="460" t="str">
        <f>IF(I242="Rest of Fleet", "", I242)</f>
        <v>Work Trucks</v>
      </c>
      <c r="B263" s="460"/>
      <c r="C263" s="460"/>
      <c r="D263" s="460"/>
      <c r="E263" s="460"/>
      <c r="F263" s="460"/>
      <c r="G263" s="460"/>
      <c r="H263" s="485" t="s">
        <v>35</v>
      </c>
      <c r="I263" s="486"/>
      <c r="K263" s="256"/>
      <c r="L263" s="258"/>
      <c r="M263" s="262"/>
      <c r="N263" s="263"/>
      <c r="O263" s="256"/>
      <c r="P263" s="258"/>
      <c r="Q263" s="262"/>
      <c r="R263" s="263"/>
    </row>
    <row r="264" spans="1:21" ht="14.65" customHeight="1">
      <c r="A264" s="440" t="str">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Work Trucks can be proxied as "MD Truck" in the Vehicle Platform section.</v>
      </c>
      <c r="B264" s="441"/>
      <c r="C264" s="441"/>
      <c r="D264" s="441"/>
      <c r="E264" s="441"/>
      <c r="F264" s="441"/>
      <c r="G264" s="442"/>
      <c r="H264" s="445" t="str">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100+</v>
      </c>
      <c r="I264" s="446"/>
      <c r="J264" s="183"/>
      <c r="K264" s="250"/>
      <c r="L264" s="252"/>
      <c r="M264" s="262" t="s">
        <v>38</v>
      </c>
      <c r="N264" s="263"/>
      <c r="O264" s="250"/>
      <c r="P264" s="252"/>
      <c r="Q264" s="262" t="s">
        <v>39</v>
      </c>
      <c r="R264" s="263"/>
    </row>
    <row r="265" spans="1:21">
      <c r="A265" s="399"/>
      <c r="B265" s="314"/>
      <c r="C265" s="314"/>
      <c r="D265" s="314"/>
      <c r="E265" s="314"/>
      <c r="F265" s="314"/>
      <c r="G265" s="400"/>
      <c r="H265" s="447"/>
      <c r="I265" s="448"/>
      <c r="J265" s="183"/>
      <c r="K265" s="253"/>
      <c r="L265" s="255"/>
      <c r="M265" s="262"/>
      <c r="N265" s="263"/>
      <c r="O265" s="253"/>
      <c r="P265" s="255"/>
      <c r="Q265" s="262"/>
      <c r="R265" s="263"/>
    </row>
    <row r="266" spans="1:21">
      <c r="A266" s="399"/>
      <c r="B266" s="314"/>
      <c r="C266" s="314"/>
      <c r="D266" s="314"/>
      <c r="E266" s="314"/>
      <c r="F266" s="314"/>
      <c r="G266" s="400"/>
      <c r="H266" s="447"/>
      <c r="I266" s="448"/>
      <c r="J266" s="183"/>
      <c r="K266" s="253"/>
      <c r="L266" s="255"/>
      <c r="M266" s="262"/>
      <c r="N266" s="263"/>
      <c r="O266" s="253"/>
      <c r="P266" s="255"/>
      <c r="Q266" s="262"/>
      <c r="R266" s="263"/>
    </row>
    <row r="267" spans="1:21" ht="14.7" thickBot="1">
      <c r="A267" s="401"/>
      <c r="B267" s="402"/>
      <c r="C267" s="402"/>
      <c r="D267" s="402"/>
      <c r="E267" s="402"/>
      <c r="F267" s="402"/>
      <c r="G267" s="403"/>
      <c r="H267" s="449"/>
      <c r="I267" s="450"/>
      <c r="J267" s="183"/>
      <c r="K267" s="253"/>
      <c r="L267" s="255"/>
      <c r="M267" s="262"/>
      <c r="N267" s="263"/>
      <c r="O267" s="253"/>
      <c r="P267" s="255"/>
      <c r="Q267" s="262"/>
      <c r="R267" s="263"/>
    </row>
    <row r="268" spans="1:21" ht="14.7" thickBot="1">
      <c r="A268" s="5"/>
      <c r="K268" s="256"/>
      <c r="L268" s="258"/>
      <c r="M268" s="262"/>
      <c r="N268" s="263"/>
      <c r="O268" s="256"/>
      <c r="P268" s="258"/>
      <c r="Q268" s="262"/>
      <c r="R268" s="263"/>
    </row>
    <row r="269" spans="1:21" ht="14.85" customHeight="1" thickBot="1">
      <c r="A269" s="460" t="str">
        <f>IF(I243="Rest of Fleet","", I243)</f>
        <v/>
      </c>
      <c r="B269" s="460"/>
      <c r="C269" s="460"/>
      <c r="D269" s="460"/>
      <c r="E269" s="460"/>
      <c r="F269" s="460"/>
      <c r="G269" s="460"/>
      <c r="H269" s="485" t="s">
        <v>40</v>
      </c>
      <c r="I269" s="486"/>
      <c r="K269" s="250"/>
      <c r="L269" s="252"/>
      <c r="M269" s="491" t="s">
        <v>41</v>
      </c>
      <c r="N269" s="491"/>
      <c r="O269" s="250"/>
      <c r="P269" s="252"/>
      <c r="Q269" s="262" t="s">
        <v>42</v>
      </c>
      <c r="R269" s="263"/>
    </row>
    <row r="270" spans="1:21">
      <c r="A270" s="440" t="str">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441"/>
      <c r="C270" s="441"/>
      <c r="D270" s="441"/>
      <c r="E270" s="441"/>
      <c r="F270" s="441"/>
      <c r="G270" s="442"/>
      <c r="H270" s="445" t="str">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446"/>
      <c r="J270" s="183"/>
      <c r="K270" s="253"/>
      <c r="L270" s="255"/>
      <c r="M270" s="491"/>
      <c r="N270" s="491"/>
      <c r="O270" s="253"/>
      <c r="P270" s="255"/>
      <c r="Q270" s="262"/>
      <c r="R270" s="263"/>
    </row>
    <row r="271" spans="1:21">
      <c r="A271" s="399"/>
      <c r="B271" s="314"/>
      <c r="C271" s="314"/>
      <c r="D271" s="314"/>
      <c r="E271" s="314"/>
      <c r="F271" s="314"/>
      <c r="G271" s="400"/>
      <c r="H271" s="447"/>
      <c r="I271" s="448"/>
      <c r="J271" s="183"/>
      <c r="K271" s="253"/>
      <c r="L271" s="255"/>
      <c r="M271" s="491"/>
      <c r="N271" s="491"/>
      <c r="O271" s="253"/>
      <c r="P271" s="255"/>
      <c r="Q271" s="262"/>
      <c r="R271" s="263"/>
    </row>
    <row r="272" spans="1:21">
      <c r="A272" s="399"/>
      <c r="B272" s="314"/>
      <c r="C272" s="314"/>
      <c r="D272" s="314"/>
      <c r="E272" s="314"/>
      <c r="F272" s="314"/>
      <c r="G272" s="400"/>
      <c r="H272" s="447"/>
      <c r="I272" s="448"/>
      <c r="J272" s="183"/>
      <c r="K272" s="253"/>
      <c r="L272" s="255"/>
      <c r="M272" s="491"/>
      <c r="N272" s="491"/>
      <c r="O272" s="253"/>
      <c r="P272" s="255"/>
      <c r="Q272" s="262"/>
      <c r="R272" s="263"/>
    </row>
    <row r="273" spans="1:21" ht="14.7" thickBot="1">
      <c r="A273" s="401"/>
      <c r="B273" s="402"/>
      <c r="C273" s="402"/>
      <c r="D273" s="402"/>
      <c r="E273" s="402"/>
      <c r="F273" s="402"/>
      <c r="G273" s="403"/>
      <c r="H273" s="449"/>
      <c r="I273" s="450"/>
      <c r="J273" s="184"/>
      <c r="K273" s="256"/>
      <c r="L273" s="258"/>
      <c r="M273" s="492"/>
      <c r="N273" s="492"/>
      <c r="O273" s="256"/>
      <c r="P273" s="258"/>
      <c r="Q273" s="264"/>
      <c r="R273" s="265"/>
    </row>
    <row r="274" spans="1:21">
      <c r="A274" s="5"/>
    </row>
    <row r="275" spans="1:21">
      <c r="A275" s="5"/>
      <c r="S275" s="5"/>
    </row>
    <row r="276" spans="1:21">
      <c r="F276" s="259" t="s">
        <v>43</v>
      </c>
      <c r="G276" s="259"/>
      <c r="H276" s="259"/>
      <c r="I276" s="259"/>
      <c r="J276" s="259"/>
      <c r="K276" s="259"/>
      <c r="L276" s="259"/>
      <c r="M276" s="259"/>
      <c r="S276" s="5"/>
    </row>
    <row r="277" spans="1:21">
      <c r="F277" s="259"/>
      <c r="G277" s="259"/>
      <c r="H277" s="259"/>
      <c r="I277" s="259"/>
      <c r="J277" s="259"/>
      <c r="K277" s="259"/>
      <c r="L277" s="259"/>
      <c r="M277" s="259"/>
      <c r="S277" s="5"/>
    </row>
    <row r="278" spans="1:21" ht="20.7" thickBot="1">
      <c r="F278" s="185"/>
      <c r="G278" s="185"/>
      <c r="H278" s="185"/>
      <c r="I278" s="444" t="s">
        <v>44</v>
      </c>
      <c r="J278" s="444"/>
      <c r="K278" s="444"/>
      <c r="L278" s="444"/>
      <c r="M278" s="444"/>
      <c r="N278" s="444"/>
      <c r="O278" s="444"/>
      <c r="P278" s="444"/>
      <c r="Q278" s="444"/>
      <c r="R278" s="444"/>
      <c r="S278" s="5"/>
    </row>
    <row r="279" spans="1:21" ht="14.65" customHeight="1" thickBot="1">
      <c r="B279" s="437" t="s">
        <v>29</v>
      </c>
      <c r="C279" s="438"/>
      <c r="D279" s="438"/>
      <c r="E279" s="438"/>
      <c r="F279" s="438"/>
      <c r="G279" s="438"/>
      <c r="H279" s="438"/>
      <c r="I279" s="500" t="s">
        <v>45</v>
      </c>
      <c r="J279" s="501"/>
      <c r="K279" s="501"/>
      <c r="L279" s="501"/>
      <c r="M279" s="501"/>
      <c r="N279" s="501"/>
      <c r="O279" s="501"/>
      <c r="P279" s="487" t="s">
        <v>46</v>
      </c>
      <c r="Q279" s="487"/>
      <c r="R279" s="488"/>
      <c r="S279" s="5"/>
    </row>
    <row r="280" spans="1:21" ht="14.7" thickBot="1">
      <c r="B280" s="440" t="s">
        <v>47</v>
      </c>
      <c r="C280" s="441"/>
      <c r="D280" s="441"/>
      <c r="E280" s="441"/>
      <c r="F280" s="441"/>
      <c r="G280" s="441"/>
      <c r="H280" s="441"/>
      <c r="I280" s="502"/>
      <c r="J280" s="503"/>
      <c r="K280" s="503"/>
      <c r="L280" s="503"/>
      <c r="M280" s="503"/>
      <c r="N280" s="503"/>
      <c r="O280" s="503"/>
      <c r="P280" s="489"/>
      <c r="Q280" s="489"/>
      <c r="R280" s="490"/>
      <c r="S280" s="5"/>
    </row>
    <row r="281" spans="1:21" ht="14.65" customHeight="1">
      <c r="B281" s="399"/>
      <c r="C281" s="314"/>
      <c r="D281" s="314"/>
      <c r="E281" s="314"/>
      <c r="F281" s="314"/>
      <c r="G281" s="314"/>
      <c r="H281" s="400"/>
      <c r="I281" s="262" t="s">
        <v>48</v>
      </c>
      <c r="J281" s="263"/>
      <c r="K281" s="504"/>
      <c r="L281" s="505"/>
      <c r="M281" s="505"/>
      <c r="N281" s="505"/>
      <c r="O281" s="506"/>
      <c r="P281" s="250">
        <f>33+ 18+ 21</f>
        <v>72</v>
      </c>
      <c r="Q281" s="251"/>
      <c r="R281" s="252"/>
      <c r="S281" s="5"/>
    </row>
    <row r="282" spans="1:21">
      <c r="B282" s="399"/>
      <c r="C282" s="314"/>
      <c r="D282" s="314"/>
      <c r="E282" s="314"/>
      <c r="F282" s="314"/>
      <c r="G282" s="314"/>
      <c r="H282" s="400"/>
      <c r="I282" s="262"/>
      <c r="J282" s="263"/>
      <c r="K282" s="504"/>
      <c r="L282" s="505"/>
      <c r="M282" s="505"/>
      <c r="N282" s="505"/>
      <c r="O282" s="506"/>
      <c r="P282" s="253"/>
      <c r="Q282" s="254"/>
      <c r="R282" s="255"/>
      <c r="S282" s="5"/>
    </row>
    <row r="283" spans="1:21">
      <c r="B283" s="399"/>
      <c r="C283" s="314"/>
      <c r="D283" s="314"/>
      <c r="E283" s="314"/>
      <c r="F283" s="314"/>
      <c r="G283" s="314"/>
      <c r="H283" s="400"/>
      <c r="I283" s="262"/>
      <c r="J283" s="263"/>
      <c r="K283" s="504"/>
      <c r="L283" s="505"/>
      <c r="M283" s="505"/>
      <c r="N283" s="505"/>
      <c r="O283" s="506"/>
      <c r="P283" s="253"/>
      <c r="Q283" s="254"/>
      <c r="R283" s="255"/>
      <c r="S283" s="5"/>
      <c r="U283" s="202"/>
    </row>
    <row r="284" spans="1:21" ht="14.7" thickBot="1">
      <c r="B284" s="401"/>
      <c r="C284" s="402"/>
      <c r="D284" s="402"/>
      <c r="E284" s="402"/>
      <c r="F284" s="402"/>
      <c r="G284" s="402"/>
      <c r="H284" s="403"/>
      <c r="I284" s="262"/>
      <c r="J284" s="263"/>
      <c r="K284" s="504"/>
      <c r="L284" s="505"/>
      <c r="M284" s="505"/>
      <c r="N284" s="505"/>
      <c r="O284" s="506"/>
      <c r="P284" s="253"/>
      <c r="Q284" s="254"/>
      <c r="R284" s="255"/>
      <c r="S284" s="5"/>
    </row>
    <row r="285" spans="1:21" ht="14.7" thickBot="1">
      <c r="I285" s="264"/>
      <c r="J285" s="265"/>
      <c r="K285" s="507"/>
      <c r="L285" s="508"/>
      <c r="M285" s="508"/>
      <c r="N285" s="508"/>
      <c r="O285" s="509"/>
      <c r="P285" s="253"/>
      <c r="Q285" s="254"/>
      <c r="R285" s="255"/>
      <c r="S285" s="5"/>
    </row>
    <row r="286" spans="1:21">
      <c r="I286" s="260" t="s">
        <v>36</v>
      </c>
      <c r="J286" s="261"/>
      <c r="K286" s="510"/>
      <c r="L286" s="511"/>
      <c r="M286" s="511"/>
      <c r="N286" s="511"/>
      <c r="O286" s="512"/>
      <c r="P286" s="250">
        <f>14 +3</f>
        <v>17</v>
      </c>
      <c r="Q286" s="251"/>
      <c r="R286" s="252"/>
      <c r="S286" s="5"/>
    </row>
    <row r="287" spans="1:21">
      <c r="I287" s="262"/>
      <c r="J287" s="263"/>
      <c r="K287" s="504"/>
      <c r="L287" s="505"/>
      <c r="M287" s="505"/>
      <c r="N287" s="505"/>
      <c r="O287" s="506"/>
      <c r="P287" s="253"/>
      <c r="Q287" s="254"/>
      <c r="R287" s="255"/>
      <c r="S287" s="5"/>
      <c r="U287" s="194"/>
    </row>
    <row r="288" spans="1:21" ht="14.65" customHeight="1">
      <c r="I288" s="262"/>
      <c r="J288" s="263"/>
      <c r="K288" s="504"/>
      <c r="L288" s="505"/>
      <c r="M288" s="505"/>
      <c r="N288" s="505"/>
      <c r="O288" s="506"/>
      <c r="P288" s="253"/>
      <c r="Q288" s="254"/>
      <c r="R288" s="255"/>
      <c r="S288" s="5"/>
    </row>
    <row r="289" spans="9:19">
      <c r="I289" s="262"/>
      <c r="J289" s="263"/>
      <c r="K289" s="504"/>
      <c r="L289" s="505"/>
      <c r="M289" s="505"/>
      <c r="N289" s="505"/>
      <c r="O289" s="506"/>
      <c r="P289" s="253"/>
      <c r="Q289" s="254"/>
      <c r="R289" s="255"/>
      <c r="S289" s="5"/>
    </row>
    <row r="290" spans="9:19" ht="14.7" thickBot="1">
      <c r="I290" s="264"/>
      <c r="J290" s="265"/>
      <c r="K290" s="507"/>
      <c r="L290" s="508"/>
      <c r="M290" s="508"/>
      <c r="N290" s="508"/>
      <c r="O290" s="509"/>
      <c r="P290" s="253"/>
      <c r="Q290" s="254"/>
      <c r="R290" s="255"/>
      <c r="S290" s="5"/>
    </row>
    <row r="291" spans="9:19">
      <c r="I291" s="260" t="s">
        <v>49</v>
      </c>
      <c r="J291" s="261"/>
      <c r="K291" s="510"/>
      <c r="L291" s="511"/>
      <c r="M291" s="511"/>
      <c r="N291" s="511"/>
      <c r="O291" s="512"/>
      <c r="P291" s="250">
        <f>8</f>
        <v>8</v>
      </c>
      <c r="Q291" s="251"/>
      <c r="R291" s="252"/>
      <c r="S291" s="5"/>
    </row>
    <row r="292" spans="9:19">
      <c r="I292" s="262"/>
      <c r="J292" s="263"/>
      <c r="K292" s="504"/>
      <c r="L292" s="505"/>
      <c r="M292" s="505"/>
      <c r="N292" s="505"/>
      <c r="O292" s="506"/>
      <c r="P292" s="253"/>
      <c r="Q292" s="254"/>
      <c r="R292" s="255"/>
      <c r="S292" s="5"/>
    </row>
    <row r="293" spans="9:19">
      <c r="I293" s="262"/>
      <c r="J293" s="263"/>
      <c r="K293" s="504"/>
      <c r="L293" s="505"/>
      <c r="M293" s="505"/>
      <c r="N293" s="505"/>
      <c r="O293" s="506"/>
      <c r="P293" s="253"/>
      <c r="Q293" s="254"/>
      <c r="R293" s="255"/>
      <c r="S293" s="5"/>
    </row>
    <row r="294" spans="9:19">
      <c r="I294" s="262"/>
      <c r="J294" s="263"/>
      <c r="K294" s="504"/>
      <c r="L294" s="505"/>
      <c r="M294" s="505"/>
      <c r="N294" s="505"/>
      <c r="O294" s="506"/>
      <c r="P294" s="253"/>
      <c r="Q294" s="254"/>
      <c r="R294" s="255"/>
      <c r="S294" s="5"/>
    </row>
    <row r="295" spans="9:19" ht="14.65" customHeight="1" thickBot="1">
      <c r="I295" s="264"/>
      <c r="J295" s="265"/>
      <c r="K295" s="507"/>
      <c r="L295" s="508"/>
      <c r="M295" s="508"/>
      <c r="N295" s="508"/>
      <c r="O295" s="509"/>
      <c r="P295" s="253"/>
      <c r="Q295" s="254"/>
      <c r="R295" s="255"/>
      <c r="S295" s="5"/>
    </row>
    <row r="296" spans="9:19">
      <c r="I296" s="260" t="s">
        <v>50</v>
      </c>
      <c r="J296" s="261"/>
      <c r="K296" s="510"/>
      <c r="L296" s="511"/>
      <c r="M296" s="511"/>
      <c r="N296" s="511"/>
      <c r="O296" s="512"/>
      <c r="P296" s="250">
        <f>33+ 3</f>
        <v>36</v>
      </c>
      <c r="Q296" s="251"/>
      <c r="R296" s="252"/>
      <c r="S296" s="5"/>
    </row>
    <row r="297" spans="9:19">
      <c r="I297" s="262"/>
      <c r="J297" s="263"/>
      <c r="K297" s="504"/>
      <c r="L297" s="505"/>
      <c r="M297" s="505"/>
      <c r="N297" s="505"/>
      <c r="O297" s="506"/>
      <c r="P297" s="253"/>
      <c r="Q297" s="254"/>
      <c r="R297" s="255"/>
      <c r="S297" s="5"/>
    </row>
    <row r="298" spans="9:19">
      <c r="I298" s="262"/>
      <c r="J298" s="263"/>
      <c r="K298" s="504"/>
      <c r="L298" s="505"/>
      <c r="M298" s="505"/>
      <c r="N298" s="505"/>
      <c r="O298" s="506"/>
      <c r="P298" s="253"/>
      <c r="Q298" s="254"/>
      <c r="R298" s="255"/>
      <c r="S298" s="5"/>
    </row>
    <row r="299" spans="9:19">
      <c r="I299" s="262"/>
      <c r="J299" s="263"/>
      <c r="K299" s="504"/>
      <c r="L299" s="505"/>
      <c r="M299" s="505"/>
      <c r="N299" s="505"/>
      <c r="O299" s="506"/>
      <c r="P299" s="253"/>
      <c r="Q299" s="254"/>
      <c r="R299" s="255"/>
      <c r="S299" s="5"/>
    </row>
    <row r="300" spans="9:19" ht="14.7" thickBot="1">
      <c r="I300" s="264"/>
      <c r="J300" s="265"/>
      <c r="K300" s="507"/>
      <c r="L300" s="508"/>
      <c r="M300" s="508"/>
      <c r="N300" s="508"/>
      <c r="O300" s="509"/>
      <c r="P300" s="253"/>
      <c r="Q300" s="254"/>
      <c r="R300" s="255"/>
      <c r="S300" s="5"/>
    </row>
    <row r="301" spans="9:19">
      <c r="I301" s="260" t="s">
        <v>51</v>
      </c>
      <c r="J301" s="261"/>
      <c r="K301" s="513" t="s">
        <v>52</v>
      </c>
      <c r="L301" s="514"/>
      <c r="M301" s="514"/>
      <c r="N301" s="514"/>
      <c r="O301" s="515"/>
      <c r="P301" s="250"/>
      <c r="Q301" s="251"/>
      <c r="R301" s="252"/>
      <c r="S301" s="5"/>
    </row>
    <row r="302" spans="9:19">
      <c r="I302" s="262"/>
      <c r="J302" s="263"/>
      <c r="K302" s="516"/>
      <c r="L302" s="491"/>
      <c r="M302" s="491"/>
      <c r="N302" s="491"/>
      <c r="O302" s="517"/>
      <c r="P302" s="253"/>
      <c r="Q302" s="254"/>
      <c r="R302" s="255"/>
      <c r="S302" s="5"/>
    </row>
    <row r="303" spans="9:19">
      <c r="I303" s="262"/>
      <c r="J303" s="263"/>
      <c r="K303" s="516"/>
      <c r="L303" s="491"/>
      <c r="M303" s="491"/>
      <c r="N303" s="491"/>
      <c r="O303" s="517"/>
      <c r="P303" s="253"/>
      <c r="Q303" s="254"/>
      <c r="R303" s="255"/>
      <c r="S303" s="5"/>
    </row>
    <row r="304" spans="9:19">
      <c r="I304" s="262"/>
      <c r="J304" s="263"/>
      <c r="K304" s="516"/>
      <c r="L304" s="491"/>
      <c r="M304" s="491"/>
      <c r="N304" s="491"/>
      <c r="O304" s="517"/>
      <c r="P304" s="253"/>
      <c r="Q304" s="254"/>
      <c r="R304" s="255"/>
      <c r="S304" s="5"/>
    </row>
    <row r="305" spans="2:19" ht="14.7" thickBot="1">
      <c r="I305" s="264"/>
      <c r="J305" s="265"/>
      <c r="K305" s="518"/>
      <c r="L305" s="492"/>
      <c r="M305" s="492"/>
      <c r="N305" s="492"/>
      <c r="O305" s="519"/>
      <c r="P305" s="253"/>
      <c r="Q305" s="254"/>
      <c r="R305" s="255"/>
      <c r="S305" s="5"/>
    </row>
    <row r="306" spans="2:19">
      <c r="B306" s="195"/>
      <c r="C306" s="195"/>
      <c r="D306" s="195"/>
      <c r="E306" s="195"/>
      <c r="F306" s="195"/>
      <c r="G306" s="195"/>
      <c r="H306" s="195"/>
      <c r="I306" s="260" t="s">
        <v>53</v>
      </c>
      <c r="J306" s="261"/>
      <c r="K306" s="510"/>
      <c r="L306" s="511"/>
      <c r="M306" s="511"/>
      <c r="N306" s="511"/>
      <c r="O306" s="512"/>
      <c r="P306" s="250">
        <f>10 +5</f>
        <v>15</v>
      </c>
      <c r="Q306" s="251"/>
      <c r="R306" s="252"/>
      <c r="S306" s="5"/>
    </row>
    <row r="307" spans="2:19">
      <c r="B307" s="172"/>
      <c r="C307" s="172"/>
      <c r="D307" s="172"/>
      <c r="E307" s="172"/>
      <c r="F307" s="172"/>
      <c r="G307" s="172"/>
      <c r="H307" s="172"/>
      <c r="I307" s="262"/>
      <c r="J307" s="263"/>
      <c r="K307" s="504"/>
      <c r="L307" s="505"/>
      <c r="M307" s="505"/>
      <c r="N307" s="505"/>
      <c r="O307" s="506"/>
      <c r="P307" s="253"/>
      <c r="Q307" s="254"/>
      <c r="R307" s="255"/>
      <c r="S307" s="5"/>
    </row>
    <row r="308" spans="2:19">
      <c r="B308" s="172"/>
      <c r="C308" s="172"/>
      <c r="D308" s="172"/>
      <c r="E308" s="172"/>
      <c r="F308" s="172"/>
      <c r="G308" s="172"/>
      <c r="H308" s="172"/>
      <c r="I308" s="262"/>
      <c r="J308" s="263"/>
      <c r="K308" s="504"/>
      <c r="L308" s="505"/>
      <c r="M308" s="505"/>
      <c r="N308" s="505"/>
      <c r="O308" s="506"/>
      <c r="P308" s="253"/>
      <c r="Q308" s="254"/>
      <c r="R308" s="255"/>
      <c r="S308" s="5"/>
    </row>
    <row r="309" spans="2:19">
      <c r="B309" s="172"/>
      <c r="C309" s="172"/>
      <c r="D309" s="172"/>
      <c r="E309" s="172"/>
      <c r="F309" s="172"/>
      <c r="G309" s="172"/>
      <c r="H309" s="172"/>
      <c r="I309" s="262"/>
      <c r="J309" s="263"/>
      <c r="K309" s="504"/>
      <c r="L309" s="505"/>
      <c r="M309" s="505"/>
      <c r="N309" s="505"/>
      <c r="O309" s="506"/>
      <c r="P309" s="253"/>
      <c r="Q309" s="254"/>
      <c r="R309" s="255"/>
      <c r="S309" s="5"/>
    </row>
    <row r="310" spans="2:19" ht="14.7" thickBot="1">
      <c r="B310" s="172"/>
      <c r="C310" s="172"/>
      <c r="D310" s="172"/>
      <c r="E310" s="172"/>
      <c r="F310" s="172"/>
      <c r="G310" s="172"/>
      <c r="H310" s="172"/>
      <c r="I310" s="264"/>
      <c r="J310" s="265"/>
      <c r="K310" s="507"/>
      <c r="L310" s="508"/>
      <c r="M310" s="508"/>
      <c r="N310" s="508"/>
      <c r="O310" s="509"/>
      <c r="P310" s="256"/>
      <c r="Q310" s="257"/>
      <c r="R310" s="258"/>
      <c r="S310" s="5"/>
    </row>
    <row r="311" spans="2:19">
      <c r="B311" s="172"/>
      <c r="C311" s="172"/>
      <c r="D311" s="172"/>
      <c r="E311" s="172"/>
      <c r="F311" s="172"/>
      <c r="G311" s="172"/>
      <c r="H311" s="172"/>
      <c r="S311" s="5"/>
    </row>
    <row r="312" spans="2:19">
      <c r="B312" s="172"/>
      <c r="C312" s="172"/>
      <c r="D312" s="172"/>
      <c r="E312" s="172"/>
      <c r="F312" s="172"/>
      <c r="G312" s="172"/>
      <c r="H312" s="172"/>
      <c r="S312" s="5"/>
    </row>
    <row r="313" spans="2:19" ht="20.5" customHeight="1">
      <c r="E313" s="259" t="s">
        <v>54</v>
      </c>
      <c r="F313" s="259"/>
      <c r="G313" s="259"/>
      <c r="H313" s="259"/>
      <c r="I313" s="259"/>
      <c r="J313" s="259"/>
      <c r="K313" s="259"/>
      <c r="L313" s="259"/>
      <c r="M313" s="259"/>
      <c r="N313" s="259"/>
      <c r="S313" s="5"/>
    </row>
    <row r="314" spans="2:19" ht="14.65" customHeight="1">
      <c r="E314" s="259"/>
      <c r="F314" s="259"/>
      <c r="G314" s="259"/>
      <c r="H314" s="259"/>
      <c r="I314" s="259"/>
      <c r="J314" s="259"/>
      <c r="K314" s="259"/>
      <c r="L314" s="259"/>
      <c r="M314" s="259"/>
      <c r="N314" s="259"/>
      <c r="S314" s="5"/>
    </row>
    <row r="315" spans="2:19" ht="14.65" customHeight="1">
      <c r="E315" s="185"/>
      <c r="F315" s="185"/>
      <c r="G315" s="185"/>
      <c r="H315" s="185"/>
      <c r="S315" s="5"/>
    </row>
    <row r="316" spans="2:19">
      <c r="S316" s="5"/>
    </row>
    <row r="317" spans="2:19">
      <c r="S317" s="5"/>
    </row>
    <row r="318" spans="2:19" ht="14.65" customHeight="1">
      <c r="C318" s="444" t="s">
        <v>55</v>
      </c>
      <c r="D318" s="444"/>
      <c r="E318" s="444"/>
      <c r="F318" s="444"/>
      <c r="G318" s="444"/>
      <c r="H318" s="444"/>
      <c r="K318" s="499" t="s">
        <v>56</v>
      </c>
      <c r="L318" s="499"/>
      <c r="M318" s="499"/>
      <c r="N318" s="499"/>
      <c r="O318" s="499"/>
      <c r="P318" s="499"/>
      <c r="S318" s="5"/>
    </row>
    <row r="319" spans="2:19" ht="14.65" customHeight="1" thickBot="1">
      <c r="C319" s="496" t="s">
        <v>57</v>
      </c>
      <c r="D319" s="497"/>
      <c r="E319" s="497"/>
      <c r="F319" s="497"/>
      <c r="G319" s="497"/>
      <c r="H319" s="498"/>
      <c r="K319" s="496" t="s">
        <v>58</v>
      </c>
      <c r="L319" s="497"/>
      <c r="M319" s="497"/>
      <c r="N319" s="497"/>
      <c r="O319" s="497"/>
      <c r="P319" s="498"/>
      <c r="S319" s="5"/>
    </row>
    <row r="320" spans="2:19">
      <c r="C320" s="440" t="s">
        <v>59</v>
      </c>
      <c r="D320" s="441"/>
      <c r="E320" s="441"/>
      <c r="F320" s="441"/>
      <c r="G320" s="441"/>
      <c r="H320" s="442"/>
      <c r="K320" s="440" t="s">
        <v>60</v>
      </c>
      <c r="L320" s="441"/>
      <c r="M320" s="441"/>
      <c r="N320" s="441"/>
      <c r="O320" s="441"/>
      <c r="P320" s="442"/>
      <c r="S320" s="5"/>
    </row>
    <row r="321" spans="3:19">
      <c r="C321" s="399"/>
      <c r="D321" s="314"/>
      <c r="E321" s="314"/>
      <c r="F321" s="314"/>
      <c r="G321" s="314"/>
      <c r="H321" s="400"/>
      <c r="K321" s="399"/>
      <c r="L321" s="314"/>
      <c r="M321" s="314"/>
      <c r="N321" s="314"/>
      <c r="O321" s="314"/>
      <c r="P321" s="400"/>
      <c r="S321" s="5"/>
    </row>
    <row r="322" spans="3:19">
      <c r="C322" s="399"/>
      <c r="D322" s="314"/>
      <c r="E322" s="314"/>
      <c r="F322" s="314"/>
      <c r="G322" s="314"/>
      <c r="H322" s="400"/>
      <c r="K322" s="399"/>
      <c r="L322" s="314"/>
      <c r="M322" s="314"/>
      <c r="N322" s="314"/>
      <c r="O322" s="314"/>
      <c r="P322" s="400"/>
      <c r="S322" s="5"/>
    </row>
    <row r="323" spans="3:19">
      <c r="C323" s="399"/>
      <c r="D323" s="314"/>
      <c r="E323" s="314"/>
      <c r="F323" s="314"/>
      <c r="G323" s="314"/>
      <c r="H323" s="400"/>
      <c r="K323" s="399"/>
      <c r="L323" s="314"/>
      <c r="M323" s="314"/>
      <c r="N323" s="314"/>
      <c r="O323" s="314"/>
      <c r="P323" s="400"/>
      <c r="S323" s="5"/>
    </row>
    <row r="324" spans="3:19">
      <c r="C324" s="399"/>
      <c r="D324" s="314"/>
      <c r="E324" s="314"/>
      <c r="F324" s="314"/>
      <c r="G324" s="314"/>
      <c r="H324" s="400"/>
      <c r="K324" s="399"/>
      <c r="L324" s="314"/>
      <c r="M324" s="314"/>
      <c r="N324" s="314"/>
      <c r="O324" s="314"/>
      <c r="P324" s="400"/>
      <c r="S324" s="5"/>
    </row>
    <row r="325" spans="3:19">
      <c r="C325" s="399"/>
      <c r="D325" s="314"/>
      <c r="E325" s="314"/>
      <c r="F325" s="314"/>
      <c r="G325" s="314"/>
      <c r="H325" s="400"/>
      <c r="K325" s="399"/>
      <c r="L325" s="314"/>
      <c r="M325" s="314"/>
      <c r="N325" s="314"/>
      <c r="O325" s="314"/>
      <c r="P325" s="400"/>
      <c r="S325" s="5"/>
    </row>
    <row r="326" spans="3:19" ht="14.7" thickBot="1">
      <c r="C326" s="401"/>
      <c r="D326" s="402"/>
      <c r="E326" s="402"/>
      <c r="F326" s="402"/>
      <c r="G326" s="402"/>
      <c r="H326" s="403"/>
      <c r="K326" s="401"/>
      <c r="L326" s="402"/>
      <c r="M326" s="402"/>
      <c r="N326" s="402"/>
      <c r="O326" s="402"/>
      <c r="P326" s="403"/>
    </row>
    <row r="338" spans="1:18">
      <c r="A338" s="165"/>
      <c r="B338" s="166"/>
      <c r="C338" s="166"/>
      <c r="D338" s="166"/>
      <c r="E338" s="166"/>
      <c r="F338" s="166"/>
      <c r="G338" s="166"/>
      <c r="H338" s="166"/>
      <c r="I338" s="166"/>
      <c r="J338" s="166"/>
      <c r="K338" s="166"/>
      <c r="L338" s="166"/>
      <c r="M338" s="166"/>
      <c r="N338" s="166"/>
      <c r="O338" s="166"/>
      <c r="P338" s="166"/>
      <c r="Q338" s="166"/>
      <c r="R338" s="166"/>
    </row>
    <row r="339" spans="1:18" ht="14.65" customHeight="1">
      <c r="A339" s="167"/>
      <c r="B339" s="168"/>
      <c r="C339" s="168"/>
      <c r="D339" s="168"/>
      <c r="E339" s="168"/>
      <c r="F339" s="493" t="s">
        <v>61</v>
      </c>
      <c r="G339" s="493"/>
      <c r="H339" s="493"/>
      <c r="I339" s="493"/>
      <c r="J339" s="493"/>
      <c r="K339" s="493"/>
      <c r="L339" s="493"/>
      <c r="M339" s="493"/>
      <c r="N339" s="168"/>
      <c r="O339" s="168"/>
      <c r="P339" s="168"/>
      <c r="Q339" s="168"/>
      <c r="R339" s="168"/>
    </row>
    <row r="340" spans="1:18" ht="14.65" customHeight="1">
      <c r="A340" s="167"/>
      <c r="B340" s="168"/>
      <c r="C340" s="168"/>
      <c r="D340" s="168"/>
      <c r="E340" s="168"/>
      <c r="F340" s="493"/>
      <c r="G340" s="493"/>
      <c r="H340" s="493"/>
      <c r="I340" s="493"/>
      <c r="J340" s="493"/>
      <c r="K340" s="493"/>
      <c r="L340" s="493"/>
      <c r="M340" s="493"/>
      <c r="N340" s="168"/>
      <c r="O340" s="168"/>
      <c r="P340" s="168"/>
      <c r="Q340" s="168"/>
      <c r="R340" s="168"/>
    </row>
    <row r="341" spans="1:18" ht="14.65" customHeight="1">
      <c r="A341" s="167"/>
      <c r="B341" s="168"/>
      <c r="C341" s="168"/>
      <c r="D341" s="176"/>
      <c r="E341" s="175"/>
      <c r="F341" s="494"/>
      <c r="G341" s="494"/>
      <c r="H341" s="494"/>
      <c r="I341" s="494"/>
      <c r="J341" s="494"/>
      <c r="K341" s="494"/>
      <c r="L341" s="494"/>
      <c r="M341" s="494"/>
      <c r="N341" s="175"/>
      <c r="O341" s="175"/>
      <c r="P341" s="168"/>
      <c r="Q341" s="168"/>
      <c r="R341" s="168"/>
    </row>
    <row r="342" spans="1:18">
      <c r="A342" s="167"/>
      <c r="B342" s="168"/>
      <c r="C342" s="168"/>
      <c r="D342" s="175"/>
      <c r="E342" s="175"/>
      <c r="F342" s="175"/>
      <c r="G342" s="175"/>
      <c r="H342" s="175"/>
      <c r="I342" s="175"/>
      <c r="J342" s="175"/>
      <c r="K342" s="175"/>
      <c r="L342" s="175"/>
      <c r="M342" s="175"/>
      <c r="N342" s="175"/>
      <c r="O342" s="175"/>
      <c r="P342" s="168"/>
      <c r="Q342" s="168"/>
      <c r="R342" s="168"/>
    </row>
    <row r="343" spans="1:18" ht="14.7" thickBot="1">
      <c r="A343" s="167"/>
      <c r="B343" s="168"/>
      <c r="C343" s="168"/>
      <c r="D343" s="175"/>
      <c r="E343" s="175"/>
      <c r="F343" s="175"/>
      <c r="G343" s="175"/>
      <c r="H343" s="175"/>
      <c r="I343" s="175"/>
      <c r="J343" s="175"/>
      <c r="K343" s="175"/>
      <c r="L343" s="175"/>
      <c r="M343" s="175"/>
      <c r="N343" s="175"/>
      <c r="O343" s="175"/>
      <c r="P343" s="168"/>
      <c r="Q343" s="168"/>
      <c r="R343" s="168"/>
    </row>
    <row r="344" spans="1:18">
      <c r="A344" s="167"/>
      <c r="B344" s="168"/>
      <c r="C344" s="168"/>
      <c r="D344" s="175"/>
      <c r="E344" s="178"/>
      <c r="F344" s="169"/>
      <c r="G344" s="169"/>
      <c r="H344" s="169"/>
      <c r="I344" s="169"/>
      <c r="J344" s="169"/>
      <c r="K344" s="169"/>
      <c r="L344" s="169"/>
      <c r="M344" s="169"/>
      <c r="N344" s="170"/>
      <c r="O344" s="175"/>
      <c r="P344" s="168"/>
      <c r="Q344" s="168"/>
      <c r="R344" s="168"/>
    </row>
    <row r="345" spans="1:18" ht="14.7" thickBot="1">
      <c r="A345" s="167"/>
      <c r="B345" s="168"/>
      <c r="C345" s="168"/>
      <c r="D345" s="175"/>
      <c r="E345" s="171"/>
      <c r="F345" s="172"/>
      <c r="G345" s="172"/>
      <c r="H345" s="172"/>
      <c r="I345" s="172"/>
      <c r="J345" s="172"/>
      <c r="K345" s="172"/>
      <c r="L345" s="172"/>
      <c r="M345" s="172"/>
      <c r="N345" s="173"/>
      <c r="O345" s="175"/>
      <c r="P345" s="168"/>
      <c r="Q345" s="168"/>
      <c r="R345" s="168"/>
    </row>
    <row r="346" spans="1:18">
      <c r="A346" s="167"/>
      <c r="B346" s="168"/>
      <c r="C346" s="168"/>
      <c r="D346" s="150"/>
      <c r="E346" s="51"/>
      <c r="I346" s="172"/>
      <c r="J346" s="172"/>
      <c r="N346" s="147"/>
      <c r="O346" s="177"/>
      <c r="P346" s="168"/>
      <c r="Q346" s="168"/>
      <c r="R346" s="168"/>
    </row>
    <row r="347" spans="1:18">
      <c r="A347" s="167"/>
      <c r="B347" s="168"/>
      <c r="C347" s="168"/>
      <c r="D347" s="152"/>
      <c r="E347" s="51"/>
      <c r="I347" s="172"/>
      <c r="J347" s="172"/>
      <c r="N347" s="147"/>
      <c r="O347" s="154"/>
      <c r="P347" s="168"/>
      <c r="Q347" s="168"/>
      <c r="R347" s="168"/>
    </row>
    <row r="348" spans="1:18">
      <c r="A348" s="167"/>
      <c r="B348" s="168"/>
      <c r="C348" s="168"/>
      <c r="D348" s="152"/>
      <c r="E348" s="51"/>
      <c r="I348" s="172"/>
      <c r="J348" s="172"/>
      <c r="N348" s="147"/>
      <c r="O348" s="154"/>
      <c r="P348" s="168"/>
      <c r="Q348" s="168"/>
      <c r="R348" s="168"/>
    </row>
    <row r="349" spans="1:18">
      <c r="A349" s="167"/>
      <c r="B349" s="168"/>
      <c r="C349" s="168"/>
      <c r="D349" s="152"/>
      <c r="E349" s="51"/>
      <c r="I349" s="172"/>
      <c r="J349" s="172"/>
      <c r="N349" s="147"/>
      <c r="O349" s="154"/>
      <c r="P349" s="168"/>
      <c r="Q349" s="168"/>
      <c r="R349" s="168"/>
    </row>
    <row r="350" spans="1:18">
      <c r="A350" s="167"/>
      <c r="B350" s="168"/>
      <c r="C350" s="168"/>
      <c r="D350" s="152"/>
      <c r="E350" s="51"/>
      <c r="I350" s="172"/>
      <c r="J350" s="172"/>
      <c r="N350" s="147"/>
      <c r="O350" s="154"/>
      <c r="P350" s="168"/>
      <c r="Q350" s="168"/>
      <c r="R350" s="168"/>
    </row>
    <row r="351" spans="1:18">
      <c r="A351" s="167"/>
      <c r="B351" s="168"/>
      <c r="C351" s="168"/>
      <c r="D351" s="152"/>
      <c r="E351" s="51"/>
      <c r="I351" s="172"/>
      <c r="J351" s="172"/>
      <c r="N351" s="147"/>
      <c r="O351" s="154"/>
      <c r="P351" s="168"/>
      <c r="Q351" s="168"/>
      <c r="R351" s="168"/>
    </row>
    <row r="352" spans="1:18">
      <c r="A352" s="167"/>
      <c r="B352" s="168"/>
      <c r="C352" s="168"/>
      <c r="D352" s="152"/>
      <c r="E352" s="51"/>
      <c r="I352" s="172"/>
      <c r="J352" s="172"/>
      <c r="N352" s="147"/>
      <c r="O352" s="154"/>
      <c r="P352" s="168"/>
      <c r="Q352" s="168"/>
      <c r="R352" s="168"/>
    </row>
    <row r="353" spans="1:18">
      <c r="A353" s="167"/>
      <c r="B353" s="168"/>
      <c r="C353" s="168"/>
      <c r="D353" s="152"/>
      <c r="E353" s="51"/>
      <c r="I353" s="172"/>
      <c r="J353" s="172"/>
      <c r="N353" s="147"/>
      <c r="O353" s="154"/>
      <c r="P353" s="168"/>
      <c r="Q353" s="168"/>
      <c r="R353" s="168"/>
    </row>
    <row r="354" spans="1:18">
      <c r="A354" s="167"/>
      <c r="B354" s="168"/>
      <c r="C354" s="168"/>
      <c r="D354" s="152"/>
      <c r="E354" s="51"/>
      <c r="I354" s="172"/>
      <c r="J354" s="172"/>
      <c r="N354" s="147"/>
      <c r="O354" s="154"/>
      <c r="P354" s="168"/>
      <c r="Q354" s="168"/>
      <c r="R354" s="168"/>
    </row>
    <row r="355" spans="1:18" ht="14.7" thickBot="1">
      <c r="A355" s="167"/>
      <c r="B355" s="168"/>
      <c r="C355" s="168"/>
      <c r="D355" s="155"/>
      <c r="E355" s="148"/>
      <c r="F355" s="52"/>
      <c r="G355" s="52"/>
      <c r="H355" s="52"/>
      <c r="I355" s="174"/>
      <c r="J355" s="174"/>
      <c r="K355" s="52"/>
      <c r="L355" s="52"/>
      <c r="M355" s="52"/>
      <c r="N355" s="149"/>
      <c r="O355" s="156"/>
      <c r="P355" s="168"/>
      <c r="Q355" s="168"/>
      <c r="R355" s="168"/>
    </row>
    <row r="356" spans="1:18">
      <c r="A356" s="167"/>
      <c r="B356" s="168"/>
      <c r="C356" s="168"/>
      <c r="D356" s="168"/>
      <c r="E356" s="168"/>
      <c r="F356" s="168"/>
      <c r="G356" s="168"/>
      <c r="H356" s="168"/>
      <c r="I356" s="168"/>
      <c r="J356" s="168"/>
      <c r="K356" s="168"/>
      <c r="L356" s="168"/>
      <c r="M356" s="168"/>
      <c r="N356" s="168"/>
      <c r="O356" s="168"/>
      <c r="P356" s="168"/>
      <c r="Q356" s="168"/>
      <c r="R356" s="168"/>
    </row>
    <row r="357" spans="1:18">
      <c r="A357" s="167"/>
      <c r="B357" s="168"/>
      <c r="C357" s="168"/>
      <c r="D357" s="168"/>
      <c r="E357" s="168"/>
      <c r="F357" s="168"/>
      <c r="G357" s="168"/>
      <c r="H357" s="168"/>
      <c r="I357" s="168"/>
      <c r="J357" s="168"/>
      <c r="K357" s="168"/>
      <c r="L357" s="168"/>
      <c r="M357" s="168"/>
      <c r="N357" s="168"/>
      <c r="O357" s="168"/>
      <c r="P357" s="168"/>
      <c r="Q357" s="168"/>
      <c r="R357" s="168"/>
    </row>
    <row r="358" spans="1:18">
      <c r="A358" s="167"/>
      <c r="B358" s="168"/>
      <c r="C358" s="168"/>
      <c r="D358" s="168"/>
      <c r="E358" s="168"/>
      <c r="F358" s="168"/>
      <c r="G358" s="168"/>
      <c r="H358" s="168"/>
      <c r="I358" s="168"/>
      <c r="J358" s="168"/>
      <c r="K358" s="168"/>
      <c r="L358" s="168"/>
      <c r="M358" s="168"/>
      <c r="N358" s="168"/>
      <c r="O358" s="168"/>
      <c r="P358" s="168"/>
      <c r="Q358" s="168"/>
      <c r="R358" s="168"/>
    </row>
    <row r="359" spans="1:18">
      <c r="A359" s="167"/>
      <c r="B359" s="168"/>
      <c r="C359" s="168"/>
      <c r="D359" s="168"/>
      <c r="E359" s="168"/>
      <c r="F359" s="168"/>
      <c r="G359" s="168"/>
      <c r="H359" s="168"/>
      <c r="I359" s="168"/>
      <c r="J359" s="168"/>
      <c r="K359" s="168"/>
      <c r="L359" s="168"/>
      <c r="M359" s="168"/>
      <c r="N359" s="168"/>
      <c r="O359" s="168"/>
      <c r="P359" s="168"/>
      <c r="Q359" s="168"/>
      <c r="R359" s="168"/>
    </row>
    <row r="360" spans="1:18">
      <c r="A360" s="167"/>
      <c r="B360" s="168"/>
      <c r="C360" s="168"/>
      <c r="D360" s="168"/>
      <c r="E360" s="168"/>
      <c r="F360" s="168"/>
      <c r="G360" s="168"/>
      <c r="H360" s="168"/>
      <c r="I360" s="168"/>
      <c r="J360" s="168"/>
      <c r="K360" s="168"/>
      <c r="L360" s="168"/>
      <c r="M360" s="168"/>
      <c r="N360" s="168"/>
      <c r="O360" s="168"/>
      <c r="P360" s="168"/>
      <c r="Q360" s="168"/>
      <c r="R360" s="168"/>
    </row>
    <row r="361" spans="1:18">
      <c r="A361" s="167"/>
      <c r="B361" s="168"/>
      <c r="C361" s="168"/>
      <c r="D361" s="168"/>
      <c r="E361" s="168"/>
      <c r="F361" s="168"/>
      <c r="G361" s="168"/>
      <c r="H361" s="168"/>
      <c r="I361" s="168"/>
      <c r="J361" s="168"/>
      <c r="K361" s="168"/>
      <c r="L361" s="168"/>
      <c r="M361" s="168"/>
      <c r="N361" s="168"/>
      <c r="O361" s="168"/>
      <c r="P361" s="168"/>
      <c r="Q361" s="168"/>
      <c r="R361" s="168"/>
    </row>
    <row r="362" spans="1:18">
      <c r="A362" s="167"/>
      <c r="B362" s="168"/>
      <c r="C362" s="168"/>
      <c r="D362" s="168"/>
      <c r="E362" s="168"/>
      <c r="F362" s="168"/>
      <c r="G362" s="168"/>
      <c r="H362" s="168"/>
      <c r="I362" s="168"/>
      <c r="J362" s="168"/>
      <c r="K362" s="168"/>
      <c r="L362" s="168"/>
      <c r="M362" s="168"/>
      <c r="N362" s="168"/>
      <c r="O362" s="168"/>
      <c r="P362" s="168"/>
      <c r="Q362" s="168"/>
      <c r="R362" s="168"/>
    </row>
    <row r="363" spans="1:18">
      <c r="A363" s="167"/>
      <c r="B363" s="168"/>
      <c r="C363" s="168"/>
      <c r="D363" s="168"/>
      <c r="E363" s="168"/>
      <c r="F363" s="168"/>
      <c r="G363" s="168"/>
      <c r="H363" s="168"/>
      <c r="I363" s="168"/>
      <c r="J363" s="168"/>
      <c r="K363" s="168"/>
      <c r="L363" s="168"/>
      <c r="M363" s="168"/>
      <c r="N363" s="168"/>
      <c r="O363" s="168"/>
      <c r="P363" s="168"/>
      <c r="Q363" s="168"/>
      <c r="R363" s="168"/>
    </row>
    <row r="364" spans="1:18">
      <c r="A364" s="167"/>
      <c r="B364" s="168"/>
      <c r="C364" s="168"/>
      <c r="D364" s="168"/>
      <c r="E364" s="168"/>
      <c r="F364" s="168"/>
      <c r="G364" s="168"/>
      <c r="H364" s="168"/>
      <c r="I364" s="168"/>
      <c r="J364" s="168"/>
      <c r="K364" s="168"/>
      <c r="L364" s="168"/>
      <c r="M364" s="168"/>
      <c r="N364" s="168"/>
      <c r="O364" s="168"/>
      <c r="P364" s="168"/>
      <c r="Q364" s="168"/>
      <c r="R364" s="168"/>
    </row>
    <row r="365" spans="1:18">
      <c r="A365" s="167"/>
      <c r="B365" s="168"/>
      <c r="C365" s="168"/>
      <c r="D365" s="168"/>
      <c r="E365" s="168"/>
      <c r="F365" s="168"/>
      <c r="G365" s="168"/>
      <c r="H365" s="168"/>
      <c r="I365" s="168"/>
      <c r="J365" s="168"/>
      <c r="K365" s="168"/>
      <c r="L365" s="168"/>
      <c r="M365" s="168"/>
      <c r="N365" s="168"/>
      <c r="O365" s="168"/>
      <c r="P365" s="168"/>
      <c r="Q365" s="168"/>
      <c r="R365" s="168"/>
    </row>
    <row r="366" spans="1:18">
      <c r="A366" s="167"/>
      <c r="B366" s="168"/>
      <c r="C366" s="168"/>
      <c r="D366" s="168"/>
      <c r="E366" s="168"/>
      <c r="F366" s="168"/>
      <c r="G366" s="168"/>
      <c r="H366" s="168"/>
      <c r="I366" s="168"/>
      <c r="J366" s="168"/>
      <c r="K366" s="168"/>
      <c r="L366" s="168"/>
      <c r="M366" s="168"/>
      <c r="N366" s="168"/>
      <c r="O366" s="168"/>
      <c r="P366" s="168"/>
      <c r="Q366" s="168"/>
      <c r="R366" s="168"/>
    </row>
  </sheetData>
  <mergeCells count="19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A179:J182"/>
    <mergeCell ref="B186:H187"/>
    <mergeCell ref="H257:I257"/>
    <mergeCell ref="H263:I263"/>
    <mergeCell ref="H264:I267"/>
    <mergeCell ref="I278:R278"/>
    <mergeCell ref="P279:R280"/>
    <mergeCell ref="P281:R285"/>
    <mergeCell ref="P286:R290"/>
    <mergeCell ref="H258:I261"/>
    <mergeCell ref="O254:P258"/>
    <mergeCell ref="A206:R229"/>
    <mergeCell ref="J137:K137"/>
    <mergeCell ref="D157:E162"/>
    <mergeCell ref="A270:G273"/>
    <mergeCell ref="A257:G257"/>
    <mergeCell ref="A269:G269"/>
    <mergeCell ref="B238:H239"/>
    <mergeCell ref="B241:H255"/>
    <mergeCell ref="I239:J239"/>
    <mergeCell ref="I241:J241"/>
    <mergeCell ref="I242:J242"/>
    <mergeCell ref="I243:J243"/>
    <mergeCell ref="I244:J244"/>
    <mergeCell ref="F230:M230"/>
    <mergeCell ref="I240:J240"/>
    <mergeCell ref="A258:G261"/>
    <mergeCell ref="A264:G267"/>
    <mergeCell ref="A263:G263"/>
    <mergeCell ref="B231:H231"/>
    <mergeCell ref="B232:H236"/>
    <mergeCell ref="A149:J152"/>
    <mergeCell ref="L149:R149"/>
    <mergeCell ref="K241:L241"/>
    <mergeCell ref="K242:L242"/>
    <mergeCell ref="K243:L243"/>
    <mergeCell ref="K244:L244"/>
    <mergeCell ref="K240:L240"/>
    <mergeCell ref="K254:N258"/>
    <mergeCell ref="M157:N162"/>
    <mergeCell ref="L179:R179"/>
    <mergeCell ref="L180:R184"/>
    <mergeCell ref="L186:R187"/>
    <mergeCell ref="N230:R231"/>
    <mergeCell ref="Q254:R258"/>
    <mergeCell ref="J138:K138"/>
    <mergeCell ref="C155:F156"/>
    <mergeCell ref="L155:O156"/>
    <mergeCell ref="J117:K117"/>
    <mergeCell ref="B103:I119"/>
    <mergeCell ref="B124:I140"/>
    <mergeCell ref="J124:K124"/>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s>
  <phoneticPr fontId="8" type="noConversion"/>
  <conditionalFormatting sqref="L79:M84">
    <cfRule type="cellIs" dxfId="5" priority="5" operator="greaterThanOrEqual">
      <formula>$L$86</formula>
    </cfRule>
    <cfRule type="cellIs" dxfId="4" priority="6" operator="lessThan">
      <formula>$L$86</formula>
    </cfRule>
  </conditionalFormatting>
  <conditionalFormatting sqref="L100:M105">
    <cfRule type="cellIs" dxfId="3" priority="3" operator="greaterThanOrEqual">
      <formula>$L$107</formula>
    </cfRule>
    <cfRule type="cellIs" dxfId="2" priority="4" operator="lessThan">
      <formula>$L$107</formula>
    </cfRule>
  </conditionalFormatting>
  <conditionalFormatting sqref="L121:M126">
    <cfRule type="cellIs" dxfId="1" priority="1" operator="greaterThanOrEqual">
      <formula>$L$128</formula>
    </cfRule>
    <cfRule type="cellIs" dxfId="0" priority="2" operator="lessThan">
      <formula>$L$128</formula>
    </cfRule>
  </conditionalFormatting>
  <hyperlinks>
    <hyperlink ref="N230:R231" r:id="rId1" display="Access ZETI Tool" xr:uid="{73C67BDC-A3F1-4D99-B3A8-C26DC89CAF40}"/>
    <hyperlink ref="I278:Q278" r:id="rId2" display="To HVIP Vehicle Catalog!" xr:uid="{D76BB357-9799-4984-9E4B-FD769B4A8C17}"/>
    <hyperlink ref="C318:H318" r:id="rId3" display="To EnergIIZE!" xr:uid="{E86A5E89-2531-4E6B-BCB0-EA375513A4FC}"/>
    <hyperlink ref="K318:P318" r:id="rId4" display="To Infrastructure Insite!" xr:uid="{7A120814-C747-4CAD-B7F5-244AAA7E8202}"/>
  </hyperlinks>
  <printOptions horizontalCentered="1"/>
  <pageMargins left="0.25" right="0.25" top="0.25" bottom="0.25" header="0.25" footer="0.25"/>
  <pageSetup scale="60" orientation="portrait" r:id="rId5"/>
  <rowBreaks count="2" manualBreakCount="2">
    <brk id="75" max="17" man="1"/>
    <brk id="144" max="17" man="1"/>
  </rowBreaks>
  <colBreaks count="1" manualBreakCount="1">
    <brk id="18" min="1" max="268" man="1"/>
  </colBreaks>
  <drawing r:id="rId6"/>
  <legacy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B21C6-9589-4482-B1F2-9BFAED46F2B3}">
  <sheetPr>
    <tabColor rgb="FF92D050"/>
  </sheetPr>
  <dimension ref="A1:I31"/>
  <sheetViews>
    <sheetView topLeftCell="A10" zoomScale="130" zoomScaleNormal="130" workbookViewId="0">
      <selection activeCell="D17" sqref="D17"/>
    </sheetView>
  </sheetViews>
  <sheetFormatPr defaultRowHeight="14.4"/>
  <cols>
    <col min="2" max="2" width="11.578125" customWidth="1"/>
  </cols>
  <sheetData>
    <row r="1" spans="1:8" ht="16.8">
      <c r="A1" s="10"/>
      <c r="B1" s="10"/>
      <c r="C1" s="10"/>
      <c r="D1" s="10"/>
      <c r="E1" s="10"/>
      <c r="F1" s="10"/>
      <c r="G1" s="10"/>
      <c r="H1" s="9"/>
    </row>
    <row r="2" spans="1:8" ht="16.8">
      <c r="A2" s="10"/>
      <c r="B2" s="10"/>
      <c r="C2" s="531" t="s">
        <v>62</v>
      </c>
      <c r="D2" s="531"/>
      <c r="E2" s="531"/>
      <c r="F2" s="531"/>
      <c r="G2" s="531"/>
      <c r="H2" s="10"/>
    </row>
    <row r="3" spans="1:8" ht="16.8">
      <c r="A3" s="10"/>
      <c r="B3" s="10"/>
      <c r="C3" s="531"/>
      <c r="D3" s="531"/>
      <c r="E3" s="531"/>
      <c r="F3" s="531"/>
      <c r="G3" s="531"/>
      <c r="H3" s="10"/>
    </row>
    <row r="4" spans="1:8" ht="16.8">
      <c r="A4" s="10"/>
      <c r="B4" s="10"/>
      <c r="C4" s="10"/>
      <c r="D4" s="10"/>
      <c r="E4" s="10"/>
      <c r="F4" s="10"/>
      <c r="G4" s="10"/>
      <c r="H4" s="9"/>
    </row>
    <row r="5" spans="1:8" ht="16.8">
      <c r="A5" s="13"/>
      <c r="B5" s="10"/>
      <c r="C5" s="10"/>
      <c r="D5" s="10"/>
      <c r="E5" s="532"/>
      <c r="F5" s="532"/>
      <c r="G5" s="532"/>
      <c r="H5" s="9"/>
    </row>
    <row r="6" spans="1:8" ht="16.8">
      <c r="A6" s="10"/>
      <c r="B6" s="10"/>
      <c r="C6" s="10"/>
      <c r="D6" s="10"/>
      <c r="E6" s="10"/>
      <c r="F6" s="10"/>
      <c r="G6" s="10"/>
      <c r="H6" s="9"/>
    </row>
    <row r="7" spans="1:8" ht="16.8">
      <c r="A7" s="520" t="s">
        <v>63</v>
      </c>
      <c r="B7" s="521"/>
      <c r="C7" s="521"/>
      <c r="D7" s="521"/>
      <c r="E7" s="521"/>
      <c r="F7" s="521"/>
      <c r="G7" s="522"/>
      <c r="H7" s="10"/>
    </row>
    <row r="8" spans="1:8" ht="16.8">
      <c r="A8" s="533" t="s">
        <v>64</v>
      </c>
      <c r="B8" s="533"/>
      <c r="C8" s="534">
        <f>Sheet1!N543</f>
        <v>0</v>
      </c>
      <c r="D8" s="535"/>
      <c r="E8" s="535"/>
      <c r="F8" s="535"/>
      <c r="G8" s="536"/>
      <c r="H8" s="10"/>
    </row>
    <row r="9" spans="1:8" ht="16.8">
      <c r="A9" s="523" t="s">
        <v>65</v>
      </c>
      <c r="B9" s="524"/>
      <c r="C9" s="525"/>
      <c r="D9" s="526"/>
      <c r="E9" s="526"/>
      <c r="F9" s="526"/>
      <c r="G9" s="527"/>
      <c r="H9" s="10"/>
    </row>
    <row r="10" spans="1:8" ht="16.8">
      <c r="A10" s="523" t="s">
        <v>66</v>
      </c>
      <c r="B10" s="524"/>
      <c r="C10" s="525"/>
      <c r="D10" s="526"/>
      <c r="E10" s="526"/>
      <c r="F10" s="526"/>
      <c r="G10" s="527"/>
      <c r="H10" s="10"/>
    </row>
    <row r="11" spans="1:8" ht="16.8">
      <c r="A11" s="523" t="s">
        <v>67</v>
      </c>
      <c r="B11" s="524"/>
      <c r="C11" s="528"/>
      <c r="D11" s="529"/>
      <c r="E11" s="529"/>
      <c r="F11" s="529"/>
      <c r="G11" s="530"/>
      <c r="H11" s="10"/>
    </row>
    <row r="12" spans="1:8" ht="16.8">
      <c r="A12" s="30"/>
      <c r="B12" s="30"/>
      <c r="C12" s="30"/>
      <c r="D12" s="30"/>
      <c r="E12" s="30"/>
      <c r="F12" s="30"/>
      <c r="G12" s="30"/>
      <c r="H12" s="9"/>
    </row>
    <row r="13" spans="1:8" ht="16.8">
      <c r="A13" s="520" t="s">
        <v>68</v>
      </c>
      <c r="B13" s="521"/>
      <c r="C13" s="521"/>
      <c r="D13" s="521"/>
      <c r="E13" s="521"/>
      <c r="F13" s="521"/>
      <c r="G13" s="522"/>
      <c r="H13" s="10"/>
    </row>
    <row r="14" spans="1:8" ht="46.15" customHeight="1">
      <c r="A14" s="542" t="s">
        <v>69</v>
      </c>
      <c r="B14" s="542"/>
      <c r="C14" s="543"/>
      <c r="D14" s="543"/>
      <c r="E14" s="543"/>
      <c r="F14" s="543"/>
      <c r="G14" s="543"/>
      <c r="H14" s="10"/>
    </row>
    <row r="15" spans="1:8" ht="30" customHeight="1">
      <c r="A15" s="537" t="s">
        <v>70</v>
      </c>
      <c r="B15" s="538"/>
      <c r="C15" s="525"/>
      <c r="D15" s="526"/>
      <c r="E15" s="526"/>
      <c r="F15" s="526"/>
      <c r="G15" s="527"/>
      <c r="H15" s="10"/>
    </row>
    <row r="16" spans="1:8" ht="16.8">
      <c r="A16" s="537" t="s">
        <v>71</v>
      </c>
      <c r="B16" s="538"/>
      <c r="C16" s="539">
        <f>Sheet1!O543</f>
        <v>0</v>
      </c>
      <c r="D16" s="540"/>
      <c r="E16" s="540"/>
      <c r="F16" s="540"/>
      <c r="G16" s="541"/>
      <c r="H16" s="9"/>
    </row>
    <row r="17" spans="1:9" ht="28.15" customHeight="1">
      <c r="A17" s="537" t="s">
        <v>72</v>
      </c>
      <c r="B17" s="545"/>
      <c r="C17" s="31"/>
      <c r="D17" s="212">
        <f>Sheet1!P543</f>
        <v>2021</v>
      </c>
      <c r="E17" s="32"/>
      <c r="F17" s="32"/>
      <c r="G17" s="33"/>
      <c r="H17" s="9"/>
    </row>
    <row r="18" spans="1:9" ht="26.1" customHeight="1">
      <c r="A18" s="537" t="s">
        <v>73</v>
      </c>
      <c r="B18" s="545"/>
      <c r="C18" s="31"/>
      <c r="D18" s="212">
        <f>Sheet1!Q543</f>
        <v>2022</v>
      </c>
      <c r="E18" s="32"/>
      <c r="F18" s="32"/>
      <c r="G18" s="33"/>
      <c r="H18" s="9"/>
    </row>
    <row r="19" spans="1:9" ht="44.1" customHeight="1">
      <c r="A19" s="537" t="s">
        <v>74</v>
      </c>
      <c r="B19" s="538"/>
      <c r="C19" s="34"/>
      <c r="D19" s="35">
        <f>Sheet1!R543</f>
        <v>0</v>
      </c>
      <c r="E19" s="36"/>
      <c r="F19" s="36"/>
      <c r="G19" s="37"/>
      <c r="H19" s="9"/>
    </row>
    <row r="20" spans="1:9" ht="16.8">
      <c r="A20" s="537" t="s">
        <v>75</v>
      </c>
      <c r="B20" s="538"/>
      <c r="C20" s="546">
        <f>Sheet1!S543</f>
        <v>0</v>
      </c>
      <c r="D20" s="547"/>
      <c r="E20" s="547"/>
      <c r="F20" s="547"/>
      <c r="G20" s="548"/>
      <c r="H20" s="9"/>
    </row>
    <row r="21" spans="1:9" ht="16.8">
      <c r="A21" s="549" t="s">
        <v>76</v>
      </c>
      <c r="B21" s="550"/>
      <c r="C21" s="550"/>
      <c r="D21" s="550"/>
      <c r="E21" s="550"/>
      <c r="F21" s="550"/>
      <c r="G21" s="551"/>
      <c r="H21" s="9"/>
    </row>
    <row r="22" spans="1:9" ht="16.899999999999999" customHeight="1">
      <c r="A22" s="552"/>
      <c r="B22" s="553"/>
      <c r="C22" s="553"/>
      <c r="D22" s="553"/>
      <c r="E22" s="553"/>
      <c r="F22" s="553"/>
      <c r="G22" s="554"/>
      <c r="H22" s="9"/>
      <c r="I22" s="202"/>
    </row>
    <row r="23" spans="1:9" ht="16.8">
      <c r="A23" s="552"/>
      <c r="B23" s="553"/>
      <c r="C23" s="553"/>
      <c r="D23" s="553"/>
      <c r="E23" s="553"/>
      <c r="F23" s="553"/>
      <c r="G23" s="554"/>
      <c r="H23" s="9"/>
    </row>
    <row r="24" spans="1:9" ht="16.8">
      <c r="A24" s="38"/>
      <c r="B24" s="10"/>
      <c r="C24" s="201" t="s">
        <v>77</v>
      </c>
      <c r="D24" s="214"/>
      <c r="E24" s="10"/>
      <c r="F24" s="10"/>
      <c r="G24" s="39"/>
      <c r="H24" s="9"/>
    </row>
    <row r="25" spans="1:9" ht="16.8">
      <c r="A25" s="34"/>
      <c r="B25" s="41"/>
      <c r="C25" s="42" t="s">
        <v>78</v>
      </c>
      <c r="D25" s="40"/>
      <c r="E25" s="41"/>
      <c r="F25" s="41"/>
      <c r="G25" s="43"/>
      <c r="H25" s="9"/>
    </row>
    <row r="26" spans="1:9" ht="16.8">
      <c r="A26" s="10"/>
      <c r="B26" s="10"/>
      <c r="C26" s="10"/>
      <c r="D26" s="10"/>
      <c r="E26" s="10"/>
      <c r="F26" s="10"/>
      <c r="G26" s="10"/>
      <c r="H26" s="10"/>
    </row>
    <row r="27" spans="1:9" ht="16.8">
      <c r="A27" s="10"/>
      <c r="B27" s="10"/>
      <c r="C27" s="10"/>
      <c r="D27" s="10"/>
      <c r="E27" s="10"/>
      <c r="F27" s="10"/>
      <c r="G27" s="10"/>
      <c r="H27" s="9"/>
    </row>
    <row r="28" spans="1:9" ht="14.7">
      <c r="A28" s="44"/>
      <c r="B28" s="44"/>
      <c r="C28" s="44"/>
      <c r="D28" s="44"/>
      <c r="E28" s="44"/>
      <c r="F28" s="44"/>
      <c r="G28" s="44"/>
      <c r="H28" s="44"/>
    </row>
    <row r="29" spans="1:9" ht="16.8">
      <c r="A29" s="10"/>
      <c r="B29" s="10"/>
      <c r="C29" s="10"/>
      <c r="D29" s="10"/>
      <c r="E29" s="10"/>
      <c r="F29" s="10"/>
      <c r="G29" s="10"/>
      <c r="H29" s="9"/>
    </row>
    <row r="30" spans="1:9">
      <c r="A30" s="544" t="s">
        <v>79</v>
      </c>
      <c r="B30" s="544"/>
      <c r="C30" s="544"/>
      <c r="D30" s="544"/>
      <c r="E30" s="544"/>
      <c r="F30" s="544"/>
      <c r="G30" s="544"/>
      <c r="H30" s="544"/>
    </row>
    <row r="31" spans="1:9">
      <c r="A31" s="544"/>
      <c r="B31" s="544"/>
      <c r="C31" s="544"/>
      <c r="D31" s="544"/>
      <c r="E31" s="544"/>
      <c r="F31" s="544"/>
      <c r="G31" s="544"/>
      <c r="H31" s="544"/>
    </row>
  </sheetData>
  <mergeCells count="25">
    <mergeCell ref="A30:H31"/>
    <mergeCell ref="A17:B17"/>
    <mergeCell ref="A18:B18"/>
    <mergeCell ref="A20:B20"/>
    <mergeCell ref="C20:G20"/>
    <mergeCell ref="A19:B19"/>
    <mergeCell ref="A21:G23"/>
    <mergeCell ref="A15:B15"/>
    <mergeCell ref="C15:G15"/>
    <mergeCell ref="A16:B16"/>
    <mergeCell ref="C16:G16"/>
    <mergeCell ref="A14:B14"/>
    <mergeCell ref="C14:G14"/>
    <mergeCell ref="C2:G3"/>
    <mergeCell ref="E5:G5"/>
    <mergeCell ref="A7:G7"/>
    <mergeCell ref="A8:B8"/>
    <mergeCell ref="C8:G8"/>
    <mergeCell ref="A13:G13"/>
    <mergeCell ref="A9:B9"/>
    <mergeCell ref="C9:G9"/>
    <mergeCell ref="A10:B10"/>
    <mergeCell ref="C10:G10"/>
    <mergeCell ref="A11:B11"/>
    <mergeCell ref="C11:G1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373B7-4F22-4A99-8895-5A22E24B6F80}">
  <sheetPr>
    <tabColor rgb="FF92D050"/>
  </sheetPr>
  <dimension ref="A1:AC527"/>
  <sheetViews>
    <sheetView zoomScale="55" zoomScaleNormal="55" workbookViewId="0">
      <selection activeCell="B8" sqref="B8:C8"/>
    </sheetView>
  </sheetViews>
  <sheetFormatPr defaultRowHeight="16.8"/>
  <cols>
    <col min="1" max="1" width="22.15625" style="10" customWidth="1"/>
    <col min="2" max="2" width="12.578125" style="10" customWidth="1"/>
    <col min="3" max="3" width="11.68359375" customWidth="1"/>
    <col min="4" max="4" width="11.68359375" style="10" customWidth="1"/>
    <col min="5" max="5" width="11.68359375" customWidth="1"/>
    <col min="6" max="6" width="11.68359375" style="10" customWidth="1"/>
    <col min="7" max="7" width="11.68359375" customWidth="1"/>
    <col min="8" max="8" width="11.68359375" style="10" customWidth="1"/>
    <col min="9" max="9" width="11.68359375" customWidth="1"/>
    <col min="10" max="10" width="11.68359375" style="10" customWidth="1"/>
    <col min="11" max="11" width="11.68359375" customWidth="1"/>
    <col min="12" max="12" width="11.68359375" style="10" customWidth="1"/>
    <col min="13" max="13" width="11.68359375" customWidth="1"/>
    <col min="14" max="14" width="11.68359375" style="10" customWidth="1"/>
    <col min="15" max="15" width="11.68359375" customWidth="1"/>
    <col min="16" max="17" width="11.68359375" style="10" customWidth="1"/>
    <col min="18" max="18" width="12.41796875" style="11" customWidth="1"/>
    <col min="19" max="19" width="13.578125" style="11" customWidth="1"/>
    <col min="20" max="20" width="13.578125" style="12" customWidth="1"/>
    <col min="21" max="21" width="8.68359375" style="10" customWidth="1"/>
  </cols>
  <sheetData>
    <row r="1" spans="1:29" ht="14.4" customHeight="1">
      <c r="A1" s="571" t="s">
        <v>80</v>
      </c>
      <c r="B1" s="572"/>
      <c r="C1" s="573"/>
      <c r="D1" s="572"/>
      <c r="E1" s="573"/>
      <c r="F1" s="572"/>
      <c r="G1" s="573"/>
      <c r="H1" s="572"/>
      <c r="I1" s="573"/>
      <c r="J1" s="572"/>
      <c r="K1" s="573"/>
      <c r="L1" s="572"/>
      <c r="M1" s="573"/>
      <c r="N1" s="572"/>
      <c r="O1" s="573"/>
      <c r="P1" s="572"/>
      <c r="Q1" s="572"/>
      <c r="R1" s="574"/>
      <c r="S1" s="574"/>
      <c r="T1" s="575"/>
      <c r="U1" s="572"/>
      <c r="V1" s="573"/>
      <c r="W1" s="573"/>
      <c r="X1" s="573"/>
      <c r="Y1" s="573"/>
      <c r="Z1" s="5"/>
      <c r="AA1" s="5"/>
      <c r="AB1" s="5"/>
      <c r="AC1" s="5"/>
    </row>
    <row r="2" spans="1:29" ht="14.4" customHeight="1">
      <c r="A2" s="572"/>
      <c r="B2" s="572"/>
      <c r="C2" s="573"/>
      <c r="D2" s="572"/>
      <c r="E2" s="573"/>
      <c r="F2" s="572"/>
      <c r="G2" s="573"/>
      <c r="H2" s="572"/>
      <c r="I2" s="573"/>
      <c r="J2" s="572"/>
      <c r="K2" s="573"/>
      <c r="L2" s="572"/>
      <c r="M2" s="573"/>
      <c r="N2" s="572"/>
      <c r="O2" s="573"/>
      <c r="P2" s="572"/>
      <c r="Q2" s="572"/>
      <c r="R2" s="574"/>
      <c r="S2" s="574"/>
      <c r="T2" s="575"/>
      <c r="U2" s="572"/>
      <c r="V2" s="573"/>
      <c r="W2" s="573"/>
      <c r="X2" s="573"/>
      <c r="Y2" s="573"/>
      <c r="Z2" s="5"/>
      <c r="AA2" s="5"/>
      <c r="AB2" s="5"/>
      <c r="AC2" s="5"/>
    </row>
    <row r="3" spans="1:29" ht="14.4" customHeight="1">
      <c r="A3" s="572"/>
      <c r="B3" s="572"/>
      <c r="C3" s="573"/>
      <c r="D3" s="572"/>
      <c r="E3" s="573"/>
      <c r="F3" s="572"/>
      <c r="G3" s="573"/>
      <c r="H3" s="572"/>
      <c r="I3" s="573"/>
      <c r="J3" s="572"/>
      <c r="K3" s="573"/>
      <c r="L3" s="572"/>
      <c r="M3" s="573"/>
      <c r="N3" s="572"/>
      <c r="O3" s="573"/>
      <c r="P3" s="572"/>
      <c r="Q3" s="572"/>
      <c r="R3" s="574"/>
      <c r="S3" s="574"/>
      <c r="T3" s="575"/>
      <c r="U3" s="572"/>
      <c r="V3" s="573"/>
      <c r="W3" s="573"/>
      <c r="X3" s="573"/>
      <c r="Y3" s="573"/>
      <c r="Z3" s="5"/>
      <c r="AA3" s="5"/>
      <c r="AB3" s="5"/>
      <c r="AC3" s="5"/>
    </row>
    <row r="4" spans="1:29" ht="14.7" customHeight="1" thickBot="1">
      <c r="A4" s="572"/>
      <c r="B4" s="572"/>
      <c r="C4" s="573"/>
      <c r="D4" s="572"/>
      <c r="E4" s="573"/>
      <c r="F4" s="572"/>
      <c r="G4" s="573"/>
      <c r="H4" s="572"/>
      <c r="I4" s="573"/>
      <c r="J4" s="572"/>
      <c r="K4" s="573"/>
      <c r="L4" s="572"/>
      <c r="M4" s="573"/>
      <c r="N4" s="572"/>
      <c r="O4" s="573"/>
      <c r="P4" s="572"/>
      <c r="Q4" s="572"/>
      <c r="R4" s="574"/>
      <c r="S4" s="574"/>
      <c r="T4" s="575"/>
      <c r="U4" s="572"/>
      <c r="V4" s="573"/>
      <c r="W4" s="573"/>
      <c r="X4" s="573"/>
      <c r="Y4" s="573"/>
      <c r="Z4" s="5"/>
      <c r="AA4" s="5"/>
      <c r="AB4" s="5"/>
      <c r="AC4" s="5"/>
    </row>
    <row r="5" spans="1:29" ht="17.100000000000001" thickBot="1">
      <c r="B5" s="576" t="s">
        <v>4</v>
      </c>
      <c r="C5" s="564"/>
      <c r="D5" s="564"/>
      <c r="E5" s="564"/>
      <c r="F5" s="564"/>
      <c r="G5" s="564"/>
      <c r="H5" s="564"/>
      <c r="I5" s="564"/>
      <c r="J5" s="564"/>
      <c r="K5" s="564"/>
      <c r="L5" s="564"/>
      <c r="M5" s="566"/>
      <c r="N5" s="577" t="s">
        <v>6</v>
      </c>
      <c r="O5" s="564"/>
      <c r="P5" s="564"/>
      <c r="Q5" s="564"/>
      <c r="R5" s="564"/>
      <c r="S5" s="566"/>
      <c r="T5" s="578" t="s">
        <v>8</v>
      </c>
      <c r="U5" s="564"/>
      <c r="V5" s="564"/>
      <c r="W5" s="564"/>
      <c r="X5" s="564"/>
      <c r="Y5" s="566"/>
      <c r="AB5" s="5"/>
      <c r="AC5" s="5"/>
    </row>
    <row r="6" spans="1:29" ht="17.100000000000001" customHeight="1" thickBot="1">
      <c r="A6" s="569"/>
      <c r="B6" s="559" t="s">
        <v>81</v>
      </c>
      <c r="C6" s="560"/>
      <c r="D6" s="559" t="s">
        <v>36</v>
      </c>
      <c r="E6" s="560"/>
      <c r="F6" s="559" t="s">
        <v>82</v>
      </c>
      <c r="G6" s="560"/>
      <c r="H6" s="559" t="s">
        <v>41</v>
      </c>
      <c r="I6" s="560"/>
      <c r="J6" s="559" t="s">
        <v>83</v>
      </c>
      <c r="K6" s="560"/>
      <c r="L6" s="559" t="s">
        <v>84</v>
      </c>
      <c r="M6" s="560"/>
      <c r="N6" s="557" t="s">
        <v>85</v>
      </c>
      <c r="O6" s="558"/>
      <c r="P6" s="557" t="s">
        <v>86</v>
      </c>
      <c r="Q6" s="558"/>
      <c r="R6" s="557" t="s">
        <v>87</v>
      </c>
      <c r="S6" s="558"/>
      <c r="T6" s="559" t="s">
        <v>88</v>
      </c>
      <c r="U6" s="560"/>
      <c r="V6" s="559" t="s">
        <v>89</v>
      </c>
      <c r="W6" s="560"/>
      <c r="X6" s="559" t="s">
        <v>90</v>
      </c>
      <c r="Y6" s="560"/>
      <c r="Z6" s="10"/>
      <c r="AA6" s="10"/>
      <c r="AB6" s="5"/>
      <c r="AC6" s="5"/>
    </row>
    <row r="7" spans="1:29" ht="27.3" thickBot="1">
      <c r="A7" s="570"/>
      <c r="B7" s="561" t="s">
        <v>91</v>
      </c>
      <c r="C7" s="562"/>
      <c r="D7" s="561" t="s">
        <v>91</v>
      </c>
      <c r="E7" s="562"/>
      <c r="F7" s="561" t="s">
        <v>91</v>
      </c>
      <c r="G7" s="562"/>
      <c r="H7" s="561" t="s">
        <v>91</v>
      </c>
      <c r="I7" s="562"/>
      <c r="J7" s="561" t="s">
        <v>91</v>
      </c>
      <c r="K7" s="562"/>
      <c r="L7" s="561" t="s">
        <v>91</v>
      </c>
      <c r="M7" s="562"/>
      <c r="N7" s="561" t="s">
        <v>91</v>
      </c>
      <c r="O7" s="562"/>
      <c r="P7" s="561" t="s">
        <v>91</v>
      </c>
      <c r="Q7" s="562"/>
      <c r="R7" s="561" t="s">
        <v>91</v>
      </c>
      <c r="S7" s="562"/>
      <c r="T7" s="561" t="s">
        <v>91</v>
      </c>
      <c r="U7" s="562"/>
      <c r="V7" s="561" t="s">
        <v>91</v>
      </c>
      <c r="W7" s="562"/>
      <c r="X7" s="561" t="s">
        <v>91</v>
      </c>
      <c r="Y7" s="562"/>
      <c r="Z7" s="10"/>
      <c r="AA7" s="14" t="s">
        <v>92</v>
      </c>
      <c r="AB7" s="5"/>
      <c r="AC7" s="5"/>
    </row>
    <row r="8" spans="1:29" ht="27.3" thickBot="1">
      <c r="A8" s="15" t="s">
        <v>93</v>
      </c>
      <c r="B8" s="581">
        <f>Sheet1!D1</f>
        <v>0</v>
      </c>
      <c r="C8" s="582"/>
      <c r="D8" s="581">
        <f>Sheet1!D2</f>
        <v>0</v>
      </c>
      <c r="E8" s="582"/>
      <c r="F8" s="581">
        <f>Sheet1!D3</f>
        <v>0</v>
      </c>
      <c r="G8" s="582"/>
      <c r="H8" s="581">
        <f>Sheet1!D4</f>
        <v>0</v>
      </c>
      <c r="I8" s="582"/>
      <c r="J8" s="581">
        <f>Sheet1!D5</f>
        <v>0</v>
      </c>
      <c r="K8" s="582"/>
      <c r="L8" s="581">
        <f>Sheet1!D6</f>
        <v>0</v>
      </c>
      <c r="M8" s="582"/>
      <c r="N8" s="579">
        <f>Sheet1!D7</f>
        <v>0</v>
      </c>
      <c r="O8" s="580"/>
      <c r="P8" s="579">
        <f>Sheet1!D8</f>
        <v>0</v>
      </c>
      <c r="Q8" s="580"/>
      <c r="R8" s="579">
        <f>Sheet1!D9</f>
        <v>0</v>
      </c>
      <c r="S8" s="580"/>
      <c r="T8" s="581">
        <f>Sheet1!D10</f>
        <v>0</v>
      </c>
      <c r="U8" s="582"/>
      <c r="V8" s="581">
        <f>Sheet1!D11</f>
        <v>0</v>
      </c>
      <c r="W8" s="582"/>
      <c r="X8" s="581">
        <f>Sheet1!D12</f>
        <v>0</v>
      </c>
      <c r="Y8" s="582"/>
      <c r="Z8" s="10"/>
      <c r="AA8" s="16">
        <f>SUM(B8:Y8)</f>
        <v>0</v>
      </c>
      <c r="AB8" s="5"/>
      <c r="AC8" s="5"/>
    </row>
    <row r="9" spans="1:29">
      <c r="A9" s="207" t="s">
        <v>94</v>
      </c>
      <c r="B9" s="567">
        <f>Sheet1!E1</f>
        <v>0</v>
      </c>
      <c r="C9" s="568"/>
      <c r="D9" s="555">
        <f>Sheet1!E2</f>
        <v>0</v>
      </c>
      <c r="E9" s="556"/>
      <c r="F9" s="555">
        <f>Sheet1!E3</f>
        <v>0</v>
      </c>
      <c r="G9" s="556"/>
      <c r="H9" s="555">
        <f>Sheet1!E4</f>
        <v>0</v>
      </c>
      <c r="I9" s="556"/>
      <c r="J9" s="555">
        <f>Sheet1!E5</f>
        <v>0</v>
      </c>
      <c r="K9" s="556"/>
      <c r="L9" s="555">
        <f>Sheet1!E6</f>
        <v>0</v>
      </c>
      <c r="M9" s="556"/>
      <c r="N9" s="555">
        <f>Sheet1!E7</f>
        <v>0</v>
      </c>
      <c r="O9" s="556"/>
      <c r="P9" s="555">
        <f>Sheet1!E8</f>
        <v>0</v>
      </c>
      <c r="Q9" s="556"/>
      <c r="R9" s="555">
        <f>Sheet1!E9</f>
        <v>0</v>
      </c>
      <c r="S9" s="556"/>
      <c r="T9" s="555">
        <f>Sheet1!E10</f>
        <v>0</v>
      </c>
      <c r="U9" s="556"/>
      <c r="V9" s="555">
        <f>Sheet1!E11</f>
        <v>0</v>
      </c>
      <c r="W9" s="556"/>
      <c r="X9" s="555">
        <f>Sheet1!E12</f>
        <v>0</v>
      </c>
      <c r="Y9" s="556"/>
      <c r="Z9" s="10"/>
      <c r="AA9" s="206">
        <f>SUM(B9:Y9)</f>
        <v>0</v>
      </c>
      <c r="AB9" s="5"/>
      <c r="AC9" s="5"/>
    </row>
    <row r="10" spans="1:29" ht="17.100000000000001" thickBot="1">
      <c r="AB10" s="5"/>
      <c r="AC10" s="5"/>
    </row>
    <row r="11" spans="1:29" ht="17.100000000000001" thickBot="1">
      <c r="B11" s="576" t="s">
        <v>4</v>
      </c>
      <c r="C11" s="564"/>
      <c r="D11" s="564"/>
      <c r="E11" s="564"/>
      <c r="F11" s="564"/>
      <c r="G11" s="564"/>
      <c r="H11" s="564"/>
      <c r="I11" s="564"/>
      <c r="J11" s="564"/>
      <c r="K11" s="564"/>
      <c r="L11" s="564"/>
      <c r="M11" s="566"/>
      <c r="N11" s="577" t="s">
        <v>6</v>
      </c>
      <c r="O11" s="564"/>
      <c r="P11" s="564"/>
      <c r="Q11" s="564"/>
      <c r="R11" s="564"/>
      <c r="S11" s="566"/>
      <c r="T11" s="578" t="s">
        <v>8</v>
      </c>
      <c r="U11" s="564"/>
      <c r="V11" s="564"/>
      <c r="W11" s="564"/>
      <c r="X11" s="564"/>
      <c r="Y11" s="566"/>
      <c r="AB11" s="5"/>
      <c r="AC11" s="5"/>
    </row>
    <row r="12" spans="1:29" ht="17.100000000000001" customHeight="1" thickBot="1">
      <c r="A12" s="569"/>
      <c r="B12" s="559" t="s">
        <v>81</v>
      </c>
      <c r="C12" s="560"/>
      <c r="D12" s="559" t="s">
        <v>36</v>
      </c>
      <c r="E12" s="560"/>
      <c r="F12" s="559" t="s">
        <v>82</v>
      </c>
      <c r="G12" s="560"/>
      <c r="H12" s="559" t="s">
        <v>41</v>
      </c>
      <c r="I12" s="560"/>
      <c r="J12" s="559" t="s">
        <v>83</v>
      </c>
      <c r="K12" s="560"/>
      <c r="L12" s="559" t="s">
        <v>84</v>
      </c>
      <c r="M12" s="560"/>
      <c r="N12" s="557" t="s">
        <v>85</v>
      </c>
      <c r="O12" s="558"/>
      <c r="P12" s="557" t="s">
        <v>86</v>
      </c>
      <c r="Q12" s="558"/>
      <c r="R12" s="557" t="s">
        <v>87</v>
      </c>
      <c r="S12" s="558"/>
      <c r="T12" s="559" t="s">
        <v>88</v>
      </c>
      <c r="U12" s="560"/>
      <c r="V12" s="559" t="s">
        <v>89</v>
      </c>
      <c r="W12" s="560"/>
      <c r="X12" s="559" t="s">
        <v>90</v>
      </c>
      <c r="Y12" s="560"/>
      <c r="Z12" s="10"/>
      <c r="AA12" s="10"/>
      <c r="AB12" s="5"/>
      <c r="AC12" s="5"/>
    </row>
    <row r="13" spans="1:29" ht="27.3" thickBot="1">
      <c r="A13" s="570"/>
      <c r="B13" s="561" t="s">
        <v>91</v>
      </c>
      <c r="C13" s="562"/>
      <c r="D13" s="561" t="s">
        <v>91</v>
      </c>
      <c r="E13" s="562"/>
      <c r="F13" s="561" t="s">
        <v>91</v>
      </c>
      <c r="G13" s="562"/>
      <c r="H13" s="561" t="s">
        <v>91</v>
      </c>
      <c r="I13" s="562"/>
      <c r="J13" s="561" t="s">
        <v>91</v>
      </c>
      <c r="K13" s="562"/>
      <c r="L13" s="561" t="s">
        <v>91</v>
      </c>
      <c r="M13" s="562"/>
      <c r="N13" s="561" t="s">
        <v>91</v>
      </c>
      <c r="O13" s="562"/>
      <c r="P13" s="561" t="s">
        <v>91</v>
      </c>
      <c r="Q13" s="562"/>
      <c r="R13" s="561" t="s">
        <v>91</v>
      </c>
      <c r="S13" s="562"/>
      <c r="T13" s="561" t="s">
        <v>91</v>
      </c>
      <c r="U13" s="562"/>
      <c r="V13" s="561" t="s">
        <v>91</v>
      </c>
      <c r="W13" s="562"/>
      <c r="X13" s="561" t="s">
        <v>91</v>
      </c>
      <c r="Y13" s="562"/>
      <c r="Z13" s="10"/>
      <c r="AA13" s="14" t="s">
        <v>92</v>
      </c>
      <c r="AB13" s="5"/>
      <c r="AC13" s="5"/>
    </row>
    <row r="14" spans="1:29" ht="27.3" thickBot="1">
      <c r="A14" s="15" t="s">
        <v>95</v>
      </c>
      <c r="B14" s="581">
        <f>Sheet1!D13</f>
        <v>0</v>
      </c>
      <c r="C14" s="582"/>
      <c r="D14" s="581">
        <f>Sheet1!D14</f>
        <v>0</v>
      </c>
      <c r="E14" s="582"/>
      <c r="F14" s="581">
        <f>Sheet1!D15</f>
        <v>0</v>
      </c>
      <c r="G14" s="582"/>
      <c r="H14" s="581">
        <f>Sheet1!D16</f>
        <v>0</v>
      </c>
      <c r="I14" s="582"/>
      <c r="J14" s="581">
        <f>Sheet1!D17</f>
        <v>0</v>
      </c>
      <c r="K14" s="582"/>
      <c r="L14" s="581">
        <f>Sheet1!D18</f>
        <v>0</v>
      </c>
      <c r="M14" s="582"/>
      <c r="N14" s="579">
        <f>Sheet1!D19</f>
        <v>0</v>
      </c>
      <c r="O14" s="580"/>
      <c r="P14" s="579">
        <f>Sheet1!D20</f>
        <v>0</v>
      </c>
      <c r="Q14" s="580"/>
      <c r="R14" s="579">
        <f>Sheet1!D21</f>
        <v>0</v>
      </c>
      <c r="S14" s="580"/>
      <c r="T14" s="581">
        <f>Sheet1!D22</f>
        <v>0</v>
      </c>
      <c r="U14" s="582"/>
      <c r="V14" s="581">
        <f>Sheet1!D23</f>
        <v>0</v>
      </c>
      <c r="W14" s="582"/>
      <c r="X14" s="581">
        <f>Sheet1!D24</f>
        <v>0</v>
      </c>
      <c r="Y14" s="582"/>
      <c r="Z14" s="10"/>
      <c r="AA14" s="16">
        <f>SUM(B14:Y14)</f>
        <v>0</v>
      </c>
      <c r="AB14" s="5"/>
      <c r="AC14" s="5"/>
    </row>
    <row r="15" spans="1:29">
      <c r="A15" s="207" t="s">
        <v>94</v>
      </c>
      <c r="B15" s="567">
        <f>Sheet1!E13</f>
        <v>0</v>
      </c>
      <c r="C15" s="568"/>
      <c r="D15" s="555">
        <f>Sheet1!E14</f>
        <v>0</v>
      </c>
      <c r="E15" s="556"/>
      <c r="F15" s="555">
        <f>Sheet1!E15</f>
        <v>0</v>
      </c>
      <c r="G15" s="556"/>
      <c r="H15" s="555">
        <f>Sheet1!E16</f>
        <v>0</v>
      </c>
      <c r="I15" s="556"/>
      <c r="J15" s="555">
        <f>Sheet1!E17</f>
        <v>0</v>
      </c>
      <c r="K15" s="556"/>
      <c r="L15" s="555">
        <f>Sheet1!E18</f>
        <v>0</v>
      </c>
      <c r="M15" s="556"/>
      <c r="N15" s="555">
        <f>Sheet1!E19</f>
        <v>0</v>
      </c>
      <c r="O15" s="556"/>
      <c r="P15" s="555">
        <f>Sheet1!E20</f>
        <v>0</v>
      </c>
      <c r="Q15" s="556"/>
      <c r="R15" s="555">
        <f>Sheet1!E21</f>
        <v>0</v>
      </c>
      <c r="S15" s="556"/>
      <c r="T15" s="555">
        <f>Sheet1!E22</f>
        <v>0</v>
      </c>
      <c r="U15" s="556"/>
      <c r="V15" s="555">
        <f>Sheet1!E23</f>
        <v>0</v>
      </c>
      <c r="W15" s="556"/>
      <c r="X15" s="555">
        <f>Sheet1!E24</f>
        <v>0</v>
      </c>
      <c r="Y15" s="556"/>
      <c r="Z15" s="10"/>
      <c r="AA15" s="206">
        <f>SUM(B15:Y15)</f>
        <v>0</v>
      </c>
      <c r="AB15" s="5"/>
      <c r="AC15" s="5"/>
    </row>
    <row r="16" spans="1:29">
      <c r="A16" s="17"/>
      <c r="B16" s="18"/>
      <c r="C16" s="18"/>
      <c r="D16" s="18"/>
      <c r="E16" s="18"/>
      <c r="F16" s="18"/>
      <c r="G16" s="18"/>
      <c r="H16" s="18"/>
      <c r="I16" s="18"/>
      <c r="J16" s="18"/>
      <c r="K16" s="18"/>
      <c r="L16" s="18"/>
      <c r="M16" s="18"/>
      <c r="N16" s="18"/>
      <c r="O16" s="18"/>
      <c r="P16" s="18"/>
      <c r="Q16" s="18"/>
      <c r="S16" s="19"/>
      <c r="T16" s="19"/>
      <c r="U16" s="20"/>
      <c r="V16" s="5"/>
      <c r="W16" s="5"/>
      <c r="X16" s="5"/>
      <c r="Y16" s="5"/>
      <c r="Z16" s="5"/>
      <c r="AA16" s="5"/>
      <c r="AB16" s="5"/>
      <c r="AC16" s="5"/>
    </row>
    <row r="17" spans="1:29">
      <c r="A17" s="17"/>
      <c r="B17" s="18"/>
      <c r="C17" s="18"/>
      <c r="D17" s="18"/>
      <c r="E17" s="18"/>
      <c r="F17" s="18"/>
      <c r="G17" s="18"/>
      <c r="H17" s="18"/>
      <c r="I17" s="18"/>
      <c r="J17" s="18"/>
      <c r="K17" s="18"/>
      <c r="L17" s="18"/>
      <c r="M17" s="18"/>
      <c r="N17" s="18"/>
      <c r="O17" s="18"/>
      <c r="P17" s="18"/>
      <c r="Q17" s="18"/>
      <c r="S17" s="19"/>
      <c r="T17" s="19"/>
      <c r="U17" s="20"/>
      <c r="V17" s="5"/>
      <c r="W17" s="5"/>
      <c r="X17" s="5"/>
      <c r="Y17" s="5"/>
      <c r="Z17" s="5"/>
      <c r="AA17" s="5"/>
      <c r="AB17" s="5"/>
      <c r="AC17" s="5"/>
    </row>
    <row r="18" spans="1:29" ht="14.4" customHeight="1">
      <c r="A18" s="571" t="s">
        <v>96</v>
      </c>
      <c r="B18" s="572"/>
      <c r="C18" s="573"/>
      <c r="D18" s="572"/>
      <c r="E18" s="573"/>
      <c r="F18" s="572"/>
      <c r="G18" s="573"/>
      <c r="H18" s="572"/>
      <c r="I18" s="573"/>
      <c r="J18" s="572"/>
      <c r="K18" s="573"/>
      <c r="L18" s="572"/>
      <c r="M18" s="573"/>
      <c r="N18" s="572"/>
      <c r="O18" s="573"/>
      <c r="P18" s="572"/>
      <c r="Q18" s="572"/>
      <c r="R18" s="574"/>
      <c r="S18" s="574"/>
      <c r="T18" s="575"/>
      <c r="U18" s="572"/>
      <c r="V18" s="573"/>
      <c r="W18" s="573"/>
      <c r="X18" s="573"/>
      <c r="Y18" s="573"/>
      <c r="Z18" s="5"/>
      <c r="AA18" s="5"/>
      <c r="AB18" s="5"/>
      <c r="AC18" s="5"/>
    </row>
    <row r="19" spans="1:29" ht="14.4" customHeight="1">
      <c r="A19" s="572"/>
      <c r="B19" s="572"/>
      <c r="C19" s="573"/>
      <c r="D19" s="572"/>
      <c r="E19" s="573"/>
      <c r="F19" s="572"/>
      <c r="G19" s="573"/>
      <c r="H19" s="572"/>
      <c r="I19" s="573"/>
      <c r="J19" s="572"/>
      <c r="K19" s="573"/>
      <c r="L19" s="572"/>
      <c r="M19" s="573"/>
      <c r="N19" s="572"/>
      <c r="O19" s="573"/>
      <c r="P19" s="572"/>
      <c r="Q19" s="572"/>
      <c r="R19" s="574"/>
      <c r="S19" s="574"/>
      <c r="T19" s="575"/>
      <c r="U19" s="572"/>
      <c r="V19" s="573"/>
      <c r="W19" s="573"/>
      <c r="X19" s="573"/>
      <c r="Y19" s="573"/>
      <c r="Z19" s="5"/>
      <c r="AA19" s="5"/>
      <c r="AB19" s="5"/>
      <c r="AC19" s="5"/>
    </row>
    <row r="20" spans="1:29" ht="14.4" customHeight="1">
      <c r="A20" s="572"/>
      <c r="B20" s="572"/>
      <c r="C20" s="573"/>
      <c r="D20" s="572"/>
      <c r="E20" s="573"/>
      <c r="F20" s="572"/>
      <c r="G20" s="573"/>
      <c r="H20" s="572"/>
      <c r="I20" s="573"/>
      <c r="J20" s="572"/>
      <c r="K20" s="573"/>
      <c r="L20" s="572"/>
      <c r="M20" s="573"/>
      <c r="N20" s="572"/>
      <c r="O20" s="573"/>
      <c r="P20" s="572"/>
      <c r="Q20" s="572"/>
      <c r="R20" s="574"/>
      <c r="S20" s="574"/>
      <c r="T20" s="575"/>
      <c r="U20" s="572"/>
      <c r="V20" s="573"/>
      <c r="W20" s="573"/>
      <c r="X20" s="573"/>
      <c r="Y20" s="573"/>
      <c r="Z20" s="5"/>
      <c r="AA20" s="5"/>
      <c r="AB20" s="5"/>
      <c r="AC20" s="5"/>
    </row>
    <row r="21" spans="1:29" ht="14.4" customHeight="1">
      <c r="A21" s="572"/>
      <c r="B21" s="572"/>
      <c r="C21" s="573"/>
      <c r="D21" s="572"/>
      <c r="E21" s="573"/>
      <c r="F21" s="572"/>
      <c r="G21" s="573"/>
      <c r="H21" s="572"/>
      <c r="I21" s="573"/>
      <c r="J21" s="572"/>
      <c r="K21" s="573"/>
      <c r="L21" s="572"/>
      <c r="M21" s="573"/>
      <c r="N21" s="572"/>
      <c r="O21" s="573"/>
      <c r="P21" s="572"/>
      <c r="Q21" s="572"/>
      <c r="R21" s="574"/>
      <c r="S21" s="574"/>
      <c r="T21" s="575"/>
      <c r="U21" s="572"/>
      <c r="V21" s="573"/>
      <c r="W21" s="573"/>
      <c r="X21" s="573"/>
      <c r="Y21" s="573"/>
      <c r="Z21" s="5"/>
      <c r="AA21" s="5"/>
      <c r="AB21" s="5"/>
      <c r="AC21" s="5"/>
    </row>
    <row r="22" spans="1:29">
      <c r="A22" s="17"/>
      <c r="B22" s="18"/>
      <c r="C22" s="18"/>
      <c r="D22" s="18"/>
      <c r="E22" s="18"/>
      <c r="F22" s="18"/>
      <c r="G22" s="18"/>
      <c r="H22" s="18"/>
      <c r="I22" s="18"/>
      <c r="J22" s="18"/>
      <c r="K22" s="18"/>
      <c r="L22" s="18"/>
      <c r="M22" s="18"/>
      <c r="N22" s="18"/>
      <c r="O22" s="18"/>
      <c r="P22" s="18"/>
      <c r="Q22" s="18"/>
      <c r="S22" s="19"/>
      <c r="T22" s="19"/>
      <c r="U22" s="20"/>
      <c r="V22" s="5"/>
      <c r="W22" s="5"/>
      <c r="X22" s="5"/>
      <c r="Y22" s="5"/>
      <c r="Z22" s="5"/>
      <c r="AA22" s="5"/>
      <c r="AB22" s="5"/>
      <c r="AC22" s="5"/>
    </row>
    <row r="23" spans="1:29" ht="17.100000000000001" thickBot="1">
      <c r="A23" s="17"/>
      <c r="B23" s="21"/>
      <c r="C23" s="21"/>
      <c r="D23" s="21"/>
      <c r="E23" s="21"/>
      <c r="F23" s="21"/>
      <c r="G23" s="21"/>
      <c r="H23" s="21"/>
      <c r="I23" s="21"/>
      <c r="J23" s="21"/>
      <c r="K23" s="21"/>
      <c r="L23" s="21"/>
      <c r="M23" s="21"/>
      <c r="N23" s="21"/>
      <c r="O23" s="21"/>
      <c r="P23" s="21"/>
      <c r="Q23" s="21"/>
      <c r="S23" s="19"/>
      <c r="T23" s="19"/>
      <c r="U23" s="20"/>
      <c r="V23" s="5"/>
      <c r="W23" s="5"/>
      <c r="X23" s="5"/>
      <c r="Y23" s="5"/>
      <c r="Z23" s="5"/>
      <c r="AA23" s="5"/>
      <c r="AB23" s="5"/>
      <c r="AC23" s="5"/>
    </row>
    <row r="24" spans="1:29" ht="17.100000000000001" thickBot="1">
      <c r="B24" s="576" t="s">
        <v>4</v>
      </c>
      <c r="C24" s="564"/>
      <c r="D24" s="564"/>
      <c r="E24" s="564"/>
      <c r="F24" s="564"/>
      <c r="G24" s="564"/>
      <c r="H24" s="564"/>
      <c r="I24" s="564"/>
      <c r="J24" s="564"/>
      <c r="K24" s="564"/>
      <c r="L24" s="564"/>
      <c r="M24" s="566"/>
      <c r="N24" s="577" t="s">
        <v>6</v>
      </c>
      <c r="O24" s="564"/>
      <c r="P24" s="564"/>
      <c r="Q24" s="564"/>
      <c r="R24" s="564"/>
      <c r="S24" s="566"/>
      <c r="T24" s="578" t="s">
        <v>8</v>
      </c>
      <c r="U24" s="564"/>
      <c r="V24" s="564"/>
      <c r="W24" s="564"/>
      <c r="X24" s="564"/>
      <c r="Y24" s="566"/>
      <c r="AB24" s="5"/>
      <c r="AC24" s="5"/>
    </row>
    <row r="25" spans="1:29" ht="17.100000000000001" customHeight="1" thickBot="1">
      <c r="A25" s="569"/>
      <c r="B25" s="559" t="s">
        <v>81</v>
      </c>
      <c r="C25" s="560"/>
      <c r="D25" s="559" t="s">
        <v>36</v>
      </c>
      <c r="E25" s="560"/>
      <c r="F25" s="559" t="s">
        <v>82</v>
      </c>
      <c r="G25" s="560"/>
      <c r="H25" s="559" t="s">
        <v>41</v>
      </c>
      <c r="I25" s="560"/>
      <c r="J25" s="559" t="s">
        <v>83</v>
      </c>
      <c r="K25" s="560"/>
      <c r="L25" s="559" t="s">
        <v>84</v>
      </c>
      <c r="M25" s="560"/>
      <c r="N25" s="557" t="s">
        <v>85</v>
      </c>
      <c r="O25" s="558"/>
      <c r="P25" s="557" t="s">
        <v>86</v>
      </c>
      <c r="Q25" s="558"/>
      <c r="R25" s="557" t="s">
        <v>87</v>
      </c>
      <c r="S25" s="558"/>
      <c r="T25" s="559" t="s">
        <v>88</v>
      </c>
      <c r="U25" s="560"/>
      <c r="V25" s="559" t="s">
        <v>89</v>
      </c>
      <c r="W25" s="560"/>
      <c r="X25" s="559" t="s">
        <v>90</v>
      </c>
      <c r="Y25" s="560"/>
      <c r="Z25" s="10"/>
      <c r="AA25" s="10"/>
      <c r="AB25" s="5"/>
      <c r="AC25" s="5"/>
    </row>
    <row r="26" spans="1:29" ht="27.3" thickBot="1">
      <c r="A26" s="570"/>
      <c r="B26" s="561" t="s">
        <v>91</v>
      </c>
      <c r="C26" s="562"/>
      <c r="D26" s="561" t="s">
        <v>91</v>
      </c>
      <c r="E26" s="562"/>
      <c r="F26" s="561" t="s">
        <v>91</v>
      </c>
      <c r="G26" s="562"/>
      <c r="H26" s="561" t="s">
        <v>91</v>
      </c>
      <c r="I26" s="562"/>
      <c r="J26" s="561" t="s">
        <v>91</v>
      </c>
      <c r="K26" s="562"/>
      <c r="L26" s="561" t="s">
        <v>91</v>
      </c>
      <c r="M26" s="562"/>
      <c r="N26" s="561" t="s">
        <v>91</v>
      </c>
      <c r="O26" s="562"/>
      <c r="P26" s="561" t="s">
        <v>91</v>
      </c>
      <c r="Q26" s="562"/>
      <c r="R26" s="561" t="s">
        <v>91</v>
      </c>
      <c r="S26" s="562"/>
      <c r="T26" s="561" t="s">
        <v>91</v>
      </c>
      <c r="U26" s="562"/>
      <c r="V26" s="561" t="s">
        <v>91</v>
      </c>
      <c r="W26" s="562"/>
      <c r="X26" s="561" t="s">
        <v>91</v>
      </c>
      <c r="Y26" s="562"/>
      <c r="Z26" s="10"/>
      <c r="AA26" s="14" t="s">
        <v>92</v>
      </c>
      <c r="AB26" s="5"/>
      <c r="AC26" s="5"/>
    </row>
    <row r="27" spans="1:29" ht="27.3" thickBot="1">
      <c r="A27" s="15" t="s">
        <v>93</v>
      </c>
      <c r="B27" s="565">
        <f>Sheet1!D25</f>
        <v>0</v>
      </c>
      <c r="C27" s="566"/>
      <c r="D27" s="565">
        <f>Sheet1!D26</f>
        <v>0</v>
      </c>
      <c r="E27" s="566"/>
      <c r="F27" s="565">
        <f>Sheet1!D27</f>
        <v>0</v>
      </c>
      <c r="G27" s="566"/>
      <c r="H27" s="565">
        <f>Sheet1!D28</f>
        <v>0</v>
      </c>
      <c r="I27" s="566"/>
      <c r="J27" s="565">
        <f>Sheet1!D29</f>
        <v>0</v>
      </c>
      <c r="K27" s="566"/>
      <c r="L27" s="565">
        <f>Sheet1!D30</f>
        <v>0</v>
      </c>
      <c r="M27" s="566"/>
      <c r="N27" s="563">
        <f>Sheet1!D31</f>
        <v>0</v>
      </c>
      <c r="O27" s="564"/>
      <c r="P27" s="563">
        <f>Sheet1!D32</f>
        <v>0</v>
      </c>
      <c r="Q27" s="564"/>
      <c r="R27" s="563">
        <f>Sheet1!D33</f>
        <v>0</v>
      </c>
      <c r="S27" s="564"/>
      <c r="T27" s="565">
        <f>Sheet1!D34</f>
        <v>0</v>
      </c>
      <c r="U27" s="566"/>
      <c r="V27" s="565">
        <f>Sheet1!D35</f>
        <v>0</v>
      </c>
      <c r="W27" s="566"/>
      <c r="X27" s="565">
        <f>Sheet1!D36</f>
        <v>0</v>
      </c>
      <c r="Y27" s="566"/>
      <c r="Z27" s="10"/>
      <c r="AA27" s="16">
        <f>SUM(B27:Y27)</f>
        <v>0</v>
      </c>
      <c r="AB27" s="5"/>
      <c r="AC27" s="5"/>
    </row>
    <row r="28" spans="1:29">
      <c r="A28" s="207" t="s">
        <v>94</v>
      </c>
      <c r="B28" s="567">
        <f>Sheet1!E25</f>
        <v>0</v>
      </c>
      <c r="C28" s="568"/>
      <c r="D28" s="567">
        <f>Sheet1!E26</f>
        <v>0</v>
      </c>
      <c r="E28" s="568"/>
      <c r="F28" s="583">
        <f>Sheet1!E27</f>
        <v>0</v>
      </c>
      <c r="G28" s="568"/>
      <c r="H28" s="555">
        <f>Sheet1!E28</f>
        <v>0</v>
      </c>
      <c r="I28" s="556"/>
      <c r="J28" s="555">
        <f>Sheet1!E29</f>
        <v>0</v>
      </c>
      <c r="K28" s="556"/>
      <c r="L28" s="555">
        <f>Sheet1!E30</f>
        <v>0</v>
      </c>
      <c r="M28" s="556"/>
      <c r="N28" s="555">
        <f>Sheet1!E31</f>
        <v>0</v>
      </c>
      <c r="O28" s="556"/>
      <c r="P28" s="555">
        <f>Sheet1!E32</f>
        <v>0</v>
      </c>
      <c r="Q28" s="556"/>
      <c r="R28" s="555">
        <f>Sheet1!E33</f>
        <v>0</v>
      </c>
      <c r="S28" s="556"/>
      <c r="T28" s="555">
        <f>Sheet1!E34</f>
        <v>0</v>
      </c>
      <c r="U28" s="556"/>
      <c r="V28" s="555">
        <f>Sheet1!E35</f>
        <v>0</v>
      </c>
      <c r="W28" s="556"/>
      <c r="X28" s="555">
        <f>Sheet1!E36</f>
        <v>0</v>
      </c>
      <c r="Y28" s="556"/>
      <c r="Z28" s="10"/>
      <c r="AA28" s="206">
        <f>SUM(B28:Y28)</f>
        <v>0</v>
      </c>
      <c r="AB28" s="5"/>
      <c r="AC28" s="5"/>
    </row>
    <row r="29" spans="1:29" ht="17.100000000000001" thickBot="1">
      <c r="AB29" s="5"/>
      <c r="AC29" s="5"/>
    </row>
    <row r="30" spans="1:29" ht="17.100000000000001" thickBot="1">
      <c r="B30" s="576" t="s">
        <v>4</v>
      </c>
      <c r="C30" s="564"/>
      <c r="D30" s="564"/>
      <c r="E30" s="564"/>
      <c r="F30" s="564"/>
      <c r="G30" s="564"/>
      <c r="H30" s="564"/>
      <c r="I30" s="564"/>
      <c r="J30" s="564"/>
      <c r="K30" s="564"/>
      <c r="L30" s="564"/>
      <c r="M30" s="566"/>
      <c r="N30" s="577" t="s">
        <v>6</v>
      </c>
      <c r="O30" s="564"/>
      <c r="P30" s="564"/>
      <c r="Q30" s="564"/>
      <c r="R30" s="564"/>
      <c r="S30" s="566"/>
      <c r="T30" s="578" t="s">
        <v>8</v>
      </c>
      <c r="U30" s="564"/>
      <c r="V30" s="564"/>
      <c r="W30" s="564"/>
      <c r="X30" s="564"/>
      <c r="Y30" s="566"/>
      <c r="AB30" s="5"/>
      <c r="AC30" s="5"/>
    </row>
    <row r="31" spans="1:29" ht="17.100000000000001" customHeight="1" thickBot="1">
      <c r="A31" s="569"/>
      <c r="B31" s="559" t="s">
        <v>81</v>
      </c>
      <c r="C31" s="560"/>
      <c r="D31" s="559" t="s">
        <v>36</v>
      </c>
      <c r="E31" s="560"/>
      <c r="F31" s="559" t="s">
        <v>82</v>
      </c>
      <c r="G31" s="560"/>
      <c r="H31" s="559" t="s">
        <v>41</v>
      </c>
      <c r="I31" s="560"/>
      <c r="J31" s="559" t="s">
        <v>83</v>
      </c>
      <c r="K31" s="560"/>
      <c r="L31" s="559" t="s">
        <v>84</v>
      </c>
      <c r="M31" s="560"/>
      <c r="N31" s="557" t="s">
        <v>85</v>
      </c>
      <c r="O31" s="558"/>
      <c r="P31" s="557" t="s">
        <v>86</v>
      </c>
      <c r="Q31" s="558"/>
      <c r="R31" s="557" t="s">
        <v>87</v>
      </c>
      <c r="S31" s="558"/>
      <c r="T31" s="559" t="s">
        <v>88</v>
      </c>
      <c r="U31" s="560"/>
      <c r="V31" s="559" t="s">
        <v>89</v>
      </c>
      <c r="W31" s="560"/>
      <c r="X31" s="559" t="s">
        <v>90</v>
      </c>
      <c r="Y31" s="560"/>
      <c r="Z31" s="10"/>
      <c r="AA31" s="10"/>
      <c r="AB31" s="5"/>
      <c r="AC31" s="5"/>
    </row>
    <row r="32" spans="1:29" ht="27.3" thickBot="1">
      <c r="A32" s="570"/>
      <c r="B32" s="561" t="s">
        <v>91</v>
      </c>
      <c r="C32" s="562"/>
      <c r="D32" s="561" t="s">
        <v>91</v>
      </c>
      <c r="E32" s="562"/>
      <c r="F32" s="561" t="s">
        <v>91</v>
      </c>
      <c r="G32" s="562"/>
      <c r="H32" s="561" t="s">
        <v>91</v>
      </c>
      <c r="I32" s="562"/>
      <c r="J32" s="561" t="s">
        <v>91</v>
      </c>
      <c r="K32" s="562"/>
      <c r="L32" s="561" t="s">
        <v>91</v>
      </c>
      <c r="M32" s="562"/>
      <c r="N32" s="561" t="s">
        <v>91</v>
      </c>
      <c r="O32" s="562"/>
      <c r="P32" s="561" t="s">
        <v>91</v>
      </c>
      <c r="Q32" s="562"/>
      <c r="R32" s="561" t="s">
        <v>91</v>
      </c>
      <c r="S32" s="562"/>
      <c r="T32" s="561" t="s">
        <v>91</v>
      </c>
      <c r="U32" s="562"/>
      <c r="V32" s="561" t="s">
        <v>91</v>
      </c>
      <c r="W32" s="562"/>
      <c r="X32" s="561" t="s">
        <v>91</v>
      </c>
      <c r="Y32" s="562"/>
      <c r="Z32" s="10"/>
      <c r="AA32" s="14" t="s">
        <v>92</v>
      </c>
      <c r="AB32" s="5"/>
      <c r="AC32" s="5"/>
    </row>
    <row r="33" spans="1:29" ht="27.3" thickBot="1">
      <c r="A33" s="15" t="s">
        <v>95</v>
      </c>
      <c r="B33" s="565">
        <f>Sheet1!D37</f>
        <v>0</v>
      </c>
      <c r="C33" s="566"/>
      <c r="D33" s="565">
        <f>Sheet1!D38</f>
        <v>0</v>
      </c>
      <c r="E33" s="566"/>
      <c r="F33" s="581">
        <f>Sheet1!D39</f>
        <v>0</v>
      </c>
      <c r="G33" s="582"/>
      <c r="H33" s="565">
        <f>Sheet1!D40</f>
        <v>0</v>
      </c>
      <c r="I33" s="566"/>
      <c r="J33" s="565">
        <f>Sheet1!D41</f>
        <v>0</v>
      </c>
      <c r="K33" s="566"/>
      <c r="L33" s="565">
        <f>Sheet1!D42</f>
        <v>0</v>
      </c>
      <c r="M33" s="566"/>
      <c r="N33" s="563">
        <f>Sheet1!D43</f>
        <v>0</v>
      </c>
      <c r="O33" s="564"/>
      <c r="P33" s="563">
        <f>Sheet1!D44</f>
        <v>0</v>
      </c>
      <c r="Q33" s="564"/>
      <c r="R33" s="563">
        <f>Sheet1!D45</f>
        <v>0</v>
      </c>
      <c r="S33" s="564"/>
      <c r="T33" s="565">
        <f>Sheet1!D46</f>
        <v>0</v>
      </c>
      <c r="U33" s="566"/>
      <c r="V33" s="565">
        <f>Sheet1!D47</f>
        <v>0</v>
      </c>
      <c r="W33" s="566"/>
      <c r="X33" s="565">
        <f>Sheet1!D48</f>
        <v>0</v>
      </c>
      <c r="Y33" s="566"/>
      <c r="Z33" s="10"/>
      <c r="AA33" s="16">
        <f>SUM(B33:Y33)</f>
        <v>0</v>
      </c>
      <c r="AB33" s="5"/>
      <c r="AC33" s="5"/>
    </row>
    <row r="34" spans="1:29">
      <c r="A34" s="207" t="s">
        <v>94</v>
      </c>
      <c r="B34" s="555">
        <f>Sheet1!E37</f>
        <v>0</v>
      </c>
      <c r="C34" s="556"/>
      <c r="D34" s="555">
        <f>Sheet1!E38</f>
        <v>0</v>
      </c>
      <c r="E34" s="556"/>
      <c r="F34" s="555">
        <f>Sheet1!E39</f>
        <v>0</v>
      </c>
      <c r="G34" s="556"/>
      <c r="H34" s="555">
        <f>Sheet1!E40</f>
        <v>0</v>
      </c>
      <c r="I34" s="556"/>
      <c r="J34" s="555">
        <f>Sheet1!E41</f>
        <v>0</v>
      </c>
      <c r="K34" s="556"/>
      <c r="L34" s="555">
        <f>Sheet1!E42</f>
        <v>0</v>
      </c>
      <c r="M34" s="556"/>
      <c r="N34" s="555">
        <f>Sheet1!E43</f>
        <v>0</v>
      </c>
      <c r="O34" s="556"/>
      <c r="P34" s="555">
        <f>Sheet1!E44</f>
        <v>0</v>
      </c>
      <c r="Q34" s="556"/>
      <c r="R34" s="555">
        <f>Sheet1!E45</f>
        <v>0</v>
      </c>
      <c r="S34" s="556"/>
      <c r="T34" s="555">
        <f>Sheet1!E46</f>
        <v>0</v>
      </c>
      <c r="U34" s="556"/>
      <c r="V34" s="555">
        <f>Sheet1!E47</f>
        <v>0</v>
      </c>
      <c r="W34" s="556"/>
      <c r="X34" s="555">
        <f>Sheet1!E48</f>
        <v>0</v>
      </c>
      <c r="Y34" s="556"/>
      <c r="Z34" s="10"/>
      <c r="AA34" s="206">
        <f>SUM(B34:Y34)</f>
        <v>0</v>
      </c>
      <c r="AB34" s="5"/>
      <c r="AC34" s="5"/>
    </row>
    <row r="35" spans="1:29" ht="17.100000000000001" thickBot="1">
      <c r="A35" s="17"/>
      <c r="B35" s="21"/>
      <c r="C35" s="21"/>
      <c r="D35" s="21"/>
      <c r="E35" s="21"/>
      <c r="F35" s="21"/>
      <c r="G35" s="21"/>
      <c r="H35" s="21"/>
      <c r="I35" s="21"/>
      <c r="J35" s="21"/>
      <c r="K35" s="21"/>
      <c r="L35" s="21"/>
      <c r="M35" s="21"/>
      <c r="N35" s="21"/>
      <c r="O35" s="21"/>
      <c r="P35" s="21"/>
      <c r="Q35" s="21"/>
      <c r="S35" s="19"/>
      <c r="T35" s="19"/>
      <c r="U35" s="20"/>
      <c r="V35" s="5"/>
      <c r="W35" s="5"/>
      <c r="X35" s="5"/>
      <c r="Y35" s="5"/>
      <c r="Z35" s="5"/>
      <c r="AA35" s="5"/>
      <c r="AB35" s="5"/>
      <c r="AC35" s="5"/>
    </row>
    <row r="36" spans="1:29" ht="17.100000000000001" thickBot="1">
      <c r="A36" s="17"/>
      <c r="B36" s="21"/>
      <c r="C36" s="21"/>
      <c r="D36" s="21"/>
      <c r="E36" s="21"/>
      <c r="F36" s="21"/>
      <c r="G36" s="21"/>
      <c r="H36" s="21"/>
      <c r="I36" s="21"/>
      <c r="J36" s="21"/>
      <c r="K36" s="21"/>
      <c r="L36" s="21"/>
      <c r="M36" s="21"/>
      <c r="N36" s="21"/>
      <c r="O36" s="21"/>
      <c r="P36" s="21"/>
      <c r="Q36" s="21"/>
      <c r="S36" s="19"/>
      <c r="T36" s="19"/>
      <c r="U36" s="20"/>
      <c r="V36" s="5"/>
      <c r="W36" s="5"/>
      <c r="X36" s="5"/>
      <c r="Y36" s="5"/>
      <c r="Z36" s="5"/>
      <c r="AA36" s="22" t="s">
        <v>97</v>
      </c>
      <c r="AB36" s="5"/>
      <c r="AC36" s="5"/>
    </row>
    <row r="37" spans="1:29" ht="17.100000000000001" thickBot="1">
      <c r="A37" s="17"/>
      <c r="B37" s="21"/>
      <c r="C37" s="21"/>
      <c r="D37" s="21"/>
      <c r="E37" s="21"/>
      <c r="F37" s="21"/>
      <c r="G37" s="21"/>
      <c r="H37" s="21"/>
      <c r="I37" s="21"/>
      <c r="J37" s="21"/>
      <c r="K37" s="21"/>
      <c r="L37" s="21"/>
      <c r="M37" s="21"/>
      <c r="N37" s="21"/>
      <c r="O37" s="21"/>
      <c r="P37" s="21"/>
      <c r="Q37" s="21"/>
      <c r="S37" s="19"/>
      <c r="T37" s="19"/>
      <c r="U37" s="20"/>
      <c r="V37" s="5"/>
      <c r="W37" s="5"/>
      <c r="X37" s="5"/>
      <c r="Y37" s="5"/>
      <c r="Z37" s="5"/>
      <c r="AA37" s="23">
        <f>SUM(AA27,AA33)</f>
        <v>0</v>
      </c>
      <c r="AB37" s="5"/>
      <c r="AC37" s="5"/>
    </row>
    <row r="38" spans="1:29">
      <c r="A38" s="17"/>
      <c r="B38" s="21"/>
      <c r="C38" s="21"/>
      <c r="D38" s="21"/>
      <c r="E38" s="21"/>
      <c r="F38" s="21"/>
      <c r="G38" s="21"/>
      <c r="H38" s="21"/>
      <c r="I38" s="21"/>
      <c r="J38" s="21"/>
      <c r="K38" s="21"/>
      <c r="L38" s="21"/>
      <c r="M38" s="21"/>
      <c r="N38" s="21"/>
      <c r="O38" s="21"/>
      <c r="P38" s="21"/>
      <c r="Q38" s="21"/>
      <c r="S38" s="19"/>
      <c r="T38" s="19"/>
      <c r="U38" s="20"/>
      <c r="V38" s="5"/>
      <c r="W38" s="5"/>
      <c r="X38" s="5"/>
      <c r="Y38" s="5"/>
      <c r="Z38" s="5"/>
      <c r="AA38" s="208">
        <f>AA34+AA28</f>
        <v>0</v>
      </c>
      <c r="AB38" s="5"/>
      <c r="AC38" s="5"/>
    </row>
    <row r="39" spans="1:29">
      <c r="A39" s="17"/>
      <c r="B39" s="21"/>
      <c r="C39" s="21"/>
      <c r="D39" s="21"/>
      <c r="E39" s="21"/>
      <c r="F39" s="21"/>
      <c r="G39" s="21"/>
      <c r="H39" s="21"/>
      <c r="I39" s="21"/>
      <c r="J39" s="21"/>
      <c r="K39" s="21"/>
      <c r="L39" s="21"/>
      <c r="M39" s="21"/>
      <c r="N39" s="21"/>
      <c r="O39" s="21"/>
      <c r="P39" s="21"/>
      <c r="Q39" s="21"/>
      <c r="S39" s="19"/>
      <c r="T39" s="19"/>
      <c r="U39" s="20"/>
      <c r="V39" s="5"/>
      <c r="W39" s="5"/>
      <c r="X39" s="5"/>
      <c r="Y39" s="5"/>
      <c r="Z39" s="5"/>
      <c r="AA39" s="5"/>
      <c r="AB39" s="5"/>
      <c r="AC39" s="5"/>
    </row>
    <row r="40" spans="1:29">
      <c r="A40" s="17"/>
      <c r="B40" s="21"/>
      <c r="C40" s="21"/>
      <c r="D40" s="21"/>
      <c r="E40" s="21"/>
      <c r="F40" s="21"/>
      <c r="G40" s="21"/>
      <c r="H40" s="21"/>
      <c r="I40" s="21"/>
      <c r="J40" s="21"/>
      <c r="K40" s="21"/>
      <c r="L40" s="21"/>
      <c r="M40" s="21"/>
      <c r="N40" s="21"/>
      <c r="O40" s="21"/>
      <c r="P40" s="21"/>
      <c r="Q40" s="21"/>
      <c r="S40" s="19"/>
      <c r="T40" s="19"/>
      <c r="U40" s="20"/>
      <c r="V40" s="5"/>
      <c r="W40" s="5"/>
      <c r="X40" s="5"/>
      <c r="Y40" s="5"/>
      <c r="Z40" s="5"/>
      <c r="AA40" s="5"/>
      <c r="AB40" s="5"/>
      <c r="AC40" s="5"/>
    </row>
    <row r="41" spans="1:29">
      <c r="A41" s="17"/>
      <c r="B41" s="21"/>
      <c r="C41" s="21"/>
      <c r="D41" s="21"/>
      <c r="E41" s="21"/>
      <c r="F41" s="21"/>
      <c r="G41" s="21"/>
      <c r="H41" s="21"/>
      <c r="I41" s="21"/>
      <c r="J41" s="21"/>
      <c r="K41" s="21"/>
      <c r="L41" s="21"/>
      <c r="M41" s="21"/>
      <c r="N41" s="21"/>
      <c r="O41" s="21"/>
      <c r="P41" s="21"/>
      <c r="Q41" s="21"/>
      <c r="S41" s="19"/>
      <c r="T41" s="19"/>
      <c r="U41" s="20"/>
      <c r="V41" s="5"/>
      <c r="W41" s="5"/>
      <c r="X41" s="5"/>
      <c r="Y41" s="5"/>
      <c r="Z41" s="5"/>
      <c r="AA41" s="5"/>
      <c r="AB41" s="5"/>
      <c r="AC41" s="5"/>
    </row>
    <row r="42" spans="1:29">
      <c r="A42" s="17"/>
      <c r="B42" s="21"/>
      <c r="C42" s="21"/>
      <c r="D42" s="21"/>
      <c r="E42" s="21"/>
      <c r="F42" s="21"/>
      <c r="G42" s="21"/>
      <c r="H42" s="21"/>
      <c r="I42" s="21"/>
      <c r="J42" s="21"/>
      <c r="K42" s="21"/>
      <c r="L42" s="21"/>
      <c r="M42" s="21"/>
      <c r="N42" s="21"/>
      <c r="O42" s="21"/>
      <c r="P42" s="21"/>
      <c r="Q42" s="21"/>
      <c r="S42" s="19"/>
      <c r="T42" s="19"/>
      <c r="U42" s="20"/>
      <c r="V42" s="5"/>
      <c r="W42" s="5"/>
      <c r="X42" s="5"/>
      <c r="Y42" s="5"/>
      <c r="Z42" s="5"/>
      <c r="AA42" s="5"/>
      <c r="AB42" s="5"/>
      <c r="AC42" s="5"/>
    </row>
    <row r="43" spans="1:29">
      <c r="A43" s="17"/>
      <c r="B43" s="21"/>
      <c r="C43" s="21"/>
      <c r="D43" s="21"/>
      <c r="E43" s="21"/>
      <c r="F43" s="21"/>
      <c r="G43" s="21"/>
      <c r="H43" s="21"/>
      <c r="I43" s="21"/>
      <c r="J43" s="21"/>
      <c r="K43" s="21"/>
      <c r="L43" s="21"/>
      <c r="M43" s="21"/>
      <c r="N43" s="21"/>
      <c r="O43" s="21"/>
      <c r="P43" s="21"/>
      <c r="Q43" s="21"/>
      <c r="S43" s="19"/>
      <c r="T43" s="19"/>
      <c r="U43" s="20"/>
      <c r="V43" s="5"/>
      <c r="W43" s="5"/>
      <c r="X43" s="5"/>
      <c r="Y43" s="5"/>
      <c r="Z43" s="5"/>
      <c r="AA43" s="5"/>
      <c r="AB43" s="5"/>
      <c r="AC43" s="5"/>
    </row>
    <row r="44" spans="1:29">
      <c r="A44" s="17"/>
      <c r="B44" s="21"/>
      <c r="C44" s="21"/>
      <c r="D44" s="21"/>
      <c r="E44" s="21"/>
      <c r="F44" s="21"/>
      <c r="G44" s="21"/>
      <c r="H44" s="21"/>
      <c r="I44" s="21"/>
      <c r="J44" s="21"/>
      <c r="K44" s="21"/>
      <c r="L44" s="21"/>
      <c r="M44" s="21"/>
      <c r="N44" s="21"/>
      <c r="O44" s="21"/>
      <c r="P44" s="21"/>
      <c r="Q44" s="21"/>
      <c r="S44" s="19"/>
      <c r="T44" s="19"/>
      <c r="U44" s="20"/>
      <c r="V44" s="5"/>
      <c r="W44" s="5"/>
      <c r="X44" s="5"/>
      <c r="Y44" s="5"/>
      <c r="Z44" s="5"/>
      <c r="AA44" s="5"/>
      <c r="AB44" s="5"/>
      <c r="AC44" s="5"/>
    </row>
    <row r="45" spans="1:29">
      <c r="A45" s="20"/>
      <c r="B45" s="20"/>
      <c r="C45" s="5"/>
      <c r="D45" s="20"/>
      <c r="E45" s="5"/>
      <c r="F45" s="20"/>
      <c r="G45" s="5"/>
      <c r="H45" s="20"/>
      <c r="I45" s="5"/>
      <c r="J45" s="20"/>
      <c r="K45" s="5"/>
      <c r="L45" s="20"/>
      <c r="M45" s="5"/>
      <c r="N45" s="20"/>
      <c r="O45" s="5"/>
      <c r="P45" s="20"/>
      <c r="Q45" s="20"/>
      <c r="T45" s="11"/>
      <c r="U45" s="20"/>
      <c r="V45" s="5"/>
      <c r="W45" s="5"/>
      <c r="X45" s="5"/>
      <c r="Y45" s="5"/>
      <c r="Z45" s="5"/>
      <c r="AA45" s="5"/>
      <c r="AB45" s="5"/>
      <c r="AC45" s="5"/>
    </row>
    <row r="46" spans="1:29">
      <c r="A46" s="24"/>
      <c r="B46" s="25"/>
      <c r="C46" s="26"/>
      <c r="D46" s="25"/>
      <c r="E46" s="26"/>
      <c r="F46" s="25"/>
      <c r="G46" s="26"/>
      <c r="H46" s="25"/>
      <c r="I46" s="26"/>
      <c r="J46" s="25"/>
      <c r="K46" s="26"/>
      <c r="L46" s="25"/>
      <c r="M46" s="26"/>
      <c r="N46" s="25"/>
      <c r="O46" s="26"/>
      <c r="P46" s="25"/>
      <c r="Q46" s="26"/>
      <c r="S46" s="27"/>
      <c r="T46" s="27"/>
      <c r="U46" s="20"/>
      <c r="V46" s="5"/>
      <c r="W46" s="5"/>
      <c r="X46" s="5"/>
      <c r="Y46" s="5"/>
      <c r="Z46" s="5"/>
      <c r="AA46" s="5"/>
      <c r="AB46" s="5"/>
      <c r="AC46" s="5"/>
    </row>
    <row r="47" spans="1:29">
      <c r="A47" s="17"/>
      <c r="B47" s="18"/>
      <c r="C47" s="18"/>
      <c r="D47" s="18"/>
      <c r="E47" s="18"/>
      <c r="F47" s="18"/>
      <c r="G47" s="18"/>
      <c r="H47" s="18"/>
      <c r="I47" s="18"/>
      <c r="J47" s="18"/>
      <c r="K47" s="18"/>
      <c r="L47" s="18"/>
      <c r="M47" s="18"/>
      <c r="N47" s="18"/>
      <c r="O47" s="18"/>
      <c r="P47" s="18"/>
      <c r="Q47" s="18"/>
      <c r="S47" s="19"/>
      <c r="T47" s="19"/>
      <c r="U47" s="20"/>
      <c r="V47" s="5"/>
      <c r="W47" s="5"/>
      <c r="X47" s="5"/>
      <c r="Y47" s="5"/>
      <c r="Z47" s="5"/>
      <c r="AA47" s="5"/>
      <c r="AB47" s="5"/>
      <c r="AC47" s="5"/>
    </row>
    <row r="48" spans="1:29">
      <c r="A48" s="17"/>
      <c r="B48" s="18"/>
      <c r="C48" s="18"/>
      <c r="D48" s="18"/>
      <c r="E48" s="18"/>
      <c r="F48" s="18"/>
      <c r="G48" s="18"/>
      <c r="H48" s="18"/>
      <c r="I48" s="18"/>
      <c r="J48" s="18"/>
      <c r="K48" s="18"/>
      <c r="L48" s="18"/>
      <c r="M48" s="18"/>
      <c r="N48" s="18"/>
      <c r="O48" s="18"/>
      <c r="P48" s="18"/>
      <c r="Q48" s="18"/>
      <c r="S48" s="19"/>
      <c r="T48" s="19"/>
      <c r="U48" s="20"/>
      <c r="V48" s="5"/>
      <c r="W48" s="5"/>
      <c r="X48" s="5"/>
      <c r="Y48" s="5"/>
      <c r="Z48" s="5"/>
      <c r="AA48" s="5"/>
      <c r="AB48" s="5"/>
      <c r="AC48" s="5"/>
    </row>
    <row r="49" spans="1:29">
      <c r="A49" s="17"/>
      <c r="B49" s="18"/>
      <c r="C49" s="18"/>
      <c r="D49" s="18"/>
      <c r="E49" s="18"/>
      <c r="F49" s="18"/>
      <c r="G49" s="18"/>
      <c r="H49" s="18"/>
      <c r="I49" s="18"/>
      <c r="J49" s="18"/>
      <c r="K49" s="18"/>
      <c r="L49" s="18"/>
      <c r="M49" s="18"/>
      <c r="N49" s="18"/>
      <c r="O49" s="18"/>
      <c r="P49" s="18"/>
      <c r="Q49" s="18"/>
      <c r="S49" s="19"/>
      <c r="T49" s="19"/>
      <c r="U49" s="20"/>
      <c r="V49" s="5"/>
      <c r="W49" s="5"/>
      <c r="X49" s="5"/>
      <c r="Y49" s="5"/>
      <c r="Z49" s="5"/>
      <c r="AA49" s="5"/>
      <c r="AB49" s="5"/>
      <c r="AC49" s="5"/>
    </row>
    <row r="50" spans="1:29">
      <c r="A50" s="17"/>
      <c r="B50" s="18"/>
      <c r="C50" s="18"/>
      <c r="D50" s="18"/>
      <c r="E50" s="18"/>
      <c r="F50" s="18"/>
      <c r="G50" s="18"/>
      <c r="H50" s="18"/>
      <c r="I50" s="18"/>
      <c r="J50" s="18"/>
      <c r="K50" s="18"/>
      <c r="L50" s="18"/>
      <c r="M50" s="18"/>
      <c r="N50" s="18"/>
      <c r="O50" s="18"/>
      <c r="P50" s="18"/>
      <c r="Q50" s="18"/>
      <c r="S50" s="19"/>
      <c r="T50" s="19"/>
      <c r="U50" s="20"/>
      <c r="V50" s="5"/>
      <c r="W50" s="5"/>
      <c r="X50" s="5"/>
      <c r="Y50" s="5"/>
      <c r="Z50" s="5"/>
      <c r="AA50" s="5"/>
      <c r="AB50" s="5"/>
      <c r="AC50" s="5"/>
    </row>
    <row r="51" spans="1:29">
      <c r="A51" s="17"/>
      <c r="B51" s="18"/>
      <c r="C51" s="18"/>
      <c r="D51" s="18"/>
      <c r="E51" s="18"/>
      <c r="F51" s="18"/>
      <c r="G51" s="18"/>
      <c r="H51" s="18"/>
      <c r="I51" s="18"/>
      <c r="J51" s="18"/>
      <c r="K51" s="18"/>
      <c r="L51" s="18"/>
      <c r="M51" s="18"/>
      <c r="N51" s="18"/>
      <c r="O51" s="18"/>
      <c r="P51" s="18"/>
      <c r="Q51" s="18"/>
      <c r="S51" s="19"/>
      <c r="T51" s="19"/>
      <c r="U51" s="20"/>
      <c r="V51" s="5"/>
      <c r="W51" s="5"/>
      <c r="X51" s="5"/>
      <c r="Y51" s="5"/>
      <c r="Z51" s="5"/>
      <c r="AA51" s="5"/>
      <c r="AB51" s="5"/>
      <c r="AC51" s="5"/>
    </row>
    <row r="52" spans="1:29">
      <c r="A52" s="17"/>
      <c r="B52" s="18"/>
      <c r="C52" s="18"/>
      <c r="D52" s="18"/>
      <c r="E52" s="18"/>
      <c r="F52" s="18"/>
      <c r="G52" s="18"/>
      <c r="H52" s="18"/>
      <c r="I52" s="18"/>
      <c r="J52" s="18"/>
      <c r="K52" s="18"/>
      <c r="L52" s="18"/>
      <c r="M52" s="18"/>
      <c r="N52" s="18"/>
      <c r="O52" s="18"/>
      <c r="P52" s="18"/>
      <c r="Q52" s="18"/>
      <c r="S52" s="19"/>
      <c r="T52" s="19"/>
      <c r="U52" s="20"/>
      <c r="V52" s="5"/>
      <c r="W52" s="5"/>
      <c r="X52" s="5"/>
      <c r="Y52" s="5"/>
      <c r="Z52" s="5"/>
      <c r="AA52" s="5"/>
      <c r="AB52" s="5"/>
      <c r="AC52" s="5"/>
    </row>
    <row r="53" spans="1:29">
      <c r="A53" s="17"/>
      <c r="B53" s="18"/>
      <c r="C53" s="18"/>
      <c r="D53" s="18"/>
      <c r="E53" s="18"/>
      <c r="F53" s="18"/>
      <c r="G53" s="18"/>
      <c r="H53" s="18"/>
      <c r="I53" s="18"/>
      <c r="J53" s="18"/>
      <c r="K53" s="18"/>
      <c r="L53" s="18"/>
      <c r="M53" s="18"/>
      <c r="N53" s="18"/>
      <c r="O53" s="18"/>
      <c r="P53" s="18"/>
      <c r="Q53" s="18"/>
      <c r="S53" s="19"/>
      <c r="T53" s="19"/>
      <c r="U53" s="20"/>
      <c r="V53" s="5"/>
      <c r="W53" s="5"/>
      <c r="X53" s="5"/>
      <c r="Y53" s="5"/>
      <c r="Z53" s="5"/>
      <c r="AA53" s="5"/>
      <c r="AB53" s="5"/>
      <c r="AC53" s="5"/>
    </row>
    <row r="54" spans="1:29">
      <c r="A54" s="17"/>
      <c r="B54" s="18"/>
      <c r="C54" s="18"/>
      <c r="D54" s="18"/>
      <c r="E54" s="18"/>
      <c r="F54" s="18"/>
      <c r="G54" s="18"/>
      <c r="H54" s="18"/>
      <c r="I54" s="18"/>
      <c r="J54" s="18"/>
      <c r="K54" s="18"/>
      <c r="L54" s="18"/>
      <c r="M54" s="18"/>
      <c r="N54" s="18"/>
      <c r="O54" s="18"/>
      <c r="P54" s="18"/>
      <c r="Q54" s="18"/>
      <c r="S54" s="19"/>
      <c r="T54" s="19"/>
      <c r="U54" s="20"/>
      <c r="V54" s="5"/>
      <c r="W54" s="5"/>
      <c r="X54" s="5"/>
      <c r="Y54" s="5"/>
      <c r="Z54" s="5"/>
      <c r="AA54" s="5"/>
      <c r="AB54" s="5"/>
      <c r="AC54" s="5"/>
    </row>
    <row r="55" spans="1:29">
      <c r="A55" s="17"/>
      <c r="B55" s="18"/>
      <c r="C55" s="18"/>
      <c r="D55" s="18"/>
      <c r="E55" s="18"/>
      <c r="F55" s="18"/>
      <c r="G55" s="18"/>
      <c r="H55" s="18"/>
      <c r="I55" s="18"/>
      <c r="J55" s="18"/>
      <c r="K55" s="18"/>
      <c r="L55" s="18"/>
      <c r="M55" s="18"/>
      <c r="N55" s="18"/>
      <c r="O55" s="18"/>
      <c r="P55" s="18"/>
      <c r="Q55" s="18"/>
      <c r="S55" s="19"/>
      <c r="T55" s="19"/>
      <c r="U55" s="20"/>
      <c r="V55" s="5"/>
      <c r="W55" s="5"/>
      <c r="X55" s="5"/>
      <c r="Y55" s="5"/>
      <c r="Z55" s="5"/>
      <c r="AA55" s="5"/>
      <c r="AB55" s="5"/>
      <c r="AC55" s="5"/>
    </row>
    <row r="56" spans="1:29">
      <c r="A56" s="17"/>
      <c r="B56" s="18"/>
      <c r="C56" s="18"/>
      <c r="D56" s="18"/>
      <c r="E56" s="18"/>
      <c r="F56" s="18"/>
      <c r="G56" s="18"/>
      <c r="H56" s="18"/>
      <c r="I56" s="18"/>
      <c r="J56" s="18"/>
      <c r="K56" s="18"/>
      <c r="L56" s="18"/>
      <c r="M56" s="18"/>
      <c r="N56" s="18"/>
      <c r="O56" s="18"/>
      <c r="P56" s="18"/>
      <c r="Q56" s="18"/>
      <c r="S56" s="19"/>
      <c r="T56" s="19"/>
      <c r="U56" s="20"/>
      <c r="V56" s="5"/>
      <c r="W56" s="5"/>
      <c r="X56" s="5"/>
      <c r="Y56" s="5"/>
      <c r="Z56" s="5"/>
      <c r="AA56" s="5"/>
      <c r="AB56" s="5"/>
      <c r="AC56" s="5"/>
    </row>
    <row r="57" spans="1:29">
      <c r="A57" s="17"/>
      <c r="B57" s="18"/>
      <c r="C57" s="18"/>
      <c r="D57" s="18"/>
      <c r="E57" s="18"/>
      <c r="F57" s="18"/>
      <c r="G57" s="18"/>
      <c r="H57" s="18"/>
      <c r="I57" s="18"/>
      <c r="J57" s="18"/>
      <c r="K57" s="18"/>
      <c r="L57" s="18"/>
      <c r="M57" s="18"/>
      <c r="N57" s="18"/>
      <c r="O57" s="18"/>
      <c r="P57" s="18"/>
      <c r="Q57" s="18"/>
      <c r="S57" s="19"/>
      <c r="T57" s="19"/>
      <c r="U57" s="20"/>
      <c r="V57" s="5"/>
      <c r="W57" s="5"/>
      <c r="X57" s="5"/>
      <c r="Y57" s="5"/>
      <c r="Z57" s="5"/>
      <c r="AA57" s="5"/>
      <c r="AB57" s="5"/>
      <c r="AC57" s="5"/>
    </row>
    <row r="58" spans="1:29">
      <c r="A58" s="17"/>
      <c r="B58" s="18"/>
      <c r="C58" s="18"/>
      <c r="D58" s="18"/>
      <c r="E58" s="18"/>
      <c r="F58" s="18"/>
      <c r="G58" s="18"/>
      <c r="H58" s="18"/>
      <c r="I58" s="18"/>
      <c r="J58" s="18"/>
      <c r="K58" s="18"/>
      <c r="L58" s="18"/>
      <c r="M58" s="18"/>
      <c r="N58" s="18"/>
      <c r="O58" s="18"/>
      <c r="P58" s="18"/>
      <c r="Q58" s="18"/>
      <c r="S58" s="19"/>
      <c r="T58" s="19"/>
      <c r="U58" s="20"/>
      <c r="V58" s="5"/>
      <c r="W58" s="5"/>
      <c r="X58" s="5"/>
      <c r="Y58" s="5"/>
      <c r="Z58" s="5"/>
      <c r="AA58" s="5"/>
      <c r="AB58" s="5"/>
      <c r="AC58" s="5"/>
    </row>
    <row r="59" spans="1:29">
      <c r="A59" s="17"/>
      <c r="B59" s="21"/>
      <c r="C59" s="21"/>
      <c r="D59" s="21"/>
      <c r="E59" s="21"/>
      <c r="F59" s="21"/>
      <c r="G59" s="21"/>
      <c r="H59" s="21"/>
      <c r="I59" s="21"/>
      <c r="J59" s="21"/>
      <c r="K59" s="21"/>
      <c r="L59" s="21"/>
      <c r="M59" s="21"/>
      <c r="N59" s="21"/>
      <c r="O59" s="21"/>
      <c r="P59" s="21"/>
      <c r="Q59" s="21"/>
      <c r="S59" s="19"/>
      <c r="T59" s="19"/>
      <c r="U59" s="20"/>
      <c r="V59" s="5"/>
      <c r="W59" s="5"/>
      <c r="X59" s="5"/>
      <c r="Y59" s="5"/>
      <c r="Z59" s="5"/>
      <c r="AA59" s="5"/>
      <c r="AB59" s="5"/>
      <c r="AC59" s="5"/>
    </row>
    <row r="60" spans="1:29">
      <c r="A60" s="17"/>
      <c r="B60" s="21"/>
      <c r="C60" s="21"/>
      <c r="D60" s="21"/>
      <c r="E60" s="21"/>
      <c r="F60" s="21"/>
      <c r="G60" s="21"/>
      <c r="H60" s="21"/>
      <c r="I60" s="21"/>
      <c r="J60" s="21"/>
      <c r="K60" s="21"/>
      <c r="L60" s="21"/>
      <c r="M60" s="21"/>
      <c r="N60" s="21"/>
      <c r="O60" s="21"/>
      <c r="P60" s="21"/>
      <c r="Q60" s="21"/>
      <c r="S60" s="19"/>
      <c r="T60" s="19"/>
      <c r="U60" s="20"/>
      <c r="V60" s="5"/>
      <c r="W60" s="5"/>
      <c r="X60" s="5"/>
      <c r="Y60" s="5"/>
      <c r="Z60" s="5"/>
      <c r="AA60" s="5"/>
      <c r="AB60" s="5"/>
      <c r="AC60" s="5"/>
    </row>
    <row r="61" spans="1:29">
      <c r="A61" s="17"/>
      <c r="B61" s="21"/>
      <c r="C61" s="21"/>
      <c r="D61" s="21"/>
      <c r="E61" s="21"/>
      <c r="F61" s="21"/>
      <c r="G61" s="21"/>
      <c r="H61" s="21"/>
      <c r="I61" s="21"/>
      <c r="J61" s="21"/>
      <c r="K61" s="21"/>
      <c r="L61" s="21"/>
      <c r="M61" s="21"/>
      <c r="N61" s="21"/>
      <c r="O61" s="21"/>
      <c r="P61" s="21"/>
      <c r="Q61" s="21"/>
      <c r="S61" s="19"/>
      <c r="T61" s="19"/>
      <c r="U61" s="20"/>
      <c r="V61" s="5"/>
      <c r="W61" s="5"/>
      <c r="X61" s="5"/>
      <c r="Y61" s="5"/>
      <c r="Z61" s="5"/>
      <c r="AA61" s="5"/>
      <c r="AB61" s="5"/>
      <c r="AC61" s="5"/>
    </row>
    <row r="62" spans="1:29">
      <c r="A62" s="17"/>
      <c r="B62" s="21"/>
      <c r="C62" s="21"/>
      <c r="D62" s="21"/>
      <c r="E62" s="21"/>
      <c r="F62" s="21"/>
      <c r="G62" s="21"/>
      <c r="H62" s="21"/>
      <c r="I62" s="21"/>
      <c r="J62" s="21"/>
      <c r="K62" s="21"/>
      <c r="L62" s="21"/>
      <c r="M62" s="21"/>
      <c r="N62" s="21"/>
      <c r="O62" s="21"/>
      <c r="P62" s="21"/>
      <c r="Q62" s="21"/>
      <c r="S62" s="19"/>
      <c r="T62" s="19"/>
      <c r="U62" s="20"/>
      <c r="V62" s="5"/>
      <c r="W62" s="5"/>
      <c r="X62" s="5"/>
      <c r="Y62" s="5"/>
      <c r="Z62" s="5"/>
      <c r="AA62" s="5"/>
      <c r="AB62" s="5"/>
      <c r="AC62" s="5"/>
    </row>
    <row r="63" spans="1:29">
      <c r="A63" s="17"/>
      <c r="B63" s="21"/>
      <c r="C63" s="21"/>
      <c r="D63" s="21"/>
      <c r="E63" s="21"/>
      <c r="F63" s="21"/>
      <c r="G63" s="21"/>
      <c r="H63" s="21"/>
      <c r="I63" s="21"/>
      <c r="J63" s="21"/>
      <c r="K63" s="21"/>
      <c r="L63" s="21"/>
      <c r="M63" s="21"/>
      <c r="N63" s="21"/>
      <c r="O63" s="21"/>
      <c r="P63" s="21"/>
      <c r="Q63" s="21"/>
      <c r="S63" s="19"/>
      <c r="T63" s="19"/>
      <c r="U63" s="20"/>
      <c r="V63" s="5"/>
      <c r="W63" s="5"/>
      <c r="X63" s="5"/>
      <c r="Y63" s="5"/>
      <c r="Z63" s="5"/>
      <c r="AA63" s="5"/>
      <c r="AB63" s="5"/>
      <c r="AC63" s="5"/>
    </row>
    <row r="64" spans="1:29">
      <c r="A64" s="17"/>
      <c r="B64" s="21"/>
      <c r="C64" s="21"/>
      <c r="D64" s="21"/>
      <c r="E64" s="21"/>
      <c r="F64" s="21"/>
      <c r="G64" s="21"/>
      <c r="H64" s="21"/>
      <c r="I64" s="21"/>
      <c r="J64" s="21"/>
      <c r="K64" s="21"/>
      <c r="L64" s="21"/>
      <c r="M64" s="21"/>
      <c r="N64" s="21"/>
      <c r="O64" s="21"/>
      <c r="P64" s="21"/>
      <c r="Q64" s="21"/>
      <c r="S64" s="19"/>
      <c r="T64" s="19"/>
      <c r="U64" s="20"/>
      <c r="V64" s="5"/>
      <c r="W64" s="5"/>
      <c r="X64" s="5"/>
      <c r="Y64" s="5"/>
      <c r="Z64" s="5"/>
      <c r="AA64" s="5"/>
      <c r="AB64" s="5"/>
      <c r="AC64" s="5"/>
    </row>
    <row r="65" spans="1:29">
      <c r="A65" s="17"/>
      <c r="B65" s="21"/>
      <c r="C65" s="21"/>
      <c r="D65" s="21"/>
      <c r="E65" s="21"/>
      <c r="F65" s="21"/>
      <c r="G65" s="21"/>
      <c r="H65" s="21"/>
      <c r="I65" s="21"/>
      <c r="J65" s="21"/>
      <c r="K65" s="21"/>
      <c r="L65" s="21"/>
      <c r="M65" s="21"/>
      <c r="N65" s="21"/>
      <c r="O65" s="21"/>
      <c r="P65" s="21"/>
      <c r="Q65" s="21"/>
      <c r="S65" s="19"/>
      <c r="T65" s="19"/>
      <c r="U65" s="20"/>
      <c r="V65" s="5"/>
      <c r="W65" s="5"/>
      <c r="X65" s="5"/>
      <c r="Y65" s="5"/>
      <c r="Z65" s="5"/>
      <c r="AA65" s="5"/>
      <c r="AB65" s="5"/>
      <c r="AC65" s="5"/>
    </row>
    <row r="66" spans="1:29">
      <c r="A66" s="17"/>
      <c r="B66" s="21"/>
      <c r="C66" s="21"/>
      <c r="D66" s="21"/>
      <c r="E66" s="21"/>
      <c r="F66" s="21"/>
      <c r="G66" s="21"/>
      <c r="H66" s="21"/>
      <c r="I66" s="21"/>
      <c r="J66" s="21"/>
      <c r="K66" s="21"/>
      <c r="L66" s="21"/>
      <c r="M66" s="21"/>
      <c r="N66" s="21"/>
      <c r="O66" s="21"/>
      <c r="P66" s="21"/>
      <c r="Q66" s="21"/>
      <c r="S66" s="19"/>
      <c r="T66" s="19"/>
      <c r="U66" s="20"/>
      <c r="V66" s="5"/>
      <c r="W66" s="5"/>
      <c r="X66" s="5"/>
      <c r="Y66" s="5"/>
      <c r="Z66" s="5"/>
      <c r="AA66" s="5"/>
      <c r="AB66" s="5"/>
      <c r="AC66" s="5"/>
    </row>
    <row r="67" spans="1:29">
      <c r="A67" s="17"/>
      <c r="B67" s="21"/>
      <c r="C67" s="21"/>
      <c r="D67" s="21"/>
      <c r="E67" s="21"/>
      <c r="F67" s="21"/>
      <c r="G67" s="21"/>
      <c r="H67" s="21"/>
      <c r="I67" s="21"/>
      <c r="J67" s="21"/>
      <c r="K67" s="21"/>
      <c r="L67" s="21"/>
      <c r="M67" s="21"/>
      <c r="N67" s="21"/>
      <c r="O67" s="21"/>
      <c r="P67" s="21"/>
      <c r="Q67" s="21"/>
      <c r="S67" s="19"/>
      <c r="T67" s="19"/>
      <c r="U67" s="20"/>
      <c r="V67" s="5"/>
      <c r="W67" s="5"/>
      <c r="X67" s="5"/>
      <c r="Y67" s="5"/>
      <c r="Z67" s="5"/>
      <c r="AA67" s="5"/>
      <c r="AB67" s="5"/>
      <c r="AC67" s="5"/>
    </row>
    <row r="68" spans="1:29">
      <c r="A68" s="17"/>
      <c r="B68" s="21"/>
      <c r="C68" s="21"/>
      <c r="D68" s="21"/>
      <c r="E68" s="21"/>
      <c r="F68" s="21"/>
      <c r="G68" s="21"/>
      <c r="H68" s="21"/>
      <c r="I68" s="21"/>
      <c r="J68" s="21"/>
      <c r="K68" s="21"/>
      <c r="L68" s="21"/>
      <c r="M68" s="21"/>
      <c r="N68" s="21"/>
      <c r="O68" s="21"/>
      <c r="P68" s="21"/>
      <c r="Q68" s="21"/>
      <c r="S68" s="19"/>
      <c r="T68" s="19"/>
      <c r="U68" s="20"/>
      <c r="V68" s="5"/>
      <c r="W68" s="5"/>
      <c r="X68" s="5"/>
      <c r="Y68" s="5"/>
      <c r="Z68" s="5"/>
      <c r="AA68" s="5"/>
      <c r="AB68" s="5"/>
      <c r="AC68" s="5"/>
    </row>
    <row r="69" spans="1:29">
      <c r="A69" s="17"/>
      <c r="B69" s="21"/>
      <c r="C69" s="21"/>
      <c r="D69" s="21"/>
      <c r="E69" s="21"/>
      <c r="F69" s="21"/>
      <c r="G69" s="21"/>
      <c r="H69" s="21"/>
      <c r="I69" s="21"/>
      <c r="J69" s="21"/>
      <c r="K69" s="21"/>
      <c r="L69" s="21"/>
      <c r="M69" s="21"/>
      <c r="N69" s="21"/>
      <c r="O69" s="21"/>
      <c r="P69" s="21"/>
      <c r="Q69" s="21"/>
      <c r="S69" s="19"/>
      <c r="T69" s="19"/>
      <c r="U69" s="20"/>
      <c r="V69" s="5"/>
      <c r="W69" s="5"/>
      <c r="X69" s="5"/>
      <c r="Y69" s="5"/>
      <c r="Z69" s="5"/>
      <c r="AA69" s="5"/>
      <c r="AB69" s="5"/>
      <c r="AC69" s="5"/>
    </row>
    <row r="70" spans="1:29">
      <c r="A70" s="17"/>
      <c r="B70" s="21"/>
      <c r="C70" s="21"/>
      <c r="D70" s="21"/>
      <c r="E70" s="21"/>
      <c r="F70" s="21"/>
      <c r="G70" s="21"/>
      <c r="H70" s="21"/>
      <c r="I70" s="21"/>
      <c r="J70" s="21"/>
      <c r="K70" s="21"/>
      <c r="L70" s="21"/>
      <c r="M70" s="21"/>
      <c r="N70" s="21"/>
      <c r="O70" s="21"/>
      <c r="P70" s="21"/>
      <c r="Q70" s="21"/>
      <c r="S70" s="19"/>
      <c r="T70" s="19"/>
      <c r="U70" s="20"/>
      <c r="V70" s="5"/>
      <c r="W70" s="5"/>
      <c r="X70" s="5"/>
      <c r="Y70" s="5"/>
      <c r="Z70" s="5"/>
      <c r="AA70" s="5"/>
      <c r="AB70" s="5"/>
      <c r="AC70" s="5"/>
    </row>
    <row r="71" spans="1:29">
      <c r="A71" s="17"/>
      <c r="B71" s="21"/>
      <c r="C71" s="21"/>
      <c r="D71" s="21"/>
      <c r="E71" s="21"/>
      <c r="F71" s="21"/>
      <c r="G71" s="21"/>
      <c r="H71" s="21"/>
      <c r="I71" s="21"/>
      <c r="J71" s="21"/>
      <c r="K71" s="21"/>
      <c r="L71" s="21"/>
      <c r="M71" s="21"/>
      <c r="N71" s="21"/>
      <c r="O71" s="21"/>
      <c r="P71" s="21"/>
      <c r="Q71" s="21"/>
      <c r="S71" s="19"/>
      <c r="T71" s="19"/>
      <c r="U71" s="20"/>
      <c r="V71" s="5"/>
      <c r="W71" s="5"/>
      <c r="X71" s="5"/>
      <c r="Y71" s="5"/>
      <c r="Z71" s="5"/>
      <c r="AA71" s="5"/>
      <c r="AB71" s="5"/>
      <c r="AC71" s="5"/>
    </row>
    <row r="72" spans="1:29">
      <c r="A72" s="17"/>
      <c r="B72" s="21"/>
      <c r="C72" s="21"/>
      <c r="D72" s="21"/>
      <c r="E72" s="21"/>
      <c r="F72" s="21"/>
      <c r="G72" s="21"/>
      <c r="H72" s="21"/>
      <c r="I72" s="21"/>
      <c r="J72" s="21"/>
      <c r="K72" s="21"/>
      <c r="L72" s="21"/>
      <c r="M72" s="21"/>
      <c r="N72" s="21"/>
      <c r="O72" s="21"/>
      <c r="P72" s="21"/>
      <c r="Q72" s="21"/>
      <c r="S72" s="19"/>
      <c r="T72" s="19"/>
      <c r="U72" s="20"/>
      <c r="V72" s="5"/>
      <c r="W72" s="5"/>
      <c r="X72" s="5"/>
      <c r="Y72" s="5"/>
      <c r="Z72" s="5"/>
      <c r="AA72" s="5"/>
      <c r="AB72" s="5"/>
      <c r="AC72" s="5"/>
    </row>
    <row r="73" spans="1:29">
      <c r="A73" s="17"/>
      <c r="B73" s="21"/>
      <c r="C73" s="21"/>
      <c r="D73" s="21"/>
      <c r="E73" s="21"/>
      <c r="F73" s="21"/>
      <c r="G73" s="21"/>
      <c r="H73" s="21"/>
      <c r="I73" s="21"/>
      <c r="J73" s="21"/>
      <c r="K73" s="21"/>
      <c r="L73" s="21"/>
      <c r="M73" s="21"/>
      <c r="N73" s="21"/>
      <c r="O73" s="21"/>
      <c r="P73" s="21"/>
      <c r="Q73" s="21"/>
      <c r="S73" s="19"/>
      <c r="T73" s="19"/>
      <c r="U73" s="20"/>
      <c r="V73" s="5"/>
      <c r="W73" s="5"/>
      <c r="X73" s="5"/>
      <c r="Y73" s="5"/>
      <c r="Z73" s="5"/>
      <c r="AA73" s="5"/>
      <c r="AB73" s="5"/>
      <c r="AC73" s="5"/>
    </row>
    <row r="74" spans="1:29">
      <c r="A74" s="17"/>
      <c r="B74" s="21"/>
      <c r="C74" s="21"/>
      <c r="D74" s="21"/>
      <c r="E74" s="21"/>
      <c r="F74" s="21"/>
      <c r="G74" s="21"/>
      <c r="H74" s="21"/>
      <c r="I74" s="21"/>
      <c r="J74" s="21"/>
      <c r="K74" s="21"/>
      <c r="L74" s="21"/>
      <c r="M74" s="21"/>
      <c r="N74" s="21"/>
      <c r="O74" s="21"/>
      <c r="P74" s="21"/>
      <c r="Q74" s="21"/>
      <c r="S74" s="19"/>
      <c r="T74" s="19"/>
      <c r="U74" s="20"/>
      <c r="V74" s="5"/>
      <c r="W74" s="5"/>
      <c r="X74" s="5"/>
      <c r="Y74" s="5"/>
      <c r="Z74" s="5"/>
      <c r="AA74" s="5"/>
      <c r="AB74" s="5"/>
      <c r="AC74" s="5"/>
    </row>
    <row r="75" spans="1:29">
      <c r="A75" s="17"/>
      <c r="B75" s="21"/>
      <c r="C75" s="21"/>
      <c r="D75" s="21"/>
      <c r="E75" s="21"/>
      <c r="F75" s="21"/>
      <c r="G75" s="21"/>
      <c r="H75" s="21"/>
      <c r="I75" s="21"/>
      <c r="J75" s="21"/>
      <c r="K75" s="21"/>
      <c r="L75" s="21"/>
      <c r="M75" s="21"/>
      <c r="N75" s="21"/>
      <c r="O75" s="21"/>
      <c r="P75" s="21"/>
      <c r="Q75" s="21"/>
      <c r="S75" s="19"/>
      <c r="T75" s="19"/>
      <c r="U75" s="20"/>
      <c r="V75" s="5"/>
      <c r="W75" s="5"/>
      <c r="X75" s="5"/>
      <c r="Y75" s="5"/>
      <c r="Z75" s="5"/>
      <c r="AA75" s="5"/>
      <c r="AB75" s="5"/>
      <c r="AC75" s="5"/>
    </row>
    <row r="76" spans="1:29">
      <c r="A76" s="17"/>
      <c r="B76" s="21"/>
      <c r="C76" s="21"/>
      <c r="D76" s="21"/>
      <c r="E76" s="21"/>
      <c r="F76" s="21"/>
      <c r="G76" s="21"/>
      <c r="H76" s="21"/>
      <c r="I76" s="21"/>
      <c r="J76" s="21"/>
      <c r="K76" s="21"/>
      <c r="L76" s="21"/>
      <c r="M76" s="21"/>
      <c r="N76" s="21"/>
      <c r="O76" s="21"/>
      <c r="P76" s="21"/>
      <c r="Q76" s="21"/>
      <c r="S76" s="19"/>
      <c r="T76" s="19"/>
      <c r="U76" s="20"/>
      <c r="V76" s="5"/>
      <c r="W76" s="5"/>
      <c r="X76" s="5"/>
      <c r="Y76" s="5"/>
      <c r="Z76" s="5"/>
      <c r="AA76" s="5"/>
      <c r="AB76" s="5"/>
      <c r="AC76" s="5"/>
    </row>
    <row r="77" spans="1:29">
      <c r="A77" s="17"/>
      <c r="B77" s="21"/>
      <c r="C77" s="21"/>
      <c r="D77" s="21"/>
      <c r="E77" s="21"/>
      <c r="F77" s="21"/>
      <c r="G77" s="21"/>
      <c r="H77" s="21"/>
      <c r="I77" s="21"/>
      <c r="J77" s="21"/>
      <c r="K77" s="21"/>
      <c r="L77" s="21"/>
      <c r="M77" s="21"/>
      <c r="N77" s="21"/>
      <c r="O77" s="21"/>
      <c r="P77" s="21"/>
      <c r="Q77" s="21"/>
      <c r="S77" s="19"/>
      <c r="T77" s="19"/>
      <c r="U77" s="20"/>
      <c r="V77" s="5"/>
      <c r="W77" s="5"/>
      <c r="X77" s="5"/>
      <c r="Y77" s="5"/>
      <c r="Z77" s="5"/>
      <c r="AA77" s="5"/>
      <c r="AB77" s="5"/>
      <c r="AC77" s="5"/>
    </row>
    <row r="78" spans="1:29">
      <c r="A78" s="17"/>
      <c r="B78" s="21"/>
      <c r="C78" s="21"/>
      <c r="D78" s="21"/>
      <c r="E78" s="21"/>
      <c r="F78" s="21"/>
      <c r="G78" s="21"/>
      <c r="H78" s="21"/>
      <c r="I78" s="21"/>
      <c r="J78" s="21"/>
      <c r="K78" s="21"/>
      <c r="L78" s="21"/>
      <c r="M78" s="21"/>
      <c r="N78" s="21"/>
      <c r="O78" s="21"/>
      <c r="P78" s="21"/>
      <c r="Q78" s="21"/>
      <c r="S78" s="19"/>
      <c r="T78" s="19"/>
      <c r="U78" s="20"/>
      <c r="V78" s="5"/>
      <c r="W78" s="5"/>
      <c r="X78" s="5"/>
      <c r="Y78" s="5"/>
      <c r="Z78" s="5"/>
      <c r="AA78" s="5"/>
      <c r="AB78" s="5"/>
      <c r="AC78" s="5"/>
    </row>
    <row r="79" spans="1:29">
      <c r="A79" s="20"/>
      <c r="B79" s="20"/>
      <c r="C79" s="5"/>
      <c r="D79" s="20"/>
      <c r="E79" s="5"/>
      <c r="F79" s="20"/>
      <c r="G79" s="5"/>
      <c r="H79" s="20"/>
      <c r="I79" s="5"/>
      <c r="J79" s="20"/>
      <c r="K79" s="5"/>
      <c r="L79" s="20"/>
      <c r="M79" s="5"/>
      <c r="N79" s="20"/>
      <c r="O79" s="5"/>
      <c r="P79" s="20"/>
      <c r="Q79" s="20"/>
      <c r="T79" s="11"/>
      <c r="U79" s="20"/>
      <c r="V79" s="5"/>
      <c r="W79" s="5"/>
      <c r="X79" s="5"/>
      <c r="Y79" s="5"/>
      <c r="Z79" s="5"/>
      <c r="AA79" s="5"/>
      <c r="AB79" s="5"/>
      <c r="AC79" s="5"/>
    </row>
    <row r="80" spans="1:29">
      <c r="A80" s="24"/>
      <c r="B80" s="25"/>
      <c r="C80" s="26"/>
      <c r="D80" s="25"/>
      <c r="E80" s="26"/>
      <c r="F80" s="25"/>
      <c r="G80" s="26"/>
      <c r="H80" s="25"/>
      <c r="I80" s="26"/>
      <c r="J80" s="25"/>
      <c r="K80" s="26"/>
      <c r="L80" s="25"/>
      <c r="M80" s="26"/>
      <c r="N80" s="25"/>
      <c r="O80" s="26"/>
      <c r="P80" s="25"/>
      <c r="Q80" s="26"/>
      <c r="S80" s="27"/>
      <c r="T80" s="27"/>
      <c r="U80" s="20"/>
      <c r="V80" s="5"/>
      <c r="W80" s="5"/>
      <c r="X80" s="5"/>
      <c r="Y80" s="5"/>
      <c r="Z80" s="5"/>
      <c r="AA80" s="5"/>
      <c r="AB80" s="5"/>
      <c r="AC80" s="5"/>
    </row>
    <row r="81" spans="1:29">
      <c r="A81" s="17"/>
      <c r="B81" s="18"/>
      <c r="C81" s="18"/>
      <c r="D81" s="18"/>
      <c r="E81" s="18"/>
      <c r="F81" s="18"/>
      <c r="G81" s="18"/>
      <c r="H81" s="18"/>
      <c r="I81" s="18"/>
      <c r="J81" s="18"/>
      <c r="K81" s="18"/>
      <c r="L81" s="18"/>
      <c r="M81" s="18"/>
      <c r="N81" s="18"/>
      <c r="O81" s="18"/>
      <c r="P81" s="18"/>
      <c r="Q81" s="18"/>
      <c r="S81" s="19"/>
      <c r="T81" s="19"/>
      <c r="U81" s="20"/>
      <c r="V81" s="5"/>
      <c r="W81" s="5"/>
      <c r="X81" s="5"/>
      <c r="Y81" s="5"/>
      <c r="Z81" s="5"/>
      <c r="AA81" s="5"/>
      <c r="AB81" s="5"/>
      <c r="AC81" s="5"/>
    </row>
    <row r="82" spans="1:29">
      <c r="A82" s="17"/>
      <c r="B82" s="18"/>
      <c r="C82" s="18"/>
      <c r="D82" s="18"/>
      <c r="E82" s="18"/>
      <c r="F82" s="18"/>
      <c r="G82" s="18"/>
      <c r="H82" s="18"/>
      <c r="I82" s="18"/>
      <c r="J82" s="18"/>
      <c r="K82" s="18"/>
      <c r="L82" s="18"/>
      <c r="M82" s="18"/>
      <c r="N82" s="18"/>
      <c r="O82" s="18"/>
      <c r="P82" s="18"/>
      <c r="Q82" s="18"/>
      <c r="S82" s="19"/>
      <c r="T82" s="19"/>
      <c r="U82" s="20"/>
      <c r="V82" s="5"/>
      <c r="W82" s="5"/>
      <c r="X82" s="5"/>
      <c r="Y82" s="5"/>
      <c r="Z82" s="5"/>
      <c r="AA82" s="5"/>
      <c r="AB82" s="5"/>
      <c r="AC82" s="5"/>
    </row>
    <row r="83" spans="1:29">
      <c r="A83" s="17"/>
      <c r="B83" s="18"/>
      <c r="C83" s="18"/>
      <c r="D83" s="18"/>
      <c r="E83" s="18"/>
      <c r="F83" s="18"/>
      <c r="G83" s="18"/>
      <c r="H83" s="18"/>
      <c r="I83" s="18"/>
      <c r="J83" s="18"/>
      <c r="K83" s="18"/>
      <c r="L83" s="18"/>
      <c r="M83" s="18"/>
      <c r="N83" s="18"/>
      <c r="O83" s="18"/>
      <c r="P83" s="18"/>
      <c r="Q83" s="18"/>
      <c r="S83" s="19"/>
      <c r="T83" s="19"/>
      <c r="U83" s="20"/>
      <c r="V83" s="5"/>
      <c r="W83" s="5"/>
      <c r="X83" s="5"/>
      <c r="Y83" s="5"/>
      <c r="Z83" s="5"/>
      <c r="AA83" s="5"/>
      <c r="AB83" s="5"/>
      <c r="AC83" s="5"/>
    </row>
    <row r="84" spans="1:29">
      <c r="A84" s="17"/>
      <c r="B84" s="18"/>
      <c r="C84" s="18"/>
      <c r="D84" s="18"/>
      <c r="E84" s="18"/>
      <c r="F84" s="18"/>
      <c r="G84" s="18"/>
      <c r="H84" s="18"/>
      <c r="I84" s="18"/>
      <c r="J84" s="18"/>
      <c r="K84" s="18"/>
      <c r="L84" s="18"/>
      <c r="M84" s="18"/>
      <c r="N84" s="18"/>
      <c r="O84" s="18"/>
      <c r="P84" s="18"/>
      <c r="Q84" s="18"/>
      <c r="S84" s="19"/>
      <c r="T84" s="19"/>
      <c r="U84" s="20"/>
      <c r="V84" s="5"/>
      <c r="W84" s="5"/>
      <c r="X84" s="5"/>
      <c r="Y84" s="5"/>
      <c r="Z84" s="5"/>
      <c r="AA84" s="5"/>
      <c r="AB84" s="5"/>
      <c r="AC84" s="5"/>
    </row>
    <row r="85" spans="1:29">
      <c r="A85" s="17"/>
      <c r="B85" s="18"/>
      <c r="C85" s="18"/>
      <c r="D85" s="18"/>
      <c r="E85" s="18"/>
      <c r="F85" s="18"/>
      <c r="G85" s="18"/>
      <c r="H85" s="18"/>
      <c r="I85" s="18"/>
      <c r="J85" s="18"/>
      <c r="K85" s="18"/>
      <c r="L85" s="18"/>
      <c r="M85" s="18"/>
      <c r="N85" s="18"/>
      <c r="O85" s="18"/>
      <c r="P85" s="18"/>
      <c r="Q85" s="18"/>
      <c r="S85" s="19"/>
      <c r="T85" s="19"/>
      <c r="U85" s="20"/>
      <c r="V85" s="5"/>
      <c r="W85" s="5"/>
      <c r="X85" s="5"/>
      <c r="Y85" s="5"/>
      <c r="Z85" s="5"/>
      <c r="AA85" s="5"/>
      <c r="AB85" s="5"/>
      <c r="AC85" s="5"/>
    </row>
    <row r="86" spans="1:29">
      <c r="A86" s="17"/>
      <c r="B86" s="18"/>
      <c r="C86" s="18"/>
      <c r="D86" s="18"/>
      <c r="E86" s="18"/>
      <c r="F86" s="18"/>
      <c r="G86" s="18"/>
      <c r="H86" s="18"/>
      <c r="I86" s="18"/>
      <c r="J86" s="18"/>
      <c r="K86" s="18"/>
      <c r="L86" s="18"/>
      <c r="M86" s="18"/>
      <c r="N86" s="18"/>
      <c r="O86" s="18"/>
      <c r="P86" s="18"/>
      <c r="Q86" s="18"/>
      <c r="S86" s="19"/>
      <c r="T86" s="19"/>
      <c r="U86" s="20"/>
      <c r="V86" s="5"/>
      <c r="W86" s="5"/>
      <c r="X86" s="5"/>
      <c r="Y86" s="5"/>
      <c r="Z86" s="5"/>
      <c r="AA86" s="5"/>
      <c r="AB86" s="5"/>
      <c r="AC86" s="5"/>
    </row>
    <row r="87" spans="1:29">
      <c r="A87" s="17"/>
      <c r="B87" s="18"/>
      <c r="C87" s="18"/>
      <c r="D87" s="18"/>
      <c r="E87" s="18"/>
      <c r="F87" s="18"/>
      <c r="G87" s="18"/>
      <c r="H87" s="18"/>
      <c r="I87" s="18"/>
      <c r="J87" s="18"/>
      <c r="K87" s="18"/>
      <c r="L87" s="18"/>
      <c r="M87" s="18"/>
      <c r="N87" s="18"/>
      <c r="O87" s="18"/>
      <c r="P87" s="18"/>
      <c r="Q87" s="18"/>
      <c r="S87" s="19"/>
      <c r="T87" s="19"/>
      <c r="U87" s="20"/>
      <c r="V87" s="5"/>
      <c r="W87" s="5"/>
      <c r="X87" s="5"/>
      <c r="Y87" s="5"/>
      <c r="Z87" s="5"/>
      <c r="AA87" s="5"/>
      <c r="AB87" s="5"/>
      <c r="AC87" s="5"/>
    </row>
    <row r="88" spans="1:29">
      <c r="A88" s="17"/>
      <c r="B88" s="18"/>
      <c r="C88" s="18"/>
      <c r="D88" s="18"/>
      <c r="E88" s="18"/>
      <c r="F88" s="18"/>
      <c r="G88" s="18"/>
      <c r="H88" s="18"/>
      <c r="I88" s="18"/>
      <c r="J88" s="18"/>
      <c r="K88" s="18"/>
      <c r="L88" s="18"/>
      <c r="M88" s="18"/>
      <c r="N88" s="18"/>
      <c r="O88" s="18"/>
      <c r="P88" s="18"/>
      <c r="Q88" s="18"/>
      <c r="S88" s="19"/>
      <c r="T88" s="19"/>
      <c r="U88" s="20"/>
      <c r="V88" s="5"/>
      <c r="W88" s="5"/>
      <c r="X88" s="5"/>
      <c r="Y88" s="5"/>
      <c r="Z88" s="5"/>
      <c r="AA88" s="5"/>
      <c r="AB88" s="5"/>
      <c r="AC88" s="5"/>
    </row>
    <row r="89" spans="1:29">
      <c r="A89" s="17"/>
      <c r="B89" s="18"/>
      <c r="C89" s="18"/>
      <c r="D89" s="18"/>
      <c r="E89" s="18"/>
      <c r="F89" s="18"/>
      <c r="G89" s="18"/>
      <c r="H89" s="18"/>
      <c r="I89" s="18"/>
      <c r="J89" s="18"/>
      <c r="K89" s="18"/>
      <c r="L89" s="18"/>
      <c r="M89" s="18"/>
      <c r="N89" s="18"/>
      <c r="O89" s="18"/>
      <c r="P89" s="18"/>
      <c r="Q89" s="18"/>
      <c r="S89" s="19"/>
      <c r="T89" s="19"/>
      <c r="U89" s="20"/>
      <c r="V89" s="5"/>
      <c r="W89" s="5"/>
      <c r="X89" s="5"/>
      <c r="Y89" s="5"/>
      <c r="Z89" s="5"/>
      <c r="AA89" s="5"/>
      <c r="AB89" s="5"/>
      <c r="AC89" s="5"/>
    </row>
    <row r="90" spans="1:29">
      <c r="A90" s="17"/>
      <c r="B90" s="18"/>
      <c r="C90" s="18"/>
      <c r="D90" s="18"/>
      <c r="E90" s="18"/>
      <c r="F90" s="18"/>
      <c r="G90" s="18"/>
      <c r="H90" s="18"/>
      <c r="I90" s="18"/>
      <c r="J90" s="18"/>
      <c r="K90" s="18"/>
      <c r="L90" s="18"/>
      <c r="M90" s="18"/>
      <c r="N90" s="18"/>
      <c r="O90" s="18"/>
      <c r="P90" s="18"/>
      <c r="Q90" s="18"/>
      <c r="S90" s="19"/>
      <c r="T90" s="19"/>
      <c r="U90" s="20"/>
      <c r="V90" s="5"/>
      <c r="W90" s="5"/>
      <c r="X90" s="5"/>
      <c r="Y90" s="5"/>
      <c r="Z90" s="5"/>
      <c r="AA90" s="5"/>
      <c r="AB90" s="5"/>
      <c r="AC90" s="5"/>
    </row>
    <row r="91" spans="1:29">
      <c r="A91" s="17"/>
      <c r="B91" s="18"/>
      <c r="C91" s="18"/>
      <c r="D91" s="18"/>
      <c r="E91" s="18"/>
      <c r="F91" s="18"/>
      <c r="G91" s="18"/>
      <c r="H91" s="18"/>
      <c r="I91" s="18"/>
      <c r="J91" s="18"/>
      <c r="K91" s="18"/>
      <c r="L91" s="18"/>
      <c r="M91" s="18"/>
      <c r="N91" s="18"/>
      <c r="O91" s="18"/>
      <c r="P91" s="18"/>
      <c r="Q91" s="18"/>
      <c r="S91" s="19"/>
      <c r="T91" s="19"/>
      <c r="U91" s="20"/>
      <c r="V91" s="5"/>
      <c r="W91" s="5"/>
      <c r="X91" s="5"/>
      <c r="Y91" s="5"/>
      <c r="Z91" s="5"/>
      <c r="AA91" s="5"/>
      <c r="AB91" s="5"/>
      <c r="AC91" s="5"/>
    </row>
    <row r="92" spans="1:29">
      <c r="A92" s="17"/>
      <c r="B92" s="18"/>
      <c r="C92" s="18"/>
      <c r="D92" s="18"/>
      <c r="E92" s="18"/>
      <c r="F92" s="18"/>
      <c r="G92" s="18"/>
      <c r="H92" s="18"/>
      <c r="I92" s="18"/>
      <c r="J92" s="18"/>
      <c r="K92" s="18"/>
      <c r="L92" s="18"/>
      <c r="M92" s="18"/>
      <c r="N92" s="18"/>
      <c r="O92" s="18"/>
      <c r="P92" s="18"/>
      <c r="Q92" s="18"/>
      <c r="S92" s="19"/>
      <c r="T92" s="19"/>
      <c r="U92" s="20"/>
      <c r="V92" s="5"/>
      <c r="W92" s="5"/>
      <c r="X92" s="5"/>
      <c r="Y92" s="5"/>
      <c r="Z92" s="5"/>
      <c r="AA92" s="5"/>
      <c r="AB92" s="5"/>
      <c r="AC92" s="5"/>
    </row>
    <row r="93" spans="1:29">
      <c r="A93" s="17"/>
      <c r="B93" s="21"/>
      <c r="C93" s="21"/>
      <c r="D93" s="21"/>
      <c r="E93" s="21"/>
      <c r="F93" s="21"/>
      <c r="G93" s="21"/>
      <c r="H93" s="21"/>
      <c r="I93" s="21"/>
      <c r="J93" s="21"/>
      <c r="K93" s="21"/>
      <c r="L93" s="21"/>
      <c r="M93" s="21"/>
      <c r="N93" s="21"/>
      <c r="O93" s="21"/>
      <c r="P93" s="21"/>
      <c r="Q93" s="21"/>
      <c r="S93" s="19"/>
      <c r="T93" s="19"/>
      <c r="U93" s="20"/>
      <c r="V93" s="5"/>
      <c r="W93" s="5"/>
      <c r="X93" s="5"/>
      <c r="Y93" s="5"/>
      <c r="Z93" s="5"/>
      <c r="AA93" s="5"/>
      <c r="AB93" s="5"/>
      <c r="AC93" s="5"/>
    </row>
    <row r="94" spans="1:29">
      <c r="A94" s="17"/>
      <c r="B94" s="21"/>
      <c r="C94" s="21"/>
      <c r="D94" s="21"/>
      <c r="E94" s="21"/>
      <c r="F94" s="21"/>
      <c r="G94" s="21"/>
      <c r="H94" s="21"/>
      <c r="I94" s="21"/>
      <c r="J94" s="21"/>
      <c r="K94" s="21"/>
      <c r="L94" s="21"/>
      <c r="M94" s="21"/>
      <c r="N94" s="21"/>
      <c r="O94" s="21"/>
      <c r="P94" s="21"/>
      <c r="Q94" s="21"/>
      <c r="S94" s="19"/>
      <c r="T94" s="19"/>
      <c r="U94" s="20"/>
      <c r="V94" s="5"/>
      <c r="W94" s="5"/>
      <c r="X94" s="5"/>
      <c r="Y94" s="5"/>
      <c r="Z94" s="5"/>
      <c r="AA94" s="5"/>
      <c r="AB94" s="5"/>
      <c r="AC94" s="5"/>
    </row>
    <row r="95" spans="1:29">
      <c r="A95" s="17"/>
      <c r="B95" s="21"/>
      <c r="C95" s="21"/>
      <c r="D95" s="21"/>
      <c r="E95" s="21"/>
      <c r="F95" s="21"/>
      <c r="G95" s="21"/>
      <c r="H95" s="21"/>
      <c r="I95" s="21"/>
      <c r="J95" s="21"/>
      <c r="K95" s="21"/>
      <c r="L95" s="21"/>
      <c r="M95" s="21"/>
      <c r="N95" s="21"/>
      <c r="O95" s="21"/>
      <c r="P95" s="21"/>
      <c r="Q95" s="21"/>
      <c r="S95" s="19"/>
      <c r="T95" s="19"/>
      <c r="U95" s="20"/>
      <c r="V95" s="5"/>
      <c r="W95" s="5"/>
      <c r="X95" s="5"/>
      <c r="Y95" s="5"/>
      <c r="Z95" s="5"/>
      <c r="AA95" s="5"/>
      <c r="AB95" s="5"/>
      <c r="AC95" s="5"/>
    </row>
    <row r="96" spans="1:29">
      <c r="A96" s="17"/>
      <c r="B96" s="21"/>
      <c r="C96" s="21"/>
      <c r="D96" s="21"/>
      <c r="E96" s="21"/>
      <c r="F96" s="21"/>
      <c r="G96" s="21"/>
      <c r="H96" s="21"/>
      <c r="I96" s="21"/>
      <c r="J96" s="21"/>
      <c r="K96" s="21"/>
      <c r="L96" s="21"/>
      <c r="M96" s="21"/>
      <c r="N96" s="21"/>
      <c r="O96" s="21"/>
      <c r="P96" s="21"/>
      <c r="Q96" s="21"/>
      <c r="S96" s="19"/>
      <c r="T96" s="19"/>
      <c r="U96" s="20"/>
      <c r="V96" s="5"/>
      <c r="W96" s="5"/>
      <c r="X96" s="5"/>
      <c r="Y96" s="5"/>
      <c r="Z96" s="5"/>
      <c r="AA96" s="5"/>
      <c r="AB96" s="5"/>
      <c r="AC96" s="5"/>
    </row>
    <row r="97" spans="1:29">
      <c r="A97" s="17"/>
      <c r="B97" s="21"/>
      <c r="C97" s="21"/>
      <c r="D97" s="21"/>
      <c r="E97" s="21"/>
      <c r="F97" s="21"/>
      <c r="G97" s="21"/>
      <c r="H97" s="21"/>
      <c r="I97" s="21"/>
      <c r="J97" s="21"/>
      <c r="K97" s="21"/>
      <c r="L97" s="21"/>
      <c r="M97" s="21"/>
      <c r="N97" s="21"/>
      <c r="O97" s="21"/>
      <c r="P97" s="21"/>
      <c r="Q97" s="21"/>
      <c r="S97" s="19"/>
      <c r="T97" s="19"/>
      <c r="U97" s="20"/>
      <c r="V97" s="5"/>
      <c r="W97" s="5"/>
      <c r="X97" s="5"/>
      <c r="Y97" s="5"/>
      <c r="Z97" s="5"/>
      <c r="AA97" s="5"/>
      <c r="AB97" s="5"/>
      <c r="AC97" s="5"/>
    </row>
    <row r="98" spans="1:29">
      <c r="A98" s="17"/>
      <c r="B98" s="21"/>
      <c r="C98" s="21"/>
      <c r="D98" s="21"/>
      <c r="E98" s="21"/>
      <c r="F98" s="21"/>
      <c r="G98" s="21"/>
      <c r="H98" s="21"/>
      <c r="I98" s="21"/>
      <c r="J98" s="21"/>
      <c r="K98" s="21"/>
      <c r="L98" s="21"/>
      <c r="M98" s="21"/>
      <c r="N98" s="21"/>
      <c r="O98" s="21"/>
      <c r="P98" s="21"/>
      <c r="Q98" s="21"/>
      <c r="S98" s="19"/>
      <c r="T98" s="19"/>
      <c r="U98" s="20"/>
      <c r="V98" s="5"/>
      <c r="W98" s="5"/>
      <c r="X98" s="5"/>
      <c r="Y98" s="5"/>
      <c r="Z98" s="5"/>
      <c r="AA98" s="5"/>
      <c r="AB98" s="5"/>
      <c r="AC98" s="5"/>
    </row>
    <row r="99" spans="1:29">
      <c r="A99" s="17"/>
      <c r="B99" s="21"/>
      <c r="C99" s="21"/>
      <c r="D99" s="21"/>
      <c r="E99" s="21"/>
      <c r="F99" s="21"/>
      <c r="G99" s="21"/>
      <c r="H99" s="21"/>
      <c r="I99" s="21"/>
      <c r="J99" s="21"/>
      <c r="K99" s="21"/>
      <c r="L99" s="21"/>
      <c r="M99" s="21"/>
      <c r="N99" s="21"/>
      <c r="O99" s="21"/>
      <c r="P99" s="21"/>
      <c r="Q99" s="21"/>
      <c r="S99" s="19"/>
      <c r="T99" s="19"/>
      <c r="U99" s="20"/>
      <c r="V99" s="5"/>
      <c r="W99" s="5"/>
      <c r="X99" s="5"/>
      <c r="Y99" s="5"/>
      <c r="Z99" s="5"/>
      <c r="AA99" s="5"/>
      <c r="AB99" s="5"/>
      <c r="AC99" s="5"/>
    </row>
    <row r="100" spans="1:29">
      <c r="A100" s="17"/>
      <c r="B100" s="21"/>
      <c r="C100" s="21"/>
      <c r="D100" s="21"/>
      <c r="E100" s="21"/>
      <c r="F100" s="21"/>
      <c r="G100" s="21"/>
      <c r="H100" s="21"/>
      <c r="I100" s="21"/>
      <c r="J100" s="21"/>
      <c r="K100" s="21"/>
      <c r="L100" s="21"/>
      <c r="M100" s="21"/>
      <c r="N100" s="21"/>
      <c r="O100" s="21"/>
      <c r="P100" s="21"/>
      <c r="Q100" s="21"/>
      <c r="S100" s="19"/>
      <c r="T100" s="19"/>
      <c r="U100" s="20"/>
      <c r="V100" s="5"/>
      <c r="W100" s="5"/>
      <c r="X100" s="5"/>
      <c r="Y100" s="5"/>
      <c r="Z100" s="5"/>
      <c r="AA100" s="5"/>
      <c r="AB100" s="5"/>
      <c r="AC100" s="5"/>
    </row>
    <row r="101" spans="1:29">
      <c r="A101" s="17"/>
      <c r="B101" s="21"/>
      <c r="C101" s="21"/>
      <c r="D101" s="21"/>
      <c r="E101" s="21"/>
      <c r="F101" s="21"/>
      <c r="G101" s="21"/>
      <c r="H101" s="21"/>
      <c r="I101" s="21"/>
      <c r="J101" s="21"/>
      <c r="K101" s="21"/>
      <c r="L101" s="21"/>
      <c r="M101" s="21"/>
      <c r="N101" s="21"/>
      <c r="O101" s="21"/>
      <c r="P101" s="21"/>
      <c r="Q101" s="21"/>
      <c r="S101" s="19"/>
      <c r="T101" s="19"/>
      <c r="U101" s="20"/>
      <c r="V101" s="5"/>
      <c r="W101" s="5"/>
      <c r="X101" s="5"/>
      <c r="Y101" s="5"/>
      <c r="Z101" s="5"/>
      <c r="AA101" s="5"/>
      <c r="AB101" s="5"/>
      <c r="AC101" s="5"/>
    </row>
    <row r="102" spans="1:29">
      <c r="A102" s="17"/>
      <c r="B102" s="21"/>
      <c r="C102" s="21"/>
      <c r="D102" s="21"/>
      <c r="E102" s="21"/>
      <c r="F102" s="21"/>
      <c r="G102" s="21"/>
      <c r="H102" s="21"/>
      <c r="I102" s="21"/>
      <c r="J102" s="21"/>
      <c r="K102" s="21"/>
      <c r="L102" s="21"/>
      <c r="M102" s="21"/>
      <c r="N102" s="21"/>
      <c r="O102" s="21"/>
      <c r="P102" s="21"/>
      <c r="Q102" s="21"/>
      <c r="S102" s="19"/>
      <c r="T102" s="19"/>
      <c r="U102" s="20"/>
      <c r="V102" s="5"/>
      <c r="W102" s="5"/>
      <c r="X102" s="5"/>
      <c r="Y102" s="5"/>
      <c r="Z102" s="5"/>
      <c r="AA102" s="5"/>
      <c r="AB102" s="5"/>
      <c r="AC102" s="5"/>
    </row>
    <row r="103" spans="1:29">
      <c r="A103" s="17"/>
      <c r="B103" s="21"/>
      <c r="C103" s="21"/>
      <c r="D103" s="21"/>
      <c r="E103" s="21"/>
      <c r="F103" s="21"/>
      <c r="G103" s="21"/>
      <c r="H103" s="21"/>
      <c r="I103" s="21"/>
      <c r="J103" s="21"/>
      <c r="K103" s="21"/>
      <c r="L103" s="21"/>
      <c r="M103" s="21"/>
      <c r="N103" s="21"/>
      <c r="O103" s="21"/>
      <c r="P103" s="21"/>
      <c r="Q103" s="21"/>
      <c r="S103" s="19"/>
      <c r="T103" s="19"/>
      <c r="U103" s="20"/>
      <c r="V103" s="5"/>
      <c r="W103" s="5"/>
      <c r="X103" s="5"/>
      <c r="Y103" s="5"/>
      <c r="Z103" s="5"/>
      <c r="AA103" s="5"/>
      <c r="AB103" s="5"/>
      <c r="AC103" s="5"/>
    </row>
    <row r="104" spans="1:29">
      <c r="A104" s="17"/>
      <c r="B104" s="21"/>
      <c r="C104" s="21"/>
      <c r="D104" s="21"/>
      <c r="E104" s="21"/>
      <c r="F104" s="21"/>
      <c r="G104" s="21"/>
      <c r="H104" s="21"/>
      <c r="I104" s="21"/>
      <c r="J104" s="21"/>
      <c r="K104" s="21"/>
      <c r="L104" s="21"/>
      <c r="M104" s="21"/>
      <c r="N104" s="21"/>
      <c r="O104" s="21"/>
      <c r="P104" s="21"/>
      <c r="Q104" s="21"/>
      <c r="S104" s="19"/>
      <c r="T104" s="19"/>
      <c r="U104" s="20"/>
      <c r="V104" s="5"/>
      <c r="W104" s="5"/>
      <c r="X104" s="5"/>
      <c r="Y104" s="5"/>
      <c r="Z104" s="5"/>
      <c r="AA104" s="5"/>
      <c r="AB104" s="5"/>
      <c r="AC104" s="5"/>
    </row>
    <row r="105" spans="1:29">
      <c r="A105" s="17"/>
      <c r="B105" s="21"/>
      <c r="C105" s="21"/>
      <c r="D105" s="21"/>
      <c r="E105" s="21"/>
      <c r="F105" s="21"/>
      <c r="G105" s="21"/>
      <c r="H105" s="21"/>
      <c r="I105" s="21"/>
      <c r="J105" s="21"/>
      <c r="K105" s="21"/>
      <c r="L105" s="21"/>
      <c r="M105" s="21"/>
      <c r="N105" s="21"/>
      <c r="O105" s="21"/>
      <c r="P105" s="21"/>
      <c r="Q105" s="21"/>
      <c r="S105" s="19"/>
      <c r="T105" s="19"/>
      <c r="U105" s="20"/>
      <c r="V105" s="5"/>
      <c r="W105" s="5"/>
      <c r="X105" s="5"/>
      <c r="Y105" s="5"/>
      <c r="Z105" s="5"/>
      <c r="AA105" s="5"/>
      <c r="AB105" s="5"/>
      <c r="AC105" s="5"/>
    </row>
    <row r="106" spans="1:29">
      <c r="A106" s="17"/>
      <c r="B106" s="21"/>
      <c r="C106" s="21"/>
      <c r="D106" s="21"/>
      <c r="E106" s="21"/>
      <c r="F106" s="21"/>
      <c r="G106" s="21"/>
      <c r="H106" s="21"/>
      <c r="I106" s="21"/>
      <c r="J106" s="21"/>
      <c r="K106" s="21"/>
      <c r="L106" s="21"/>
      <c r="M106" s="21"/>
      <c r="N106" s="21"/>
      <c r="O106" s="21"/>
      <c r="P106" s="21"/>
      <c r="Q106" s="21"/>
      <c r="S106" s="19"/>
      <c r="T106" s="19"/>
      <c r="U106" s="20"/>
      <c r="V106" s="5"/>
      <c r="W106" s="5"/>
      <c r="X106" s="5"/>
      <c r="Y106" s="5"/>
      <c r="Z106" s="5"/>
      <c r="AA106" s="5"/>
      <c r="AB106" s="5"/>
      <c r="AC106" s="5"/>
    </row>
    <row r="107" spans="1:29">
      <c r="A107" s="17"/>
      <c r="B107" s="21"/>
      <c r="C107" s="21"/>
      <c r="D107" s="21"/>
      <c r="E107" s="21"/>
      <c r="F107" s="21"/>
      <c r="G107" s="21"/>
      <c r="H107" s="21"/>
      <c r="I107" s="21"/>
      <c r="J107" s="21"/>
      <c r="K107" s="21"/>
      <c r="L107" s="21"/>
      <c r="M107" s="21"/>
      <c r="N107" s="21"/>
      <c r="O107" s="21"/>
      <c r="P107" s="21"/>
      <c r="Q107" s="21"/>
      <c r="S107" s="19"/>
      <c r="T107" s="19"/>
      <c r="U107" s="20"/>
      <c r="V107" s="5"/>
      <c r="W107" s="5"/>
      <c r="X107" s="5"/>
      <c r="Y107" s="5"/>
      <c r="Z107" s="5"/>
      <c r="AA107" s="5"/>
      <c r="AB107" s="5"/>
      <c r="AC107" s="5"/>
    </row>
    <row r="108" spans="1:29">
      <c r="A108" s="17"/>
      <c r="B108" s="21"/>
      <c r="C108" s="21"/>
      <c r="D108" s="21"/>
      <c r="E108" s="21"/>
      <c r="F108" s="21"/>
      <c r="G108" s="21"/>
      <c r="H108" s="21"/>
      <c r="I108" s="21"/>
      <c r="J108" s="21"/>
      <c r="K108" s="21"/>
      <c r="L108" s="21"/>
      <c r="M108" s="21"/>
      <c r="N108" s="21"/>
      <c r="O108" s="21"/>
      <c r="P108" s="21"/>
      <c r="Q108" s="21"/>
      <c r="S108" s="19"/>
      <c r="T108" s="19"/>
      <c r="U108" s="20"/>
      <c r="V108" s="5"/>
      <c r="W108" s="5"/>
      <c r="X108" s="5"/>
      <c r="Y108" s="5"/>
      <c r="Z108" s="5"/>
      <c r="AA108" s="5"/>
      <c r="AB108" s="5"/>
      <c r="AC108" s="5"/>
    </row>
    <row r="109" spans="1:29">
      <c r="A109" s="17"/>
      <c r="B109" s="21"/>
      <c r="C109" s="21"/>
      <c r="D109" s="21"/>
      <c r="E109" s="21"/>
      <c r="F109" s="21"/>
      <c r="G109" s="21"/>
      <c r="H109" s="21"/>
      <c r="I109" s="21"/>
      <c r="J109" s="21"/>
      <c r="K109" s="21"/>
      <c r="L109" s="21"/>
      <c r="M109" s="21"/>
      <c r="N109" s="21"/>
      <c r="O109" s="21"/>
      <c r="P109" s="21"/>
      <c r="Q109" s="21"/>
      <c r="S109" s="19"/>
      <c r="T109" s="19"/>
      <c r="U109" s="20"/>
      <c r="V109" s="5"/>
      <c r="W109" s="5"/>
      <c r="X109" s="5"/>
      <c r="Y109" s="5"/>
      <c r="Z109" s="5"/>
      <c r="AA109" s="5"/>
      <c r="AB109" s="5"/>
      <c r="AC109" s="5"/>
    </row>
    <row r="110" spans="1:29">
      <c r="A110" s="17"/>
      <c r="B110" s="21"/>
      <c r="C110" s="21"/>
      <c r="D110" s="21"/>
      <c r="E110" s="21"/>
      <c r="F110" s="21"/>
      <c r="G110" s="21"/>
      <c r="H110" s="21"/>
      <c r="I110" s="21"/>
      <c r="J110" s="21"/>
      <c r="K110" s="21"/>
      <c r="L110" s="21"/>
      <c r="M110" s="21"/>
      <c r="N110" s="21"/>
      <c r="O110" s="21"/>
      <c r="P110" s="21"/>
      <c r="Q110" s="21"/>
      <c r="S110" s="19"/>
      <c r="T110" s="19"/>
      <c r="U110" s="20"/>
      <c r="V110" s="5"/>
      <c r="W110" s="5"/>
      <c r="X110" s="5"/>
      <c r="Y110" s="5"/>
      <c r="Z110" s="5"/>
      <c r="AA110" s="5"/>
      <c r="AB110" s="5"/>
      <c r="AC110" s="5"/>
    </row>
    <row r="111" spans="1:29">
      <c r="A111" s="17"/>
      <c r="B111" s="21"/>
      <c r="C111" s="21"/>
      <c r="D111" s="21"/>
      <c r="E111" s="21"/>
      <c r="F111" s="21"/>
      <c r="G111" s="21"/>
      <c r="H111" s="21"/>
      <c r="I111" s="21"/>
      <c r="J111" s="21"/>
      <c r="K111" s="21"/>
      <c r="L111" s="21"/>
      <c r="M111" s="21"/>
      <c r="N111" s="21"/>
      <c r="O111" s="21"/>
      <c r="P111" s="21"/>
      <c r="Q111" s="21"/>
      <c r="S111" s="19"/>
      <c r="T111" s="19"/>
      <c r="U111" s="20"/>
      <c r="V111" s="5"/>
      <c r="W111" s="5"/>
      <c r="X111" s="5"/>
      <c r="Y111" s="5"/>
      <c r="Z111" s="5"/>
      <c r="AA111" s="5"/>
      <c r="AB111" s="5"/>
      <c r="AC111" s="5"/>
    </row>
    <row r="112" spans="1:29">
      <c r="A112" s="17"/>
      <c r="B112" s="21"/>
      <c r="C112" s="21"/>
      <c r="D112" s="21"/>
      <c r="E112" s="21"/>
      <c r="F112" s="21"/>
      <c r="G112" s="21"/>
      <c r="H112" s="21"/>
      <c r="I112" s="21"/>
      <c r="J112" s="21"/>
      <c r="K112" s="21"/>
      <c r="L112" s="21"/>
      <c r="M112" s="21"/>
      <c r="N112" s="21"/>
      <c r="O112" s="21"/>
      <c r="P112" s="21"/>
      <c r="Q112" s="21"/>
      <c r="S112" s="19"/>
      <c r="T112" s="19"/>
      <c r="U112" s="20"/>
      <c r="V112" s="5"/>
      <c r="W112" s="5"/>
      <c r="X112" s="5"/>
      <c r="Y112" s="5"/>
      <c r="Z112" s="5"/>
      <c r="AA112" s="5"/>
      <c r="AB112" s="5"/>
      <c r="AC112" s="5"/>
    </row>
    <row r="113" spans="1:29">
      <c r="A113" s="20"/>
      <c r="B113" s="20"/>
      <c r="C113" s="5"/>
      <c r="D113" s="20"/>
      <c r="E113" s="5"/>
      <c r="F113" s="20"/>
      <c r="G113" s="5"/>
      <c r="H113" s="20"/>
      <c r="I113" s="5"/>
      <c r="J113" s="20"/>
      <c r="K113" s="5"/>
      <c r="L113" s="20"/>
      <c r="M113" s="5"/>
      <c r="N113" s="20"/>
      <c r="O113" s="5"/>
      <c r="P113" s="20"/>
      <c r="Q113" s="20"/>
      <c r="T113" s="11"/>
      <c r="U113" s="20"/>
      <c r="V113" s="5"/>
      <c r="W113" s="5"/>
      <c r="X113" s="5"/>
      <c r="Y113" s="5"/>
      <c r="Z113" s="5"/>
      <c r="AA113" s="5"/>
      <c r="AB113" s="5"/>
      <c r="AC113" s="5"/>
    </row>
    <row r="114" spans="1:29">
      <c r="A114" s="24"/>
      <c r="B114" s="25"/>
      <c r="C114" s="26"/>
      <c r="D114" s="25"/>
      <c r="E114" s="26"/>
      <c r="F114" s="25"/>
      <c r="G114" s="26"/>
      <c r="H114" s="25"/>
      <c r="I114" s="26"/>
      <c r="J114" s="25"/>
      <c r="K114" s="26"/>
      <c r="L114" s="25"/>
      <c r="M114" s="26"/>
      <c r="N114" s="25"/>
      <c r="O114" s="26"/>
      <c r="P114" s="25"/>
      <c r="Q114" s="26"/>
      <c r="S114" s="27"/>
      <c r="T114" s="27"/>
      <c r="U114" s="20"/>
      <c r="V114" s="5"/>
      <c r="W114" s="5"/>
      <c r="X114" s="5"/>
      <c r="Y114" s="5"/>
      <c r="Z114" s="5"/>
      <c r="AA114" s="5"/>
      <c r="AB114" s="5"/>
      <c r="AC114" s="5"/>
    </row>
    <row r="115" spans="1:29">
      <c r="A115" s="17"/>
      <c r="B115" s="18"/>
      <c r="C115" s="18"/>
      <c r="D115" s="18"/>
      <c r="E115" s="18"/>
      <c r="F115" s="18"/>
      <c r="G115" s="18"/>
      <c r="H115" s="18"/>
      <c r="I115" s="18"/>
      <c r="J115" s="18"/>
      <c r="K115" s="18"/>
      <c r="L115" s="18"/>
      <c r="M115" s="18"/>
      <c r="N115" s="18"/>
      <c r="O115" s="18"/>
      <c r="P115" s="18"/>
      <c r="Q115" s="18"/>
      <c r="S115" s="19"/>
      <c r="T115" s="19"/>
      <c r="U115" s="20"/>
      <c r="V115" s="5"/>
      <c r="W115" s="5"/>
      <c r="X115" s="5"/>
      <c r="Y115" s="5"/>
      <c r="Z115" s="5"/>
      <c r="AA115" s="5"/>
      <c r="AB115" s="5"/>
      <c r="AC115" s="5"/>
    </row>
    <row r="116" spans="1:29">
      <c r="A116" s="17"/>
      <c r="B116" s="18"/>
      <c r="C116" s="18"/>
      <c r="D116" s="18"/>
      <c r="E116" s="18"/>
      <c r="F116" s="18"/>
      <c r="G116" s="18"/>
      <c r="H116" s="18"/>
      <c r="I116" s="18"/>
      <c r="J116" s="18"/>
      <c r="K116" s="18"/>
      <c r="L116" s="18"/>
      <c r="M116" s="18"/>
      <c r="N116" s="18"/>
      <c r="O116" s="18"/>
      <c r="P116" s="18"/>
      <c r="Q116" s="18"/>
      <c r="S116" s="19"/>
      <c r="T116" s="19"/>
      <c r="U116" s="20"/>
      <c r="V116" s="5"/>
      <c r="W116" s="5"/>
      <c r="X116" s="5"/>
      <c r="Y116" s="5"/>
      <c r="Z116" s="5"/>
      <c r="AA116" s="5"/>
      <c r="AB116" s="5"/>
      <c r="AC116" s="5"/>
    </row>
    <row r="117" spans="1:29">
      <c r="A117" s="17"/>
      <c r="B117" s="18"/>
      <c r="C117" s="18"/>
      <c r="D117" s="18"/>
      <c r="E117" s="18"/>
      <c r="F117" s="18"/>
      <c r="G117" s="18"/>
      <c r="H117" s="18"/>
      <c r="I117" s="18"/>
      <c r="J117" s="18"/>
      <c r="K117" s="18"/>
      <c r="L117" s="18"/>
      <c r="M117" s="18"/>
      <c r="N117" s="18"/>
      <c r="O117" s="18"/>
      <c r="P117" s="18"/>
      <c r="Q117" s="18"/>
      <c r="S117" s="19"/>
      <c r="T117" s="19"/>
      <c r="U117" s="20"/>
      <c r="V117" s="5"/>
      <c r="W117" s="5"/>
      <c r="X117" s="5"/>
      <c r="Y117" s="5"/>
      <c r="Z117" s="5"/>
      <c r="AA117" s="5"/>
      <c r="AB117" s="5"/>
      <c r="AC117" s="5"/>
    </row>
    <row r="118" spans="1:29">
      <c r="A118" s="17"/>
      <c r="B118" s="18"/>
      <c r="C118" s="18"/>
      <c r="D118" s="18"/>
      <c r="E118" s="18"/>
      <c r="F118" s="18"/>
      <c r="G118" s="18"/>
      <c r="H118" s="18"/>
      <c r="I118" s="18"/>
      <c r="J118" s="18"/>
      <c r="K118" s="18"/>
      <c r="L118" s="18"/>
      <c r="M118" s="18"/>
      <c r="N118" s="18"/>
      <c r="O118" s="18"/>
      <c r="P118" s="18"/>
      <c r="Q118" s="18"/>
      <c r="S118" s="19"/>
      <c r="T118" s="19"/>
      <c r="U118" s="20"/>
      <c r="V118" s="5"/>
      <c r="W118" s="5"/>
      <c r="X118" s="5"/>
      <c r="Y118" s="5"/>
      <c r="Z118" s="5"/>
      <c r="AA118" s="5"/>
      <c r="AB118" s="5"/>
      <c r="AC118" s="5"/>
    </row>
    <row r="119" spans="1:29">
      <c r="A119" s="17"/>
      <c r="B119" s="18"/>
      <c r="C119" s="18"/>
      <c r="D119" s="18"/>
      <c r="E119" s="18"/>
      <c r="F119" s="18"/>
      <c r="G119" s="18"/>
      <c r="H119" s="18"/>
      <c r="I119" s="18"/>
      <c r="J119" s="18"/>
      <c r="K119" s="18"/>
      <c r="L119" s="18"/>
      <c r="M119" s="18"/>
      <c r="N119" s="18"/>
      <c r="O119" s="18"/>
      <c r="P119" s="18"/>
      <c r="Q119" s="18"/>
      <c r="S119" s="19"/>
      <c r="T119" s="19"/>
      <c r="U119" s="20"/>
      <c r="V119" s="5"/>
      <c r="W119" s="5"/>
      <c r="X119" s="5"/>
      <c r="Y119" s="5"/>
      <c r="Z119" s="5"/>
      <c r="AA119" s="5"/>
      <c r="AB119" s="5"/>
      <c r="AC119" s="5"/>
    </row>
    <row r="120" spans="1:29">
      <c r="A120" s="17"/>
      <c r="B120" s="18"/>
      <c r="C120" s="18"/>
      <c r="D120" s="18"/>
      <c r="E120" s="18"/>
      <c r="F120" s="18"/>
      <c r="G120" s="18"/>
      <c r="H120" s="18"/>
      <c r="I120" s="18"/>
      <c r="J120" s="18"/>
      <c r="K120" s="18"/>
      <c r="L120" s="18"/>
      <c r="M120" s="18"/>
      <c r="N120" s="18"/>
      <c r="O120" s="18"/>
      <c r="P120" s="18"/>
      <c r="Q120" s="18"/>
      <c r="S120" s="19"/>
      <c r="T120" s="19"/>
      <c r="U120" s="20"/>
      <c r="V120" s="5"/>
      <c r="W120" s="5"/>
      <c r="X120" s="5"/>
      <c r="Y120" s="5"/>
      <c r="Z120" s="5"/>
      <c r="AA120" s="5"/>
      <c r="AB120" s="5"/>
      <c r="AC120" s="5"/>
    </row>
    <row r="121" spans="1:29">
      <c r="A121" s="17"/>
      <c r="B121" s="18"/>
      <c r="C121" s="18"/>
      <c r="D121" s="18"/>
      <c r="E121" s="18"/>
      <c r="F121" s="18"/>
      <c r="G121" s="18"/>
      <c r="H121" s="18"/>
      <c r="I121" s="18"/>
      <c r="J121" s="18"/>
      <c r="K121" s="18"/>
      <c r="L121" s="18"/>
      <c r="M121" s="18"/>
      <c r="N121" s="18"/>
      <c r="O121" s="18"/>
      <c r="P121" s="18"/>
      <c r="Q121" s="18"/>
      <c r="S121" s="19"/>
      <c r="T121" s="19"/>
      <c r="U121" s="20"/>
      <c r="V121" s="5"/>
      <c r="W121" s="5"/>
      <c r="X121" s="5"/>
      <c r="Y121" s="5"/>
      <c r="Z121" s="5"/>
      <c r="AA121" s="5"/>
      <c r="AB121" s="5"/>
      <c r="AC121" s="5"/>
    </row>
    <row r="122" spans="1:29">
      <c r="A122" s="17"/>
      <c r="B122" s="18"/>
      <c r="C122" s="18"/>
      <c r="D122" s="18"/>
      <c r="E122" s="18"/>
      <c r="F122" s="18"/>
      <c r="G122" s="18"/>
      <c r="H122" s="18"/>
      <c r="I122" s="18"/>
      <c r="J122" s="18"/>
      <c r="K122" s="18"/>
      <c r="L122" s="18"/>
      <c r="M122" s="18"/>
      <c r="N122" s="18"/>
      <c r="O122" s="18"/>
      <c r="P122" s="18"/>
      <c r="Q122" s="18"/>
      <c r="S122" s="19"/>
      <c r="T122" s="19"/>
      <c r="U122" s="20"/>
      <c r="V122" s="5"/>
      <c r="W122" s="5"/>
      <c r="X122" s="5"/>
      <c r="Y122" s="5"/>
      <c r="Z122" s="5"/>
      <c r="AA122" s="5"/>
      <c r="AB122" s="5"/>
      <c r="AC122" s="5"/>
    </row>
    <row r="123" spans="1:29">
      <c r="A123" s="17"/>
      <c r="B123" s="18"/>
      <c r="C123" s="18"/>
      <c r="D123" s="18"/>
      <c r="E123" s="18"/>
      <c r="F123" s="18"/>
      <c r="G123" s="18"/>
      <c r="H123" s="18"/>
      <c r="I123" s="18"/>
      <c r="J123" s="18"/>
      <c r="K123" s="18"/>
      <c r="L123" s="18"/>
      <c r="M123" s="18"/>
      <c r="N123" s="18"/>
      <c r="O123" s="18"/>
      <c r="P123" s="18"/>
      <c r="Q123" s="18"/>
      <c r="S123" s="19"/>
      <c r="T123" s="19"/>
      <c r="U123" s="20"/>
      <c r="V123" s="5"/>
      <c r="W123" s="5"/>
      <c r="X123" s="5"/>
      <c r="Y123" s="5"/>
      <c r="Z123" s="5"/>
      <c r="AA123" s="5"/>
      <c r="AB123" s="5"/>
      <c r="AC123" s="5"/>
    </row>
    <row r="124" spans="1:29">
      <c r="A124" s="17"/>
      <c r="B124" s="18"/>
      <c r="C124" s="18"/>
      <c r="D124" s="18"/>
      <c r="E124" s="18"/>
      <c r="F124" s="18"/>
      <c r="G124" s="18"/>
      <c r="H124" s="18"/>
      <c r="I124" s="18"/>
      <c r="J124" s="18"/>
      <c r="K124" s="18"/>
      <c r="L124" s="18"/>
      <c r="M124" s="18"/>
      <c r="N124" s="18"/>
      <c r="O124" s="18"/>
      <c r="P124" s="18"/>
      <c r="Q124" s="18"/>
      <c r="S124" s="19"/>
      <c r="T124" s="19"/>
      <c r="U124" s="20"/>
      <c r="V124" s="5"/>
      <c r="W124" s="5"/>
      <c r="X124" s="5"/>
      <c r="Y124" s="5"/>
      <c r="Z124" s="5"/>
      <c r="AA124" s="5"/>
      <c r="AB124" s="5"/>
      <c r="AC124" s="5"/>
    </row>
    <row r="125" spans="1:29">
      <c r="A125" s="17"/>
      <c r="B125" s="18"/>
      <c r="C125" s="18"/>
      <c r="D125" s="18"/>
      <c r="E125" s="18"/>
      <c r="F125" s="18"/>
      <c r="G125" s="18"/>
      <c r="H125" s="18"/>
      <c r="I125" s="18"/>
      <c r="J125" s="18"/>
      <c r="K125" s="18"/>
      <c r="L125" s="18"/>
      <c r="M125" s="18"/>
      <c r="N125" s="18"/>
      <c r="O125" s="18"/>
      <c r="P125" s="18"/>
      <c r="Q125" s="18"/>
      <c r="S125" s="19"/>
      <c r="T125" s="19"/>
      <c r="U125" s="20"/>
      <c r="V125" s="5"/>
      <c r="W125" s="5"/>
      <c r="X125" s="5"/>
      <c r="Y125" s="5"/>
      <c r="Z125" s="5"/>
      <c r="AA125" s="5"/>
      <c r="AB125" s="5"/>
      <c r="AC125" s="5"/>
    </row>
    <row r="126" spans="1:29">
      <c r="A126" s="17"/>
      <c r="B126" s="18"/>
      <c r="C126" s="18"/>
      <c r="D126" s="18"/>
      <c r="E126" s="18"/>
      <c r="F126" s="18"/>
      <c r="G126" s="18"/>
      <c r="H126" s="18"/>
      <c r="I126" s="18"/>
      <c r="J126" s="18"/>
      <c r="K126" s="18"/>
      <c r="L126" s="18"/>
      <c r="M126" s="18"/>
      <c r="N126" s="18"/>
      <c r="O126" s="18"/>
      <c r="P126" s="18"/>
      <c r="Q126" s="18"/>
      <c r="S126" s="19"/>
      <c r="T126" s="19"/>
      <c r="U126" s="20"/>
      <c r="V126" s="5"/>
      <c r="W126" s="5"/>
      <c r="X126" s="5"/>
      <c r="Y126" s="5"/>
      <c r="Z126" s="5"/>
      <c r="AA126" s="5"/>
      <c r="AB126" s="5"/>
      <c r="AC126" s="5"/>
    </row>
    <row r="127" spans="1:29">
      <c r="A127" s="17"/>
      <c r="B127" s="21"/>
      <c r="C127" s="21"/>
      <c r="D127" s="21"/>
      <c r="E127" s="21"/>
      <c r="F127" s="21"/>
      <c r="G127" s="21"/>
      <c r="H127" s="21"/>
      <c r="I127" s="21"/>
      <c r="J127" s="21"/>
      <c r="K127" s="21"/>
      <c r="L127" s="21"/>
      <c r="M127" s="21"/>
      <c r="N127" s="21"/>
      <c r="O127" s="21"/>
      <c r="P127" s="21"/>
      <c r="Q127" s="21"/>
      <c r="S127" s="19"/>
      <c r="T127" s="19"/>
      <c r="U127" s="20"/>
      <c r="V127" s="5"/>
      <c r="W127" s="5"/>
      <c r="X127" s="5"/>
      <c r="Y127" s="5"/>
      <c r="Z127" s="5"/>
      <c r="AA127" s="5"/>
      <c r="AB127" s="5"/>
      <c r="AC127" s="5"/>
    </row>
    <row r="128" spans="1:29">
      <c r="A128" s="17"/>
      <c r="B128" s="21"/>
      <c r="C128" s="21"/>
      <c r="D128" s="21"/>
      <c r="E128" s="21"/>
      <c r="F128" s="21"/>
      <c r="G128" s="21"/>
      <c r="H128" s="21"/>
      <c r="I128" s="21"/>
      <c r="J128" s="21"/>
      <c r="K128" s="21"/>
      <c r="L128" s="21"/>
      <c r="M128" s="21"/>
      <c r="N128" s="21"/>
      <c r="O128" s="21"/>
      <c r="P128" s="21"/>
      <c r="Q128" s="21"/>
      <c r="S128" s="19"/>
      <c r="T128" s="19"/>
      <c r="U128" s="20"/>
      <c r="V128" s="5"/>
      <c r="W128" s="5"/>
      <c r="X128" s="5"/>
      <c r="Y128" s="5"/>
      <c r="Z128" s="5"/>
      <c r="AA128" s="5"/>
      <c r="AB128" s="5"/>
      <c r="AC128" s="5"/>
    </row>
    <row r="129" spans="1:29">
      <c r="A129" s="17"/>
      <c r="B129" s="21"/>
      <c r="C129" s="21"/>
      <c r="D129" s="21"/>
      <c r="E129" s="21"/>
      <c r="F129" s="21"/>
      <c r="G129" s="21"/>
      <c r="H129" s="21"/>
      <c r="I129" s="21"/>
      <c r="J129" s="21"/>
      <c r="K129" s="21"/>
      <c r="L129" s="21"/>
      <c r="M129" s="21"/>
      <c r="N129" s="21"/>
      <c r="O129" s="21"/>
      <c r="P129" s="21"/>
      <c r="Q129" s="21"/>
      <c r="S129" s="19"/>
      <c r="T129" s="19"/>
      <c r="U129" s="20"/>
      <c r="V129" s="5"/>
      <c r="W129" s="5"/>
      <c r="X129" s="5"/>
      <c r="Y129" s="5"/>
      <c r="Z129" s="5"/>
      <c r="AA129" s="5"/>
      <c r="AB129" s="5"/>
      <c r="AC129" s="5"/>
    </row>
    <row r="130" spans="1:29">
      <c r="A130" s="17"/>
      <c r="B130" s="21"/>
      <c r="C130" s="21"/>
      <c r="D130" s="21"/>
      <c r="E130" s="21"/>
      <c r="F130" s="21"/>
      <c r="G130" s="21"/>
      <c r="H130" s="21"/>
      <c r="I130" s="21"/>
      <c r="J130" s="21"/>
      <c r="K130" s="21"/>
      <c r="L130" s="21"/>
      <c r="M130" s="21"/>
      <c r="N130" s="21"/>
      <c r="O130" s="21"/>
      <c r="P130" s="21"/>
      <c r="Q130" s="21"/>
      <c r="S130" s="19"/>
      <c r="T130" s="19"/>
      <c r="U130" s="20"/>
      <c r="V130" s="5"/>
      <c r="W130" s="5"/>
      <c r="X130" s="5"/>
      <c r="Y130" s="5"/>
      <c r="Z130" s="5"/>
      <c r="AA130" s="5"/>
      <c r="AB130" s="5"/>
      <c r="AC130" s="5"/>
    </row>
    <row r="131" spans="1:29">
      <c r="A131" s="17"/>
      <c r="B131" s="21"/>
      <c r="C131" s="21"/>
      <c r="D131" s="21"/>
      <c r="E131" s="21"/>
      <c r="F131" s="21"/>
      <c r="G131" s="21"/>
      <c r="H131" s="21"/>
      <c r="I131" s="21"/>
      <c r="J131" s="21"/>
      <c r="K131" s="21"/>
      <c r="L131" s="21"/>
      <c r="M131" s="21"/>
      <c r="N131" s="21"/>
      <c r="O131" s="21"/>
      <c r="P131" s="21"/>
      <c r="Q131" s="21"/>
      <c r="S131" s="19"/>
      <c r="T131" s="19"/>
      <c r="U131" s="20"/>
      <c r="V131" s="5"/>
      <c r="W131" s="5"/>
      <c r="X131" s="5"/>
      <c r="Y131" s="5"/>
      <c r="Z131" s="5"/>
      <c r="AA131" s="5"/>
      <c r="AB131" s="5"/>
      <c r="AC131" s="5"/>
    </row>
    <row r="132" spans="1:29">
      <c r="A132" s="17"/>
      <c r="B132" s="21"/>
      <c r="C132" s="21"/>
      <c r="D132" s="21"/>
      <c r="E132" s="21"/>
      <c r="F132" s="21"/>
      <c r="G132" s="21"/>
      <c r="H132" s="21"/>
      <c r="I132" s="21"/>
      <c r="J132" s="21"/>
      <c r="K132" s="21"/>
      <c r="L132" s="21"/>
      <c r="M132" s="21"/>
      <c r="N132" s="21"/>
      <c r="O132" s="21"/>
      <c r="P132" s="21"/>
      <c r="Q132" s="21"/>
      <c r="S132" s="19"/>
      <c r="T132" s="19"/>
      <c r="U132" s="20"/>
      <c r="V132" s="5"/>
      <c r="W132" s="5"/>
      <c r="X132" s="5"/>
      <c r="Y132" s="5"/>
      <c r="Z132" s="5"/>
      <c r="AA132" s="5"/>
      <c r="AB132" s="5"/>
      <c r="AC132" s="5"/>
    </row>
    <row r="133" spans="1:29">
      <c r="A133" s="17"/>
      <c r="B133" s="21"/>
      <c r="C133" s="21"/>
      <c r="D133" s="21"/>
      <c r="E133" s="21"/>
      <c r="F133" s="21"/>
      <c r="G133" s="21"/>
      <c r="H133" s="21"/>
      <c r="I133" s="21"/>
      <c r="J133" s="21"/>
      <c r="K133" s="21"/>
      <c r="L133" s="21"/>
      <c r="M133" s="21"/>
      <c r="N133" s="21"/>
      <c r="O133" s="21"/>
      <c r="P133" s="21"/>
      <c r="Q133" s="21"/>
      <c r="S133" s="19"/>
      <c r="T133" s="19"/>
      <c r="U133" s="20"/>
      <c r="V133" s="5"/>
      <c r="W133" s="5"/>
      <c r="X133" s="5"/>
      <c r="Y133" s="5"/>
      <c r="Z133" s="5"/>
      <c r="AA133" s="5"/>
      <c r="AB133" s="5"/>
      <c r="AC133" s="5"/>
    </row>
    <row r="134" spans="1:29">
      <c r="A134" s="17"/>
      <c r="B134" s="21"/>
      <c r="C134" s="21"/>
      <c r="D134" s="21"/>
      <c r="E134" s="21"/>
      <c r="F134" s="21"/>
      <c r="G134" s="21"/>
      <c r="H134" s="21"/>
      <c r="I134" s="21"/>
      <c r="J134" s="21"/>
      <c r="K134" s="21"/>
      <c r="L134" s="21"/>
      <c r="M134" s="21"/>
      <c r="N134" s="21"/>
      <c r="O134" s="21"/>
      <c r="P134" s="21"/>
      <c r="Q134" s="21"/>
      <c r="S134" s="19"/>
      <c r="T134" s="19"/>
      <c r="U134" s="20"/>
      <c r="V134" s="5"/>
      <c r="W134" s="5"/>
      <c r="X134" s="5"/>
      <c r="Y134" s="5"/>
      <c r="Z134" s="5"/>
      <c r="AA134" s="5"/>
      <c r="AB134" s="5"/>
      <c r="AC134" s="5"/>
    </row>
    <row r="135" spans="1:29">
      <c r="A135" s="17"/>
      <c r="B135" s="21"/>
      <c r="C135" s="21"/>
      <c r="D135" s="21"/>
      <c r="E135" s="21"/>
      <c r="F135" s="21"/>
      <c r="G135" s="21"/>
      <c r="H135" s="21"/>
      <c r="I135" s="21"/>
      <c r="J135" s="21"/>
      <c r="K135" s="21"/>
      <c r="L135" s="21"/>
      <c r="M135" s="21"/>
      <c r="N135" s="21"/>
      <c r="O135" s="21"/>
      <c r="P135" s="21"/>
      <c r="Q135" s="21"/>
      <c r="S135" s="19"/>
      <c r="T135" s="19"/>
      <c r="U135" s="20"/>
      <c r="V135" s="5"/>
      <c r="W135" s="5"/>
      <c r="X135" s="5"/>
      <c r="Y135" s="5"/>
      <c r="Z135" s="5"/>
      <c r="AA135" s="5"/>
      <c r="AB135" s="5"/>
      <c r="AC135" s="5"/>
    </row>
    <row r="136" spans="1:29">
      <c r="A136" s="17"/>
      <c r="B136" s="21"/>
      <c r="C136" s="21"/>
      <c r="D136" s="21"/>
      <c r="E136" s="21"/>
      <c r="F136" s="21"/>
      <c r="G136" s="21"/>
      <c r="H136" s="21"/>
      <c r="I136" s="21"/>
      <c r="J136" s="21"/>
      <c r="K136" s="21"/>
      <c r="L136" s="21"/>
      <c r="M136" s="21"/>
      <c r="N136" s="21"/>
      <c r="O136" s="21"/>
      <c r="P136" s="21"/>
      <c r="Q136" s="21"/>
      <c r="S136" s="19"/>
      <c r="T136" s="19"/>
      <c r="U136" s="20"/>
      <c r="V136" s="5"/>
      <c r="W136" s="5"/>
      <c r="X136" s="5"/>
      <c r="Y136" s="5"/>
      <c r="Z136" s="5"/>
      <c r="AA136" s="5"/>
      <c r="AB136" s="5"/>
      <c r="AC136" s="5"/>
    </row>
    <row r="137" spans="1:29">
      <c r="A137" s="17"/>
      <c r="B137" s="21"/>
      <c r="C137" s="21"/>
      <c r="D137" s="21"/>
      <c r="E137" s="21"/>
      <c r="F137" s="21"/>
      <c r="G137" s="21"/>
      <c r="H137" s="21"/>
      <c r="I137" s="21"/>
      <c r="J137" s="21"/>
      <c r="K137" s="21"/>
      <c r="L137" s="21"/>
      <c r="M137" s="21"/>
      <c r="N137" s="21"/>
      <c r="O137" s="21"/>
      <c r="P137" s="21"/>
      <c r="Q137" s="21"/>
      <c r="S137" s="19"/>
      <c r="T137" s="19"/>
      <c r="U137" s="20"/>
      <c r="V137" s="5"/>
      <c r="W137" s="5"/>
      <c r="X137" s="5"/>
      <c r="Y137" s="5"/>
      <c r="Z137" s="5"/>
      <c r="AA137" s="5"/>
      <c r="AB137" s="5"/>
      <c r="AC137" s="5"/>
    </row>
    <row r="138" spans="1:29">
      <c r="A138" s="17"/>
      <c r="B138" s="21"/>
      <c r="C138" s="21"/>
      <c r="D138" s="21"/>
      <c r="E138" s="21"/>
      <c r="F138" s="21"/>
      <c r="G138" s="21"/>
      <c r="H138" s="21"/>
      <c r="I138" s="21"/>
      <c r="J138" s="21"/>
      <c r="K138" s="21"/>
      <c r="L138" s="21"/>
      <c r="M138" s="21"/>
      <c r="N138" s="21"/>
      <c r="O138" s="21"/>
      <c r="P138" s="21"/>
      <c r="Q138" s="21"/>
      <c r="S138" s="19"/>
      <c r="T138" s="19"/>
      <c r="U138" s="20"/>
      <c r="V138" s="5"/>
      <c r="W138" s="5"/>
      <c r="X138" s="5"/>
      <c r="Y138" s="5"/>
      <c r="Z138" s="5"/>
      <c r="AA138" s="5"/>
      <c r="AB138" s="5"/>
      <c r="AC138" s="5"/>
    </row>
    <row r="139" spans="1:29">
      <c r="A139" s="17"/>
      <c r="B139" s="21"/>
      <c r="C139" s="21"/>
      <c r="D139" s="21"/>
      <c r="E139" s="21"/>
      <c r="F139" s="21"/>
      <c r="G139" s="21"/>
      <c r="H139" s="21"/>
      <c r="I139" s="21"/>
      <c r="J139" s="21"/>
      <c r="K139" s="21"/>
      <c r="L139" s="21"/>
      <c r="M139" s="21"/>
      <c r="N139" s="21"/>
      <c r="O139" s="21"/>
      <c r="P139" s="21"/>
      <c r="Q139" s="21"/>
      <c r="S139" s="19"/>
      <c r="T139" s="19"/>
      <c r="U139" s="20"/>
      <c r="V139" s="5"/>
      <c r="W139" s="5"/>
      <c r="X139" s="5"/>
      <c r="Y139" s="5"/>
      <c r="Z139" s="5"/>
      <c r="AA139" s="5"/>
      <c r="AB139" s="5"/>
      <c r="AC139" s="5"/>
    </row>
    <row r="140" spans="1:29">
      <c r="A140" s="17"/>
      <c r="B140" s="21"/>
      <c r="C140" s="21"/>
      <c r="D140" s="21"/>
      <c r="E140" s="21"/>
      <c r="F140" s="21"/>
      <c r="G140" s="21"/>
      <c r="H140" s="21"/>
      <c r="I140" s="21"/>
      <c r="J140" s="21"/>
      <c r="K140" s="21"/>
      <c r="L140" s="21"/>
      <c r="M140" s="21"/>
      <c r="N140" s="21"/>
      <c r="O140" s="21"/>
      <c r="P140" s="21"/>
      <c r="Q140" s="21"/>
      <c r="S140" s="19"/>
      <c r="T140" s="19"/>
      <c r="U140" s="20"/>
      <c r="V140" s="5"/>
      <c r="W140" s="5"/>
      <c r="X140" s="5"/>
      <c r="Y140" s="5"/>
      <c r="Z140" s="5"/>
      <c r="AA140" s="5"/>
      <c r="AB140" s="5"/>
      <c r="AC140" s="5"/>
    </row>
    <row r="141" spans="1:29">
      <c r="A141" s="17"/>
      <c r="B141" s="21"/>
      <c r="C141" s="21"/>
      <c r="D141" s="21"/>
      <c r="E141" s="21"/>
      <c r="F141" s="21"/>
      <c r="G141" s="21"/>
      <c r="H141" s="21"/>
      <c r="I141" s="21"/>
      <c r="J141" s="21"/>
      <c r="K141" s="21"/>
      <c r="L141" s="21"/>
      <c r="M141" s="21"/>
      <c r="N141" s="21"/>
      <c r="O141" s="21"/>
      <c r="P141" s="21"/>
      <c r="Q141" s="21"/>
      <c r="S141" s="19"/>
      <c r="T141" s="19"/>
      <c r="U141" s="20"/>
      <c r="V141" s="5"/>
      <c r="W141" s="5"/>
      <c r="X141" s="5"/>
      <c r="Y141" s="5"/>
      <c r="Z141" s="5"/>
      <c r="AA141" s="5"/>
      <c r="AB141" s="5"/>
      <c r="AC141" s="5"/>
    </row>
    <row r="142" spans="1:29">
      <c r="A142" s="17"/>
      <c r="B142" s="21"/>
      <c r="C142" s="21"/>
      <c r="D142" s="21"/>
      <c r="E142" s="21"/>
      <c r="F142" s="21"/>
      <c r="G142" s="21"/>
      <c r="H142" s="21"/>
      <c r="I142" s="21"/>
      <c r="J142" s="21"/>
      <c r="K142" s="21"/>
      <c r="L142" s="21"/>
      <c r="M142" s="21"/>
      <c r="N142" s="21"/>
      <c r="O142" s="21"/>
      <c r="P142" s="21"/>
      <c r="Q142" s="21"/>
      <c r="S142" s="19"/>
      <c r="T142" s="19"/>
      <c r="U142" s="20"/>
      <c r="V142" s="5"/>
      <c r="W142" s="5"/>
      <c r="X142" s="5"/>
      <c r="Y142" s="5"/>
      <c r="Z142" s="5"/>
      <c r="AA142" s="5"/>
      <c r="AB142" s="5"/>
      <c r="AC142" s="5"/>
    </row>
    <row r="143" spans="1:29">
      <c r="A143" s="17"/>
      <c r="B143" s="21"/>
      <c r="C143" s="21"/>
      <c r="D143" s="21"/>
      <c r="E143" s="21"/>
      <c r="F143" s="21"/>
      <c r="G143" s="21"/>
      <c r="H143" s="21"/>
      <c r="I143" s="21"/>
      <c r="J143" s="21"/>
      <c r="K143" s="21"/>
      <c r="L143" s="21"/>
      <c r="M143" s="21"/>
      <c r="N143" s="21"/>
      <c r="O143" s="21"/>
      <c r="P143" s="21"/>
      <c r="Q143" s="21"/>
      <c r="S143" s="19"/>
      <c r="T143" s="19"/>
      <c r="U143" s="20"/>
      <c r="V143" s="5"/>
      <c r="W143" s="5"/>
      <c r="X143" s="5"/>
      <c r="Y143" s="5"/>
      <c r="Z143" s="5"/>
      <c r="AA143" s="5"/>
      <c r="AB143" s="5"/>
      <c r="AC143" s="5"/>
    </row>
    <row r="144" spans="1:29">
      <c r="A144" s="17"/>
      <c r="B144" s="21"/>
      <c r="C144" s="21"/>
      <c r="D144" s="21"/>
      <c r="E144" s="21"/>
      <c r="F144" s="21"/>
      <c r="G144" s="21"/>
      <c r="H144" s="21"/>
      <c r="I144" s="21"/>
      <c r="J144" s="21"/>
      <c r="K144" s="21"/>
      <c r="L144" s="21"/>
      <c r="M144" s="21"/>
      <c r="N144" s="21"/>
      <c r="O144" s="21"/>
      <c r="P144" s="21"/>
      <c r="Q144" s="21"/>
      <c r="S144" s="19"/>
      <c r="T144" s="19"/>
      <c r="U144" s="20"/>
      <c r="V144" s="5"/>
      <c r="W144" s="5"/>
      <c r="X144" s="5"/>
      <c r="Y144" s="5"/>
      <c r="Z144" s="5"/>
      <c r="AA144" s="5"/>
      <c r="AB144" s="5"/>
      <c r="AC144" s="5"/>
    </row>
    <row r="145" spans="1:29">
      <c r="A145" s="17"/>
      <c r="B145" s="21"/>
      <c r="C145" s="21"/>
      <c r="D145" s="21"/>
      <c r="E145" s="21"/>
      <c r="F145" s="21"/>
      <c r="G145" s="21"/>
      <c r="H145" s="21"/>
      <c r="I145" s="21"/>
      <c r="J145" s="21"/>
      <c r="K145" s="21"/>
      <c r="L145" s="21"/>
      <c r="M145" s="21"/>
      <c r="N145" s="21"/>
      <c r="O145" s="21"/>
      <c r="P145" s="21"/>
      <c r="Q145" s="21"/>
      <c r="S145" s="19"/>
      <c r="T145" s="19"/>
      <c r="U145" s="20"/>
      <c r="V145" s="5"/>
      <c r="W145" s="5"/>
      <c r="X145" s="5"/>
      <c r="Y145" s="5"/>
      <c r="Z145" s="5"/>
      <c r="AA145" s="5"/>
      <c r="AB145" s="5"/>
      <c r="AC145" s="5"/>
    </row>
    <row r="146" spans="1:29">
      <c r="A146" s="17"/>
      <c r="B146" s="21"/>
      <c r="C146" s="21"/>
      <c r="D146" s="21"/>
      <c r="E146" s="21"/>
      <c r="F146" s="21"/>
      <c r="G146" s="21"/>
      <c r="H146" s="21"/>
      <c r="I146" s="21"/>
      <c r="J146" s="21"/>
      <c r="K146" s="21"/>
      <c r="L146" s="21"/>
      <c r="M146" s="21"/>
      <c r="N146" s="21"/>
      <c r="O146" s="21"/>
      <c r="P146" s="21"/>
      <c r="Q146" s="21"/>
      <c r="S146" s="19"/>
      <c r="T146" s="19"/>
      <c r="U146" s="20"/>
      <c r="V146" s="5"/>
      <c r="W146" s="5"/>
      <c r="X146" s="5"/>
      <c r="Y146" s="5"/>
      <c r="Z146" s="5"/>
      <c r="AA146" s="5"/>
      <c r="AB146" s="5"/>
      <c r="AC146" s="5"/>
    </row>
    <row r="147" spans="1:29">
      <c r="A147" s="20"/>
      <c r="B147" s="20"/>
      <c r="C147" s="5"/>
      <c r="D147" s="20"/>
      <c r="E147" s="5"/>
      <c r="F147" s="20"/>
      <c r="G147" s="5"/>
      <c r="H147" s="20"/>
      <c r="I147" s="5"/>
      <c r="J147" s="20"/>
      <c r="K147" s="5"/>
      <c r="L147" s="20"/>
      <c r="M147" s="5"/>
      <c r="N147" s="20"/>
      <c r="O147" s="5"/>
      <c r="P147" s="20"/>
      <c r="Q147" s="20"/>
      <c r="T147" s="11"/>
      <c r="U147" s="20"/>
      <c r="V147" s="5"/>
      <c r="W147" s="5"/>
      <c r="X147" s="5"/>
      <c r="Y147" s="5"/>
      <c r="Z147" s="5"/>
      <c r="AA147" s="5"/>
      <c r="AB147" s="5"/>
      <c r="AC147" s="5"/>
    </row>
    <row r="148" spans="1:29">
      <c r="A148" s="24"/>
      <c r="B148" s="25"/>
      <c r="C148" s="26"/>
      <c r="D148" s="25"/>
      <c r="E148" s="26"/>
      <c r="F148" s="25"/>
      <c r="G148" s="26"/>
      <c r="H148" s="25"/>
      <c r="I148" s="26"/>
      <c r="J148" s="25"/>
      <c r="K148" s="26"/>
      <c r="L148" s="25"/>
      <c r="M148" s="26"/>
      <c r="N148" s="25"/>
      <c r="O148" s="26"/>
      <c r="P148" s="25"/>
      <c r="Q148" s="26"/>
      <c r="S148" s="27"/>
      <c r="T148" s="27"/>
      <c r="U148" s="20"/>
      <c r="V148" s="5"/>
      <c r="W148" s="5"/>
      <c r="X148" s="5"/>
      <c r="Y148" s="5"/>
      <c r="Z148" s="5"/>
      <c r="AA148" s="5"/>
      <c r="AB148" s="5"/>
      <c r="AC148" s="5"/>
    </row>
    <row r="149" spans="1:29">
      <c r="A149" s="17"/>
      <c r="B149" s="18"/>
      <c r="C149" s="18"/>
      <c r="D149" s="18"/>
      <c r="E149" s="18"/>
      <c r="F149" s="18"/>
      <c r="G149" s="18"/>
      <c r="H149" s="18"/>
      <c r="I149" s="18"/>
      <c r="J149" s="18"/>
      <c r="K149" s="18"/>
      <c r="L149" s="18"/>
      <c r="M149" s="18"/>
      <c r="N149" s="18"/>
      <c r="O149" s="18"/>
      <c r="P149" s="18"/>
      <c r="Q149" s="18"/>
      <c r="S149" s="19"/>
      <c r="T149" s="19"/>
      <c r="U149" s="20"/>
      <c r="V149" s="5"/>
      <c r="W149" s="5"/>
      <c r="X149" s="5"/>
      <c r="Y149" s="5"/>
      <c r="Z149" s="5"/>
      <c r="AA149" s="5"/>
      <c r="AB149" s="5"/>
      <c r="AC149" s="5"/>
    </row>
    <row r="150" spans="1:29">
      <c r="A150" s="17"/>
      <c r="B150" s="18"/>
      <c r="C150" s="18"/>
      <c r="D150" s="18"/>
      <c r="E150" s="18"/>
      <c r="F150" s="18"/>
      <c r="G150" s="18"/>
      <c r="H150" s="18"/>
      <c r="I150" s="18"/>
      <c r="J150" s="18"/>
      <c r="K150" s="18"/>
      <c r="L150" s="18"/>
      <c r="M150" s="18"/>
      <c r="N150" s="18"/>
      <c r="O150" s="18"/>
      <c r="P150" s="18"/>
      <c r="Q150" s="18"/>
      <c r="S150" s="19"/>
      <c r="T150" s="19"/>
      <c r="U150" s="20"/>
      <c r="V150" s="5"/>
      <c r="W150" s="5"/>
      <c r="X150" s="5"/>
      <c r="Y150" s="5"/>
      <c r="Z150" s="5"/>
      <c r="AA150" s="5"/>
      <c r="AB150" s="5"/>
      <c r="AC150" s="5"/>
    </row>
    <row r="151" spans="1:29">
      <c r="A151" s="17"/>
      <c r="B151" s="18"/>
      <c r="C151" s="18"/>
      <c r="D151" s="18"/>
      <c r="E151" s="18"/>
      <c r="F151" s="18"/>
      <c r="G151" s="18"/>
      <c r="H151" s="18"/>
      <c r="I151" s="18"/>
      <c r="J151" s="18"/>
      <c r="K151" s="18"/>
      <c r="L151" s="18"/>
      <c r="M151" s="18"/>
      <c r="N151" s="18"/>
      <c r="O151" s="18"/>
      <c r="P151" s="18"/>
      <c r="Q151" s="18"/>
      <c r="S151" s="19"/>
      <c r="T151" s="19"/>
      <c r="U151" s="20"/>
      <c r="V151" s="5"/>
      <c r="W151" s="5"/>
      <c r="X151" s="5"/>
      <c r="Y151" s="5"/>
      <c r="Z151" s="5"/>
      <c r="AA151" s="5"/>
      <c r="AB151" s="5"/>
      <c r="AC151" s="5"/>
    </row>
    <row r="152" spans="1:29">
      <c r="A152" s="17"/>
      <c r="B152" s="18"/>
      <c r="C152" s="18"/>
      <c r="D152" s="18"/>
      <c r="E152" s="18"/>
      <c r="F152" s="18"/>
      <c r="G152" s="18"/>
      <c r="H152" s="18"/>
      <c r="I152" s="18"/>
      <c r="J152" s="18"/>
      <c r="K152" s="18"/>
      <c r="L152" s="18"/>
      <c r="M152" s="18"/>
      <c r="N152" s="18"/>
      <c r="O152" s="18"/>
      <c r="P152" s="18"/>
      <c r="Q152" s="18"/>
      <c r="S152" s="19"/>
      <c r="T152" s="19"/>
      <c r="U152" s="20"/>
      <c r="V152" s="5"/>
      <c r="W152" s="5"/>
      <c r="X152" s="5"/>
      <c r="Y152" s="5"/>
      <c r="Z152" s="5"/>
      <c r="AA152" s="5"/>
      <c r="AB152" s="5"/>
      <c r="AC152" s="5"/>
    </row>
    <row r="153" spans="1:29">
      <c r="A153" s="17"/>
      <c r="B153" s="18"/>
      <c r="C153" s="18"/>
      <c r="D153" s="18"/>
      <c r="E153" s="18"/>
      <c r="F153" s="18"/>
      <c r="G153" s="18"/>
      <c r="H153" s="18"/>
      <c r="I153" s="18"/>
      <c r="J153" s="18"/>
      <c r="K153" s="18"/>
      <c r="L153" s="18"/>
      <c r="M153" s="18"/>
      <c r="N153" s="18"/>
      <c r="O153" s="18"/>
      <c r="P153" s="18"/>
      <c r="Q153" s="18"/>
      <c r="S153" s="19"/>
      <c r="T153" s="19"/>
      <c r="U153" s="20"/>
      <c r="V153" s="5"/>
      <c r="W153" s="5"/>
      <c r="X153" s="5"/>
      <c r="Y153" s="5"/>
      <c r="Z153" s="5"/>
      <c r="AA153" s="5"/>
      <c r="AB153" s="5"/>
      <c r="AC153" s="5"/>
    </row>
    <row r="154" spans="1:29">
      <c r="A154" s="17"/>
      <c r="B154" s="18"/>
      <c r="C154" s="18"/>
      <c r="D154" s="18"/>
      <c r="E154" s="18"/>
      <c r="F154" s="18"/>
      <c r="G154" s="18"/>
      <c r="H154" s="18"/>
      <c r="I154" s="18"/>
      <c r="J154" s="18"/>
      <c r="K154" s="18"/>
      <c r="L154" s="18"/>
      <c r="M154" s="18"/>
      <c r="N154" s="18"/>
      <c r="O154" s="18"/>
      <c r="P154" s="18"/>
      <c r="Q154" s="18"/>
      <c r="S154" s="19"/>
      <c r="T154" s="19"/>
      <c r="U154" s="20"/>
      <c r="V154" s="5"/>
      <c r="W154" s="5"/>
      <c r="X154" s="5"/>
      <c r="Y154" s="5"/>
      <c r="Z154" s="5"/>
      <c r="AA154" s="5"/>
      <c r="AB154" s="5"/>
      <c r="AC154" s="5"/>
    </row>
    <row r="155" spans="1:29">
      <c r="A155" s="17"/>
      <c r="B155" s="18"/>
      <c r="C155" s="18"/>
      <c r="D155" s="18"/>
      <c r="E155" s="18"/>
      <c r="F155" s="18"/>
      <c r="G155" s="18"/>
      <c r="H155" s="18"/>
      <c r="I155" s="18"/>
      <c r="J155" s="18"/>
      <c r="K155" s="18"/>
      <c r="L155" s="18"/>
      <c r="M155" s="18"/>
      <c r="N155" s="18"/>
      <c r="O155" s="18"/>
      <c r="P155" s="18"/>
      <c r="Q155" s="18"/>
      <c r="S155" s="19"/>
      <c r="T155" s="19"/>
      <c r="U155" s="20"/>
      <c r="V155" s="5"/>
      <c r="W155" s="5"/>
      <c r="X155" s="5"/>
      <c r="Y155" s="5"/>
      <c r="Z155" s="5"/>
      <c r="AA155" s="5"/>
      <c r="AB155" s="5"/>
      <c r="AC155" s="5"/>
    </row>
    <row r="156" spans="1:29">
      <c r="A156" s="17"/>
      <c r="B156" s="18"/>
      <c r="C156" s="18"/>
      <c r="D156" s="18"/>
      <c r="E156" s="18"/>
      <c r="F156" s="18"/>
      <c r="G156" s="18"/>
      <c r="H156" s="18"/>
      <c r="I156" s="18"/>
      <c r="J156" s="18"/>
      <c r="K156" s="18"/>
      <c r="L156" s="18"/>
      <c r="M156" s="18"/>
      <c r="N156" s="18"/>
      <c r="O156" s="18"/>
      <c r="P156" s="18"/>
      <c r="Q156" s="18"/>
      <c r="S156" s="19"/>
      <c r="T156" s="19"/>
      <c r="U156" s="20"/>
      <c r="V156" s="5"/>
      <c r="W156" s="5"/>
      <c r="X156" s="5"/>
      <c r="Y156" s="5"/>
      <c r="Z156" s="5"/>
      <c r="AA156" s="5"/>
      <c r="AB156" s="5"/>
      <c r="AC156" s="5"/>
    </row>
    <row r="157" spans="1:29">
      <c r="A157" s="17"/>
      <c r="B157" s="18"/>
      <c r="C157" s="18"/>
      <c r="D157" s="18"/>
      <c r="E157" s="18"/>
      <c r="F157" s="18"/>
      <c r="G157" s="18"/>
      <c r="H157" s="18"/>
      <c r="I157" s="18"/>
      <c r="J157" s="18"/>
      <c r="K157" s="18"/>
      <c r="L157" s="18"/>
      <c r="M157" s="18"/>
      <c r="N157" s="18"/>
      <c r="O157" s="18"/>
      <c r="P157" s="18"/>
      <c r="Q157" s="18"/>
      <c r="S157" s="19"/>
      <c r="T157" s="19"/>
      <c r="U157" s="20"/>
      <c r="V157" s="5"/>
      <c r="W157" s="5"/>
      <c r="X157" s="5"/>
      <c r="Y157" s="5"/>
      <c r="Z157" s="5"/>
      <c r="AA157" s="5"/>
      <c r="AB157" s="5"/>
      <c r="AC157" s="5"/>
    </row>
    <row r="158" spans="1:29">
      <c r="A158" s="17"/>
      <c r="B158" s="18"/>
      <c r="C158" s="18"/>
      <c r="D158" s="18"/>
      <c r="E158" s="18"/>
      <c r="F158" s="18"/>
      <c r="G158" s="18"/>
      <c r="H158" s="18"/>
      <c r="I158" s="18"/>
      <c r="J158" s="18"/>
      <c r="K158" s="18"/>
      <c r="L158" s="18"/>
      <c r="M158" s="18"/>
      <c r="N158" s="18"/>
      <c r="O158" s="18"/>
      <c r="P158" s="18"/>
      <c r="Q158" s="18"/>
      <c r="S158" s="19"/>
      <c r="T158" s="19"/>
      <c r="U158" s="11"/>
      <c r="V158" s="5"/>
      <c r="W158" s="5"/>
      <c r="X158" s="5"/>
      <c r="Y158" s="5"/>
      <c r="Z158" s="5"/>
      <c r="AA158" s="5"/>
      <c r="AB158" s="5"/>
      <c r="AC158" s="5"/>
    </row>
    <row r="159" spans="1:29">
      <c r="A159" s="17"/>
      <c r="B159" s="18"/>
      <c r="C159" s="18"/>
      <c r="D159" s="18"/>
      <c r="E159" s="18"/>
      <c r="F159" s="18"/>
      <c r="G159" s="18"/>
      <c r="H159" s="18"/>
      <c r="I159" s="18"/>
      <c r="J159" s="18"/>
      <c r="K159" s="18"/>
      <c r="L159" s="18"/>
      <c r="M159" s="18"/>
      <c r="N159" s="18"/>
      <c r="O159" s="18"/>
      <c r="P159" s="18"/>
      <c r="Q159" s="18"/>
      <c r="S159" s="19"/>
      <c r="T159" s="19"/>
      <c r="U159" s="11"/>
      <c r="V159" s="5"/>
      <c r="W159" s="5"/>
      <c r="X159" s="5"/>
      <c r="Y159" s="5"/>
      <c r="Z159" s="5"/>
      <c r="AA159" s="5"/>
      <c r="AB159" s="5"/>
      <c r="AC159" s="5"/>
    </row>
    <row r="160" spans="1:29">
      <c r="A160" s="17"/>
      <c r="B160" s="18"/>
      <c r="C160" s="18"/>
      <c r="D160" s="18"/>
      <c r="E160" s="18"/>
      <c r="F160" s="18"/>
      <c r="G160" s="18"/>
      <c r="H160" s="18"/>
      <c r="I160" s="18"/>
      <c r="J160" s="18"/>
      <c r="K160" s="18"/>
      <c r="L160" s="18"/>
      <c r="M160" s="18"/>
      <c r="N160" s="18"/>
      <c r="O160" s="18"/>
      <c r="P160" s="18"/>
      <c r="Q160" s="18"/>
      <c r="S160" s="19"/>
      <c r="T160" s="19"/>
      <c r="U160" s="11"/>
      <c r="V160" s="5"/>
      <c r="W160" s="5"/>
      <c r="X160" s="5"/>
      <c r="Y160" s="5"/>
      <c r="Z160" s="5"/>
      <c r="AA160" s="5"/>
      <c r="AB160" s="5"/>
      <c r="AC160" s="5"/>
    </row>
    <row r="161" spans="1:29">
      <c r="A161" s="17"/>
      <c r="B161" s="21"/>
      <c r="C161" s="21"/>
      <c r="D161" s="21"/>
      <c r="E161" s="21"/>
      <c r="F161" s="21"/>
      <c r="G161" s="21"/>
      <c r="H161" s="21"/>
      <c r="I161" s="21"/>
      <c r="J161" s="21"/>
      <c r="K161" s="21"/>
      <c r="L161" s="21"/>
      <c r="M161" s="21"/>
      <c r="N161" s="21"/>
      <c r="O161" s="21"/>
      <c r="P161" s="21"/>
      <c r="Q161" s="21"/>
      <c r="S161" s="19"/>
      <c r="T161" s="19"/>
      <c r="U161" s="11"/>
      <c r="V161" s="5"/>
      <c r="W161" s="5"/>
      <c r="X161" s="5"/>
      <c r="Y161" s="5"/>
      <c r="Z161" s="5"/>
      <c r="AA161" s="5"/>
      <c r="AB161" s="5"/>
      <c r="AC161" s="5"/>
    </row>
    <row r="162" spans="1:29">
      <c r="A162" s="17"/>
      <c r="B162" s="21"/>
      <c r="C162" s="21"/>
      <c r="D162" s="21"/>
      <c r="E162" s="21"/>
      <c r="F162" s="21"/>
      <c r="G162" s="21"/>
      <c r="H162" s="21"/>
      <c r="I162" s="21"/>
      <c r="J162" s="21"/>
      <c r="K162" s="21"/>
      <c r="L162" s="21"/>
      <c r="M162" s="21"/>
      <c r="N162" s="21"/>
      <c r="O162" s="21"/>
      <c r="P162" s="21"/>
      <c r="Q162" s="21"/>
      <c r="S162" s="19"/>
      <c r="T162" s="19"/>
      <c r="U162" s="11"/>
      <c r="V162" s="5"/>
      <c r="W162" s="5"/>
      <c r="X162" s="5"/>
      <c r="Y162" s="5"/>
      <c r="Z162" s="5"/>
      <c r="AA162" s="5"/>
      <c r="AB162" s="5"/>
      <c r="AC162" s="5"/>
    </row>
    <row r="163" spans="1:29">
      <c r="A163" s="17"/>
      <c r="B163" s="21"/>
      <c r="C163" s="21"/>
      <c r="D163" s="21"/>
      <c r="E163" s="21"/>
      <c r="F163" s="21"/>
      <c r="G163" s="21"/>
      <c r="H163" s="21"/>
      <c r="I163" s="21"/>
      <c r="J163" s="21"/>
      <c r="K163" s="21"/>
      <c r="L163" s="21"/>
      <c r="M163" s="21"/>
      <c r="N163" s="21"/>
      <c r="O163" s="21"/>
      <c r="P163" s="21"/>
      <c r="Q163" s="21"/>
      <c r="S163" s="19"/>
      <c r="T163" s="19"/>
      <c r="U163" s="11"/>
      <c r="V163" s="5"/>
      <c r="W163" s="5"/>
      <c r="X163" s="5"/>
      <c r="Y163" s="5"/>
      <c r="Z163" s="5"/>
      <c r="AA163" s="5"/>
      <c r="AB163" s="5"/>
      <c r="AC163" s="5"/>
    </row>
    <row r="164" spans="1:29">
      <c r="A164" s="17"/>
      <c r="B164" s="21"/>
      <c r="C164" s="21"/>
      <c r="D164" s="21"/>
      <c r="E164" s="21"/>
      <c r="F164" s="21"/>
      <c r="G164" s="21"/>
      <c r="H164" s="21"/>
      <c r="I164" s="21"/>
      <c r="J164" s="21"/>
      <c r="K164" s="21"/>
      <c r="L164" s="21"/>
      <c r="M164" s="21"/>
      <c r="N164" s="21"/>
      <c r="O164" s="21"/>
      <c r="P164" s="21"/>
      <c r="Q164" s="21"/>
      <c r="S164" s="19"/>
      <c r="T164" s="19"/>
      <c r="U164" s="20"/>
      <c r="V164" s="5"/>
      <c r="W164" s="5"/>
      <c r="X164" s="5"/>
      <c r="Y164" s="5"/>
      <c r="Z164" s="5"/>
      <c r="AA164" s="5"/>
      <c r="AB164" s="5"/>
      <c r="AC164" s="5"/>
    </row>
    <row r="165" spans="1:29">
      <c r="A165" s="17"/>
      <c r="B165" s="21"/>
      <c r="C165" s="21"/>
      <c r="D165" s="21"/>
      <c r="E165" s="21"/>
      <c r="F165" s="21"/>
      <c r="G165" s="21"/>
      <c r="H165" s="21"/>
      <c r="I165" s="21"/>
      <c r="J165" s="21"/>
      <c r="K165" s="21"/>
      <c r="L165" s="21"/>
      <c r="M165" s="21"/>
      <c r="N165" s="21"/>
      <c r="O165" s="21"/>
      <c r="P165" s="21"/>
      <c r="Q165" s="21"/>
      <c r="S165" s="19"/>
      <c r="T165" s="19"/>
      <c r="U165" s="20"/>
      <c r="V165" s="5"/>
      <c r="W165" s="5"/>
      <c r="X165" s="5"/>
      <c r="Y165" s="5"/>
      <c r="Z165" s="5"/>
      <c r="AA165" s="5"/>
      <c r="AB165" s="5"/>
      <c r="AC165" s="5"/>
    </row>
    <row r="166" spans="1:29">
      <c r="A166" s="17"/>
      <c r="B166" s="21"/>
      <c r="C166" s="21"/>
      <c r="D166" s="21"/>
      <c r="E166" s="21"/>
      <c r="F166" s="21"/>
      <c r="G166" s="21"/>
      <c r="H166" s="21"/>
      <c r="I166" s="21"/>
      <c r="J166" s="21"/>
      <c r="K166" s="21"/>
      <c r="L166" s="21"/>
      <c r="M166" s="21"/>
      <c r="N166" s="21"/>
      <c r="O166" s="21"/>
      <c r="P166" s="21"/>
      <c r="Q166" s="21"/>
      <c r="S166" s="19"/>
      <c r="T166" s="19"/>
      <c r="U166" s="20"/>
      <c r="V166" s="5"/>
      <c r="W166" s="5"/>
      <c r="X166" s="5"/>
      <c r="Y166" s="5"/>
      <c r="Z166" s="5"/>
      <c r="AA166" s="5"/>
      <c r="AB166" s="5"/>
      <c r="AC166" s="5"/>
    </row>
    <row r="167" spans="1:29">
      <c r="A167" s="17"/>
      <c r="B167" s="21"/>
      <c r="C167" s="21"/>
      <c r="D167" s="21"/>
      <c r="E167" s="21"/>
      <c r="F167" s="21"/>
      <c r="G167" s="21"/>
      <c r="H167" s="21"/>
      <c r="I167" s="21"/>
      <c r="J167" s="21"/>
      <c r="K167" s="21"/>
      <c r="L167" s="21"/>
      <c r="M167" s="21"/>
      <c r="N167" s="21"/>
      <c r="O167" s="21"/>
      <c r="P167" s="21"/>
      <c r="Q167" s="21"/>
      <c r="S167" s="19"/>
      <c r="T167" s="19"/>
      <c r="U167" s="20"/>
      <c r="V167" s="5"/>
      <c r="W167" s="5"/>
      <c r="X167" s="5"/>
      <c r="Y167" s="5"/>
      <c r="Z167" s="5"/>
      <c r="AA167" s="5"/>
      <c r="AB167" s="5"/>
      <c r="AC167" s="5"/>
    </row>
    <row r="168" spans="1:29">
      <c r="A168" s="17"/>
      <c r="B168" s="21"/>
      <c r="C168" s="21"/>
      <c r="D168" s="21"/>
      <c r="E168" s="21"/>
      <c r="F168" s="21"/>
      <c r="G168" s="21"/>
      <c r="H168" s="21"/>
      <c r="I168" s="21"/>
      <c r="J168" s="21"/>
      <c r="K168" s="21"/>
      <c r="L168" s="21"/>
      <c r="M168" s="21"/>
      <c r="N168" s="21"/>
      <c r="O168" s="21"/>
      <c r="P168" s="21"/>
      <c r="Q168" s="21"/>
      <c r="S168" s="19"/>
      <c r="T168" s="19"/>
      <c r="U168" s="20"/>
      <c r="V168" s="5"/>
      <c r="W168" s="5"/>
      <c r="X168" s="5"/>
      <c r="Y168" s="5"/>
      <c r="Z168" s="5"/>
      <c r="AA168" s="5"/>
      <c r="AB168" s="5"/>
      <c r="AC168" s="5"/>
    </row>
    <row r="169" spans="1:29">
      <c r="A169" s="17"/>
      <c r="B169" s="21"/>
      <c r="C169" s="21"/>
      <c r="D169" s="21"/>
      <c r="E169" s="21"/>
      <c r="F169" s="21"/>
      <c r="G169" s="21"/>
      <c r="H169" s="21"/>
      <c r="I169" s="21"/>
      <c r="J169" s="21"/>
      <c r="K169" s="21"/>
      <c r="L169" s="21"/>
      <c r="M169" s="21"/>
      <c r="N169" s="21"/>
      <c r="O169" s="21"/>
      <c r="P169" s="21"/>
      <c r="Q169" s="21"/>
      <c r="S169" s="19"/>
      <c r="T169" s="19"/>
      <c r="U169" s="20"/>
      <c r="V169" s="5"/>
      <c r="W169" s="5"/>
      <c r="X169" s="5"/>
      <c r="Y169" s="5"/>
      <c r="Z169" s="5"/>
      <c r="AA169" s="5"/>
      <c r="AB169" s="5"/>
      <c r="AC169" s="5"/>
    </row>
    <row r="170" spans="1:29">
      <c r="A170" s="17"/>
      <c r="B170" s="21"/>
      <c r="C170" s="21"/>
      <c r="D170" s="21"/>
      <c r="E170" s="21"/>
      <c r="F170" s="21"/>
      <c r="G170" s="21"/>
      <c r="H170" s="21"/>
      <c r="I170" s="21"/>
      <c r="J170" s="21"/>
      <c r="K170" s="21"/>
      <c r="L170" s="21"/>
      <c r="M170" s="21"/>
      <c r="N170" s="21"/>
      <c r="O170" s="21"/>
      <c r="P170" s="21"/>
      <c r="Q170" s="21"/>
      <c r="S170" s="19"/>
      <c r="T170" s="19"/>
      <c r="U170" s="20"/>
      <c r="V170" s="5"/>
      <c r="W170" s="5"/>
      <c r="X170" s="5"/>
      <c r="Y170" s="5"/>
      <c r="Z170" s="5"/>
      <c r="AA170" s="5"/>
      <c r="AB170" s="5"/>
      <c r="AC170" s="5"/>
    </row>
    <row r="171" spans="1:29">
      <c r="A171" s="17"/>
      <c r="B171" s="21"/>
      <c r="C171" s="21"/>
      <c r="D171" s="21"/>
      <c r="E171" s="21"/>
      <c r="F171" s="21"/>
      <c r="G171" s="21"/>
      <c r="H171" s="21"/>
      <c r="I171" s="21"/>
      <c r="J171" s="21"/>
      <c r="K171" s="21"/>
      <c r="L171" s="21"/>
      <c r="M171" s="21"/>
      <c r="N171" s="21"/>
      <c r="O171" s="21"/>
      <c r="P171" s="21"/>
      <c r="Q171" s="21"/>
      <c r="S171" s="19"/>
      <c r="T171" s="19"/>
      <c r="U171" s="20"/>
      <c r="V171" s="5"/>
      <c r="W171" s="5"/>
      <c r="X171" s="5"/>
      <c r="Y171" s="5"/>
      <c r="Z171" s="5"/>
      <c r="AA171" s="5"/>
      <c r="AB171" s="5"/>
      <c r="AC171" s="5"/>
    </row>
    <row r="172" spans="1:29">
      <c r="A172" s="17"/>
      <c r="B172" s="21"/>
      <c r="C172" s="21"/>
      <c r="D172" s="21"/>
      <c r="E172" s="21"/>
      <c r="F172" s="21"/>
      <c r="G172" s="21"/>
      <c r="H172" s="21"/>
      <c r="I172" s="21"/>
      <c r="J172" s="21"/>
      <c r="K172" s="21"/>
      <c r="L172" s="21"/>
      <c r="M172" s="21"/>
      <c r="N172" s="21"/>
      <c r="O172" s="21"/>
      <c r="P172" s="21"/>
      <c r="Q172" s="21"/>
      <c r="S172" s="19"/>
      <c r="T172" s="19"/>
      <c r="U172" s="20"/>
      <c r="V172" s="5"/>
      <c r="W172" s="5"/>
      <c r="X172" s="5"/>
      <c r="Y172" s="5"/>
      <c r="Z172" s="5"/>
      <c r="AA172" s="5"/>
      <c r="AB172" s="5"/>
      <c r="AC172" s="5"/>
    </row>
    <row r="173" spans="1:29">
      <c r="A173" s="17"/>
      <c r="B173" s="21"/>
      <c r="C173" s="21"/>
      <c r="D173" s="21"/>
      <c r="E173" s="21"/>
      <c r="F173" s="21"/>
      <c r="G173" s="21"/>
      <c r="H173" s="21"/>
      <c r="I173" s="21"/>
      <c r="J173" s="21"/>
      <c r="K173" s="21"/>
      <c r="L173" s="21"/>
      <c r="M173" s="21"/>
      <c r="N173" s="21"/>
      <c r="O173" s="21"/>
      <c r="P173" s="21"/>
      <c r="Q173" s="21"/>
      <c r="S173" s="19"/>
      <c r="T173" s="19"/>
      <c r="U173" s="20"/>
      <c r="V173" s="5"/>
      <c r="W173" s="5"/>
      <c r="X173" s="5"/>
      <c r="Y173" s="5"/>
      <c r="Z173" s="5"/>
      <c r="AA173" s="5"/>
      <c r="AB173" s="5"/>
      <c r="AC173" s="5"/>
    </row>
    <row r="174" spans="1:29">
      <c r="A174" s="17"/>
      <c r="B174" s="21"/>
      <c r="C174" s="21"/>
      <c r="D174" s="21"/>
      <c r="E174" s="21"/>
      <c r="F174" s="21"/>
      <c r="G174" s="21"/>
      <c r="H174" s="21"/>
      <c r="I174" s="21"/>
      <c r="J174" s="21"/>
      <c r="K174" s="21"/>
      <c r="L174" s="21"/>
      <c r="M174" s="21"/>
      <c r="N174" s="21"/>
      <c r="O174" s="21"/>
      <c r="P174" s="21"/>
      <c r="Q174" s="21"/>
      <c r="S174" s="19"/>
      <c r="T174" s="19"/>
      <c r="U174" s="20"/>
      <c r="V174" s="5"/>
      <c r="W174" s="5"/>
      <c r="X174" s="5"/>
      <c r="Y174" s="5"/>
      <c r="Z174" s="5"/>
      <c r="AA174" s="5"/>
      <c r="AB174" s="5"/>
      <c r="AC174" s="5"/>
    </row>
    <row r="175" spans="1:29">
      <c r="A175" s="17"/>
      <c r="B175" s="21"/>
      <c r="C175" s="21"/>
      <c r="D175" s="21"/>
      <c r="E175" s="21"/>
      <c r="F175" s="21"/>
      <c r="G175" s="21"/>
      <c r="H175" s="21"/>
      <c r="I175" s="21"/>
      <c r="J175" s="21"/>
      <c r="K175" s="21"/>
      <c r="L175" s="21"/>
      <c r="M175" s="21"/>
      <c r="N175" s="21"/>
      <c r="O175" s="21"/>
      <c r="P175" s="21"/>
      <c r="Q175" s="21"/>
      <c r="S175" s="19"/>
      <c r="T175" s="19"/>
      <c r="U175" s="20"/>
      <c r="V175" s="5"/>
      <c r="W175" s="5"/>
      <c r="X175" s="5"/>
      <c r="Y175" s="5"/>
      <c r="Z175" s="5"/>
      <c r="AA175" s="5"/>
      <c r="AB175" s="5"/>
      <c r="AC175" s="5"/>
    </row>
    <row r="176" spans="1:29">
      <c r="A176" s="17"/>
      <c r="B176" s="21"/>
      <c r="C176" s="21"/>
      <c r="D176" s="21"/>
      <c r="E176" s="21"/>
      <c r="F176" s="21"/>
      <c r="G176" s="21"/>
      <c r="H176" s="21"/>
      <c r="I176" s="21"/>
      <c r="J176" s="21"/>
      <c r="K176" s="21"/>
      <c r="L176" s="21"/>
      <c r="M176" s="21"/>
      <c r="N176" s="21"/>
      <c r="O176" s="21"/>
      <c r="P176" s="21"/>
      <c r="Q176" s="21"/>
      <c r="S176" s="19"/>
      <c r="T176" s="19"/>
      <c r="U176" s="20"/>
      <c r="V176" s="5"/>
      <c r="W176" s="5"/>
      <c r="X176" s="5"/>
      <c r="Y176" s="5"/>
      <c r="Z176" s="5"/>
      <c r="AA176" s="5"/>
      <c r="AB176" s="5"/>
      <c r="AC176" s="5"/>
    </row>
    <row r="177" spans="1:29">
      <c r="A177" s="17"/>
      <c r="B177" s="21"/>
      <c r="C177" s="21"/>
      <c r="D177" s="21"/>
      <c r="E177" s="21"/>
      <c r="F177" s="21"/>
      <c r="G177" s="21"/>
      <c r="H177" s="21"/>
      <c r="I177" s="21"/>
      <c r="J177" s="21"/>
      <c r="K177" s="21"/>
      <c r="L177" s="21"/>
      <c r="M177" s="21"/>
      <c r="N177" s="21"/>
      <c r="O177" s="21"/>
      <c r="P177" s="21"/>
      <c r="Q177" s="21"/>
      <c r="S177" s="19"/>
      <c r="T177" s="19"/>
      <c r="U177" s="20"/>
      <c r="V177" s="5"/>
      <c r="W177" s="5"/>
      <c r="X177" s="5"/>
      <c r="Y177" s="5"/>
      <c r="Z177" s="5"/>
      <c r="AA177" s="5"/>
      <c r="AB177" s="5"/>
      <c r="AC177" s="5"/>
    </row>
    <row r="178" spans="1:29">
      <c r="A178" s="17"/>
      <c r="B178" s="21"/>
      <c r="C178" s="21"/>
      <c r="D178" s="21"/>
      <c r="E178" s="21"/>
      <c r="F178" s="21"/>
      <c r="G178" s="21"/>
      <c r="H178" s="21"/>
      <c r="I178" s="21"/>
      <c r="J178" s="21"/>
      <c r="K178" s="21"/>
      <c r="L178" s="21"/>
      <c r="M178" s="21"/>
      <c r="N178" s="21"/>
      <c r="O178" s="21"/>
      <c r="P178" s="21"/>
      <c r="Q178" s="21"/>
      <c r="S178" s="19"/>
      <c r="T178" s="19"/>
      <c r="U178" s="20"/>
      <c r="V178" s="5"/>
      <c r="W178" s="5"/>
      <c r="X178" s="5"/>
      <c r="Y178" s="5"/>
      <c r="Z178" s="5"/>
      <c r="AA178" s="5"/>
      <c r="AB178" s="5"/>
      <c r="AC178" s="5"/>
    </row>
    <row r="179" spans="1:29">
      <c r="A179" s="17"/>
      <c r="B179" s="21"/>
      <c r="C179" s="21"/>
      <c r="D179" s="21"/>
      <c r="E179" s="21"/>
      <c r="F179" s="21"/>
      <c r="G179" s="21"/>
      <c r="H179" s="21"/>
      <c r="I179" s="21"/>
      <c r="J179" s="21"/>
      <c r="K179" s="21"/>
      <c r="L179" s="21"/>
      <c r="M179" s="21"/>
      <c r="N179" s="21"/>
      <c r="O179" s="21"/>
      <c r="P179" s="21"/>
      <c r="Q179" s="21"/>
      <c r="S179" s="19"/>
      <c r="T179" s="19"/>
      <c r="U179" s="20"/>
      <c r="V179" s="5"/>
      <c r="W179" s="5"/>
      <c r="X179" s="5"/>
      <c r="Y179" s="5"/>
      <c r="Z179" s="5"/>
      <c r="AA179" s="5"/>
      <c r="AB179" s="5"/>
      <c r="AC179" s="5"/>
    </row>
    <row r="180" spans="1:29">
      <c r="A180" s="17"/>
      <c r="B180" s="21"/>
      <c r="C180" s="21"/>
      <c r="D180" s="21"/>
      <c r="E180" s="21"/>
      <c r="F180" s="21"/>
      <c r="G180" s="21"/>
      <c r="H180" s="21"/>
      <c r="I180" s="21"/>
      <c r="J180" s="21"/>
      <c r="K180" s="21"/>
      <c r="L180" s="21"/>
      <c r="M180" s="21"/>
      <c r="N180" s="21"/>
      <c r="O180" s="21"/>
      <c r="P180" s="21"/>
      <c r="Q180" s="21"/>
      <c r="S180" s="19"/>
      <c r="T180" s="19"/>
      <c r="U180" s="20"/>
      <c r="V180" s="5"/>
      <c r="W180" s="5"/>
      <c r="X180" s="5"/>
      <c r="Y180" s="5"/>
      <c r="Z180" s="5"/>
      <c r="AA180" s="5"/>
      <c r="AB180" s="5"/>
      <c r="AC180" s="5"/>
    </row>
    <row r="181" spans="1:29">
      <c r="A181" s="20"/>
      <c r="B181" s="20"/>
      <c r="C181" s="5"/>
      <c r="D181" s="20"/>
      <c r="E181" s="5"/>
      <c r="F181" s="20"/>
      <c r="G181" s="5"/>
      <c r="H181" s="20"/>
      <c r="I181" s="5"/>
      <c r="J181" s="20"/>
      <c r="K181" s="5"/>
      <c r="L181" s="20"/>
      <c r="M181" s="5"/>
      <c r="N181" s="20"/>
      <c r="O181" s="5"/>
      <c r="P181" s="20"/>
      <c r="Q181" s="20"/>
      <c r="T181" s="11"/>
      <c r="U181" s="20"/>
      <c r="V181" s="5"/>
      <c r="W181" s="5"/>
      <c r="X181" s="5"/>
      <c r="Y181" s="5"/>
      <c r="Z181" s="5"/>
      <c r="AA181" s="5"/>
      <c r="AB181" s="5"/>
      <c r="AC181" s="5"/>
    </row>
    <row r="182" spans="1:29">
      <c r="A182" s="24"/>
      <c r="B182" s="25"/>
      <c r="C182" s="26"/>
      <c r="D182" s="25"/>
      <c r="E182" s="26"/>
      <c r="F182" s="25"/>
      <c r="G182" s="26"/>
      <c r="H182" s="25"/>
      <c r="I182" s="26"/>
      <c r="J182" s="25"/>
      <c r="K182" s="26"/>
      <c r="L182" s="25"/>
      <c r="M182" s="26"/>
      <c r="N182" s="25"/>
      <c r="O182" s="26"/>
      <c r="P182" s="25"/>
      <c r="Q182" s="26"/>
      <c r="S182" s="27"/>
      <c r="T182" s="27"/>
      <c r="U182" s="20"/>
      <c r="V182" s="5"/>
      <c r="W182" s="5"/>
      <c r="X182" s="5"/>
      <c r="Y182" s="5"/>
      <c r="Z182" s="5"/>
      <c r="AA182" s="5"/>
      <c r="AB182" s="5"/>
      <c r="AC182" s="5"/>
    </row>
    <row r="183" spans="1:29">
      <c r="A183" s="17"/>
      <c r="B183" s="18"/>
      <c r="C183" s="18"/>
      <c r="D183" s="18"/>
      <c r="E183" s="18"/>
      <c r="F183" s="18"/>
      <c r="G183" s="18"/>
      <c r="H183" s="18"/>
      <c r="I183" s="18"/>
      <c r="J183" s="18"/>
      <c r="K183" s="18"/>
      <c r="L183" s="18"/>
      <c r="M183" s="18"/>
      <c r="N183" s="18"/>
      <c r="O183" s="18"/>
      <c r="P183" s="18"/>
      <c r="Q183" s="18"/>
      <c r="S183" s="19"/>
      <c r="T183" s="19"/>
      <c r="U183" s="20"/>
      <c r="V183" s="5"/>
      <c r="W183" s="5"/>
      <c r="X183" s="5"/>
      <c r="Y183" s="5"/>
      <c r="Z183" s="5"/>
      <c r="AA183" s="5"/>
      <c r="AB183" s="5"/>
      <c r="AC183" s="5"/>
    </row>
    <row r="184" spans="1:29">
      <c r="A184" s="17"/>
      <c r="B184" s="18"/>
      <c r="C184" s="18"/>
      <c r="D184" s="18"/>
      <c r="E184" s="18"/>
      <c r="F184" s="18"/>
      <c r="G184" s="18"/>
      <c r="H184" s="18"/>
      <c r="I184" s="18"/>
      <c r="J184" s="18"/>
      <c r="K184" s="18"/>
      <c r="L184" s="18"/>
      <c r="M184" s="18"/>
      <c r="N184" s="18"/>
      <c r="O184" s="18"/>
      <c r="P184" s="18"/>
      <c r="Q184" s="18"/>
      <c r="S184" s="19"/>
      <c r="T184" s="19"/>
      <c r="U184" s="20"/>
      <c r="V184" s="5"/>
      <c r="W184" s="5"/>
      <c r="X184" s="5"/>
      <c r="Y184" s="5"/>
      <c r="Z184" s="5"/>
      <c r="AA184" s="5"/>
      <c r="AB184" s="5"/>
      <c r="AC184" s="5"/>
    </row>
    <row r="185" spans="1:29">
      <c r="A185" s="17"/>
      <c r="B185" s="18"/>
      <c r="C185" s="18"/>
      <c r="D185" s="18"/>
      <c r="E185" s="18"/>
      <c r="F185" s="18"/>
      <c r="G185" s="18"/>
      <c r="H185" s="18"/>
      <c r="I185" s="18"/>
      <c r="J185" s="18"/>
      <c r="K185" s="18"/>
      <c r="L185" s="18"/>
      <c r="M185" s="18"/>
      <c r="N185" s="18"/>
      <c r="O185" s="18"/>
      <c r="P185" s="18"/>
      <c r="Q185" s="18"/>
      <c r="S185" s="19"/>
      <c r="T185" s="19"/>
      <c r="U185" s="20"/>
      <c r="V185" s="5"/>
      <c r="W185" s="5"/>
      <c r="X185" s="5"/>
      <c r="Y185" s="5"/>
      <c r="Z185" s="5"/>
      <c r="AA185" s="5"/>
      <c r="AB185" s="5"/>
      <c r="AC185" s="5"/>
    </row>
    <row r="186" spans="1:29">
      <c r="A186" s="17"/>
      <c r="B186" s="18"/>
      <c r="C186" s="18"/>
      <c r="D186" s="18"/>
      <c r="E186" s="18"/>
      <c r="F186" s="18"/>
      <c r="G186" s="18"/>
      <c r="H186" s="18"/>
      <c r="I186" s="18"/>
      <c r="J186" s="18"/>
      <c r="K186" s="18"/>
      <c r="L186" s="18"/>
      <c r="M186" s="18"/>
      <c r="N186" s="18"/>
      <c r="O186" s="18"/>
      <c r="P186" s="18"/>
      <c r="Q186" s="18"/>
      <c r="S186" s="19"/>
      <c r="T186" s="19"/>
      <c r="U186" s="20"/>
      <c r="V186" s="5"/>
      <c r="W186" s="5"/>
      <c r="X186" s="5"/>
      <c r="Y186" s="5"/>
      <c r="Z186" s="5"/>
      <c r="AA186" s="5"/>
      <c r="AB186" s="5"/>
      <c r="AC186" s="5"/>
    </row>
    <row r="187" spans="1:29">
      <c r="A187" s="17"/>
      <c r="B187" s="18"/>
      <c r="C187" s="18"/>
      <c r="D187" s="18"/>
      <c r="E187" s="18"/>
      <c r="F187" s="18"/>
      <c r="G187" s="18"/>
      <c r="H187" s="18"/>
      <c r="I187" s="18"/>
      <c r="J187" s="18"/>
      <c r="K187" s="18"/>
      <c r="L187" s="18"/>
      <c r="M187" s="18"/>
      <c r="N187" s="18"/>
      <c r="O187" s="18"/>
      <c r="P187" s="18"/>
      <c r="Q187" s="18"/>
      <c r="S187" s="19"/>
      <c r="T187" s="19"/>
      <c r="U187" s="20"/>
      <c r="V187" s="5"/>
      <c r="W187" s="5"/>
      <c r="X187" s="5"/>
      <c r="Y187" s="5"/>
      <c r="Z187" s="5"/>
      <c r="AA187" s="5"/>
      <c r="AB187" s="5"/>
      <c r="AC187" s="5"/>
    </row>
    <row r="188" spans="1:29">
      <c r="A188" s="17"/>
      <c r="B188" s="18"/>
      <c r="C188" s="18"/>
      <c r="D188" s="18"/>
      <c r="E188" s="18"/>
      <c r="F188" s="18"/>
      <c r="G188" s="18"/>
      <c r="H188" s="18"/>
      <c r="I188" s="18"/>
      <c r="J188" s="18"/>
      <c r="K188" s="18"/>
      <c r="L188" s="18"/>
      <c r="M188" s="18"/>
      <c r="N188" s="18"/>
      <c r="O188" s="18"/>
      <c r="P188" s="18"/>
      <c r="Q188" s="18"/>
      <c r="S188" s="19"/>
      <c r="T188" s="19"/>
      <c r="U188" s="20"/>
      <c r="V188" s="5"/>
      <c r="W188" s="5"/>
      <c r="X188" s="5"/>
      <c r="Y188" s="5"/>
      <c r="Z188" s="5"/>
      <c r="AA188" s="5"/>
      <c r="AB188" s="5"/>
      <c r="AC188" s="5"/>
    </row>
    <row r="189" spans="1:29">
      <c r="A189" s="17"/>
      <c r="B189" s="18"/>
      <c r="C189" s="18"/>
      <c r="D189" s="18"/>
      <c r="E189" s="18"/>
      <c r="F189" s="18"/>
      <c r="G189" s="18"/>
      <c r="H189" s="18"/>
      <c r="I189" s="18"/>
      <c r="J189" s="18"/>
      <c r="K189" s="18"/>
      <c r="L189" s="18"/>
      <c r="M189" s="18"/>
      <c r="N189" s="18"/>
      <c r="O189" s="18"/>
      <c r="P189" s="18"/>
      <c r="Q189" s="18"/>
      <c r="S189" s="19"/>
      <c r="T189" s="19"/>
      <c r="U189" s="20"/>
      <c r="V189" s="5"/>
      <c r="W189" s="5"/>
      <c r="X189" s="5"/>
      <c r="Y189" s="5"/>
      <c r="Z189" s="5"/>
      <c r="AA189" s="5"/>
      <c r="AB189" s="5"/>
      <c r="AC189" s="5"/>
    </row>
    <row r="190" spans="1:29">
      <c r="A190" s="17"/>
      <c r="B190" s="18"/>
      <c r="C190" s="18"/>
      <c r="D190" s="18"/>
      <c r="E190" s="18"/>
      <c r="F190" s="18"/>
      <c r="G190" s="18"/>
      <c r="H190" s="18"/>
      <c r="I190" s="18"/>
      <c r="J190" s="18"/>
      <c r="K190" s="18"/>
      <c r="L190" s="18"/>
      <c r="M190" s="18"/>
      <c r="N190" s="18"/>
      <c r="O190" s="18"/>
      <c r="P190" s="18"/>
      <c r="Q190" s="18"/>
      <c r="S190" s="19"/>
      <c r="T190" s="19"/>
      <c r="U190" s="20"/>
      <c r="V190" s="5"/>
      <c r="W190" s="5"/>
      <c r="X190" s="5"/>
      <c r="Y190" s="5"/>
      <c r="Z190" s="5"/>
      <c r="AA190" s="5"/>
      <c r="AB190" s="5"/>
      <c r="AC190" s="5"/>
    </row>
    <row r="191" spans="1:29">
      <c r="A191" s="17"/>
      <c r="B191" s="18"/>
      <c r="C191" s="18"/>
      <c r="D191" s="18"/>
      <c r="E191" s="18"/>
      <c r="F191" s="18"/>
      <c r="G191" s="18"/>
      <c r="H191" s="18"/>
      <c r="I191" s="18"/>
      <c r="J191" s="18"/>
      <c r="K191" s="18"/>
      <c r="L191" s="18"/>
      <c r="M191" s="18"/>
      <c r="N191" s="18"/>
      <c r="O191" s="18"/>
      <c r="P191" s="18"/>
      <c r="Q191" s="18"/>
      <c r="S191" s="19"/>
      <c r="T191" s="19"/>
      <c r="U191" s="20"/>
      <c r="V191" s="5"/>
      <c r="W191" s="5"/>
      <c r="X191" s="5"/>
      <c r="Y191" s="5"/>
      <c r="Z191" s="5"/>
      <c r="AA191" s="5"/>
      <c r="AB191" s="5"/>
      <c r="AC191" s="5"/>
    </row>
    <row r="192" spans="1:29">
      <c r="A192" s="17"/>
      <c r="B192" s="18"/>
      <c r="C192" s="18"/>
      <c r="D192" s="18"/>
      <c r="E192" s="18"/>
      <c r="F192" s="18"/>
      <c r="G192" s="18"/>
      <c r="H192" s="18"/>
      <c r="I192" s="18"/>
      <c r="J192" s="18"/>
      <c r="K192" s="18"/>
      <c r="L192" s="18"/>
      <c r="M192" s="18"/>
      <c r="N192" s="18"/>
      <c r="O192" s="18"/>
      <c r="P192" s="18"/>
      <c r="Q192" s="18"/>
      <c r="S192" s="19"/>
      <c r="T192" s="19"/>
      <c r="U192" s="20"/>
      <c r="V192" s="5"/>
      <c r="W192" s="5"/>
      <c r="X192" s="5"/>
      <c r="Y192" s="5"/>
      <c r="Z192" s="5"/>
      <c r="AA192" s="5"/>
      <c r="AB192" s="5"/>
      <c r="AC192" s="5"/>
    </row>
    <row r="193" spans="1:29">
      <c r="A193" s="17"/>
      <c r="B193" s="18"/>
      <c r="C193" s="18"/>
      <c r="D193" s="18"/>
      <c r="E193" s="18"/>
      <c r="F193" s="18"/>
      <c r="G193" s="18"/>
      <c r="H193" s="18"/>
      <c r="I193" s="18"/>
      <c r="J193" s="18"/>
      <c r="K193" s="18"/>
      <c r="L193" s="18"/>
      <c r="M193" s="18"/>
      <c r="N193" s="18"/>
      <c r="O193" s="18"/>
      <c r="P193" s="18"/>
      <c r="Q193" s="18"/>
      <c r="S193" s="19"/>
      <c r="T193" s="19"/>
      <c r="U193" s="20"/>
      <c r="V193" s="5"/>
      <c r="W193" s="5"/>
      <c r="X193" s="5"/>
      <c r="Y193" s="5"/>
      <c r="Z193" s="5"/>
      <c r="AA193" s="5"/>
      <c r="AB193" s="5"/>
      <c r="AC193" s="5"/>
    </row>
    <row r="194" spans="1:29">
      <c r="A194" s="17"/>
      <c r="B194" s="18"/>
      <c r="C194" s="18"/>
      <c r="D194" s="18"/>
      <c r="E194" s="18"/>
      <c r="F194" s="18"/>
      <c r="G194" s="18"/>
      <c r="H194" s="18"/>
      <c r="I194" s="18"/>
      <c r="J194" s="18"/>
      <c r="K194" s="18"/>
      <c r="L194" s="18"/>
      <c r="M194" s="18"/>
      <c r="N194" s="18"/>
      <c r="O194" s="18"/>
      <c r="P194" s="18"/>
      <c r="Q194" s="18"/>
      <c r="S194" s="19"/>
      <c r="T194" s="19"/>
      <c r="U194" s="20"/>
      <c r="V194" s="5"/>
      <c r="W194" s="5"/>
      <c r="X194" s="5"/>
      <c r="Y194" s="5"/>
      <c r="Z194" s="5"/>
      <c r="AA194" s="5"/>
      <c r="AB194" s="5"/>
      <c r="AC194" s="5"/>
    </row>
    <row r="195" spans="1:29">
      <c r="A195" s="17"/>
      <c r="B195" s="21"/>
      <c r="C195" s="21"/>
      <c r="D195" s="21"/>
      <c r="E195" s="21"/>
      <c r="F195" s="21"/>
      <c r="G195" s="21"/>
      <c r="H195" s="21"/>
      <c r="I195" s="21"/>
      <c r="J195" s="21"/>
      <c r="K195" s="21"/>
      <c r="L195" s="21"/>
      <c r="M195" s="21"/>
      <c r="N195" s="21"/>
      <c r="O195" s="21"/>
      <c r="P195" s="21"/>
      <c r="Q195" s="21"/>
      <c r="S195" s="19"/>
      <c r="T195" s="19"/>
      <c r="U195" s="20"/>
      <c r="V195" s="5"/>
      <c r="W195" s="5"/>
      <c r="X195" s="5"/>
      <c r="Y195" s="5"/>
      <c r="Z195" s="5"/>
      <c r="AA195" s="5"/>
      <c r="AB195" s="5"/>
      <c r="AC195" s="5"/>
    </row>
    <row r="196" spans="1:29">
      <c r="A196" s="17"/>
      <c r="B196" s="21"/>
      <c r="C196" s="21"/>
      <c r="D196" s="21"/>
      <c r="E196" s="21"/>
      <c r="F196" s="21"/>
      <c r="G196" s="21"/>
      <c r="H196" s="21"/>
      <c r="I196" s="21"/>
      <c r="J196" s="21"/>
      <c r="K196" s="21"/>
      <c r="L196" s="21"/>
      <c r="M196" s="21"/>
      <c r="N196" s="21"/>
      <c r="O196" s="21"/>
      <c r="P196" s="21"/>
      <c r="Q196" s="21"/>
      <c r="S196" s="19"/>
      <c r="T196" s="19"/>
      <c r="U196" s="20"/>
      <c r="V196" s="5"/>
      <c r="W196" s="5"/>
      <c r="X196" s="5"/>
      <c r="Y196" s="5"/>
      <c r="Z196" s="5"/>
      <c r="AA196" s="5"/>
      <c r="AB196" s="5"/>
      <c r="AC196" s="5"/>
    </row>
    <row r="197" spans="1:29">
      <c r="A197" s="17"/>
      <c r="B197" s="21"/>
      <c r="C197" s="21"/>
      <c r="D197" s="21"/>
      <c r="E197" s="21"/>
      <c r="F197" s="21"/>
      <c r="G197" s="21"/>
      <c r="H197" s="21"/>
      <c r="I197" s="21"/>
      <c r="J197" s="21"/>
      <c r="K197" s="21"/>
      <c r="L197" s="21"/>
      <c r="M197" s="21"/>
      <c r="N197" s="21"/>
      <c r="O197" s="21"/>
      <c r="P197" s="21"/>
      <c r="Q197" s="21"/>
      <c r="S197" s="19"/>
      <c r="T197" s="19"/>
      <c r="U197" s="20"/>
      <c r="V197" s="5"/>
      <c r="W197" s="5"/>
      <c r="X197" s="5"/>
      <c r="Y197" s="5"/>
      <c r="Z197" s="5"/>
      <c r="AA197" s="5"/>
      <c r="AB197" s="5"/>
      <c r="AC197" s="5"/>
    </row>
    <row r="198" spans="1:29">
      <c r="A198" s="17"/>
      <c r="B198" s="21"/>
      <c r="C198" s="21"/>
      <c r="D198" s="21"/>
      <c r="E198" s="21"/>
      <c r="F198" s="21"/>
      <c r="G198" s="21"/>
      <c r="H198" s="21"/>
      <c r="I198" s="21"/>
      <c r="J198" s="21"/>
      <c r="K198" s="21"/>
      <c r="L198" s="21"/>
      <c r="M198" s="21"/>
      <c r="N198" s="21"/>
      <c r="O198" s="21"/>
      <c r="P198" s="21"/>
      <c r="Q198" s="21"/>
      <c r="S198" s="19"/>
      <c r="T198" s="19"/>
      <c r="U198" s="20"/>
      <c r="V198" s="5"/>
      <c r="W198" s="5"/>
      <c r="X198" s="5"/>
      <c r="Y198" s="5"/>
      <c r="Z198" s="5"/>
      <c r="AA198" s="5"/>
      <c r="AB198" s="5"/>
      <c r="AC198" s="5"/>
    </row>
    <row r="199" spans="1:29">
      <c r="A199" s="17"/>
      <c r="B199" s="21"/>
      <c r="C199" s="21"/>
      <c r="D199" s="21"/>
      <c r="E199" s="21"/>
      <c r="F199" s="21"/>
      <c r="G199" s="21"/>
      <c r="H199" s="21"/>
      <c r="I199" s="21"/>
      <c r="J199" s="21"/>
      <c r="K199" s="21"/>
      <c r="L199" s="21"/>
      <c r="M199" s="21"/>
      <c r="N199" s="21"/>
      <c r="O199" s="21"/>
      <c r="P199" s="21"/>
      <c r="Q199" s="21"/>
      <c r="S199" s="19"/>
      <c r="T199" s="19"/>
      <c r="U199" s="20"/>
      <c r="V199" s="5"/>
      <c r="W199" s="5"/>
      <c r="X199" s="5"/>
      <c r="Y199" s="5"/>
      <c r="Z199" s="5"/>
      <c r="AA199" s="5"/>
      <c r="AB199" s="5"/>
      <c r="AC199" s="5"/>
    </row>
    <row r="200" spans="1:29">
      <c r="A200" s="17"/>
      <c r="B200" s="21"/>
      <c r="C200" s="21"/>
      <c r="D200" s="21"/>
      <c r="E200" s="21"/>
      <c r="F200" s="21"/>
      <c r="G200" s="21"/>
      <c r="H200" s="21"/>
      <c r="I200" s="21"/>
      <c r="J200" s="21"/>
      <c r="K200" s="21"/>
      <c r="L200" s="21"/>
      <c r="M200" s="21"/>
      <c r="N200" s="21"/>
      <c r="O200" s="21"/>
      <c r="P200" s="21"/>
      <c r="Q200" s="21"/>
      <c r="S200" s="19"/>
      <c r="T200" s="19"/>
      <c r="U200" s="20"/>
      <c r="V200" s="5"/>
      <c r="W200" s="5"/>
      <c r="X200" s="5"/>
      <c r="Y200" s="5"/>
      <c r="Z200" s="5"/>
      <c r="AA200" s="5"/>
      <c r="AB200" s="5"/>
      <c r="AC200" s="5"/>
    </row>
    <row r="201" spans="1:29">
      <c r="A201" s="17"/>
      <c r="B201" s="21"/>
      <c r="C201" s="21"/>
      <c r="D201" s="21"/>
      <c r="E201" s="21"/>
      <c r="F201" s="21"/>
      <c r="G201" s="21"/>
      <c r="H201" s="21"/>
      <c r="I201" s="21"/>
      <c r="J201" s="21"/>
      <c r="K201" s="21"/>
      <c r="L201" s="21"/>
      <c r="M201" s="21"/>
      <c r="N201" s="21"/>
      <c r="O201" s="21"/>
      <c r="P201" s="21"/>
      <c r="Q201" s="21"/>
      <c r="S201" s="19"/>
      <c r="T201" s="19"/>
      <c r="U201" s="20"/>
      <c r="V201" s="5"/>
      <c r="W201" s="5"/>
      <c r="X201" s="5"/>
      <c r="Y201" s="5"/>
      <c r="Z201" s="5"/>
      <c r="AA201" s="5"/>
      <c r="AB201" s="5"/>
      <c r="AC201" s="5"/>
    </row>
    <row r="202" spans="1:29">
      <c r="A202" s="17"/>
      <c r="B202" s="21"/>
      <c r="C202" s="21"/>
      <c r="D202" s="21"/>
      <c r="E202" s="21"/>
      <c r="F202" s="21"/>
      <c r="G202" s="21"/>
      <c r="H202" s="21"/>
      <c r="I202" s="21"/>
      <c r="J202" s="21"/>
      <c r="K202" s="21"/>
      <c r="L202" s="21"/>
      <c r="M202" s="21"/>
      <c r="N202" s="21"/>
      <c r="O202" s="21"/>
      <c r="P202" s="21"/>
      <c r="Q202" s="21"/>
      <c r="S202" s="19"/>
      <c r="T202" s="19"/>
      <c r="U202" s="20"/>
      <c r="V202" s="5"/>
      <c r="W202" s="5"/>
      <c r="X202" s="5"/>
      <c r="Y202" s="5"/>
      <c r="Z202" s="5"/>
      <c r="AA202" s="5"/>
      <c r="AB202" s="5"/>
      <c r="AC202" s="5"/>
    </row>
    <row r="203" spans="1:29">
      <c r="A203" s="17"/>
      <c r="B203" s="21"/>
      <c r="C203" s="21"/>
      <c r="D203" s="21"/>
      <c r="E203" s="21"/>
      <c r="F203" s="21"/>
      <c r="G203" s="21"/>
      <c r="H203" s="21"/>
      <c r="I203" s="21"/>
      <c r="J203" s="21"/>
      <c r="K203" s="21"/>
      <c r="L203" s="21"/>
      <c r="M203" s="21"/>
      <c r="N203" s="21"/>
      <c r="O203" s="21"/>
      <c r="P203" s="21"/>
      <c r="Q203" s="21"/>
      <c r="S203" s="19"/>
      <c r="T203" s="19"/>
      <c r="U203" s="20"/>
      <c r="V203" s="5"/>
      <c r="W203" s="5"/>
      <c r="X203" s="5"/>
      <c r="Y203" s="5"/>
      <c r="Z203" s="5"/>
      <c r="AA203" s="5"/>
      <c r="AB203" s="5"/>
      <c r="AC203" s="5"/>
    </row>
    <row r="204" spans="1:29">
      <c r="A204" s="17"/>
      <c r="B204" s="21"/>
      <c r="C204" s="21"/>
      <c r="D204" s="21"/>
      <c r="E204" s="21"/>
      <c r="F204" s="21"/>
      <c r="G204" s="21"/>
      <c r="H204" s="21"/>
      <c r="I204" s="21"/>
      <c r="J204" s="21"/>
      <c r="K204" s="21"/>
      <c r="L204" s="21"/>
      <c r="M204" s="21"/>
      <c r="N204" s="21"/>
      <c r="O204" s="21"/>
      <c r="P204" s="21"/>
      <c r="Q204" s="21"/>
      <c r="S204" s="19"/>
      <c r="T204" s="19"/>
      <c r="U204" s="20"/>
      <c r="V204" s="5"/>
      <c r="W204" s="5"/>
      <c r="X204" s="5"/>
      <c r="Y204" s="5"/>
      <c r="Z204" s="5"/>
      <c r="AA204" s="5"/>
      <c r="AB204" s="5"/>
      <c r="AC204" s="5"/>
    </row>
    <row r="205" spans="1:29">
      <c r="A205" s="17"/>
      <c r="B205" s="21"/>
      <c r="C205" s="21"/>
      <c r="D205" s="21"/>
      <c r="E205" s="21"/>
      <c r="F205" s="21"/>
      <c r="G205" s="21"/>
      <c r="H205" s="21"/>
      <c r="I205" s="21"/>
      <c r="J205" s="21"/>
      <c r="K205" s="21"/>
      <c r="L205" s="21"/>
      <c r="M205" s="21"/>
      <c r="N205" s="21"/>
      <c r="O205" s="21"/>
      <c r="P205" s="21"/>
      <c r="Q205" s="21"/>
      <c r="S205" s="19"/>
      <c r="T205" s="19"/>
      <c r="U205" s="20"/>
      <c r="V205" s="5"/>
      <c r="W205" s="5"/>
      <c r="X205" s="5"/>
      <c r="Y205" s="5"/>
      <c r="Z205" s="5"/>
      <c r="AA205" s="5"/>
      <c r="AB205" s="5"/>
      <c r="AC205" s="5"/>
    </row>
    <row r="206" spans="1:29">
      <c r="A206" s="17"/>
      <c r="B206" s="21"/>
      <c r="C206" s="21"/>
      <c r="D206" s="21"/>
      <c r="E206" s="21"/>
      <c r="F206" s="21"/>
      <c r="G206" s="21"/>
      <c r="H206" s="21"/>
      <c r="I206" s="21"/>
      <c r="J206" s="21"/>
      <c r="K206" s="21"/>
      <c r="L206" s="21"/>
      <c r="M206" s="21"/>
      <c r="N206" s="21"/>
      <c r="O206" s="21"/>
      <c r="P206" s="21"/>
      <c r="Q206" s="21"/>
      <c r="S206" s="19"/>
      <c r="T206" s="19"/>
      <c r="U206" s="20"/>
      <c r="V206" s="5"/>
      <c r="W206" s="5"/>
      <c r="X206" s="5"/>
      <c r="Y206" s="5"/>
      <c r="Z206" s="5"/>
      <c r="AA206" s="5"/>
      <c r="AB206" s="5"/>
      <c r="AC206" s="5"/>
    </row>
    <row r="207" spans="1:29">
      <c r="A207" s="17"/>
      <c r="B207" s="21"/>
      <c r="C207" s="21"/>
      <c r="D207" s="21"/>
      <c r="E207" s="21"/>
      <c r="F207" s="21"/>
      <c r="G207" s="21"/>
      <c r="H207" s="21"/>
      <c r="I207" s="21"/>
      <c r="J207" s="21"/>
      <c r="K207" s="21"/>
      <c r="L207" s="21"/>
      <c r="M207" s="21"/>
      <c r="N207" s="21"/>
      <c r="O207" s="21"/>
      <c r="P207" s="21"/>
      <c r="Q207" s="21"/>
      <c r="S207" s="19"/>
      <c r="T207" s="19"/>
      <c r="U207" s="20"/>
      <c r="V207" s="5"/>
      <c r="W207" s="5"/>
      <c r="X207" s="5"/>
      <c r="Y207" s="5"/>
      <c r="Z207" s="5"/>
      <c r="AA207" s="5"/>
      <c r="AB207" s="5"/>
      <c r="AC207" s="5"/>
    </row>
    <row r="208" spans="1:29">
      <c r="A208" s="17"/>
      <c r="B208" s="21"/>
      <c r="C208" s="21"/>
      <c r="D208" s="21"/>
      <c r="E208" s="21"/>
      <c r="F208" s="21"/>
      <c r="G208" s="21"/>
      <c r="H208" s="21"/>
      <c r="I208" s="21"/>
      <c r="J208" s="21"/>
      <c r="K208" s="21"/>
      <c r="L208" s="21"/>
      <c r="M208" s="21"/>
      <c r="N208" s="21"/>
      <c r="O208" s="21"/>
      <c r="P208" s="21"/>
      <c r="Q208" s="21"/>
      <c r="S208" s="19"/>
      <c r="T208" s="19"/>
      <c r="U208" s="20"/>
      <c r="V208" s="5"/>
      <c r="W208" s="5"/>
      <c r="X208" s="5"/>
      <c r="Y208" s="5"/>
      <c r="Z208" s="5"/>
      <c r="AA208" s="5"/>
      <c r="AB208" s="5"/>
      <c r="AC208" s="5"/>
    </row>
    <row r="209" spans="1:29">
      <c r="A209" s="17"/>
      <c r="B209" s="21"/>
      <c r="C209" s="21"/>
      <c r="D209" s="21"/>
      <c r="E209" s="21"/>
      <c r="F209" s="21"/>
      <c r="G209" s="21"/>
      <c r="H209" s="21"/>
      <c r="I209" s="21"/>
      <c r="J209" s="21"/>
      <c r="K209" s="21"/>
      <c r="L209" s="21"/>
      <c r="M209" s="21"/>
      <c r="N209" s="21"/>
      <c r="O209" s="21"/>
      <c r="P209" s="21"/>
      <c r="Q209" s="21"/>
      <c r="S209" s="19"/>
      <c r="T209" s="19"/>
      <c r="U209" s="20"/>
      <c r="V209" s="5"/>
      <c r="W209" s="5"/>
      <c r="X209" s="5"/>
      <c r="Y209" s="5"/>
      <c r="Z209" s="5"/>
      <c r="AA209" s="5"/>
      <c r="AB209" s="5"/>
      <c r="AC209" s="5"/>
    </row>
    <row r="210" spans="1:29">
      <c r="A210" s="17"/>
      <c r="B210" s="21"/>
      <c r="C210" s="21"/>
      <c r="D210" s="21"/>
      <c r="E210" s="21"/>
      <c r="F210" s="21"/>
      <c r="G210" s="21"/>
      <c r="H210" s="21"/>
      <c r="I210" s="21"/>
      <c r="J210" s="21"/>
      <c r="K210" s="21"/>
      <c r="L210" s="21"/>
      <c r="M210" s="21"/>
      <c r="N210" s="21"/>
      <c r="O210" s="21"/>
      <c r="P210" s="21"/>
      <c r="Q210" s="21"/>
      <c r="S210" s="19"/>
      <c r="T210" s="19"/>
      <c r="U210" s="20"/>
      <c r="V210" s="5"/>
      <c r="W210" s="5"/>
      <c r="X210" s="5"/>
      <c r="Y210" s="5"/>
      <c r="Z210" s="5"/>
      <c r="AA210" s="5"/>
      <c r="AB210" s="5"/>
      <c r="AC210" s="5"/>
    </row>
    <row r="211" spans="1:29">
      <c r="A211" s="17"/>
      <c r="B211" s="21"/>
      <c r="C211" s="21"/>
      <c r="D211" s="21"/>
      <c r="E211" s="21"/>
      <c r="F211" s="21"/>
      <c r="G211" s="21"/>
      <c r="H211" s="21"/>
      <c r="I211" s="21"/>
      <c r="J211" s="21"/>
      <c r="K211" s="21"/>
      <c r="L211" s="21"/>
      <c r="M211" s="21"/>
      <c r="N211" s="21"/>
      <c r="O211" s="21"/>
      <c r="P211" s="21"/>
      <c r="Q211" s="21"/>
      <c r="S211" s="19"/>
      <c r="T211" s="19"/>
      <c r="U211" s="20"/>
      <c r="V211" s="5"/>
      <c r="W211" s="5"/>
      <c r="X211" s="5"/>
      <c r="Y211" s="5"/>
      <c r="Z211" s="5"/>
      <c r="AA211" s="5"/>
      <c r="AB211" s="5"/>
      <c r="AC211" s="5"/>
    </row>
    <row r="212" spans="1:29">
      <c r="A212" s="17"/>
      <c r="B212" s="21"/>
      <c r="C212" s="21"/>
      <c r="D212" s="21"/>
      <c r="E212" s="21"/>
      <c r="F212" s="21"/>
      <c r="G212" s="21"/>
      <c r="H212" s="21"/>
      <c r="I212" s="21"/>
      <c r="J212" s="21"/>
      <c r="K212" s="21"/>
      <c r="L212" s="21"/>
      <c r="M212" s="21"/>
      <c r="N212" s="21"/>
      <c r="O212" s="21"/>
      <c r="P212" s="21"/>
      <c r="Q212" s="21"/>
      <c r="S212" s="19"/>
      <c r="T212" s="19"/>
      <c r="U212" s="20"/>
      <c r="V212" s="5"/>
      <c r="W212" s="5"/>
      <c r="X212" s="5"/>
      <c r="Y212" s="5"/>
      <c r="Z212" s="5"/>
      <c r="AA212" s="5"/>
      <c r="AB212" s="5"/>
      <c r="AC212" s="5"/>
    </row>
    <row r="213" spans="1:29">
      <c r="A213" s="17"/>
      <c r="B213" s="21"/>
      <c r="C213" s="21"/>
      <c r="D213" s="21"/>
      <c r="E213" s="21"/>
      <c r="F213" s="21"/>
      <c r="G213" s="21"/>
      <c r="H213" s="21"/>
      <c r="I213" s="21"/>
      <c r="J213" s="21"/>
      <c r="K213" s="21"/>
      <c r="L213" s="21"/>
      <c r="M213" s="21"/>
      <c r="N213" s="21"/>
      <c r="O213" s="21"/>
      <c r="P213" s="21"/>
      <c r="Q213" s="21"/>
      <c r="S213" s="19"/>
      <c r="T213" s="19"/>
      <c r="U213" s="20"/>
      <c r="V213" s="5"/>
      <c r="W213" s="5"/>
      <c r="X213" s="5"/>
      <c r="Y213" s="5"/>
      <c r="Z213" s="5"/>
      <c r="AA213" s="5"/>
      <c r="AB213" s="5"/>
      <c r="AC213" s="5"/>
    </row>
    <row r="214" spans="1:29">
      <c r="A214" s="17"/>
      <c r="B214" s="21"/>
      <c r="C214" s="21"/>
      <c r="D214" s="21"/>
      <c r="E214" s="21"/>
      <c r="F214" s="21"/>
      <c r="G214" s="21"/>
      <c r="H214" s="21"/>
      <c r="I214" s="21"/>
      <c r="J214" s="21"/>
      <c r="K214" s="21"/>
      <c r="L214" s="21"/>
      <c r="M214" s="21"/>
      <c r="N214" s="21"/>
      <c r="O214" s="21"/>
      <c r="P214" s="21"/>
      <c r="Q214" s="21"/>
      <c r="S214" s="19"/>
      <c r="T214" s="19"/>
      <c r="U214" s="20"/>
      <c r="V214" s="5"/>
      <c r="W214" s="5"/>
      <c r="X214" s="5"/>
      <c r="Y214" s="5"/>
      <c r="Z214" s="5"/>
      <c r="AA214" s="5"/>
      <c r="AB214" s="5"/>
      <c r="AC214" s="5"/>
    </row>
    <row r="215" spans="1:29">
      <c r="A215" s="20"/>
      <c r="B215" s="20"/>
      <c r="C215" s="5"/>
      <c r="D215" s="20"/>
      <c r="E215" s="5"/>
      <c r="F215" s="20"/>
      <c r="G215" s="5"/>
      <c r="H215" s="20"/>
      <c r="I215" s="5"/>
      <c r="J215" s="20"/>
      <c r="K215" s="5"/>
      <c r="L215" s="20"/>
      <c r="M215" s="5"/>
      <c r="N215" s="20"/>
      <c r="O215" s="5"/>
      <c r="P215" s="20"/>
      <c r="Q215" s="20"/>
      <c r="T215" s="11"/>
      <c r="U215" s="20"/>
      <c r="V215" s="5"/>
      <c r="W215" s="5"/>
      <c r="X215" s="5"/>
      <c r="Y215" s="5"/>
      <c r="Z215" s="5"/>
      <c r="AA215" s="5"/>
      <c r="AB215" s="5"/>
      <c r="AC215" s="5"/>
    </row>
    <row r="216" spans="1:29">
      <c r="A216" s="24"/>
      <c r="B216" s="25"/>
      <c r="C216" s="26"/>
      <c r="D216" s="25"/>
      <c r="E216" s="26"/>
      <c r="F216" s="25"/>
      <c r="G216" s="26"/>
      <c r="H216" s="25"/>
      <c r="I216" s="26"/>
      <c r="J216" s="25"/>
      <c r="K216" s="26"/>
      <c r="L216" s="25"/>
      <c r="M216" s="26"/>
      <c r="N216" s="25"/>
      <c r="O216" s="26"/>
      <c r="P216" s="25"/>
      <c r="Q216" s="26"/>
      <c r="S216" s="27"/>
      <c r="T216" s="27"/>
      <c r="U216" s="20"/>
      <c r="V216" s="5"/>
      <c r="W216" s="5"/>
      <c r="X216" s="5"/>
      <c r="Y216" s="5"/>
      <c r="Z216" s="5"/>
      <c r="AA216" s="5"/>
      <c r="AB216" s="5"/>
      <c r="AC216" s="5"/>
    </row>
    <row r="217" spans="1:29">
      <c r="A217" s="17"/>
      <c r="B217" s="18"/>
      <c r="C217" s="18"/>
      <c r="D217" s="18"/>
      <c r="E217" s="18"/>
      <c r="F217" s="18"/>
      <c r="G217" s="18"/>
      <c r="H217" s="18"/>
      <c r="I217" s="18"/>
      <c r="J217" s="18"/>
      <c r="K217" s="18"/>
      <c r="L217" s="18"/>
      <c r="M217" s="18"/>
      <c r="N217" s="18"/>
      <c r="O217" s="18"/>
      <c r="P217" s="18"/>
      <c r="Q217" s="18"/>
      <c r="S217" s="19"/>
      <c r="T217" s="19"/>
      <c r="U217" s="20"/>
      <c r="V217" s="5"/>
      <c r="W217" s="5"/>
      <c r="X217" s="5"/>
      <c r="Y217" s="5"/>
      <c r="Z217" s="5"/>
      <c r="AA217" s="5"/>
      <c r="AB217" s="5"/>
      <c r="AC217" s="5"/>
    </row>
    <row r="218" spans="1:29">
      <c r="A218" s="17"/>
      <c r="B218" s="18"/>
      <c r="C218" s="18"/>
      <c r="D218" s="18"/>
      <c r="E218" s="18"/>
      <c r="F218" s="18"/>
      <c r="G218" s="18"/>
      <c r="H218" s="18"/>
      <c r="I218" s="18"/>
      <c r="J218" s="18"/>
      <c r="K218" s="18"/>
      <c r="L218" s="18"/>
      <c r="M218" s="18"/>
      <c r="N218" s="18"/>
      <c r="O218" s="18"/>
      <c r="P218" s="18"/>
      <c r="Q218" s="18"/>
      <c r="S218" s="19"/>
      <c r="T218" s="19"/>
      <c r="U218" s="20"/>
      <c r="V218" s="5"/>
      <c r="W218" s="5"/>
      <c r="X218" s="5"/>
      <c r="Y218" s="5"/>
      <c r="Z218" s="5"/>
      <c r="AA218" s="5"/>
      <c r="AB218" s="5"/>
      <c r="AC218" s="5"/>
    </row>
    <row r="219" spans="1:29">
      <c r="A219" s="17"/>
      <c r="B219" s="18"/>
      <c r="C219" s="18"/>
      <c r="D219" s="18"/>
      <c r="E219" s="18"/>
      <c r="F219" s="18"/>
      <c r="G219" s="18"/>
      <c r="H219" s="18"/>
      <c r="I219" s="18"/>
      <c r="J219" s="18"/>
      <c r="K219" s="18"/>
      <c r="L219" s="18"/>
      <c r="M219" s="18"/>
      <c r="N219" s="18"/>
      <c r="O219" s="18"/>
      <c r="P219" s="18"/>
      <c r="Q219" s="18"/>
      <c r="S219" s="19"/>
      <c r="T219" s="19"/>
      <c r="U219" s="20"/>
      <c r="V219" s="5"/>
      <c r="W219" s="5"/>
      <c r="X219" s="5"/>
      <c r="Y219" s="5"/>
      <c r="Z219" s="5"/>
      <c r="AA219" s="5"/>
      <c r="AB219" s="5"/>
      <c r="AC219" s="5"/>
    </row>
    <row r="220" spans="1:29">
      <c r="A220" s="17"/>
      <c r="B220" s="18"/>
      <c r="C220" s="18"/>
      <c r="D220" s="18"/>
      <c r="E220" s="18"/>
      <c r="F220" s="18"/>
      <c r="G220" s="18"/>
      <c r="H220" s="18"/>
      <c r="I220" s="18"/>
      <c r="J220" s="18"/>
      <c r="K220" s="18"/>
      <c r="L220" s="18"/>
      <c r="M220" s="18"/>
      <c r="N220" s="18"/>
      <c r="O220" s="18"/>
      <c r="P220" s="18"/>
      <c r="Q220" s="18"/>
      <c r="S220" s="19"/>
      <c r="T220" s="19"/>
      <c r="U220" s="20"/>
      <c r="V220" s="5"/>
      <c r="W220" s="5"/>
      <c r="X220" s="5"/>
      <c r="Y220" s="5"/>
      <c r="Z220" s="5"/>
      <c r="AA220" s="5"/>
      <c r="AB220" s="5"/>
      <c r="AC220" s="5"/>
    </row>
    <row r="221" spans="1:29">
      <c r="A221" s="17"/>
      <c r="B221" s="18"/>
      <c r="C221" s="18"/>
      <c r="D221" s="18"/>
      <c r="E221" s="18"/>
      <c r="F221" s="18"/>
      <c r="G221" s="18"/>
      <c r="H221" s="18"/>
      <c r="I221" s="18"/>
      <c r="J221" s="18"/>
      <c r="K221" s="18"/>
      <c r="L221" s="18"/>
      <c r="M221" s="18"/>
      <c r="N221" s="18"/>
      <c r="O221" s="18"/>
      <c r="P221" s="18"/>
      <c r="Q221" s="18"/>
      <c r="S221" s="19"/>
      <c r="T221" s="19"/>
      <c r="U221" s="20"/>
      <c r="V221" s="5"/>
      <c r="W221" s="5"/>
      <c r="X221" s="5"/>
      <c r="Y221" s="5"/>
      <c r="Z221" s="5"/>
      <c r="AA221" s="5"/>
      <c r="AB221" s="5"/>
      <c r="AC221" s="5"/>
    </row>
    <row r="222" spans="1:29">
      <c r="A222" s="17"/>
      <c r="B222" s="18"/>
      <c r="C222" s="18"/>
      <c r="D222" s="18"/>
      <c r="E222" s="18"/>
      <c r="F222" s="18"/>
      <c r="G222" s="18"/>
      <c r="H222" s="18"/>
      <c r="I222" s="18"/>
      <c r="J222" s="18"/>
      <c r="K222" s="18"/>
      <c r="L222" s="18"/>
      <c r="M222" s="18"/>
      <c r="N222" s="18"/>
      <c r="O222" s="18"/>
      <c r="P222" s="18"/>
      <c r="Q222" s="18"/>
      <c r="S222" s="19"/>
      <c r="T222" s="19"/>
      <c r="U222" s="20"/>
      <c r="V222" s="5"/>
      <c r="W222" s="5"/>
      <c r="X222" s="5"/>
      <c r="Y222" s="5"/>
      <c r="Z222" s="5"/>
      <c r="AA222" s="5"/>
      <c r="AB222" s="5"/>
      <c r="AC222" s="5"/>
    </row>
    <row r="223" spans="1:29">
      <c r="A223" s="17"/>
      <c r="B223" s="18"/>
      <c r="C223" s="18"/>
      <c r="D223" s="18"/>
      <c r="E223" s="18"/>
      <c r="F223" s="18"/>
      <c r="G223" s="18"/>
      <c r="H223" s="18"/>
      <c r="I223" s="18"/>
      <c r="J223" s="18"/>
      <c r="K223" s="18"/>
      <c r="L223" s="18"/>
      <c r="M223" s="18"/>
      <c r="N223" s="18"/>
      <c r="O223" s="18"/>
      <c r="P223" s="18"/>
      <c r="Q223" s="18"/>
      <c r="S223" s="19"/>
      <c r="T223" s="19"/>
      <c r="U223" s="20"/>
      <c r="V223" s="5"/>
      <c r="W223" s="5"/>
      <c r="X223" s="5"/>
      <c r="Y223" s="5"/>
      <c r="Z223" s="5"/>
      <c r="AA223" s="5"/>
      <c r="AB223" s="5"/>
      <c r="AC223" s="5"/>
    </row>
    <row r="224" spans="1:29">
      <c r="A224" s="17"/>
      <c r="B224" s="18"/>
      <c r="C224" s="18"/>
      <c r="D224" s="18"/>
      <c r="E224" s="18"/>
      <c r="F224" s="18"/>
      <c r="G224" s="18"/>
      <c r="H224" s="18"/>
      <c r="I224" s="18"/>
      <c r="J224" s="18"/>
      <c r="K224" s="18"/>
      <c r="L224" s="18"/>
      <c r="M224" s="18"/>
      <c r="N224" s="18"/>
      <c r="O224" s="18"/>
      <c r="P224" s="18"/>
      <c r="Q224" s="18"/>
      <c r="S224" s="19"/>
      <c r="T224" s="19"/>
      <c r="U224" s="20"/>
      <c r="V224" s="5"/>
      <c r="W224" s="5"/>
      <c r="X224" s="5"/>
      <c r="Y224" s="5"/>
      <c r="Z224" s="5"/>
      <c r="AA224" s="5"/>
      <c r="AB224" s="5"/>
      <c r="AC224" s="5"/>
    </row>
    <row r="225" spans="1:29">
      <c r="A225" s="17"/>
      <c r="B225" s="18"/>
      <c r="C225" s="18"/>
      <c r="D225" s="18"/>
      <c r="E225" s="18"/>
      <c r="F225" s="18"/>
      <c r="G225" s="18"/>
      <c r="H225" s="18"/>
      <c r="I225" s="18"/>
      <c r="J225" s="18"/>
      <c r="K225" s="18"/>
      <c r="L225" s="18"/>
      <c r="M225" s="18"/>
      <c r="N225" s="18"/>
      <c r="O225" s="18"/>
      <c r="P225" s="18"/>
      <c r="Q225" s="18"/>
      <c r="S225" s="19"/>
      <c r="T225" s="19"/>
      <c r="U225" s="20"/>
      <c r="V225" s="5"/>
      <c r="W225" s="5"/>
      <c r="X225" s="5"/>
      <c r="Y225" s="5"/>
      <c r="Z225" s="5"/>
      <c r="AA225" s="5"/>
      <c r="AB225" s="5"/>
      <c r="AC225" s="5"/>
    </row>
    <row r="226" spans="1:29">
      <c r="A226" s="17"/>
      <c r="B226" s="18"/>
      <c r="C226" s="18"/>
      <c r="D226" s="18"/>
      <c r="E226" s="18"/>
      <c r="F226" s="18"/>
      <c r="G226" s="18"/>
      <c r="H226" s="18"/>
      <c r="I226" s="18"/>
      <c r="J226" s="18"/>
      <c r="K226" s="18"/>
      <c r="L226" s="18"/>
      <c r="M226" s="18"/>
      <c r="N226" s="18"/>
      <c r="O226" s="18"/>
      <c r="P226" s="18"/>
      <c r="Q226" s="18"/>
      <c r="S226" s="19"/>
      <c r="T226" s="19"/>
      <c r="U226" s="20"/>
      <c r="V226" s="5"/>
      <c r="W226" s="5"/>
      <c r="X226" s="5"/>
      <c r="Y226" s="5"/>
      <c r="Z226" s="5"/>
      <c r="AA226" s="5"/>
      <c r="AB226" s="5"/>
      <c r="AC226" s="5"/>
    </row>
    <row r="227" spans="1:29">
      <c r="A227" s="17"/>
      <c r="B227" s="18"/>
      <c r="C227" s="18"/>
      <c r="D227" s="18"/>
      <c r="E227" s="18"/>
      <c r="F227" s="18"/>
      <c r="G227" s="18"/>
      <c r="H227" s="18"/>
      <c r="I227" s="18"/>
      <c r="J227" s="18"/>
      <c r="K227" s="18"/>
      <c r="L227" s="18"/>
      <c r="M227" s="18"/>
      <c r="N227" s="18"/>
      <c r="O227" s="18"/>
      <c r="P227" s="18"/>
      <c r="Q227" s="18"/>
      <c r="S227" s="19"/>
      <c r="T227" s="19"/>
      <c r="U227" s="20"/>
      <c r="V227" s="5"/>
      <c r="W227" s="5"/>
      <c r="X227" s="5"/>
      <c r="Y227" s="5"/>
      <c r="Z227" s="5"/>
      <c r="AA227" s="5"/>
      <c r="AB227" s="5"/>
      <c r="AC227" s="5"/>
    </row>
    <row r="228" spans="1:29">
      <c r="A228" s="17"/>
      <c r="B228" s="18"/>
      <c r="C228" s="18"/>
      <c r="D228" s="18"/>
      <c r="E228" s="18"/>
      <c r="F228" s="18"/>
      <c r="G228" s="18"/>
      <c r="H228" s="18"/>
      <c r="I228" s="18"/>
      <c r="J228" s="18"/>
      <c r="K228" s="18"/>
      <c r="L228" s="18"/>
      <c r="M228" s="18"/>
      <c r="N228" s="18"/>
      <c r="O228" s="18"/>
      <c r="P228" s="18"/>
      <c r="Q228" s="18"/>
      <c r="S228" s="19"/>
      <c r="T228" s="19"/>
      <c r="U228" s="20"/>
      <c r="V228" s="5"/>
      <c r="W228" s="5"/>
      <c r="X228" s="5"/>
      <c r="Y228" s="5"/>
      <c r="Z228" s="5"/>
      <c r="AA228" s="5"/>
      <c r="AB228" s="5"/>
      <c r="AC228" s="5"/>
    </row>
    <row r="229" spans="1:29">
      <c r="A229" s="17"/>
      <c r="B229" s="21"/>
      <c r="C229" s="21"/>
      <c r="D229" s="21"/>
      <c r="E229" s="21"/>
      <c r="F229" s="21"/>
      <c r="G229" s="21"/>
      <c r="H229" s="21"/>
      <c r="I229" s="21"/>
      <c r="J229" s="21"/>
      <c r="K229" s="21"/>
      <c r="L229" s="21"/>
      <c r="M229" s="21"/>
      <c r="N229" s="21"/>
      <c r="O229" s="21"/>
      <c r="P229" s="21"/>
      <c r="Q229" s="21"/>
      <c r="S229" s="19"/>
      <c r="T229" s="19"/>
      <c r="U229" s="20"/>
      <c r="V229" s="5"/>
      <c r="W229" s="5"/>
      <c r="X229" s="5"/>
      <c r="Y229" s="5"/>
      <c r="Z229" s="5"/>
      <c r="AA229" s="5"/>
      <c r="AB229" s="5"/>
      <c r="AC229" s="5"/>
    </row>
    <row r="230" spans="1:29">
      <c r="A230" s="17"/>
      <c r="B230" s="21"/>
      <c r="C230" s="21"/>
      <c r="D230" s="21"/>
      <c r="E230" s="21"/>
      <c r="F230" s="21"/>
      <c r="G230" s="21"/>
      <c r="H230" s="21"/>
      <c r="I230" s="21"/>
      <c r="J230" s="21"/>
      <c r="K230" s="21"/>
      <c r="L230" s="21"/>
      <c r="M230" s="21"/>
      <c r="N230" s="21"/>
      <c r="O230" s="21"/>
      <c r="P230" s="21"/>
      <c r="Q230" s="21"/>
      <c r="S230" s="19"/>
      <c r="T230" s="19"/>
      <c r="U230" s="20"/>
      <c r="V230" s="5"/>
      <c r="W230" s="5"/>
      <c r="X230" s="5"/>
      <c r="Y230" s="5"/>
      <c r="Z230" s="5"/>
      <c r="AA230" s="5"/>
      <c r="AB230" s="5"/>
      <c r="AC230" s="5"/>
    </row>
    <row r="231" spans="1:29">
      <c r="A231" s="17"/>
      <c r="B231" s="21"/>
      <c r="C231" s="21"/>
      <c r="D231" s="21"/>
      <c r="E231" s="21"/>
      <c r="F231" s="21"/>
      <c r="G231" s="21"/>
      <c r="H231" s="21"/>
      <c r="I231" s="21"/>
      <c r="J231" s="21"/>
      <c r="K231" s="21"/>
      <c r="L231" s="21"/>
      <c r="M231" s="21"/>
      <c r="N231" s="21"/>
      <c r="O231" s="21"/>
      <c r="P231" s="21"/>
      <c r="Q231" s="21"/>
      <c r="S231" s="19"/>
      <c r="T231" s="19"/>
      <c r="U231" s="20"/>
      <c r="V231" s="5"/>
      <c r="W231" s="5"/>
      <c r="X231" s="5"/>
      <c r="Y231" s="5"/>
      <c r="Z231" s="5"/>
      <c r="AA231" s="5"/>
      <c r="AB231" s="5"/>
      <c r="AC231" s="5"/>
    </row>
    <row r="232" spans="1:29">
      <c r="A232" s="17"/>
      <c r="B232" s="21"/>
      <c r="C232" s="21"/>
      <c r="D232" s="21"/>
      <c r="E232" s="21"/>
      <c r="F232" s="21"/>
      <c r="G232" s="21"/>
      <c r="H232" s="21"/>
      <c r="I232" s="21"/>
      <c r="J232" s="21"/>
      <c r="K232" s="21"/>
      <c r="L232" s="21"/>
      <c r="M232" s="21"/>
      <c r="N232" s="21"/>
      <c r="O232" s="21"/>
      <c r="P232" s="21"/>
      <c r="Q232" s="21"/>
      <c r="S232" s="19"/>
      <c r="T232" s="19"/>
      <c r="U232" s="20"/>
      <c r="V232" s="5"/>
      <c r="W232" s="5"/>
      <c r="X232" s="5"/>
      <c r="Y232" s="5"/>
      <c r="Z232" s="5"/>
      <c r="AA232" s="5"/>
      <c r="AB232" s="5"/>
      <c r="AC232" s="5"/>
    </row>
    <row r="233" spans="1:29">
      <c r="A233" s="17"/>
      <c r="B233" s="21"/>
      <c r="C233" s="21"/>
      <c r="D233" s="21"/>
      <c r="E233" s="21"/>
      <c r="F233" s="21"/>
      <c r="G233" s="21"/>
      <c r="H233" s="21"/>
      <c r="I233" s="21"/>
      <c r="J233" s="21"/>
      <c r="K233" s="21"/>
      <c r="L233" s="21"/>
      <c r="M233" s="21"/>
      <c r="N233" s="21"/>
      <c r="O233" s="21"/>
      <c r="P233" s="21"/>
      <c r="Q233" s="21"/>
      <c r="S233" s="19"/>
      <c r="T233" s="19"/>
      <c r="U233" s="20"/>
      <c r="V233" s="5"/>
      <c r="W233" s="5"/>
      <c r="X233" s="5"/>
      <c r="Y233" s="5"/>
      <c r="Z233" s="5"/>
      <c r="AA233" s="5"/>
      <c r="AB233" s="5"/>
      <c r="AC233" s="5"/>
    </row>
    <row r="234" spans="1:29">
      <c r="A234" s="17"/>
      <c r="B234" s="21"/>
      <c r="C234" s="21"/>
      <c r="D234" s="21"/>
      <c r="E234" s="21"/>
      <c r="F234" s="21"/>
      <c r="G234" s="21"/>
      <c r="H234" s="21"/>
      <c r="I234" s="21"/>
      <c r="J234" s="21"/>
      <c r="K234" s="21"/>
      <c r="L234" s="21"/>
      <c r="M234" s="21"/>
      <c r="N234" s="21"/>
      <c r="O234" s="21"/>
      <c r="P234" s="21"/>
      <c r="Q234" s="21"/>
      <c r="S234" s="19"/>
      <c r="T234" s="19"/>
      <c r="U234" s="20"/>
      <c r="V234" s="5"/>
      <c r="W234" s="5"/>
      <c r="X234" s="5"/>
      <c r="Y234" s="5"/>
      <c r="Z234" s="5"/>
      <c r="AA234" s="5"/>
      <c r="AB234" s="5"/>
      <c r="AC234" s="5"/>
    </row>
    <row r="235" spans="1:29">
      <c r="A235" s="17"/>
      <c r="B235" s="21"/>
      <c r="C235" s="21"/>
      <c r="D235" s="21"/>
      <c r="E235" s="21"/>
      <c r="F235" s="21"/>
      <c r="G235" s="21"/>
      <c r="H235" s="21"/>
      <c r="I235" s="21"/>
      <c r="J235" s="21"/>
      <c r="K235" s="21"/>
      <c r="L235" s="21"/>
      <c r="M235" s="21"/>
      <c r="N235" s="21"/>
      <c r="O235" s="21"/>
      <c r="P235" s="21"/>
      <c r="Q235" s="21"/>
      <c r="S235" s="19"/>
      <c r="T235" s="19"/>
      <c r="U235" s="20"/>
      <c r="V235" s="5"/>
      <c r="W235" s="5"/>
      <c r="X235" s="5"/>
      <c r="Y235" s="5"/>
      <c r="Z235" s="5"/>
      <c r="AA235" s="5"/>
      <c r="AB235" s="5"/>
      <c r="AC235" s="5"/>
    </row>
    <row r="236" spans="1:29">
      <c r="A236" s="17"/>
      <c r="B236" s="21"/>
      <c r="C236" s="21"/>
      <c r="D236" s="21"/>
      <c r="E236" s="21"/>
      <c r="F236" s="21"/>
      <c r="G236" s="21"/>
      <c r="H236" s="21"/>
      <c r="I236" s="21"/>
      <c r="J236" s="21"/>
      <c r="K236" s="21"/>
      <c r="L236" s="21"/>
      <c r="M236" s="21"/>
      <c r="N236" s="21"/>
      <c r="O236" s="21"/>
      <c r="P236" s="21"/>
      <c r="Q236" s="21"/>
      <c r="S236" s="19"/>
      <c r="T236" s="19"/>
      <c r="U236" s="20"/>
      <c r="V236" s="5"/>
      <c r="W236" s="5"/>
      <c r="X236" s="5"/>
      <c r="Y236" s="5"/>
      <c r="Z236" s="5"/>
      <c r="AA236" s="5"/>
      <c r="AB236" s="5"/>
      <c r="AC236" s="5"/>
    </row>
    <row r="237" spans="1:29">
      <c r="A237" s="17"/>
      <c r="B237" s="21"/>
      <c r="C237" s="21"/>
      <c r="D237" s="21"/>
      <c r="E237" s="21"/>
      <c r="F237" s="21"/>
      <c r="G237" s="21"/>
      <c r="H237" s="21"/>
      <c r="I237" s="21"/>
      <c r="J237" s="21"/>
      <c r="K237" s="21"/>
      <c r="L237" s="21"/>
      <c r="M237" s="21"/>
      <c r="N237" s="21"/>
      <c r="O237" s="21"/>
      <c r="P237" s="21"/>
      <c r="Q237" s="21"/>
      <c r="S237" s="19"/>
      <c r="T237" s="19"/>
      <c r="U237" s="20"/>
      <c r="V237" s="5"/>
      <c r="W237" s="5"/>
      <c r="X237" s="5"/>
      <c r="Y237" s="5"/>
      <c r="Z237" s="5"/>
      <c r="AA237" s="5"/>
      <c r="AB237" s="5"/>
      <c r="AC237" s="5"/>
    </row>
    <row r="238" spans="1:29">
      <c r="A238" s="17"/>
      <c r="B238" s="21"/>
      <c r="C238" s="21"/>
      <c r="D238" s="21"/>
      <c r="E238" s="21"/>
      <c r="F238" s="21"/>
      <c r="G238" s="21"/>
      <c r="H238" s="21"/>
      <c r="I238" s="21"/>
      <c r="J238" s="21"/>
      <c r="K238" s="21"/>
      <c r="L238" s="21"/>
      <c r="M238" s="21"/>
      <c r="N238" s="21"/>
      <c r="O238" s="21"/>
      <c r="P238" s="21"/>
      <c r="Q238" s="21"/>
      <c r="S238" s="19"/>
      <c r="T238" s="19"/>
      <c r="U238" s="20"/>
      <c r="V238" s="5"/>
      <c r="W238" s="5"/>
      <c r="X238" s="5"/>
      <c r="Y238" s="5"/>
      <c r="Z238" s="5"/>
      <c r="AA238" s="5"/>
      <c r="AB238" s="5"/>
      <c r="AC238" s="5"/>
    </row>
    <row r="239" spans="1:29">
      <c r="A239" s="17"/>
      <c r="B239" s="21"/>
      <c r="C239" s="21"/>
      <c r="D239" s="21"/>
      <c r="E239" s="21"/>
      <c r="F239" s="21"/>
      <c r="G239" s="21"/>
      <c r="H239" s="21"/>
      <c r="I239" s="21"/>
      <c r="J239" s="21"/>
      <c r="K239" s="21"/>
      <c r="L239" s="21"/>
      <c r="M239" s="21"/>
      <c r="N239" s="21"/>
      <c r="O239" s="21"/>
      <c r="P239" s="21"/>
      <c r="Q239" s="21"/>
      <c r="S239" s="19"/>
      <c r="T239" s="19"/>
      <c r="U239" s="20"/>
      <c r="V239" s="5"/>
      <c r="W239" s="5"/>
      <c r="X239" s="5"/>
      <c r="Y239" s="5"/>
      <c r="Z239" s="5"/>
      <c r="AA239" s="5"/>
      <c r="AB239" s="5"/>
      <c r="AC239" s="5"/>
    </row>
    <row r="240" spans="1:29">
      <c r="A240" s="17"/>
      <c r="B240" s="21"/>
      <c r="C240" s="21"/>
      <c r="D240" s="21"/>
      <c r="E240" s="21"/>
      <c r="F240" s="21"/>
      <c r="G240" s="21"/>
      <c r="H240" s="21"/>
      <c r="I240" s="21"/>
      <c r="J240" s="21"/>
      <c r="K240" s="21"/>
      <c r="L240" s="21"/>
      <c r="M240" s="21"/>
      <c r="N240" s="21"/>
      <c r="O240" s="21"/>
      <c r="P240" s="21"/>
      <c r="Q240" s="21"/>
      <c r="S240" s="19"/>
      <c r="T240" s="19"/>
      <c r="U240" s="20"/>
      <c r="V240" s="5"/>
      <c r="W240" s="5"/>
      <c r="X240" s="5"/>
      <c r="Y240" s="5"/>
      <c r="Z240" s="5"/>
      <c r="AA240" s="5"/>
      <c r="AB240" s="5"/>
      <c r="AC240" s="5"/>
    </row>
    <row r="241" spans="1:29">
      <c r="A241" s="17"/>
      <c r="B241" s="21"/>
      <c r="C241" s="21"/>
      <c r="D241" s="21"/>
      <c r="E241" s="21"/>
      <c r="F241" s="21"/>
      <c r="G241" s="21"/>
      <c r="H241" s="21"/>
      <c r="I241" s="21"/>
      <c r="J241" s="21"/>
      <c r="K241" s="21"/>
      <c r="L241" s="21"/>
      <c r="M241" s="21"/>
      <c r="N241" s="21"/>
      <c r="O241" s="21"/>
      <c r="P241" s="21"/>
      <c r="Q241" s="21"/>
      <c r="S241" s="19"/>
      <c r="T241" s="19"/>
      <c r="U241" s="20"/>
      <c r="V241" s="5"/>
      <c r="W241" s="5"/>
      <c r="X241" s="5"/>
      <c r="Y241" s="5"/>
      <c r="Z241" s="5"/>
      <c r="AA241" s="5"/>
      <c r="AB241" s="5"/>
      <c r="AC241" s="5"/>
    </row>
    <row r="242" spans="1:29">
      <c r="A242" s="17"/>
      <c r="B242" s="21"/>
      <c r="C242" s="21"/>
      <c r="D242" s="21"/>
      <c r="E242" s="21"/>
      <c r="F242" s="21"/>
      <c r="G242" s="21"/>
      <c r="H242" s="21"/>
      <c r="I242" s="21"/>
      <c r="J242" s="21"/>
      <c r="K242" s="21"/>
      <c r="L242" s="21"/>
      <c r="M242" s="21"/>
      <c r="N242" s="21"/>
      <c r="O242" s="21"/>
      <c r="P242" s="21"/>
      <c r="Q242" s="21"/>
      <c r="S242" s="19"/>
      <c r="T242" s="19"/>
      <c r="U242" s="20"/>
      <c r="V242" s="5"/>
      <c r="W242" s="5"/>
      <c r="X242" s="5"/>
      <c r="Y242" s="5"/>
      <c r="Z242" s="5"/>
      <c r="AA242" s="5"/>
      <c r="AB242" s="5"/>
      <c r="AC242" s="5"/>
    </row>
    <row r="243" spans="1:29">
      <c r="A243" s="17"/>
      <c r="B243" s="21"/>
      <c r="C243" s="21"/>
      <c r="D243" s="21"/>
      <c r="E243" s="21"/>
      <c r="F243" s="21"/>
      <c r="G243" s="21"/>
      <c r="H243" s="21"/>
      <c r="I243" s="21"/>
      <c r="J243" s="21"/>
      <c r="K243" s="21"/>
      <c r="L243" s="21"/>
      <c r="M243" s="21"/>
      <c r="N243" s="21"/>
      <c r="O243" s="21"/>
      <c r="P243" s="21"/>
      <c r="Q243" s="21"/>
      <c r="S243" s="19"/>
      <c r="T243" s="19"/>
      <c r="U243" s="20"/>
      <c r="V243" s="5"/>
      <c r="W243" s="5"/>
      <c r="X243" s="5"/>
      <c r="Y243" s="5"/>
      <c r="Z243" s="5"/>
      <c r="AA243" s="5"/>
      <c r="AB243" s="5"/>
      <c r="AC243" s="5"/>
    </row>
    <row r="244" spans="1:29">
      <c r="A244" s="17"/>
      <c r="B244" s="21"/>
      <c r="C244" s="21"/>
      <c r="D244" s="21"/>
      <c r="E244" s="21"/>
      <c r="F244" s="21"/>
      <c r="G244" s="21"/>
      <c r="H244" s="21"/>
      <c r="I244" s="21"/>
      <c r="J244" s="21"/>
      <c r="K244" s="21"/>
      <c r="L244" s="21"/>
      <c r="M244" s="21"/>
      <c r="N244" s="21"/>
      <c r="O244" s="21"/>
      <c r="P244" s="21"/>
      <c r="Q244" s="21"/>
      <c r="S244" s="19"/>
      <c r="T244" s="19"/>
      <c r="U244" s="20"/>
      <c r="V244" s="5"/>
      <c r="W244" s="5"/>
      <c r="X244" s="5"/>
      <c r="Y244" s="5"/>
      <c r="Z244" s="5"/>
      <c r="AA244" s="5"/>
      <c r="AB244" s="5"/>
      <c r="AC244" s="5"/>
    </row>
    <row r="245" spans="1:29">
      <c r="A245" s="17"/>
      <c r="B245" s="21"/>
      <c r="C245" s="21"/>
      <c r="D245" s="21"/>
      <c r="E245" s="21"/>
      <c r="F245" s="21"/>
      <c r="G245" s="21"/>
      <c r="H245" s="21"/>
      <c r="I245" s="21"/>
      <c r="J245" s="21"/>
      <c r="K245" s="21"/>
      <c r="L245" s="21"/>
      <c r="M245" s="21"/>
      <c r="N245" s="21"/>
      <c r="O245" s="21"/>
      <c r="P245" s="21"/>
      <c r="Q245" s="21"/>
      <c r="S245" s="19"/>
      <c r="T245" s="19"/>
      <c r="U245" s="20"/>
      <c r="V245" s="5"/>
      <c r="W245" s="5"/>
      <c r="X245" s="5"/>
      <c r="Y245" s="5"/>
      <c r="Z245" s="5"/>
      <c r="AA245" s="5"/>
      <c r="AB245" s="5"/>
      <c r="AC245" s="5"/>
    </row>
    <row r="246" spans="1:29">
      <c r="A246" s="17"/>
      <c r="B246" s="21"/>
      <c r="C246" s="21"/>
      <c r="D246" s="21"/>
      <c r="E246" s="21"/>
      <c r="F246" s="21"/>
      <c r="G246" s="21"/>
      <c r="H246" s="21"/>
      <c r="I246" s="21"/>
      <c r="J246" s="21"/>
      <c r="K246" s="21"/>
      <c r="L246" s="21"/>
      <c r="M246" s="21"/>
      <c r="N246" s="21"/>
      <c r="O246" s="21"/>
      <c r="P246" s="21"/>
      <c r="Q246" s="21"/>
      <c r="S246" s="19"/>
      <c r="T246" s="19"/>
      <c r="U246" s="20"/>
      <c r="V246" s="5"/>
      <c r="W246" s="5"/>
      <c r="X246" s="5"/>
      <c r="Y246" s="5"/>
      <c r="Z246" s="5"/>
      <c r="AA246" s="5"/>
      <c r="AB246" s="5"/>
      <c r="AC246" s="5"/>
    </row>
    <row r="247" spans="1:29">
      <c r="A247" s="17"/>
      <c r="B247" s="21"/>
      <c r="C247" s="21"/>
      <c r="D247" s="21"/>
      <c r="E247" s="21"/>
      <c r="F247" s="21"/>
      <c r="G247" s="21"/>
      <c r="H247" s="21"/>
      <c r="I247" s="21"/>
      <c r="J247" s="21"/>
      <c r="K247" s="21"/>
      <c r="L247" s="21"/>
      <c r="M247" s="21"/>
      <c r="N247" s="21"/>
      <c r="O247" s="21"/>
      <c r="P247" s="21"/>
      <c r="Q247" s="21"/>
      <c r="S247" s="19"/>
      <c r="T247" s="19"/>
      <c r="U247" s="20"/>
      <c r="V247" s="5"/>
      <c r="W247" s="5"/>
      <c r="X247" s="5"/>
      <c r="Y247" s="5"/>
      <c r="Z247" s="5"/>
      <c r="AA247" s="5"/>
      <c r="AB247" s="5"/>
      <c r="AC247" s="5"/>
    </row>
    <row r="248" spans="1:29">
      <c r="A248" s="17"/>
      <c r="B248" s="21"/>
      <c r="C248" s="21"/>
      <c r="D248" s="21"/>
      <c r="E248" s="21"/>
      <c r="F248" s="21"/>
      <c r="G248" s="21"/>
      <c r="H248" s="21"/>
      <c r="I248" s="21"/>
      <c r="J248" s="21"/>
      <c r="K248" s="21"/>
      <c r="L248" s="21"/>
      <c r="M248" s="21"/>
      <c r="N248" s="21"/>
      <c r="O248" s="21"/>
      <c r="P248" s="21"/>
      <c r="Q248" s="21"/>
      <c r="S248" s="19"/>
      <c r="T248" s="19"/>
      <c r="U248" s="20"/>
      <c r="V248" s="5"/>
      <c r="W248" s="5"/>
      <c r="X248" s="5"/>
      <c r="Y248" s="5"/>
      <c r="Z248" s="5"/>
      <c r="AA248" s="5"/>
      <c r="AB248" s="5"/>
      <c r="AC248" s="5"/>
    </row>
    <row r="249" spans="1:29">
      <c r="A249" s="20"/>
      <c r="B249" s="20"/>
      <c r="C249" s="5"/>
      <c r="D249" s="20"/>
      <c r="E249" s="5"/>
      <c r="F249" s="20"/>
      <c r="G249" s="5"/>
      <c r="H249" s="20"/>
      <c r="I249" s="5"/>
      <c r="J249" s="20"/>
      <c r="K249" s="5"/>
      <c r="L249" s="20"/>
      <c r="M249" s="5"/>
      <c r="N249" s="20"/>
      <c r="O249" s="5"/>
      <c r="P249" s="20"/>
      <c r="Q249" s="20"/>
      <c r="T249" s="11"/>
      <c r="U249" s="20"/>
      <c r="V249" s="5"/>
      <c r="W249" s="5"/>
      <c r="X249" s="5"/>
      <c r="Y249" s="5"/>
      <c r="Z249" s="5"/>
      <c r="AA249" s="5"/>
      <c r="AB249" s="5"/>
      <c r="AC249" s="5"/>
    </row>
    <row r="250" spans="1:29">
      <c r="A250" s="24"/>
      <c r="B250" s="25"/>
      <c r="C250" s="26"/>
      <c r="D250" s="25"/>
      <c r="E250" s="26"/>
      <c r="F250" s="25"/>
      <c r="G250" s="26"/>
      <c r="H250" s="25"/>
      <c r="I250" s="26"/>
      <c r="J250" s="25"/>
      <c r="K250" s="26"/>
      <c r="L250" s="25"/>
      <c r="M250" s="26"/>
      <c r="N250" s="25"/>
      <c r="O250" s="26"/>
      <c r="P250" s="25"/>
      <c r="Q250" s="26"/>
      <c r="S250" s="27"/>
      <c r="T250" s="27"/>
      <c r="U250" s="20"/>
      <c r="V250" s="5"/>
      <c r="W250" s="5"/>
      <c r="X250" s="5"/>
      <c r="Y250" s="5"/>
      <c r="Z250" s="5"/>
      <c r="AA250" s="5"/>
      <c r="AB250" s="5"/>
      <c r="AC250" s="5"/>
    </row>
    <row r="251" spans="1:29">
      <c r="A251" s="17"/>
      <c r="B251" s="18"/>
      <c r="C251" s="18"/>
      <c r="D251" s="18"/>
      <c r="E251" s="18"/>
      <c r="F251" s="18"/>
      <c r="G251" s="18"/>
      <c r="H251" s="18"/>
      <c r="I251" s="18"/>
      <c r="J251" s="18"/>
      <c r="K251" s="18"/>
      <c r="L251" s="18"/>
      <c r="M251" s="18"/>
      <c r="N251" s="18"/>
      <c r="O251" s="18"/>
      <c r="P251" s="18"/>
      <c r="Q251" s="18"/>
      <c r="S251" s="19"/>
      <c r="T251" s="19"/>
      <c r="U251" s="20"/>
      <c r="V251" s="5"/>
      <c r="W251" s="5"/>
      <c r="X251" s="5"/>
      <c r="Y251" s="5"/>
      <c r="Z251" s="5"/>
      <c r="AA251" s="5"/>
      <c r="AB251" s="5"/>
      <c r="AC251" s="5"/>
    </row>
    <row r="252" spans="1:29">
      <c r="A252" s="17"/>
      <c r="B252" s="18"/>
      <c r="C252" s="18"/>
      <c r="D252" s="18"/>
      <c r="E252" s="18"/>
      <c r="F252" s="18"/>
      <c r="G252" s="18"/>
      <c r="H252" s="18"/>
      <c r="I252" s="18"/>
      <c r="J252" s="18"/>
      <c r="K252" s="18"/>
      <c r="L252" s="18"/>
      <c r="M252" s="18"/>
      <c r="N252" s="18"/>
      <c r="O252" s="18"/>
      <c r="P252" s="18"/>
      <c r="Q252" s="18"/>
      <c r="S252" s="19"/>
      <c r="T252" s="19"/>
      <c r="U252" s="20"/>
      <c r="V252" s="5"/>
      <c r="W252" s="5"/>
      <c r="X252" s="5"/>
      <c r="Y252" s="5"/>
      <c r="Z252" s="5"/>
      <c r="AA252" s="5"/>
      <c r="AB252" s="5"/>
      <c r="AC252" s="5"/>
    </row>
    <row r="253" spans="1:29">
      <c r="A253" s="17"/>
      <c r="B253" s="18"/>
      <c r="C253" s="18"/>
      <c r="D253" s="18"/>
      <c r="E253" s="18"/>
      <c r="F253" s="18"/>
      <c r="G253" s="18"/>
      <c r="H253" s="18"/>
      <c r="I253" s="18"/>
      <c r="J253" s="18"/>
      <c r="K253" s="18"/>
      <c r="L253" s="18"/>
      <c r="M253" s="18"/>
      <c r="N253" s="18"/>
      <c r="O253" s="18"/>
      <c r="P253" s="18"/>
      <c r="Q253" s="18"/>
      <c r="S253" s="19"/>
      <c r="T253" s="19"/>
      <c r="U253" s="20"/>
      <c r="V253" s="5"/>
      <c r="W253" s="5"/>
      <c r="X253" s="5"/>
      <c r="Y253" s="5"/>
      <c r="Z253" s="5"/>
      <c r="AA253" s="5"/>
      <c r="AB253" s="5"/>
      <c r="AC253" s="5"/>
    </row>
    <row r="254" spans="1:29">
      <c r="A254" s="17"/>
      <c r="B254" s="18"/>
      <c r="C254" s="18"/>
      <c r="D254" s="18"/>
      <c r="E254" s="18"/>
      <c r="F254" s="18"/>
      <c r="G254" s="18"/>
      <c r="H254" s="18"/>
      <c r="I254" s="18"/>
      <c r="J254" s="18"/>
      <c r="K254" s="18"/>
      <c r="L254" s="18"/>
      <c r="M254" s="18"/>
      <c r="N254" s="18"/>
      <c r="O254" s="18"/>
      <c r="P254" s="18"/>
      <c r="Q254" s="18"/>
      <c r="S254" s="19"/>
      <c r="T254" s="19"/>
      <c r="U254" s="20"/>
      <c r="V254" s="5"/>
      <c r="W254" s="5"/>
      <c r="X254" s="5"/>
      <c r="Y254" s="5"/>
      <c r="Z254" s="5"/>
      <c r="AA254" s="5"/>
      <c r="AB254" s="5"/>
      <c r="AC254" s="5"/>
    </row>
    <row r="255" spans="1:29">
      <c r="A255" s="17"/>
      <c r="B255" s="18"/>
      <c r="C255" s="18"/>
      <c r="D255" s="18"/>
      <c r="E255" s="18"/>
      <c r="F255" s="18"/>
      <c r="G255" s="18"/>
      <c r="H255" s="18"/>
      <c r="I255" s="18"/>
      <c r="J255" s="18"/>
      <c r="K255" s="18"/>
      <c r="L255" s="18"/>
      <c r="M255" s="18"/>
      <c r="N255" s="18"/>
      <c r="O255" s="18"/>
      <c r="P255" s="18"/>
      <c r="Q255" s="18"/>
      <c r="S255" s="19"/>
      <c r="T255" s="19"/>
      <c r="U255" s="20"/>
      <c r="V255" s="5"/>
      <c r="W255" s="5"/>
      <c r="X255" s="5"/>
      <c r="Y255" s="5"/>
      <c r="Z255" s="5"/>
      <c r="AA255" s="5"/>
      <c r="AB255" s="5"/>
      <c r="AC255" s="5"/>
    </row>
    <row r="256" spans="1:29">
      <c r="A256" s="17"/>
      <c r="B256" s="18"/>
      <c r="C256" s="18"/>
      <c r="D256" s="18"/>
      <c r="E256" s="18"/>
      <c r="F256" s="18"/>
      <c r="G256" s="18"/>
      <c r="H256" s="18"/>
      <c r="I256" s="18"/>
      <c r="J256" s="18"/>
      <c r="K256" s="18"/>
      <c r="L256" s="18"/>
      <c r="M256" s="18"/>
      <c r="N256" s="18"/>
      <c r="O256" s="18"/>
      <c r="P256" s="18"/>
      <c r="Q256" s="18"/>
      <c r="S256" s="19"/>
      <c r="T256" s="19"/>
      <c r="U256" s="20"/>
      <c r="V256" s="5"/>
      <c r="W256" s="5"/>
      <c r="X256" s="5"/>
      <c r="Y256" s="5"/>
      <c r="Z256" s="5"/>
      <c r="AA256" s="5"/>
      <c r="AB256" s="5"/>
      <c r="AC256" s="5"/>
    </row>
    <row r="257" spans="1:29">
      <c r="A257" s="17"/>
      <c r="B257" s="18"/>
      <c r="C257" s="18"/>
      <c r="D257" s="18"/>
      <c r="E257" s="18"/>
      <c r="F257" s="18"/>
      <c r="G257" s="18"/>
      <c r="H257" s="18"/>
      <c r="I257" s="18"/>
      <c r="J257" s="18"/>
      <c r="K257" s="18"/>
      <c r="L257" s="18"/>
      <c r="M257" s="18"/>
      <c r="N257" s="18"/>
      <c r="O257" s="18"/>
      <c r="P257" s="18"/>
      <c r="Q257" s="18"/>
      <c r="S257" s="19"/>
      <c r="T257" s="19"/>
      <c r="U257" s="20"/>
      <c r="V257" s="5"/>
      <c r="W257" s="5"/>
      <c r="X257" s="5"/>
      <c r="Y257" s="5"/>
      <c r="Z257" s="5"/>
      <c r="AA257" s="5"/>
      <c r="AB257" s="5"/>
      <c r="AC257" s="5"/>
    </row>
    <row r="258" spans="1:29">
      <c r="A258" s="17"/>
      <c r="B258" s="18"/>
      <c r="C258" s="18"/>
      <c r="D258" s="18"/>
      <c r="E258" s="18"/>
      <c r="F258" s="18"/>
      <c r="G258" s="18"/>
      <c r="H258" s="18"/>
      <c r="I258" s="18"/>
      <c r="J258" s="18"/>
      <c r="K258" s="18"/>
      <c r="L258" s="18"/>
      <c r="M258" s="18"/>
      <c r="N258" s="18"/>
      <c r="O258" s="18"/>
      <c r="P258" s="18"/>
      <c r="Q258" s="18"/>
      <c r="S258" s="19"/>
      <c r="T258" s="19"/>
      <c r="U258" s="20"/>
      <c r="V258" s="5"/>
      <c r="W258" s="5"/>
      <c r="X258" s="5"/>
      <c r="Y258" s="5"/>
      <c r="Z258" s="5"/>
      <c r="AA258" s="5"/>
      <c r="AB258" s="5"/>
      <c r="AC258" s="5"/>
    </row>
    <row r="259" spans="1:29">
      <c r="A259" s="17"/>
      <c r="B259" s="18"/>
      <c r="C259" s="18"/>
      <c r="D259" s="18"/>
      <c r="E259" s="18"/>
      <c r="F259" s="18"/>
      <c r="G259" s="18"/>
      <c r="H259" s="18"/>
      <c r="I259" s="18"/>
      <c r="J259" s="18"/>
      <c r="K259" s="18"/>
      <c r="L259" s="18"/>
      <c r="M259" s="18"/>
      <c r="N259" s="18"/>
      <c r="O259" s="18"/>
      <c r="P259" s="18"/>
      <c r="Q259" s="18"/>
      <c r="S259" s="19"/>
      <c r="T259" s="19"/>
      <c r="U259" s="20"/>
      <c r="V259" s="5"/>
      <c r="W259" s="5"/>
      <c r="X259" s="5"/>
      <c r="Y259" s="5"/>
      <c r="Z259" s="5"/>
      <c r="AA259" s="5"/>
      <c r="AB259" s="5"/>
      <c r="AC259" s="5"/>
    </row>
    <row r="260" spans="1:29">
      <c r="A260" s="17"/>
      <c r="B260" s="18"/>
      <c r="C260" s="18"/>
      <c r="D260" s="18"/>
      <c r="E260" s="18"/>
      <c r="F260" s="18"/>
      <c r="G260" s="18"/>
      <c r="H260" s="18"/>
      <c r="I260" s="18"/>
      <c r="J260" s="18"/>
      <c r="K260" s="18"/>
      <c r="L260" s="18"/>
      <c r="M260" s="18"/>
      <c r="N260" s="18"/>
      <c r="O260" s="18"/>
      <c r="P260" s="18"/>
      <c r="Q260" s="18"/>
      <c r="S260" s="19"/>
      <c r="T260" s="19"/>
      <c r="U260" s="20"/>
      <c r="V260" s="5"/>
      <c r="W260" s="5"/>
      <c r="X260" s="5"/>
      <c r="Y260" s="5"/>
      <c r="Z260" s="5"/>
      <c r="AA260" s="5"/>
      <c r="AB260" s="5"/>
      <c r="AC260" s="5"/>
    </row>
    <row r="261" spans="1:29">
      <c r="A261" s="17"/>
      <c r="B261" s="18"/>
      <c r="C261" s="18"/>
      <c r="D261" s="18"/>
      <c r="E261" s="18"/>
      <c r="F261" s="18"/>
      <c r="G261" s="18"/>
      <c r="H261" s="18"/>
      <c r="I261" s="18"/>
      <c r="J261" s="18"/>
      <c r="K261" s="18"/>
      <c r="L261" s="18"/>
      <c r="M261" s="18"/>
      <c r="N261" s="18"/>
      <c r="O261" s="18"/>
      <c r="P261" s="18"/>
      <c r="Q261" s="18"/>
      <c r="S261" s="19"/>
      <c r="T261" s="19"/>
      <c r="U261" s="20"/>
      <c r="V261" s="5"/>
      <c r="W261" s="5"/>
      <c r="X261" s="5"/>
      <c r="Y261" s="5"/>
      <c r="Z261" s="5"/>
      <c r="AA261" s="5"/>
      <c r="AB261" s="5"/>
      <c r="AC261" s="5"/>
    </row>
    <row r="262" spans="1:29">
      <c r="A262" s="17"/>
      <c r="B262" s="18"/>
      <c r="C262" s="18"/>
      <c r="D262" s="18"/>
      <c r="E262" s="18"/>
      <c r="F262" s="18"/>
      <c r="G262" s="18"/>
      <c r="H262" s="18"/>
      <c r="I262" s="18"/>
      <c r="J262" s="18"/>
      <c r="K262" s="18"/>
      <c r="L262" s="18"/>
      <c r="M262" s="18"/>
      <c r="N262" s="18"/>
      <c r="O262" s="18"/>
      <c r="P262" s="18"/>
      <c r="Q262" s="18"/>
      <c r="S262" s="19"/>
      <c r="T262" s="19"/>
      <c r="U262" s="20"/>
      <c r="V262" s="5"/>
      <c r="W262" s="5"/>
      <c r="X262" s="5"/>
      <c r="Y262" s="5"/>
      <c r="Z262" s="5"/>
      <c r="AA262" s="5"/>
      <c r="AB262" s="5"/>
      <c r="AC262" s="5"/>
    </row>
    <row r="263" spans="1:29">
      <c r="A263" s="17"/>
      <c r="B263" s="21"/>
      <c r="C263" s="21"/>
      <c r="D263" s="21"/>
      <c r="E263" s="21"/>
      <c r="F263" s="21"/>
      <c r="G263" s="21"/>
      <c r="H263" s="21"/>
      <c r="I263" s="21"/>
      <c r="J263" s="21"/>
      <c r="K263" s="21"/>
      <c r="L263" s="21"/>
      <c r="M263" s="21"/>
      <c r="N263" s="21"/>
      <c r="O263" s="21"/>
      <c r="P263" s="21"/>
      <c r="Q263" s="21"/>
      <c r="S263" s="19"/>
      <c r="T263" s="19"/>
      <c r="U263" s="20"/>
      <c r="V263" s="5"/>
      <c r="W263" s="5"/>
      <c r="X263" s="5"/>
      <c r="Y263" s="5"/>
      <c r="Z263" s="5"/>
      <c r="AA263" s="5"/>
      <c r="AB263" s="5"/>
      <c r="AC263" s="5"/>
    </row>
    <row r="264" spans="1:29">
      <c r="A264" s="17"/>
      <c r="B264" s="21"/>
      <c r="C264" s="21"/>
      <c r="D264" s="21"/>
      <c r="E264" s="21"/>
      <c r="F264" s="21"/>
      <c r="G264" s="21"/>
      <c r="H264" s="21"/>
      <c r="I264" s="21"/>
      <c r="J264" s="21"/>
      <c r="K264" s="21"/>
      <c r="L264" s="21"/>
      <c r="M264" s="21"/>
      <c r="N264" s="21"/>
      <c r="O264" s="21"/>
      <c r="P264" s="21"/>
      <c r="Q264" s="21"/>
      <c r="S264" s="19"/>
      <c r="T264" s="19"/>
      <c r="U264" s="20"/>
      <c r="V264" s="5"/>
      <c r="W264" s="5"/>
      <c r="X264" s="5"/>
      <c r="Y264" s="5"/>
      <c r="Z264" s="5"/>
      <c r="AA264" s="5"/>
      <c r="AB264" s="5"/>
      <c r="AC264" s="5"/>
    </row>
    <row r="265" spans="1:29">
      <c r="A265" s="17"/>
      <c r="B265" s="21"/>
      <c r="C265" s="21"/>
      <c r="D265" s="21"/>
      <c r="E265" s="21"/>
      <c r="F265" s="21"/>
      <c r="G265" s="21"/>
      <c r="H265" s="21"/>
      <c r="I265" s="21"/>
      <c r="J265" s="21"/>
      <c r="K265" s="21"/>
      <c r="L265" s="21"/>
      <c r="M265" s="21"/>
      <c r="N265" s="21"/>
      <c r="O265" s="21"/>
      <c r="P265" s="21"/>
      <c r="Q265" s="21"/>
      <c r="S265" s="19"/>
      <c r="T265" s="19"/>
      <c r="U265" s="20"/>
      <c r="V265" s="5"/>
      <c r="W265" s="5"/>
      <c r="X265" s="5"/>
      <c r="Y265" s="5"/>
      <c r="Z265" s="5"/>
      <c r="AA265" s="5"/>
      <c r="AB265" s="5"/>
      <c r="AC265" s="5"/>
    </row>
    <row r="266" spans="1:29">
      <c r="A266" s="17"/>
      <c r="B266" s="21"/>
      <c r="C266" s="21"/>
      <c r="D266" s="21"/>
      <c r="E266" s="21"/>
      <c r="F266" s="21"/>
      <c r="G266" s="21"/>
      <c r="H266" s="21"/>
      <c r="I266" s="21"/>
      <c r="J266" s="21"/>
      <c r="K266" s="21"/>
      <c r="L266" s="21"/>
      <c r="M266" s="21"/>
      <c r="N266" s="21"/>
      <c r="O266" s="21"/>
      <c r="P266" s="21"/>
      <c r="Q266" s="21"/>
      <c r="S266" s="19"/>
      <c r="T266" s="19"/>
      <c r="U266" s="20"/>
      <c r="V266" s="5"/>
      <c r="W266" s="5"/>
      <c r="X266" s="5"/>
      <c r="Y266" s="5"/>
      <c r="Z266" s="5"/>
      <c r="AA266" s="5"/>
      <c r="AB266" s="5"/>
      <c r="AC266" s="5"/>
    </row>
    <row r="267" spans="1:29">
      <c r="A267" s="17"/>
      <c r="B267" s="21"/>
      <c r="C267" s="21"/>
      <c r="D267" s="21"/>
      <c r="E267" s="21"/>
      <c r="F267" s="21"/>
      <c r="G267" s="21"/>
      <c r="H267" s="21"/>
      <c r="I267" s="21"/>
      <c r="J267" s="21"/>
      <c r="K267" s="21"/>
      <c r="L267" s="21"/>
      <c r="M267" s="21"/>
      <c r="N267" s="21"/>
      <c r="O267" s="21"/>
      <c r="P267" s="21"/>
      <c r="Q267" s="21"/>
      <c r="S267" s="19"/>
      <c r="T267" s="19"/>
      <c r="U267" s="20"/>
      <c r="V267" s="5"/>
      <c r="W267" s="5"/>
      <c r="X267" s="5"/>
      <c r="Y267" s="5"/>
      <c r="Z267" s="5"/>
      <c r="AA267" s="5"/>
      <c r="AB267" s="5"/>
      <c r="AC267" s="5"/>
    </row>
    <row r="268" spans="1:29">
      <c r="A268" s="17"/>
      <c r="B268" s="21"/>
      <c r="C268" s="21"/>
      <c r="D268" s="21"/>
      <c r="E268" s="21"/>
      <c r="F268" s="21"/>
      <c r="G268" s="21"/>
      <c r="H268" s="21"/>
      <c r="I268" s="21"/>
      <c r="J268" s="21"/>
      <c r="K268" s="21"/>
      <c r="L268" s="21"/>
      <c r="M268" s="21"/>
      <c r="N268" s="21"/>
      <c r="O268" s="21"/>
      <c r="P268" s="21"/>
      <c r="Q268" s="21"/>
      <c r="S268" s="19"/>
      <c r="T268" s="19"/>
      <c r="U268" s="20"/>
      <c r="V268" s="5"/>
      <c r="W268" s="5"/>
      <c r="X268" s="5"/>
      <c r="Y268" s="5"/>
      <c r="Z268" s="5"/>
      <c r="AA268" s="5"/>
      <c r="AB268" s="5"/>
      <c r="AC268" s="5"/>
    </row>
    <row r="269" spans="1:29">
      <c r="A269" s="17"/>
      <c r="B269" s="21"/>
      <c r="C269" s="21"/>
      <c r="D269" s="21"/>
      <c r="E269" s="21"/>
      <c r="F269" s="21"/>
      <c r="G269" s="21"/>
      <c r="H269" s="21"/>
      <c r="I269" s="21"/>
      <c r="J269" s="21"/>
      <c r="K269" s="21"/>
      <c r="L269" s="21"/>
      <c r="M269" s="21"/>
      <c r="N269" s="21"/>
      <c r="O269" s="21"/>
      <c r="P269" s="21"/>
      <c r="Q269" s="21"/>
      <c r="S269" s="19"/>
      <c r="T269" s="19"/>
      <c r="U269" s="20"/>
      <c r="V269" s="5"/>
      <c r="W269" s="5"/>
      <c r="X269" s="5"/>
      <c r="Y269" s="5"/>
      <c r="Z269" s="5"/>
      <c r="AA269" s="5"/>
      <c r="AB269" s="5"/>
      <c r="AC269" s="5"/>
    </row>
    <row r="270" spans="1:29">
      <c r="A270" s="17"/>
      <c r="B270" s="21"/>
      <c r="C270" s="21"/>
      <c r="D270" s="21"/>
      <c r="E270" s="21"/>
      <c r="F270" s="21"/>
      <c r="G270" s="21"/>
      <c r="H270" s="21"/>
      <c r="I270" s="21"/>
      <c r="J270" s="21"/>
      <c r="K270" s="21"/>
      <c r="L270" s="21"/>
      <c r="M270" s="21"/>
      <c r="N270" s="21"/>
      <c r="O270" s="21"/>
      <c r="P270" s="21"/>
      <c r="Q270" s="21"/>
      <c r="S270" s="19"/>
      <c r="T270" s="19"/>
      <c r="U270" s="20"/>
      <c r="V270" s="5"/>
      <c r="W270" s="5"/>
      <c r="X270" s="5"/>
      <c r="Y270" s="5"/>
      <c r="Z270" s="5"/>
      <c r="AA270" s="5"/>
      <c r="AB270" s="5"/>
      <c r="AC270" s="5"/>
    </row>
    <row r="271" spans="1:29">
      <c r="A271" s="17"/>
      <c r="B271" s="21"/>
      <c r="C271" s="21"/>
      <c r="D271" s="21"/>
      <c r="E271" s="21"/>
      <c r="F271" s="21"/>
      <c r="G271" s="21"/>
      <c r="H271" s="21"/>
      <c r="I271" s="21"/>
      <c r="J271" s="21"/>
      <c r="K271" s="21"/>
      <c r="L271" s="21"/>
      <c r="M271" s="21"/>
      <c r="N271" s="21"/>
      <c r="O271" s="21"/>
      <c r="P271" s="21"/>
      <c r="Q271" s="21"/>
      <c r="S271" s="19"/>
      <c r="T271" s="19"/>
      <c r="U271" s="20"/>
      <c r="V271" s="5"/>
      <c r="W271" s="5"/>
      <c r="X271" s="5"/>
      <c r="Y271" s="5"/>
      <c r="Z271" s="5"/>
      <c r="AA271" s="5"/>
      <c r="AB271" s="5"/>
      <c r="AC271" s="5"/>
    </row>
    <row r="272" spans="1:29">
      <c r="A272" s="17"/>
      <c r="B272" s="21"/>
      <c r="C272" s="21"/>
      <c r="D272" s="21"/>
      <c r="E272" s="21"/>
      <c r="F272" s="21"/>
      <c r="G272" s="21"/>
      <c r="H272" s="21"/>
      <c r="I272" s="21"/>
      <c r="J272" s="21"/>
      <c r="K272" s="21"/>
      <c r="L272" s="21"/>
      <c r="M272" s="21"/>
      <c r="N272" s="21"/>
      <c r="O272" s="21"/>
      <c r="P272" s="21"/>
      <c r="Q272" s="21"/>
      <c r="S272" s="19"/>
      <c r="T272" s="19"/>
      <c r="U272" s="20"/>
      <c r="V272" s="5"/>
      <c r="W272" s="5"/>
      <c r="X272" s="5"/>
      <c r="Y272" s="5"/>
      <c r="Z272" s="5"/>
      <c r="AA272" s="5"/>
      <c r="AB272" s="5"/>
      <c r="AC272" s="5"/>
    </row>
    <row r="273" spans="1:29">
      <c r="A273" s="17"/>
      <c r="B273" s="21"/>
      <c r="C273" s="21"/>
      <c r="D273" s="21"/>
      <c r="E273" s="21"/>
      <c r="F273" s="21"/>
      <c r="G273" s="21"/>
      <c r="H273" s="21"/>
      <c r="I273" s="21"/>
      <c r="J273" s="21"/>
      <c r="K273" s="21"/>
      <c r="L273" s="21"/>
      <c r="M273" s="21"/>
      <c r="N273" s="21"/>
      <c r="O273" s="21"/>
      <c r="P273" s="21"/>
      <c r="Q273" s="21"/>
      <c r="S273" s="19"/>
      <c r="T273" s="19"/>
      <c r="U273" s="20"/>
      <c r="V273" s="5"/>
      <c r="W273" s="5"/>
      <c r="X273" s="5"/>
      <c r="Y273" s="5"/>
      <c r="Z273" s="5"/>
      <c r="AA273" s="5"/>
      <c r="AB273" s="5"/>
      <c r="AC273" s="5"/>
    </row>
    <row r="274" spans="1:29">
      <c r="A274" s="17"/>
      <c r="B274" s="21"/>
      <c r="C274" s="21"/>
      <c r="D274" s="21"/>
      <c r="E274" s="21"/>
      <c r="F274" s="21"/>
      <c r="G274" s="21"/>
      <c r="H274" s="21"/>
      <c r="I274" s="21"/>
      <c r="J274" s="21"/>
      <c r="K274" s="21"/>
      <c r="L274" s="21"/>
      <c r="M274" s="21"/>
      <c r="N274" s="21"/>
      <c r="O274" s="21"/>
      <c r="P274" s="21"/>
      <c r="Q274" s="21"/>
      <c r="S274" s="19"/>
      <c r="T274" s="19"/>
      <c r="U274" s="20"/>
      <c r="V274" s="5"/>
      <c r="W274" s="5"/>
      <c r="X274" s="5"/>
      <c r="Y274" s="5"/>
      <c r="Z274" s="5"/>
      <c r="AA274" s="5"/>
      <c r="AB274" s="5"/>
      <c r="AC274" s="5"/>
    </row>
    <row r="275" spans="1:29">
      <c r="A275" s="17"/>
      <c r="B275" s="21"/>
      <c r="C275" s="21"/>
      <c r="D275" s="21"/>
      <c r="E275" s="21"/>
      <c r="F275" s="21"/>
      <c r="G275" s="21"/>
      <c r="H275" s="21"/>
      <c r="I275" s="21"/>
      <c r="J275" s="21"/>
      <c r="K275" s="21"/>
      <c r="L275" s="21"/>
      <c r="M275" s="21"/>
      <c r="N275" s="21"/>
      <c r="O275" s="21"/>
      <c r="P275" s="21"/>
      <c r="Q275" s="21"/>
      <c r="S275" s="19"/>
      <c r="T275" s="19"/>
      <c r="U275" s="20"/>
      <c r="V275" s="5"/>
      <c r="W275" s="5"/>
      <c r="X275" s="5"/>
      <c r="Y275" s="5"/>
      <c r="Z275" s="5"/>
      <c r="AA275" s="5"/>
      <c r="AB275" s="5"/>
      <c r="AC275" s="5"/>
    </row>
    <row r="276" spans="1:29">
      <c r="A276" s="17"/>
      <c r="B276" s="21"/>
      <c r="C276" s="21"/>
      <c r="D276" s="21"/>
      <c r="E276" s="21"/>
      <c r="F276" s="21"/>
      <c r="G276" s="21"/>
      <c r="H276" s="21"/>
      <c r="I276" s="21"/>
      <c r="J276" s="21"/>
      <c r="K276" s="21"/>
      <c r="L276" s="21"/>
      <c r="M276" s="21"/>
      <c r="N276" s="21"/>
      <c r="O276" s="21"/>
      <c r="P276" s="21"/>
      <c r="Q276" s="21"/>
      <c r="S276" s="19"/>
      <c r="T276" s="19"/>
      <c r="U276" s="20"/>
      <c r="V276" s="5"/>
      <c r="W276" s="5"/>
      <c r="X276" s="5"/>
      <c r="Y276" s="5"/>
      <c r="Z276" s="5"/>
      <c r="AA276" s="5"/>
      <c r="AB276" s="5"/>
      <c r="AC276" s="5"/>
    </row>
    <row r="277" spans="1:29">
      <c r="A277" s="17"/>
      <c r="B277" s="21"/>
      <c r="C277" s="21"/>
      <c r="D277" s="21"/>
      <c r="E277" s="21"/>
      <c r="F277" s="21"/>
      <c r="G277" s="21"/>
      <c r="H277" s="21"/>
      <c r="I277" s="21"/>
      <c r="J277" s="21"/>
      <c r="K277" s="21"/>
      <c r="L277" s="21"/>
      <c r="M277" s="21"/>
      <c r="N277" s="21"/>
      <c r="O277" s="21"/>
      <c r="P277" s="21"/>
      <c r="Q277" s="21"/>
      <c r="S277" s="19"/>
      <c r="T277" s="19"/>
      <c r="U277" s="20"/>
      <c r="V277" s="5"/>
      <c r="W277" s="5"/>
      <c r="X277" s="5"/>
      <c r="Y277" s="5"/>
      <c r="Z277" s="5"/>
      <c r="AA277" s="5"/>
      <c r="AB277" s="5"/>
      <c r="AC277" s="5"/>
    </row>
    <row r="278" spans="1:29">
      <c r="A278" s="17"/>
      <c r="B278" s="21"/>
      <c r="C278" s="21"/>
      <c r="D278" s="21"/>
      <c r="E278" s="21"/>
      <c r="F278" s="21"/>
      <c r="G278" s="21"/>
      <c r="H278" s="21"/>
      <c r="I278" s="21"/>
      <c r="J278" s="21"/>
      <c r="K278" s="21"/>
      <c r="L278" s="21"/>
      <c r="M278" s="21"/>
      <c r="N278" s="21"/>
      <c r="O278" s="21"/>
      <c r="P278" s="21"/>
      <c r="Q278" s="21"/>
      <c r="S278" s="19"/>
      <c r="T278" s="19"/>
      <c r="U278" s="20"/>
      <c r="V278" s="5"/>
      <c r="W278" s="5"/>
      <c r="X278" s="5"/>
      <c r="Y278" s="5"/>
      <c r="Z278" s="5"/>
      <c r="AA278" s="5"/>
      <c r="AB278" s="5"/>
      <c r="AC278" s="5"/>
    </row>
    <row r="279" spans="1:29">
      <c r="A279" s="17"/>
      <c r="B279" s="21"/>
      <c r="C279" s="21"/>
      <c r="D279" s="21"/>
      <c r="E279" s="21"/>
      <c r="F279" s="21"/>
      <c r="G279" s="21"/>
      <c r="H279" s="21"/>
      <c r="I279" s="21"/>
      <c r="J279" s="21"/>
      <c r="K279" s="21"/>
      <c r="L279" s="21"/>
      <c r="M279" s="21"/>
      <c r="N279" s="21"/>
      <c r="O279" s="21"/>
      <c r="P279" s="21"/>
      <c r="Q279" s="21"/>
      <c r="S279" s="19"/>
      <c r="T279" s="19"/>
      <c r="U279" s="20"/>
      <c r="V279" s="5"/>
      <c r="W279" s="5"/>
      <c r="X279" s="5"/>
      <c r="Y279" s="5"/>
      <c r="Z279" s="5"/>
      <c r="AA279" s="5"/>
      <c r="AB279" s="5"/>
      <c r="AC279" s="5"/>
    </row>
    <row r="280" spans="1:29">
      <c r="A280" s="17"/>
      <c r="B280" s="21"/>
      <c r="C280" s="21"/>
      <c r="D280" s="21"/>
      <c r="E280" s="21"/>
      <c r="F280" s="21"/>
      <c r="G280" s="21"/>
      <c r="H280" s="21"/>
      <c r="I280" s="21"/>
      <c r="J280" s="21"/>
      <c r="K280" s="21"/>
      <c r="L280" s="21"/>
      <c r="M280" s="21"/>
      <c r="N280" s="21"/>
      <c r="O280" s="21"/>
      <c r="P280" s="21"/>
      <c r="Q280" s="21"/>
      <c r="S280" s="19"/>
      <c r="T280" s="19"/>
      <c r="U280" s="20"/>
      <c r="V280" s="5"/>
      <c r="W280" s="5"/>
      <c r="X280" s="5"/>
      <c r="Y280" s="5"/>
      <c r="Z280" s="5"/>
      <c r="AA280" s="5"/>
      <c r="AB280" s="5"/>
      <c r="AC280" s="5"/>
    </row>
    <row r="281" spans="1:29">
      <c r="A281" s="17"/>
      <c r="B281" s="21"/>
      <c r="C281" s="21"/>
      <c r="D281" s="21"/>
      <c r="E281" s="21"/>
      <c r="F281" s="21"/>
      <c r="G281" s="21"/>
      <c r="H281" s="21"/>
      <c r="I281" s="21"/>
      <c r="J281" s="21"/>
      <c r="K281" s="21"/>
      <c r="L281" s="21"/>
      <c r="M281" s="21"/>
      <c r="N281" s="21"/>
      <c r="O281" s="21"/>
      <c r="P281" s="21"/>
      <c r="Q281" s="21"/>
      <c r="S281" s="19"/>
      <c r="T281" s="19"/>
      <c r="U281" s="20"/>
      <c r="V281" s="5"/>
      <c r="W281" s="5"/>
      <c r="X281" s="5"/>
      <c r="Y281" s="5"/>
      <c r="Z281" s="5"/>
      <c r="AA281" s="5"/>
      <c r="AB281" s="5"/>
      <c r="AC281" s="5"/>
    </row>
    <row r="282" spans="1:29">
      <c r="A282" s="17"/>
      <c r="B282" s="21"/>
      <c r="C282" s="21"/>
      <c r="D282" s="21"/>
      <c r="E282" s="21"/>
      <c r="F282" s="21"/>
      <c r="G282" s="21"/>
      <c r="H282" s="21"/>
      <c r="I282" s="21"/>
      <c r="J282" s="21"/>
      <c r="K282" s="21"/>
      <c r="L282" s="21"/>
      <c r="M282" s="21"/>
      <c r="N282" s="21"/>
      <c r="O282" s="21"/>
      <c r="P282" s="21"/>
      <c r="Q282" s="21"/>
      <c r="S282" s="19"/>
      <c r="T282" s="19"/>
      <c r="U282" s="20"/>
      <c r="V282" s="5"/>
      <c r="W282" s="5"/>
      <c r="X282" s="5"/>
      <c r="Y282" s="5"/>
      <c r="Z282" s="5"/>
      <c r="AA282" s="5"/>
      <c r="AB282" s="5"/>
      <c r="AC282" s="5"/>
    </row>
    <row r="283" spans="1:29">
      <c r="A283" s="20"/>
      <c r="B283" s="20"/>
      <c r="C283" s="5"/>
      <c r="D283" s="20"/>
      <c r="E283" s="5"/>
      <c r="F283" s="20"/>
      <c r="G283" s="5"/>
      <c r="H283" s="20"/>
      <c r="I283" s="5"/>
      <c r="J283" s="20"/>
      <c r="K283" s="5"/>
      <c r="L283" s="20"/>
      <c r="M283" s="5"/>
      <c r="N283" s="20"/>
      <c r="O283" s="5"/>
      <c r="P283" s="20"/>
      <c r="Q283" s="20"/>
      <c r="T283" s="11"/>
      <c r="U283" s="20"/>
      <c r="V283" s="5"/>
      <c r="W283" s="5"/>
      <c r="X283" s="5"/>
      <c r="Y283" s="5"/>
      <c r="Z283" s="5"/>
      <c r="AA283" s="5"/>
      <c r="AB283" s="5"/>
      <c r="AC283" s="5"/>
    </row>
    <row r="284" spans="1:29">
      <c r="A284" s="24"/>
      <c r="B284" s="25"/>
      <c r="C284" s="26"/>
      <c r="D284" s="25"/>
      <c r="E284" s="26"/>
      <c r="F284" s="25"/>
      <c r="G284" s="26"/>
      <c r="H284" s="25"/>
      <c r="I284" s="26"/>
      <c r="J284" s="25"/>
      <c r="K284" s="26"/>
      <c r="L284" s="25"/>
      <c r="M284" s="26"/>
      <c r="N284" s="25"/>
      <c r="O284" s="26"/>
      <c r="P284" s="25"/>
      <c r="Q284" s="26"/>
      <c r="S284" s="27"/>
      <c r="T284" s="27"/>
      <c r="U284" s="20"/>
      <c r="V284" s="5"/>
      <c r="W284" s="5"/>
      <c r="X284" s="5"/>
      <c r="Y284" s="5"/>
      <c r="Z284" s="5"/>
      <c r="AA284" s="5"/>
      <c r="AB284" s="5"/>
      <c r="AC284" s="5"/>
    </row>
    <row r="285" spans="1:29">
      <c r="A285" s="17"/>
      <c r="B285" s="18"/>
      <c r="C285" s="18"/>
      <c r="D285" s="18"/>
      <c r="E285" s="18"/>
      <c r="F285" s="18"/>
      <c r="G285" s="18"/>
      <c r="H285" s="18"/>
      <c r="I285" s="18"/>
      <c r="J285" s="18"/>
      <c r="K285" s="18"/>
      <c r="L285" s="18"/>
      <c r="M285" s="18"/>
      <c r="N285" s="18"/>
      <c r="O285" s="18"/>
      <c r="P285" s="18"/>
      <c r="Q285" s="18"/>
      <c r="S285" s="19"/>
      <c r="T285" s="19"/>
      <c r="U285" s="20"/>
      <c r="V285" s="5"/>
      <c r="W285" s="5"/>
      <c r="X285" s="5"/>
      <c r="Y285" s="5"/>
      <c r="Z285" s="5"/>
      <c r="AA285" s="5"/>
      <c r="AB285" s="5"/>
      <c r="AC285" s="5"/>
    </row>
    <row r="286" spans="1:29">
      <c r="A286" s="17"/>
      <c r="B286" s="18"/>
      <c r="C286" s="18"/>
      <c r="D286" s="18"/>
      <c r="E286" s="18"/>
      <c r="F286" s="18"/>
      <c r="G286" s="18"/>
      <c r="H286" s="18"/>
      <c r="I286" s="18"/>
      <c r="J286" s="18"/>
      <c r="K286" s="18"/>
      <c r="L286" s="18"/>
      <c r="M286" s="18"/>
      <c r="N286" s="18"/>
      <c r="O286" s="18"/>
      <c r="P286" s="18"/>
      <c r="Q286" s="18"/>
      <c r="S286" s="19"/>
      <c r="T286" s="19"/>
      <c r="U286" s="20"/>
      <c r="V286" s="5"/>
      <c r="W286" s="5"/>
      <c r="X286" s="5"/>
      <c r="Y286" s="5"/>
      <c r="Z286" s="5"/>
      <c r="AA286" s="5"/>
      <c r="AB286" s="5"/>
      <c r="AC286" s="5"/>
    </row>
    <row r="287" spans="1:29">
      <c r="A287" s="17"/>
      <c r="B287" s="18"/>
      <c r="C287" s="18"/>
      <c r="D287" s="18"/>
      <c r="E287" s="18"/>
      <c r="F287" s="18"/>
      <c r="G287" s="18"/>
      <c r="H287" s="18"/>
      <c r="I287" s="18"/>
      <c r="J287" s="18"/>
      <c r="K287" s="18"/>
      <c r="L287" s="18"/>
      <c r="M287" s="18"/>
      <c r="N287" s="18"/>
      <c r="O287" s="18"/>
      <c r="P287" s="18"/>
      <c r="Q287" s="18"/>
      <c r="S287" s="19"/>
      <c r="T287" s="19"/>
      <c r="U287" s="20"/>
      <c r="V287" s="5"/>
      <c r="W287" s="5"/>
      <c r="X287" s="5"/>
      <c r="Y287" s="5"/>
      <c r="Z287" s="5"/>
      <c r="AA287" s="5"/>
      <c r="AB287" s="5"/>
      <c r="AC287" s="5"/>
    </row>
    <row r="288" spans="1:29">
      <c r="A288" s="17"/>
      <c r="B288" s="18"/>
      <c r="C288" s="18"/>
      <c r="D288" s="18"/>
      <c r="E288" s="18"/>
      <c r="F288" s="18"/>
      <c r="G288" s="18"/>
      <c r="H288" s="18"/>
      <c r="I288" s="18"/>
      <c r="J288" s="18"/>
      <c r="K288" s="18"/>
      <c r="L288" s="18"/>
      <c r="M288" s="18"/>
      <c r="N288" s="18"/>
      <c r="O288" s="18"/>
      <c r="P288" s="18"/>
      <c r="Q288" s="18"/>
      <c r="S288" s="19"/>
      <c r="T288" s="19"/>
      <c r="U288" s="20"/>
      <c r="V288" s="5"/>
      <c r="W288" s="5"/>
      <c r="X288" s="5"/>
      <c r="Y288" s="5"/>
      <c r="Z288" s="5"/>
      <c r="AA288" s="5"/>
      <c r="AB288" s="5"/>
      <c r="AC288" s="5"/>
    </row>
    <row r="289" spans="1:29">
      <c r="A289" s="17"/>
      <c r="B289" s="18"/>
      <c r="C289" s="18"/>
      <c r="D289" s="18"/>
      <c r="E289" s="18"/>
      <c r="F289" s="18"/>
      <c r="G289" s="18"/>
      <c r="H289" s="18"/>
      <c r="I289" s="18"/>
      <c r="J289" s="18"/>
      <c r="K289" s="18"/>
      <c r="L289" s="18"/>
      <c r="M289" s="18"/>
      <c r="N289" s="18"/>
      <c r="O289" s="18"/>
      <c r="P289" s="18"/>
      <c r="Q289" s="18"/>
      <c r="S289" s="19"/>
      <c r="T289" s="19"/>
      <c r="U289" s="20"/>
      <c r="V289" s="5"/>
      <c r="W289" s="5"/>
      <c r="X289" s="5"/>
      <c r="Y289" s="5"/>
      <c r="Z289" s="5"/>
      <c r="AA289" s="5"/>
      <c r="AB289" s="5"/>
      <c r="AC289" s="5"/>
    </row>
    <row r="290" spans="1:29">
      <c r="A290" s="17"/>
      <c r="B290" s="18"/>
      <c r="C290" s="18"/>
      <c r="D290" s="18"/>
      <c r="E290" s="18"/>
      <c r="F290" s="18"/>
      <c r="G290" s="18"/>
      <c r="H290" s="18"/>
      <c r="I290" s="18"/>
      <c r="J290" s="18"/>
      <c r="K290" s="18"/>
      <c r="L290" s="18"/>
      <c r="M290" s="18"/>
      <c r="N290" s="18"/>
      <c r="O290" s="18"/>
      <c r="P290" s="18"/>
      <c r="Q290" s="18"/>
      <c r="S290" s="19"/>
      <c r="T290" s="19"/>
      <c r="U290" s="20"/>
      <c r="V290" s="5"/>
      <c r="W290" s="5"/>
      <c r="X290" s="5"/>
      <c r="Y290" s="5"/>
      <c r="Z290" s="5"/>
      <c r="AA290" s="5"/>
      <c r="AB290" s="5"/>
      <c r="AC290" s="5"/>
    </row>
    <row r="291" spans="1:29">
      <c r="A291" s="17"/>
      <c r="B291" s="18"/>
      <c r="C291" s="18"/>
      <c r="D291" s="18"/>
      <c r="E291" s="18"/>
      <c r="F291" s="18"/>
      <c r="G291" s="18"/>
      <c r="H291" s="18"/>
      <c r="I291" s="18"/>
      <c r="J291" s="18"/>
      <c r="K291" s="18"/>
      <c r="L291" s="18"/>
      <c r="M291" s="18"/>
      <c r="N291" s="18"/>
      <c r="O291" s="18"/>
      <c r="P291" s="18"/>
      <c r="Q291" s="18"/>
      <c r="S291" s="19"/>
      <c r="T291" s="19"/>
      <c r="U291" s="20"/>
      <c r="V291" s="5"/>
      <c r="W291" s="5"/>
      <c r="X291" s="5"/>
      <c r="Y291" s="5"/>
      <c r="Z291" s="5"/>
      <c r="AA291" s="5"/>
      <c r="AB291" s="5"/>
      <c r="AC291" s="5"/>
    </row>
    <row r="292" spans="1:29">
      <c r="A292" s="17"/>
      <c r="B292" s="18"/>
      <c r="C292" s="18"/>
      <c r="D292" s="18"/>
      <c r="E292" s="18"/>
      <c r="F292" s="18"/>
      <c r="G292" s="18"/>
      <c r="H292" s="18"/>
      <c r="I292" s="18"/>
      <c r="J292" s="18"/>
      <c r="K292" s="18"/>
      <c r="L292" s="18"/>
      <c r="M292" s="18"/>
      <c r="N292" s="18"/>
      <c r="O292" s="18"/>
      <c r="P292" s="18"/>
      <c r="Q292" s="18"/>
      <c r="S292" s="19"/>
      <c r="T292" s="19"/>
      <c r="U292" s="20"/>
      <c r="V292" s="5"/>
      <c r="W292" s="5"/>
      <c r="X292" s="5"/>
      <c r="Y292" s="5"/>
      <c r="Z292" s="5"/>
      <c r="AA292" s="5"/>
      <c r="AB292" s="5"/>
      <c r="AC292" s="5"/>
    </row>
    <row r="293" spans="1:29">
      <c r="A293" s="17"/>
      <c r="B293" s="18"/>
      <c r="C293" s="18"/>
      <c r="D293" s="18"/>
      <c r="E293" s="18"/>
      <c r="F293" s="18"/>
      <c r="G293" s="18"/>
      <c r="H293" s="18"/>
      <c r="I293" s="18"/>
      <c r="J293" s="18"/>
      <c r="K293" s="18"/>
      <c r="L293" s="18"/>
      <c r="M293" s="18"/>
      <c r="N293" s="18"/>
      <c r="O293" s="18"/>
      <c r="P293" s="18"/>
      <c r="Q293" s="18"/>
      <c r="S293" s="19"/>
      <c r="T293" s="19"/>
      <c r="U293" s="20"/>
      <c r="V293" s="5"/>
      <c r="W293" s="5"/>
      <c r="X293" s="5"/>
      <c r="Y293" s="5"/>
      <c r="Z293" s="5"/>
      <c r="AA293" s="5"/>
      <c r="AB293" s="5"/>
      <c r="AC293" s="5"/>
    </row>
    <row r="294" spans="1:29">
      <c r="A294" s="17"/>
      <c r="B294" s="18"/>
      <c r="C294" s="18"/>
      <c r="D294" s="18"/>
      <c r="E294" s="18"/>
      <c r="F294" s="18"/>
      <c r="G294" s="18"/>
      <c r="H294" s="18"/>
      <c r="I294" s="18"/>
      <c r="J294" s="18"/>
      <c r="K294" s="18"/>
      <c r="L294" s="18"/>
      <c r="M294" s="18"/>
      <c r="N294" s="18"/>
      <c r="O294" s="18"/>
      <c r="P294" s="18"/>
      <c r="Q294" s="18"/>
      <c r="S294" s="19"/>
      <c r="T294" s="19"/>
      <c r="U294" s="20"/>
      <c r="V294" s="5"/>
      <c r="W294" s="5"/>
      <c r="X294" s="5"/>
      <c r="Y294" s="5"/>
      <c r="Z294" s="5"/>
      <c r="AA294" s="5"/>
      <c r="AB294" s="5"/>
      <c r="AC294" s="5"/>
    </row>
    <row r="295" spans="1:29">
      <c r="A295" s="17"/>
      <c r="B295" s="18"/>
      <c r="C295" s="18"/>
      <c r="D295" s="18"/>
      <c r="E295" s="18"/>
      <c r="F295" s="18"/>
      <c r="G295" s="18"/>
      <c r="H295" s="18"/>
      <c r="I295" s="18"/>
      <c r="J295" s="18"/>
      <c r="K295" s="18"/>
      <c r="L295" s="18"/>
      <c r="M295" s="18"/>
      <c r="N295" s="18"/>
      <c r="O295" s="18"/>
      <c r="P295" s="18"/>
      <c r="Q295" s="18"/>
      <c r="S295" s="19"/>
      <c r="T295" s="19"/>
      <c r="U295" s="20"/>
      <c r="V295" s="5"/>
      <c r="W295" s="5"/>
      <c r="X295" s="5"/>
      <c r="Y295" s="5"/>
      <c r="Z295" s="5"/>
      <c r="AA295" s="5"/>
      <c r="AB295" s="5"/>
      <c r="AC295" s="5"/>
    </row>
    <row r="296" spans="1:29">
      <c r="A296" s="17"/>
      <c r="B296" s="18"/>
      <c r="C296" s="18"/>
      <c r="D296" s="18"/>
      <c r="E296" s="18"/>
      <c r="F296" s="18"/>
      <c r="G296" s="18"/>
      <c r="H296" s="18"/>
      <c r="I296" s="18"/>
      <c r="J296" s="18"/>
      <c r="K296" s="18"/>
      <c r="L296" s="18"/>
      <c r="M296" s="18"/>
      <c r="N296" s="18"/>
      <c r="O296" s="18"/>
      <c r="P296" s="18"/>
      <c r="Q296" s="18"/>
      <c r="S296" s="19"/>
      <c r="T296" s="19"/>
      <c r="U296" s="20"/>
      <c r="V296" s="5"/>
      <c r="W296" s="5"/>
      <c r="X296" s="5"/>
      <c r="Y296" s="5"/>
      <c r="Z296" s="5"/>
      <c r="AA296" s="5"/>
      <c r="AB296" s="5"/>
      <c r="AC296" s="5"/>
    </row>
    <row r="297" spans="1:29">
      <c r="A297" s="17"/>
      <c r="B297" s="21"/>
      <c r="C297" s="21"/>
      <c r="D297" s="21"/>
      <c r="E297" s="21"/>
      <c r="F297" s="21"/>
      <c r="G297" s="21"/>
      <c r="H297" s="21"/>
      <c r="I297" s="21"/>
      <c r="J297" s="21"/>
      <c r="K297" s="21"/>
      <c r="L297" s="21"/>
      <c r="M297" s="21"/>
      <c r="N297" s="21"/>
      <c r="O297" s="21"/>
      <c r="P297" s="21"/>
      <c r="Q297" s="21"/>
      <c r="S297" s="19"/>
      <c r="T297" s="19"/>
      <c r="U297" s="20"/>
      <c r="V297" s="5"/>
      <c r="W297" s="5"/>
      <c r="X297" s="5"/>
      <c r="Y297" s="5"/>
      <c r="Z297" s="5"/>
      <c r="AA297" s="5"/>
      <c r="AB297" s="5"/>
      <c r="AC297" s="5"/>
    </row>
    <row r="298" spans="1:29">
      <c r="A298" s="17"/>
      <c r="B298" s="21"/>
      <c r="C298" s="21"/>
      <c r="D298" s="21"/>
      <c r="E298" s="21"/>
      <c r="F298" s="21"/>
      <c r="G298" s="21"/>
      <c r="H298" s="21"/>
      <c r="I298" s="21"/>
      <c r="J298" s="21"/>
      <c r="K298" s="21"/>
      <c r="L298" s="21"/>
      <c r="M298" s="21"/>
      <c r="N298" s="21"/>
      <c r="O298" s="21"/>
      <c r="P298" s="21"/>
      <c r="Q298" s="21"/>
      <c r="S298" s="19"/>
      <c r="T298" s="19"/>
      <c r="U298" s="20"/>
      <c r="V298" s="5"/>
      <c r="W298" s="5"/>
      <c r="X298" s="5"/>
      <c r="Y298" s="5"/>
      <c r="Z298" s="5"/>
      <c r="AA298" s="5"/>
      <c r="AB298" s="5"/>
      <c r="AC298" s="5"/>
    </row>
    <row r="299" spans="1:29">
      <c r="A299" s="17"/>
      <c r="B299" s="21"/>
      <c r="C299" s="21"/>
      <c r="D299" s="21"/>
      <c r="E299" s="21"/>
      <c r="F299" s="21"/>
      <c r="G299" s="21"/>
      <c r="H299" s="21"/>
      <c r="I299" s="21"/>
      <c r="J299" s="21"/>
      <c r="K299" s="21"/>
      <c r="L299" s="21"/>
      <c r="M299" s="21"/>
      <c r="N299" s="21"/>
      <c r="O299" s="21"/>
      <c r="P299" s="21"/>
      <c r="Q299" s="21"/>
      <c r="S299" s="19"/>
      <c r="T299" s="19"/>
      <c r="U299" s="20"/>
      <c r="V299" s="5"/>
      <c r="W299" s="5"/>
      <c r="X299" s="5"/>
      <c r="Y299" s="5"/>
      <c r="Z299" s="5"/>
      <c r="AA299" s="5"/>
      <c r="AB299" s="5"/>
      <c r="AC299" s="5"/>
    </row>
    <row r="300" spans="1:29">
      <c r="A300" s="17"/>
      <c r="B300" s="21"/>
      <c r="C300" s="21"/>
      <c r="D300" s="21"/>
      <c r="E300" s="21"/>
      <c r="F300" s="21"/>
      <c r="G300" s="21"/>
      <c r="H300" s="21"/>
      <c r="I300" s="21"/>
      <c r="J300" s="21"/>
      <c r="K300" s="21"/>
      <c r="L300" s="21"/>
      <c r="M300" s="21"/>
      <c r="N300" s="21"/>
      <c r="O300" s="21"/>
      <c r="P300" s="21"/>
      <c r="Q300" s="21"/>
      <c r="S300" s="19"/>
      <c r="T300" s="19"/>
      <c r="U300" s="20"/>
      <c r="V300" s="5"/>
      <c r="W300" s="5"/>
      <c r="X300" s="5"/>
      <c r="Y300" s="5"/>
      <c r="Z300" s="5"/>
      <c r="AA300" s="5"/>
      <c r="AB300" s="5"/>
      <c r="AC300" s="5"/>
    </row>
    <row r="301" spans="1:29">
      <c r="A301" s="17"/>
      <c r="B301" s="21"/>
      <c r="C301" s="21"/>
      <c r="D301" s="21"/>
      <c r="E301" s="21"/>
      <c r="F301" s="21"/>
      <c r="G301" s="21"/>
      <c r="H301" s="21"/>
      <c r="I301" s="21"/>
      <c r="J301" s="21"/>
      <c r="K301" s="21"/>
      <c r="L301" s="21"/>
      <c r="M301" s="21"/>
      <c r="N301" s="21"/>
      <c r="O301" s="21"/>
      <c r="P301" s="21"/>
      <c r="Q301" s="21"/>
      <c r="S301" s="19"/>
      <c r="T301" s="19"/>
      <c r="U301" s="20"/>
      <c r="V301" s="5"/>
      <c r="W301" s="5"/>
      <c r="X301" s="5"/>
      <c r="Y301" s="5"/>
      <c r="Z301" s="5"/>
      <c r="AA301" s="5"/>
      <c r="AB301" s="5"/>
      <c r="AC301" s="5"/>
    </row>
    <row r="302" spans="1:29">
      <c r="A302" s="17"/>
      <c r="B302" s="21"/>
      <c r="C302" s="21"/>
      <c r="D302" s="21"/>
      <c r="E302" s="21"/>
      <c r="F302" s="21"/>
      <c r="G302" s="21"/>
      <c r="H302" s="21"/>
      <c r="I302" s="21"/>
      <c r="J302" s="21"/>
      <c r="K302" s="21"/>
      <c r="L302" s="21"/>
      <c r="M302" s="21"/>
      <c r="N302" s="21"/>
      <c r="O302" s="21"/>
      <c r="P302" s="21"/>
      <c r="Q302" s="21"/>
      <c r="S302" s="19"/>
      <c r="T302" s="19"/>
      <c r="U302" s="20"/>
      <c r="V302" s="5"/>
      <c r="W302" s="5"/>
      <c r="X302" s="5"/>
      <c r="Y302" s="5"/>
      <c r="Z302" s="5"/>
      <c r="AA302" s="5"/>
      <c r="AB302" s="5"/>
      <c r="AC302" s="5"/>
    </row>
    <row r="303" spans="1:29">
      <c r="A303" s="17"/>
      <c r="B303" s="21"/>
      <c r="C303" s="21"/>
      <c r="D303" s="21"/>
      <c r="E303" s="21"/>
      <c r="F303" s="21"/>
      <c r="G303" s="21"/>
      <c r="H303" s="21"/>
      <c r="I303" s="21"/>
      <c r="J303" s="21"/>
      <c r="K303" s="21"/>
      <c r="L303" s="21"/>
      <c r="M303" s="21"/>
      <c r="N303" s="21"/>
      <c r="O303" s="21"/>
      <c r="P303" s="21"/>
      <c r="Q303" s="21"/>
      <c r="S303" s="19"/>
      <c r="T303" s="19"/>
      <c r="U303" s="20"/>
      <c r="V303" s="5"/>
      <c r="W303" s="5"/>
      <c r="X303" s="5"/>
      <c r="Y303" s="5"/>
      <c r="Z303" s="5"/>
      <c r="AA303" s="5"/>
      <c r="AB303" s="5"/>
      <c r="AC303" s="5"/>
    </row>
    <row r="304" spans="1:29">
      <c r="A304" s="17"/>
      <c r="B304" s="21"/>
      <c r="C304" s="21"/>
      <c r="D304" s="21"/>
      <c r="E304" s="21"/>
      <c r="F304" s="21"/>
      <c r="G304" s="21"/>
      <c r="H304" s="21"/>
      <c r="I304" s="21"/>
      <c r="J304" s="21"/>
      <c r="K304" s="21"/>
      <c r="L304" s="21"/>
      <c r="M304" s="21"/>
      <c r="N304" s="21"/>
      <c r="O304" s="21"/>
      <c r="P304" s="21"/>
      <c r="Q304" s="21"/>
      <c r="S304" s="19"/>
      <c r="T304" s="19"/>
      <c r="U304" s="20"/>
      <c r="V304" s="5"/>
      <c r="W304" s="5"/>
      <c r="X304" s="5"/>
      <c r="Y304" s="5"/>
      <c r="Z304" s="5"/>
      <c r="AA304" s="5"/>
      <c r="AB304" s="5"/>
      <c r="AC304" s="5"/>
    </row>
    <row r="305" spans="1:29">
      <c r="A305" s="17"/>
      <c r="B305" s="21"/>
      <c r="C305" s="21"/>
      <c r="D305" s="21"/>
      <c r="E305" s="21"/>
      <c r="F305" s="21"/>
      <c r="G305" s="21"/>
      <c r="H305" s="21"/>
      <c r="I305" s="21"/>
      <c r="J305" s="21"/>
      <c r="K305" s="21"/>
      <c r="L305" s="21"/>
      <c r="M305" s="21"/>
      <c r="N305" s="21"/>
      <c r="O305" s="21"/>
      <c r="P305" s="21"/>
      <c r="Q305" s="21"/>
      <c r="S305" s="19"/>
      <c r="T305" s="19"/>
      <c r="U305" s="20"/>
      <c r="V305" s="5"/>
      <c r="W305" s="5"/>
      <c r="X305" s="5"/>
      <c r="Y305" s="5"/>
      <c r="Z305" s="5"/>
      <c r="AA305" s="5"/>
      <c r="AB305" s="5"/>
      <c r="AC305" s="5"/>
    </row>
    <row r="306" spans="1:29">
      <c r="A306" s="17"/>
      <c r="B306" s="21"/>
      <c r="C306" s="21"/>
      <c r="D306" s="21"/>
      <c r="E306" s="21"/>
      <c r="F306" s="21"/>
      <c r="G306" s="21"/>
      <c r="H306" s="21"/>
      <c r="I306" s="21"/>
      <c r="J306" s="21"/>
      <c r="K306" s="21"/>
      <c r="L306" s="21"/>
      <c r="M306" s="21"/>
      <c r="N306" s="21"/>
      <c r="O306" s="21"/>
      <c r="P306" s="21"/>
      <c r="Q306" s="21"/>
      <c r="S306" s="19"/>
      <c r="T306" s="19"/>
      <c r="U306" s="20"/>
      <c r="V306" s="5"/>
      <c r="W306" s="5"/>
      <c r="X306" s="5"/>
      <c r="Y306" s="5"/>
      <c r="Z306" s="5"/>
      <c r="AA306" s="5"/>
      <c r="AB306" s="5"/>
      <c r="AC306" s="5"/>
    </row>
    <row r="307" spans="1:29">
      <c r="A307" s="17"/>
      <c r="B307" s="21"/>
      <c r="C307" s="21"/>
      <c r="D307" s="21"/>
      <c r="E307" s="21"/>
      <c r="F307" s="21"/>
      <c r="G307" s="21"/>
      <c r="H307" s="21"/>
      <c r="I307" s="21"/>
      <c r="J307" s="21"/>
      <c r="K307" s="21"/>
      <c r="L307" s="21"/>
      <c r="M307" s="21"/>
      <c r="N307" s="21"/>
      <c r="O307" s="21"/>
      <c r="P307" s="21"/>
      <c r="Q307" s="21"/>
      <c r="S307" s="19"/>
      <c r="T307" s="19"/>
      <c r="U307" s="20"/>
      <c r="V307" s="5"/>
      <c r="W307" s="5"/>
      <c r="X307" s="5"/>
      <c r="Y307" s="5"/>
      <c r="Z307" s="5"/>
      <c r="AA307" s="5"/>
      <c r="AB307" s="5"/>
      <c r="AC307" s="5"/>
    </row>
    <row r="308" spans="1:29">
      <c r="A308" s="17"/>
      <c r="B308" s="21"/>
      <c r="C308" s="21"/>
      <c r="D308" s="21"/>
      <c r="E308" s="21"/>
      <c r="F308" s="21"/>
      <c r="G308" s="21"/>
      <c r="H308" s="21"/>
      <c r="I308" s="21"/>
      <c r="J308" s="21"/>
      <c r="K308" s="21"/>
      <c r="L308" s="21"/>
      <c r="M308" s="21"/>
      <c r="N308" s="21"/>
      <c r="O308" s="21"/>
      <c r="P308" s="21"/>
      <c r="Q308" s="21"/>
      <c r="S308" s="19"/>
      <c r="T308" s="19"/>
      <c r="U308" s="20"/>
      <c r="V308" s="5"/>
      <c r="W308" s="5"/>
      <c r="X308" s="5"/>
      <c r="Y308" s="5"/>
      <c r="Z308" s="5"/>
      <c r="AA308" s="5"/>
      <c r="AB308" s="5"/>
      <c r="AC308" s="5"/>
    </row>
    <row r="309" spans="1:29">
      <c r="A309" s="17"/>
      <c r="B309" s="21"/>
      <c r="C309" s="21"/>
      <c r="D309" s="21"/>
      <c r="E309" s="21"/>
      <c r="F309" s="21"/>
      <c r="G309" s="21"/>
      <c r="H309" s="21"/>
      <c r="I309" s="21"/>
      <c r="J309" s="21"/>
      <c r="K309" s="21"/>
      <c r="L309" s="21"/>
      <c r="M309" s="21"/>
      <c r="N309" s="21"/>
      <c r="O309" s="21"/>
      <c r="P309" s="21"/>
      <c r="Q309" s="21"/>
      <c r="S309" s="19"/>
      <c r="T309" s="19"/>
      <c r="U309" s="20"/>
      <c r="V309" s="5"/>
      <c r="W309" s="5"/>
      <c r="X309" s="5"/>
      <c r="Y309" s="5"/>
      <c r="Z309" s="5"/>
      <c r="AA309" s="5"/>
      <c r="AB309" s="5"/>
      <c r="AC309" s="5"/>
    </row>
    <row r="310" spans="1:29">
      <c r="A310" s="17"/>
      <c r="B310" s="21"/>
      <c r="C310" s="21"/>
      <c r="D310" s="21"/>
      <c r="E310" s="21"/>
      <c r="F310" s="21"/>
      <c r="G310" s="21"/>
      <c r="H310" s="21"/>
      <c r="I310" s="21"/>
      <c r="J310" s="21"/>
      <c r="K310" s="21"/>
      <c r="L310" s="21"/>
      <c r="M310" s="21"/>
      <c r="N310" s="21"/>
      <c r="O310" s="21"/>
      <c r="P310" s="21"/>
      <c r="Q310" s="21"/>
      <c r="S310" s="19"/>
      <c r="T310" s="19"/>
      <c r="U310" s="20"/>
      <c r="V310" s="5"/>
      <c r="W310" s="5"/>
      <c r="X310" s="5"/>
      <c r="Y310" s="5"/>
      <c r="Z310" s="5"/>
      <c r="AA310" s="5"/>
      <c r="AB310" s="5"/>
      <c r="AC310" s="5"/>
    </row>
    <row r="311" spans="1:29">
      <c r="A311" s="17"/>
      <c r="B311" s="21"/>
      <c r="C311" s="21"/>
      <c r="D311" s="21"/>
      <c r="E311" s="21"/>
      <c r="F311" s="21"/>
      <c r="G311" s="21"/>
      <c r="H311" s="21"/>
      <c r="I311" s="21"/>
      <c r="J311" s="21"/>
      <c r="K311" s="21"/>
      <c r="L311" s="21"/>
      <c r="M311" s="21"/>
      <c r="N311" s="21"/>
      <c r="O311" s="21"/>
      <c r="P311" s="21"/>
      <c r="Q311" s="21"/>
      <c r="S311" s="19"/>
      <c r="T311" s="19"/>
      <c r="U311" s="20"/>
      <c r="V311" s="5"/>
      <c r="W311" s="5"/>
      <c r="X311" s="5"/>
      <c r="Y311" s="5"/>
      <c r="Z311" s="5"/>
      <c r="AA311" s="5"/>
      <c r="AB311" s="5"/>
      <c r="AC311" s="5"/>
    </row>
    <row r="312" spans="1:29">
      <c r="A312" s="17"/>
      <c r="B312" s="21"/>
      <c r="C312" s="21"/>
      <c r="D312" s="21"/>
      <c r="E312" s="21"/>
      <c r="F312" s="21"/>
      <c r="G312" s="21"/>
      <c r="H312" s="21"/>
      <c r="I312" s="21"/>
      <c r="J312" s="21"/>
      <c r="K312" s="21"/>
      <c r="L312" s="21"/>
      <c r="M312" s="21"/>
      <c r="N312" s="21"/>
      <c r="O312" s="21"/>
      <c r="P312" s="21"/>
      <c r="Q312" s="21"/>
      <c r="S312" s="19"/>
      <c r="T312" s="19"/>
      <c r="U312" s="20"/>
      <c r="V312" s="5"/>
      <c r="W312" s="5"/>
      <c r="X312" s="5"/>
      <c r="Y312" s="5"/>
      <c r="Z312" s="5"/>
      <c r="AA312" s="5"/>
      <c r="AB312" s="5"/>
      <c r="AC312" s="5"/>
    </row>
    <row r="313" spans="1:29">
      <c r="A313" s="17"/>
      <c r="B313" s="21"/>
      <c r="C313" s="21"/>
      <c r="D313" s="21"/>
      <c r="E313" s="21"/>
      <c r="F313" s="21"/>
      <c r="G313" s="21"/>
      <c r="H313" s="21"/>
      <c r="I313" s="21"/>
      <c r="J313" s="21"/>
      <c r="K313" s="21"/>
      <c r="L313" s="21"/>
      <c r="M313" s="21"/>
      <c r="N313" s="21"/>
      <c r="O313" s="21"/>
      <c r="P313" s="21"/>
      <c r="Q313" s="21"/>
      <c r="S313" s="19"/>
      <c r="T313" s="19"/>
      <c r="U313" s="20"/>
      <c r="V313" s="5"/>
      <c r="W313" s="5"/>
      <c r="X313" s="5"/>
      <c r="Y313" s="5"/>
      <c r="Z313" s="5"/>
      <c r="AA313" s="5"/>
      <c r="AB313" s="5"/>
      <c r="AC313" s="5"/>
    </row>
    <row r="314" spans="1:29">
      <c r="A314" s="17"/>
      <c r="B314" s="21"/>
      <c r="C314" s="21"/>
      <c r="D314" s="21"/>
      <c r="E314" s="21"/>
      <c r="F314" s="21"/>
      <c r="G314" s="21"/>
      <c r="H314" s="21"/>
      <c r="I314" s="21"/>
      <c r="J314" s="21"/>
      <c r="K314" s="21"/>
      <c r="L314" s="21"/>
      <c r="M314" s="21"/>
      <c r="N314" s="21"/>
      <c r="O314" s="21"/>
      <c r="P314" s="21"/>
      <c r="Q314" s="21"/>
      <c r="S314" s="19"/>
      <c r="T314" s="19"/>
      <c r="U314" s="20"/>
      <c r="V314" s="5"/>
      <c r="W314" s="5"/>
      <c r="X314" s="5"/>
      <c r="Y314" s="5"/>
      <c r="Z314" s="5"/>
      <c r="AA314" s="5"/>
      <c r="AB314" s="5"/>
      <c r="AC314" s="5"/>
    </row>
    <row r="315" spans="1:29">
      <c r="A315" s="17"/>
      <c r="B315" s="21"/>
      <c r="C315" s="21"/>
      <c r="D315" s="21"/>
      <c r="E315" s="21"/>
      <c r="F315" s="21"/>
      <c r="G315" s="21"/>
      <c r="H315" s="21"/>
      <c r="I315" s="21"/>
      <c r="J315" s="21"/>
      <c r="K315" s="21"/>
      <c r="L315" s="21"/>
      <c r="M315" s="21"/>
      <c r="N315" s="21"/>
      <c r="O315" s="21"/>
      <c r="P315" s="21"/>
      <c r="Q315" s="21"/>
      <c r="S315" s="19"/>
      <c r="T315" s="19"/>
      <c r="U315" s="20"/>
      <c r="V315" s="5"/>
      <c r="W315" s="5"/>
      <c r="X315" s="5"/>
      <c r="Y315" s="5"/>
      <c r="Z315" s="5"/>
      <c r="AA315" s="5"/>
      <c r="AB315" s="5"/>
      <c r="AC315" s="5"/>
    </row>
    <row r="316" spans="1:29">
      <c r="A316" s="17"/>
      <c r="B316" s="21"/>
      <c r="C316" s="21"/>
      <c r="D316" s="21"/>
      <c r="E316" s="21"/>
      <c r="F316" s="21"/>
      <c r="G316" s="21"/>
      <c r="H316" s="21"/>
      <c r="I316" s="21"/>
      <c r="J316" s="21"/>
      <c r="K316" s="21"/>
      <c r="L316" s="21"/>
      <c r="M316" s="21"/>
      <c r="N316" s="21"/>
      <c r="O316" s="21"/>
      <c r="P316" s="21"/>
      <c r="Q316" s="21"/>
      <c r="S316" s="19"/>
      <c r="T316" s="19"/>
      <c r="U316" s="20"/>
      <c r="V316" s="5"/>
      <c r="W316" s="5"/>
      <c r="X316" s="5"/>
      <c r="Y316" s="5"/>
      <c r="Z316" s="5"/>
      <c r="AA316" s="5"/>
      <c r="AB316" s="5"/>
      <c r="AC316" s="5"/>
    </row>
    <row r="317" spans="1:29">
      <c r="A317" s="20"/>
      <c r="B317" s="20"/>
      <c r="C317" s="5"/>
      <c r="D317" s="20"/>
      <c r="E317" s="5"/>
      <c r="F317" s="20"/>
      <c r="G317" s="5"/>
      <c r="H317" s="20"/>
      <c r="I317" s="5"/>
      <c r="J317" s="20"/>
      <c r="K317" s="5"/>
      <c r="L317" s="20"/>
      <c r="M317" s="5"/>
      <c r="N317" s="20"/>
      <c r="O317" s="5"/>
      <c r="P317" s="20"/>
      <c r="Q317" s="20"/>
      <c r="T317" s="11"/>
      <c r="U317" s="20"/>
      <c r="V317" s="5"/>
      <c r="W317" s="5"/>
      <c r="X317" s="5"/>
      <c r="Y317" s="5"/>
      <c r="Z317" s="5"/>
      <c r="AA317" s="5"/>
      <c r="AB317" s="5"/>
      <c r="AC317" s="5"/>
    </row>
    <row r="318" spans="1:29">
      <c r="A318" s="24"/>
      <c r="B318" s="25"/>
      <c r="C318" s="26"/>
      <c r="D318" s="25"/>
      <c r="E318" s="26"/>
      <c r="F318" s="25"/>
      <c r="G318" s="26"/>
      <c r="H318" s="25"/>
      <c r="I318" s="26"/>
      <c r="J318" s="25"/>
      <c r="K318" s="26"/>
      <c r="L318" s="25"/>
      <c r="M318" s="26"/>
      <c r="N318" s="25"/>
      <c r="O318" s="26"/>
      <c r="P318" s="25"/>
      <c r="Q318" s="26"/>
      <c r="S318" s="27"/>
      <c r="T318" s="27"/>
      <c r="U318" s="20"/>
      <c r="V318" s="5"/>
      <c r="W318" s="5"/>
      <c r="X318" s="5"/>
      <c r="Y318" s="5"/>
      <c r="Z318" s="5"/>
      <c r="AA318" s="5"/>
      <c r="AB318" s="5"/>
      <c r="AC318" s="5"/>
    </row>
    <row r="319" spans="1:29">
      <c r="A319" s="17"/>
      <c r="B319" s="18"/>
      <c r="C319" s="18"/>
      <c r="D319" s="18"/>
      <c r="E319" s="18"/>
      <c r="F319" s="18"/>
      <c r="G319" s="18"/>
      <c r="H319" s="18"/>
      <c r="I319" s="18"/>
      <c r="J319" s="18"/>
      <c r="K319" s="18"/>
      <c r="L319" s="18"/>
      <c r="M319" s="18"/>
      <c r="N319" s="18"/>
      <c r="O319" s="18"/>
      <c r="P319" s="18"/>
      <c r="Q319" s="18"/>
      <c r="S319" s="19"/>
      <c r="T319" s="19"/>
      <c r="U319" s="20"/>
      <c r="V319" s="5"/>
      <c r="W319" s="5"/>
      <c r="X319" s="5"/>
      <c r="Y319" s="5"/>
      <c r="Z319" s="5"/>
      <c r="AA319" s="5"/>
      <c r="AB319" s="5"/>
      <c r="AC319" s="5"/>
    </row>
    <row r="320" spans="1:29">
      <c r="A320" s="17"/>
      <c r="B320" s="18"/>
      <c r="C320" s="18"/>
      <c r="D320" s="18"/>
      <c r="E320" s="18"/>
      <c r="F320" s="18"/>
      <c r="G320" s="18"/>
      <c r="H320" s="18"/>
      <c r="I320" s="18"/>
      <c r="J320" s="18"/>
      <c r="K320" s="18"/>
      <c r="L320" s="18"/>
      <c r="M320" s="18"/>
      <c r="N320" s="18"/>
      <c r="O320" s="18"/>
      <c r="P320" s="18"/>
      <c r="Q320" s="18"/>
      <c r="S320" s="19"/>
      <c r="T320" s="19"/>
      <c r="U320" s="20"/>
      <c r="V320" s="5"/>
      <c r="W320" s="5"/>
      <c r="X320" s="5"/>
      <c r="Y320" s="5"/>
      <c r="Z320" s="5"/>
      <c r="AA320" s="5"/>
      <c r="AB320" s="5"/>
      <c r="AC320" s="5"/>
    </row>
    <row r="321" spans="1:29">
      <c r="A321" s="17"/>
      <c r="B321" s="18"/>
      <c r="C321" s="18"/>
      <c r="D321" s="18"/>
      <c r="E321" s="18"/>
      <c r="F321" s="18"/>
      <c r="G321" s="18"/>
      <c r="H321" s="18"/>
      <c r="I321" s="18"/>
      <c r="J321" s="18"/>
      <c r="K321" s="18"/>
      <c r="L321" s="18"/>
      <c r="M321" s="18"/>
      <c r="N321" s="18"/>
      <c r="O321" s="18"/>
      <c r="P321" s="18"/>
      <c r="Q321" s="18"/>
      <c r="S321" s="19"/>
      <c r="T321" s="19"/>
      <c r="U321" s="20"/>
      <c r="V321" s="5"/>
      <c r="W321" s="5"/>
      <c r="X321" s="5"/>
      <c r="Y321" s="5"/>
      <c r="Z321" s="5"/>
      <c r="AA321" s="5"/>
      <c r="AB321" s="5"/>
      <c r="AC321" s="5"/>
    </row>
    <row r="322" spans="1:29">
      <c r="A322" s="17"/>
      <c r="B322" s="18"/>
      <c r="C322" s="18"/>
      <c r="D322" s="18"/>
      <c r="E322" s="18"/>
      <c r="F322" s="18"/>
      <c r="G322" s="18"/>
      <c r="H322" s="18"/>
      <c r="I322" s="18"/>
      <c r="J322" s="18"/>
      <c r="K322" s="18"/>
      <c r="L322" s="18"/>
      <c r="M322" s="18"/>
      <c r="N322" s="18"/>
      <c r="O322" s="18"/>
      <c r="P322" s="18"/>
      <c r="Q322" s="18"/>
      <c r="S322" s="19"/>
      <c r="T322" s="19"/>
      <c r="U322" s="20"/>
      <c r="V322" s="5"/>
      <c r="W322" s="5"/>
      <c r="X322" s="5"/>
      <c r="Y322" s="5"/>
      <c r="Z322" s="5"/>
      <c r="AA322" s="5"/>
      <c r="AB322" s="5"/>
      <c r="AC322" s="5"/>
    </row>
    <row r="323" spans="1:29">
      <c r="A323" s="17"/>
      <c r="B323" s="18"/>
      <c r="C323" s="18"/>
      <c r="D323" s="18"/>
      <c r="E323" s="18"/>
      <c r="F323" s="18"/>
      <c r="G323" s="18"/>
      <c r="H323" s="18"/>
      <c r="I323" s="18"/>
      <c r="J323" s="18"/>
      <c r="K323" s="18"/>
      <c r="L323" s="18"/>
      <c r="M323" s="18"/>
      <c r="N323" s="18"/>
      <c r="O323" s="18"/>
      <c r="P323" s="18"/>
      <c r="Q323" s="18"/>
      <c r="S323" s="19"/>
      <c r="T323" s="19"/>
      <c r="U323" s="20"/>
      <c r="V323" s="5"/>
      <c r="W323" s="5"/>
      <c r="X323" s="5"/>
      <c r="Y323" s="5"/>
      <c r="Z323" s="5"/>
      <c r="AA323" s="5"/>
      <c r="AB323" s="5"/>
      <c r="AC323" s="5"/>
    </row>
    <row r="324" spans="1:29">
      <c r="A324" s="17"/>
      <c r="B324" s="18"/>
      <c r="C324" s="18"/>
      <c r="D324" s="18"/>
      <c r="E324" s="18"/>
      <c r="F324" s="18"/>
      <c r="G324" s="18"/>
      <c r="H324" s="18"/>
      <c r="I324" s="18"/>
      <c r="J324" s="18"/>
      <c r="K324" s="18"/>
      <c r="L324" s="18"/>
      <c r="M324" s="18"/>
      <c r="N324" s="18"/>
      <c r="O324" s="18"/>
      <c r="P324" s="18"/>
      <c r="Q324" s="18"/>
      <c r="S324" s="19"/>
      <c r="T324" s="19"/>
      <c r="U324" s="20"/>
      <c r="V324" s="5"/>
      <c r="W324" s="5"/>
      <c r="X324" s="5"/>
      <c r="Y324" s="5"/>
      <c r="Z324" s="5"/>
      <c r="AA324" s="5"/>
      <c r="AB324" s="5"/>
      <c r="AC324" s="5"/>
    </row>
    <row r="325" spans="1:29">
      <c r="A325" s="17"/>
      <c r="B325" s="18"/>
      <c r="C325" s="18"/>
      <c r="D325" s="18"/>
      <c r="E325" s="18"/>
      <c r="F325" s="18"/>
      <c r="G325" s="18"/>
      <c r="H325" s="18"/>
      <c r="I325" s="18"/>
      <c r="J325" s="18"/>
      <c r="K325" s="18"/>
      <c r="L325" s="18"/>
      <c r="M325" s="18"/>
      <c r="N325" s="18"/>
      <c r="O325" s="18"/>
      <c r="P325" s="18"/>
      <c r="Q325" s="18"/>
      <c r="S325" s="19"/>
      <c r="T325" s="19"/>
      <c r="U325" s="20"/>
      <c r="V325" s="5"/>
      <c r="W325" s="5"/>
      <c r="X325" s="5"/>
      <c r="Y325" s="5"/>
      <c r="Z325" s="5"/>
      <c r="AA325" s="5"/>
      <c r="AB325" s="5"/>
      <c r="AC325" s="5"/>
    </row>
    <row r="326" spans="1:29">
      <c r="A326" s="17"/>
      <c r="B326" s="18"/>
      <c r="C326" s="18"/>
      <c r="D326" s="18"/>
      <c r="E326" s="18"/>
      <c r="F326" s="18"/>
      <c r="G326" s="18"/>
      <c r="H326" s="18"/>
      <c r="I326" s="18"/>
      <c r="J326" s="18"/>
      <c r="K326" s="18"/>
      <c r="L326" s="18"/>
      <c r="M326" s="18"/>
      <c r="N326" s="18"/>
      <c r="O326" s="18"/>
      <c r="P326" s="18"/>
      <c r="Q326" s="18"/>
      <c r="S326" s="19"/>
      <c r="T326" s="19"/>
      <c r="U326" s="20"/>
      <c r="V326" s="5"/>
      <c r="W326" s="5"/>
      <c r="X326" s="5"/>
      <c r="Y326" s="5"/>
      <c r="Z326" s="5"/>
      <c r="AA326" s="5"/>
      <c r="AB326" s="5"/>
      <c r="AC326" s="5"/>
    </row>
    <row r="327" spans="1:29">
      <c r="A327" s="17"/>
      <c r="B327" s="18"/>
      <c r="C327" s="18"/>
      <c r="D327" s="18"/>
      <c r="E327" s="18"/>
      <c r="F327" s="18"/>
      <c r="G327" s="18"/>
      <c r="H327" s="18"/>
      <c r="I327" s="18"/>
      <c r="J327" s="18"/>
      <c r="K327" s="18"/>
      <c r="L327" s="18"/>
      <c r="M327" s="18"/>
      <c r="N327" s="18"/>
      <c r="O327" s="18"/>
      <c r="P327" s="18"/>
      <c r="Q327" s="18"/>
      <c r="S327" s="19"/>
      <c r="T327" s="19"/>
      <c r="U327" s="20"/>
      <c r="V327" s="5"/>
      <c r="W327" s="5"/>
      <c r="X327" s="5"/>
      <c r="Y327" s="5"/>
      <c r="Z327" s="5"/>
      <c r="AA327" s="5"/>
      <c r="AB327" s="5"/>
      <c r="AC327" s="5"/>
    </row>
    <row r="328" spans="1:29">
      <c r="A328" s="17"/>
      <c r="B328" s="18"/>
      <c r="C328" s="18"/>
      <c r="D328" s="18"/>
      <c r="E328" s="18"/>
      <c r="F328" s="18"/>
      <c r="G328" s="18"/>
      <c r="H328" s="18"/>
      <c r="I328" s="18"/>
      <c r="J328" s="18"/>
      <c r="K328" s="18"/>
      <c r="L328" s="18"/>
      <c r="M328" s="18"/>
      <c r="N328" s="18"/>
      <c r="O328" s="18"/>
      <c r="P328" s="18"/>
      <c r="Q328" s="18"/>
      <c r="S328" s="19"/>
      <c r="T328" s="19"/>
      <c r="U328" s="20"/>
      <c r="V328" s="5"/>
      <c r="W328" s="5"/>
      <c r="X328" s="5"/>
      <c r="Y328" s="5"/>
      <c r="Z328" s="5"/>
      <c r="AA328" s="5"/>
      <c r="AB328" s="5"/>
      <c r="AC328" s="5"/>
    </row>
    <row r="329" spans="1:29">
      <c r="A329" s="17"/>
      <c r="B329" s="18"/>
      <c r="C329" s="18"/>
      <c r="D329" s="18"/>
      <c r="E329" s="18"/>
      <c r="F329" s="18"/>
      <c r="G329" s="18"/>
      <c r="H329" s="18"/>
      <c r="I329" s="18"/>
      <c r="J329" s="18"/>
      <c r="K329" s="18"/>
      <c r="L329" s="18"/>
      <c r="M329" s="18"/>
      <c r="N329" s="18"/>
      <c r="O329" s="18"/>
      <c r="P329" s="18"/>
      <c r="Q329" s="18"/>
      <c r="S329" s="19"/>
      <c r="T329" s="19"/>
      <c r="U329" s="20"/>
      <c r="V329" s="5"/>
      <c r="W329" s="5"/>
      <c r="X329" s="5"/>
      <c r="Y329" s="5"/>
      <c r="Z329" s="5"/>
      <c r="AA329" s="5"/>
      <c r="AB329" s="5"/>
      <c r="AC329" s="5"/>
    </row>
    <row r="330" spans="1:29">
      <c r="A330" s="17"/>
      <c r="B330" s="18"/>
      <c r="C330" s="18"/>
      <c r="D330" s="18"/>
      <c r="E330" s="18"/>
      <c r="F330" s="18"/>
      <c r="G330" s="18"/>
      <c r="H330" s="18"/>
      <c r="I330" s="18"/>
      <c r="J330" s="18"/>
      <c r="K330" s="18"/>
      <c r="L330" s="18"/>
      <c r="M330" s="18"/>
      <c r="N330" s="18"/>
      <c r="O330" s="18"/>
      <c r="P330" s="18"/>
      <c r="Q330" s="18"/>
      <c r="S330" s="19"/>
      <c r="T330" s="19"/>
      <c r="U330" s="20"/>
      <c r="V330" s="5"/>
      <c r="W330" s="5"/>
      <c r="X330" s="5"/>
      <c r="Y330" s="5"/>
      <c r="Z330" s="5"/>
      <c r="AA330" s="5"/>
      <c r="AB330" s="5"/>
      <c r="AC330" s="5"/>
    </row>
    <row r="331" spans="1:29">
      <c r="A331" s="17"/>
      <c r="B331" s="21"/>
      <c r="C331" s="21"/>
      <c r="D331" s="21"/>
      <c r="E331" s="21"/>
      <c r="F331" s="21"/>
      <c r="G331" s="21"/>
      <c r="H331" s="21"/>
      <c r="I331" s="21"/>
      <c r="J331" s="21"/>
      <c r="K331" s="21"/>
      <c r="L331" s="21"/>
      <c r="M331" s="21"/>
      <c r="N331" s="21"/>
      <c r="O331" s="21"/>
      <c r="P331" s="21"/>
      <c r="Q331" s="21"/>
      <c r="S331" s="19"/>
      <c r="T331" s="19"/>
      <c r="U331" s="20"/>
      <c r="V331" s="5"/>
      <c r="W331" s="5"/>
      <c r="X331" s="5"/>
      <c r="Y331" s="5"/>
      <c r="Z331" s="5"/>
      <c r="AA331" s="5"/>
      <c r="AB331" s="5"/>
      <c r="AC331" s="5"/>
    </row>
    <row r="332" spans="1:29">
      <c r="A332" s="17"/>
      <c r="B332" s="21"/>
      <c r="C332" s="21"/>
      <c r="D332" s="21"/>
      <c r="E332" s="21"/>
      <c r="F332" s="21"/>
      <c r="G332" s="21"/>
      <c r="H332" s="21"/>
      <c r="I332" s="21"/>
      <c r="J332" s="21"/>
      <c r="K332" s="21"/>
      <c r="L332" s="21"/>
      <c r="M332" s="21"/>
      <c r="N332" s="21"/>
      <c r="O332" s="21"/>
      <c r="P332" s="21"/>
      <c r="Q332" s="21"/>
      <c r="S332" s="19"/>
      <c r="T332" s="19"/>
      <c r="U332" s="20"/>
      <c r="V332" s="5"/>
      <c r="W332" s="5"/>
      <c r="X332" s="5"/>
      <c r="Y332" s="5"/>
      <c r="Z332" s="5"/>
      <c r="AA332" s="5"/>
      <c r="AB332" s="5"/>
      <c r="AC332" s="5"/>
    </row>
    <row r="333" spans="1:29">
      <c r="A333" s="17"/>
      <c r="B333" s="21"/>
      <c r="C333" s="21"/>
      <c r="D333" s="21"/>
      <c r="E333" s="21"/>
      <c r="F333" s="21"/>
      <c r="G333" s="21"/>
      <c r="H333" s="21"/>
      <c r="I333" s="21"/>
      <c r="J333" s="21"/>
      <c r="K333" s="21"/>
      <c r="L333" s="21"/>
      <c r="M333" s="21"/>
      <c r="N333" s="21"/>
      <c r="O333" s="21"/>
      <c r="P333" s="21"/>
      <c r="Q333" s="21"/>
      <c r="S333" s="19"/>
      <c r="T333" s="19"/>
      <c r="U333" s="20"/>
      <c r="V333" s="5"/>
      <c r="W333" s="5"/>
      <c r="X333" s="5"/>
      <c r="Y333" s="5"/>
      <c r="Z333" s="5"/>
      <c r="AA333" s="5"/>
      <c r="AB333" s="5"/>
      <c r="AC333" s="5"/>
    </row>
    <row r="334" spans="1:29">
      <c r="A334" s="17"/>
      <c r="B334" s="21"/>
      <c r="C334" s="21"/>
      <c r="D334" s="21"/>
      <c r="E334" s="21"/>
      <c r="F334" s="21"/>
      <c r="G334" s="21"/>
      <c r="H334" s="21"/>
      <c r="I334" s="21"/>
      <c r="J334" s="21"/>
      <c r="K334" s="21"/>
      <c r="L334" s="21"/>
      <c r="M334" s="21"/>
      <c r="N334" s="21"/>
      <c r="O334" s="21"/>
      <c r="P334" s="21"/>
      <c r="Q334" s="21"/>
      <c r="S334" s="19"/>
      <c r="T334" s="19"/>
      <c r="U334" s="20"/>
      <c r="V334" s="5"/>
      <c r="W334" s="5"/>
      <c r="X334" s="5"/>
      <c r="Y334" s="5"/>
      <c r="Z334" s="5"/>
      <c r="AA334" s="5"/>
      <c r="AB334" s="5"/>
      <c r="AC334" s="5"/>
    </row>
    <row r="335" spans="1:29">
      <c r="A335" s="17"/>
      <c r="B335" s="21"/>
      <c r="C335" s="21"/>
      <c r="D335" s="21"/>
      <c r="E335" s="21"/>
      <c r="F335" s="21"/>
      <c r="G335" s="21"/>
      <c r="H335" s="21"/>
      <c r="I335" s="21"/>
      <c r="J335" s="21"/>
      <c r="K335" s="21"/>
      <c r="L335" s="21"/>
      <c r="M335" s="21"/>
      <c r="N335" s="21"/>
      <c r="O335" s="21"/>
      <c r="P335" s="21"/>
      <c r="Q335" s="21"/>
      <c r="S335" s="19"/>
      <c r="T335" s="19"/>
      <c r="U335" s="20"/>
      <c r="V335" s="5"/>
      <c r="W335" s="5"/>
      <c r="X335" s="5"/>
      <c r="Y335" s="5"/>
      <c r="Z335" s="5"/>
      <c r="AA335" s="5"/>
      <c r="AB335" s="5"/>
      <c r="AC335" s="5"/>
    </row>
    <row r="336" spans="1:29">
      <c r="A336" s="17"/>
      <c r="B336" s="21"/>
      <c r="C336" s="21"/>
      <c r="D336" s="21"/>
      <c r="E336" s="21"/>
      <c r="F336" s="21"/>
      <c r="G336" s="21"/>
      <c r="H336" s="21"/>
      <c r="I336" s="21"/>
      <c r="J336" s="21"/>
      <c r="K336" s="21"/>
      <c r="L336" s="21"/>
      <c r="M336" s="21"/>
      <c r="N336" s="21"/>
      <c r="O336" s="21"/>
      <c r="P336" s="21"/>
      <c r="Q336" s="21"/>
      <c r="S336" s="19"/>
      <c r="T336" s="19"/>
      <c r="U336" s="20"/>
      <c r="V336" s="5"/>
      <c r="W336" s="5"/>
      <c r="X336" s="5"/>
      <c r="Y336" s="5"/>
      <c r="Z336" s="5"/>
      <c r="AA336" s="5"/>
      <c r="AB336" s="5"/>
      <c r="AC336" s="5"/>
    </row>
    <row r="337" spans="1:29">
      <c r="A337" s="17"/>
      <c r="B337" s="21"/>
      <c r="C337" s="21"/>
      <c r="D337" s="21"/>
      <c r="E337" s="21"/>
      <c r="F337" s="21"/>
      <c r="G337" s="21"/>
      <c r="H337" s="21"/>
      <c r="I337" s="21"/>
      <c r="J337" s="21"/>
      <c r="K337" s="21"/>
      <c r="L337" s="21"/>
      <c r="M337" s="21"/>
      <c r="N337" s="21"/>
      <c r="O337" s="21"/>
      <c r="P337" s="21"/>
      <c r="Q337" s="21"/>
      <c r="S337" s="19"/>
      <c r="T337" s="19"/>
      <c r="U337" s="20"/>
      <c r="V337" s="5"/>
      <c r="W337" s="5"/>
      <c r="X337" s="5"/>
      <c r="Y337" s="5"/>
      <c r="Z337" s="5"/>
      <c r="AA337" s="5"/>
      <c r="AB337" s="5"/>
      <c r="AC337" s="5"/>
    </row>
    <row r="338" spans="1:29">
      <c r="A338" s="17"/>
      <c r="B338" s="21"/>
      <c r="C338" s="21"/>
      <c r="D338" s="21"/>
      <c r="E338" s="21"/>
      <c r="F338" s="21"/>
      <c r="G338" s="21"/>
      <c r="H338" s="21"/>
      <c r="I338" s="21"/>
      <c r="J338" s="21"/>
      <c r="K338" s="21"/>
      <c r="L338" s="21"/>
      <c r="M338" s="21"/>
      <c r="N338" s="21"/>
      <c r="O338" s="21"/>
      <c r="P338" s="21"/>
      <c r="Q338" s="21"/>
      <c r="S338" s="19"/>
      <c r="T338" s="19"/>
      <c r="U338" s="20"/>
      <c r="V338" s="5"/>
      <c r="W338" s="5"/>
      <c r="X338" s="5"/>
      <c r="Y338" s="5"/>
      <c r="Z338" s="5"/>
      <c r="AA338" s="5"/>
      <c r="AB338" s="5"/>
      <c r="AC338" s="5"/>
    </row>
    <row r="339" spans="1:29">
      <c r="A339" s="17"/>
      <c r="B339" s="21"/>
      <c r="C339" s="21"/>
      <c r="D339" s="21"/>
      <c r="E339" s="21"/>
      <c r="F339" s="21"/>
      <c r="G339" s="21"/>
      <c r="H339" s="21"/>
      <c r="I339" s="21"/>
      <c r="J339" s="21"/>
      <c r="K339" s="21"/>
      <c r="L339" s="21"/>
      <c r="M339" s="21"/>
      <c r="N339" s="21"/>
      <c r="O339" s="21"/>
      <c r="P339" s="21"/>
      <c r="Q339" s="21"/>
      <c r="S339" s="19"/>
      <c r="T339" s="19"/>
      <c r="U339" s="20"/>
      <c r="V339" s="5"/>
      <c r="W339" s="5"/>
      <c r="X339" s="5"/>
      <c r="Y339" s="5"/>
      <c r="Z339" s="5"/>
      <c r="AA339" s="5"/>
      <c r="AB339" s="5"/>
      <c r="AC339" s="5"/>
    </row>
    <row r="340" spans="1:29">
      <c r="A340" s="17"/>
      <c r="B340" s="21"/>
      <c r="C340" s="21"/>
      <c r="D340" s="21"/>
      <c r="E340" s="21"/>
      <c r="F340" s="21"/>
      <c r="G340" s="21"/>
      <c r="H340" s="21"/>
      <c r="I340" s="21"/>
      <c r="J340" s="21"/>
      <c r="K340" s="21"/>
      <c r="L340" s="21"/>
      <c r="M340" s="21"/>
      <c r="N340" s="21"/>
      <c r="O340" s="21"/>
      <c r="P340" s="21"/>
      <c r="Q340" s="21"/>
      <c r="S340" s="19"/>
      <c r="T340" s="19"/>
      <c r="U340" s="20"/>
      <c r="V340" s="5"/>
      <c r="W340" s="5"/>
      <c r="X340" s="5"/>
      <c r="Y340" s="5"/>
      <c r="Z340" s="5"/>
      <c r="AA340" s="5"/>
      <c r="AB340" s="5"/>
      <c r="AC340" s="5"/>
    </row>
    <row r="341" spans="1:29">
      <c r="A341" s="17"/>
      <c r="B341" s="21"/>
      <c r="C341" s="21"/>
      <c r="D341" s="21"/>
      <c r="E341" s="21"/>
      <c r="F341" s="21"/>
      <c r="G341" s="21"/>
      <c r="H341" s="21"/>
      <c r="I341" s="21"/>
      <c r="J341" s="21"/>
      <c r="K341" s="21"/>
      <c r="L341" s="21"/>
      <c r="M341" s="21"/>
      <c r="N341" s="21"/>
      <c r="O341" s="21"/>
      <c r="P341" s="21"/>
      <c r="Q341" s="21"/>
      <c r="S341" s="19"/>
      <c r="T341" s="19"/>
      <c r="U341" s="20"/>
      <c r="V341" s="5"/>
      <c r="W341" s="5"/>
      <c r="X341" s="5"/>
      <c r="Y341" s="5"/>
      <c r="Z341" s="5"/>
      <c r="AA341" s="5"/>
      <c r="AB341" s="5"/>
      <c r="AC341" s="5"/>
    </row>
    <row r="342" spans="1:29">
      <c r="A342" s="17"/>
      <c r="B342" s="21"/>
      <c r="C342" s="21"/>
      <c r="D342" s="21"/>
      <c r="E342" s="21"/>
      <c r="F342" s="21"/>
      <c r="G342" s="21"/>
      <c r="H342" s="21"/>
      <c r="I342" s="21"/>
      <c r="J342" s="21"/>
      <c r="K342" s="21"/>
      <c r="L342" s="21"/>
      <c r="M342" s="21"/>
      <c r="N342" s="21"/>
      <c r="O342" s="21"/>
      <c r="P342" s="21"/>
      <c r="Q342" s="21"/>
      <c r="S342" s="19"/>
      <c r="T342" s="19"/>
      <c r="U342" s="20"/>
      <c r="V342" s="5"/>
      <c r="W342" s="5"/>
      <c r="X342" s="5"/>
      <c r="Y342" s="5"/>
      <c r="Z342" s="5"/>
      <c r="AA342" s="5"/>
      <c r="AB342" s="5"/>
      <c r="AC342" s="5"/>
    </row>
    <row r="343" spans="1:29">
      <c r="A343" s="17"/>
      <c r="B343" s="21"/>
      <c r="C343" s="21"/>
      <c r="D343" s="21"/>
      <c r="E343" s="21"/>
      <c r="F343" s="21"/>
      <c r="G343" s="21"/>
      <c r="H343" s="21"/>
      <c r="I343" s="21"/>
      <c r="J343" s="21"/>
      <c r="K343" s="21"/>
      <c r="L343" s="21"/>
      <c r="M343" s="21"/>
      <c r="N343" s="21"/>
      <c r="O343" s="21"/>
      <c r="P343" s="21"/>
      <c r="Q343" s="21"/>
      <c r="S343" s="19"/>
      <c r="T343" s="19"/>
      <c r="U343" s="20"/>
      <c r="V343" s="5"/>
      <c r="W343" s="5"/>
      <c r="X343" s="5"/>
      <c r="Y343" s="5"/>
      <c r="Z343" s="5"/>
      <c r="AA343" s="5"/>
      <c r="AB343" s="5"/>
      <c r="AC343" s="5"/>
    </row>
    <row r="344" spans="1:29">
      <c r="A344" s="17"/>
      <c r="B344" s="21"/>
      <c r="C344" s="21"/>
      <c r="D344" s="21"/>
      <c r="E344" s="21"/>
      <c r="F344" s="21"/>
      <c r="G344" s="21"/>
      <c r="H344" s="21"/>
      <c r="I344" s="21"/>
      <c r="J344" s="21"/>
      <c r="K344" s="21"/>
      <c r="L344" s="21"/>
      <c r="M344" s="21"/>
      <c r="N344" s="21"/>
      <c r="O344" s="21"/>
      <c r="P344" s="21"/>
      <c r="Q344" s="21"/>
      <c r="S344" s="19"/>
      <c r="T344" s="19"/>
      <c r="U344" s="20"/>
      <c r="V344" s="5"/>
      <c r="W344" s="5"/>
      <c r="X344" s="5"/>
      <c r="Y344" s="5"/>
      <c r="Z344" s="5"/>
      <c r="AA344" s="5"/>
      <c r="AB344" s="5"/>
      <c r="AC344" s="5"/>
    </row>
    <row r="345" spans="1:29">
      <c r="A345" s="17"/>
      <c r="B345" s="21"/>
      <c r="C345" s="21"/>
      <c r="D345" s="21"/>
      <c r="E345" s="21"/>
      <c r="F345" s="21"/>
      <c r="G345" s="21"/>
      <c r="H345" s="21"/>
      <c r="I345" s="21"/>
      <c r="J345" s="21"/>
      <c r="K345" s="21"/>
      <c r="L345" s="21"/>
      <c r="M345" s="21"/>
      <c r="N345" s="21"/>
      <c r="O345" s="21"/>
      <c r="P345" s="21"/>
      <c r="Q345" s="21"/>
      <c r="S345" s="19"/>
      <c r="T345" s="19"/>
      <c r="U345" s="20"/>
      <c r="V345" s="5"/>
      <c r="W345" s="5"/>
      <c r="X345" s="5"/>
      <c r="Y345" s="5"/>
      <c r="Z345" s="5"/>
      <c r="AA345" s="5"/>
      <c r="AB345" s="5"/>
      <c r="AC345" s="5"/>
    </row>
    <row r="346" spans="1:29">
      <c r="A346" s="17"/>
      <c r="B346" s="21"/>
      <c r="C346" s="21"/>
      <c r="D346" s="21"/>
      <c r="E346" s="21"/>
      <c r="F346" s="21"/>
      <c r="G346" s="21"/>
      <c r="H346" s="21"/>
      <c r="I346" s="21"/>
      <c r="J346" s="21"/>
      <c r="K346" s="21"/>
      <c r="L346" s="21"/>
      <c r="M346" s="21"/>
      <c r="N346" s="21"/>
      <c r="O346" s="21"/>
      <c r="P346" s="21"/>
      <c r="Q346" s="21"/>
      <c r="S346" s="19"/>
      <c r="T346" s="19"/>
      <c r="U346" s="20"/>
      <c r="V346" s="5"/>
      <c r="W346" s="5"/>
      <c r="X346" s="5"/>
      <c r="Y346" s="5"/>
      <c r="Z346" s="5"/>
      <c r="AA346" s="5"/>
      <c r="AB346" s="5"/>
      <c r="AC346" s="5"/>
    </row>
    <row r="347" spans="1:29">
      <c r="A347" s="17"/>
      <c r="B347" s="21"/>
      <c r="C347" s="21"/>
      <c r="D347" s="21"/>
      <c r="E347" s="21"/>
      <c r="F347" s="21"/>
      <c r="G347" s="21"/>
      <c r="H347" s="21"/>
      <c r="I347" s="21"/>
      <c r="J347" s="21"/>
      <c r="K347" s="21"/>
      <c r="L347" s="21"/>
      <c r="M347" s="21"/>
      <c r="N347" s="21"/>
      <c r="O347" s="21"/>
      <c r="P347" s="21"/>
      <c r="Q347" s="21"/>
      <c r="S347" s="19"/>
      <c r="T347" s="19"/>
      <c r="U347" s="20"/>
      <c r="V347" s="5"/>
      <c r="W347" s="5"/>
      <c r="X347" s="5"/>
      <c r="Y347" s="5"/>
      <c r="Z347" s="5"/>
      <c r="AA347" s="5"/>
      <c r="AB347" s="5"/>
      <c r="AC347" s="5"/>
    </row>
    <row r="348" spans="1:29">
      <c r="A348" s="17"/>
      <c r="B348" s="21"/>
      <c r="C348" s="21"/>
      <c r="D348" s="21"/>
      <c r="E348" s="21"/>
      <c r="F348" s="21"/>
      <c r="G348" s="21"/>
      <c r="H348" s="21"/>
      <c r="I348" s="21"/>
      <c r="J348" s="21"/>
      <c r="K348" s="21"/>
      <c r="L348" s="21"/>
      <c r="M348" s="21"/>
      <c r="N348" s="21"/>
      <c r="O348" s="21"/>
      <c r="P348" s="21"/>
      <c r="Q348" s="21"/>
      <c r="S348" s="19"/>
      <c r="T348" s="19"/>
      <c r="U348" s="20"/>
      <c r="V348" s="5"/>
      <c r="W348" s="5"/>
      <c r="X348" s="5"/>
      <c r="Y348" s="5"/>
      <c r="Z348" s="5"/>
      <c r="AA348" s="5"/>
      <c r="AB348" s="5"/>
      <c r="AC348" s="5"/>
    </row>
    <row r="349" spans="1:29">
      <c r="A349" s="17"/>
      <c r="B349" s="21"/>
      <c r="C349" s="21"/>
      <c r="D349" s="21"/>
      <c r="E349" s="21"/>
      <c r="F349" s="21"/>
      <c r="G349" s="21"/>
      <c r="H349" s="21"/>
      <c r="I349" s="21"/>
      <c r="J349" s="21"/>
      <c r="K349" s="21"/>
      <c r="L349" s="21"/>
      <c r="M349" s="21"/>
      <c r="N349" s="21"/>
      <c r="O349" s="21"/>
      <c r="P349" s="21"/>
      <c r="Q349" s="21"/>
      <c r="S349" s="19"/>
      <c r="T349" s="19"/>
      <c r="U349" s="20"/>
      <c r="V349" s="5"/>
      <c r="W349" s="5"/>
      <c r="X349" s="5"/>
      <c r="Y349" s="5"/>
      <c r="Z349" s="5"/>
      <c r="AA349" s="5"/>
      <c r="AB349" s="5"/>
      <c r="AC349" s="5"/>
    </row>
    <row r="350" spans="1:29">
      <c r="A350" s="17"/>
      <c r="B350" s="21"/>
      <c r="C350" s="21"/>
      <c r="D350" s="21"/>
      <c r="E350" s="21"/>
      <c r="F350" s="21"/>
      <c r="G350" s="21"/>
      <c r="H350" s="21"/>
      <c r="I350" s="21"/>
      <c r="J350" s="21"/>
      <c r="K350" s="21"/>
      <c r="L350" s="21"/>
      <c r="M350" s="21"/>
      <c r="N350" s="21"/>
      <c r="O350" s="21"/>
      <c r="P350" s="21"/>
      <c r="Q350" s="21"/>
      <c r="S350" s="19"/>
      <c r="T350" s="19"/>
      <c r="U350" s="20"/>
      <c r="V350" s="5"/>
      <c r="W350" s="5"/>
      <c r="X350" s="5"/>
      <c r="Y350" s="5"/>
      <c r="Z350" s="5"/>
      <c r="AA350" s="5"/>
      <c r="AB350" s="5"/>
      <c r="AC350" s="5"/>
    </row>
    <row r="351" spans="1:29">
      <c r="A351" s="20"/>
      <c r="B351" s="20"/>
      <c r="C351" s="5"/>
      <c r="D351" s="20"/>
      <c r="E351" s="5"/>
      <c r="F351" s="20"/>
      <c r="G351" s="5"/>
      <c r="H351" s="20"/>
      <c r="I351" s="5"/>
      <c r="J351" s="20"/>
      <c r="K351" s="5"/>
      <c r="L351" s="20"/>
      <c r="M351" s="5"/>
      <c r="N351" s="20"/>
      <c r="O351" s="5"/>
      <c r="P351" s="20"/>
      <c r="Q351" s="20"/>
      <c r="T351" s="11"/>
      <c r="U351" s="20"/>
      <c r="V351" s="5"/>
      <c r="W351" s="5"/>
      <c r="X351" s="5"/>
      <c r="Y351" s="5"/>
      <c r="Z351" s="5"/>
      <c r="AA351" s="5"/>
      <c r="AB351" s="5"/>
      <c r="AC351" s="5"/>
    </row>
    <row r="352" spans="1:29">
      <c r="A352" s="24"/>
      <c r="B352" s="25"/>
      <c r="C352" s="26"/>
      <c r="D352" s="25"/>
      <c r="E352" s="26"/>
      <c r="F352" s="25"/>
      <c r="G352" s="26"/>
      <c r="H352" s="25"/>
      <c r="I352" s="26"/>
      <c r="J352" s="25"/>
      <c r="K352" s="26"/>
      <c r="L352" s="25"/>
      <c r="M352" s="26"/>
      <c r="N352" s="25"/>
      <c r="O352" s="26"/>
      <c r="P352" s="25"/>
      <c r="Q352" s="26"/>
      <c r="S352" s="27"/>
      <c r="T352" s="27"/>
      <c r="U352" s="20"/>
      <c r="V352" s="5"/>
      <c r="W352" s="5"/>
      <c r="X352" s="5"/>
      <c r="Y352" s="5"/>
      <c r="Z352" s="5"/>
      <c r="AA352" s="5"/>
      <c r="AB352" s="5"/>
      <c r="AC352" s="5"/>
    </row>
    <row r="353" spans="1:29">
      <c r="A353" s="17"/>
      <c r="B353" s="18"/>
      <c r="C353" s="18"/>
      <c r="D353" s="18"/>
      <c r="E353" s="18"/>
      <c r="F353" s="18"/>
      <c r="G353" s="18"/>
      <c r="H353" s="18"/>
      <c r="I353" s="18"/>
      <c r="J353" s="18"/>
      <c r="K353" s="18"/>
      <c r="L353" s="18"/>
      <c r="M353" s="18"/>
      <c r="N353" s="18"/>
      <c r="O353" s="18"/>
      <c r="P353" s="18"/>
      <c r="Q353" s="18"/>
      <c r="S353" s="19"/>
      <c r="T353" s="19"/>
      <c r="U353" s="20"/>
      <c r="V353" s="5"/>
      <c r="W353" s="5"/>
      <c r="X353" s="5"/>
      <c r="Y353" s="5"/>
      <c r="Z353" s="5"/>
      <c r="AA353" s="5"/>
      <c r="AB353" s="5"/>
      <c r="AC353" s="5"/>
    </row>
    <row r="354" spans="1:29">
      <c r="A354" s="17"/>
      <c r="B354" s="18"/>
      <c r="C354" s="18"/>
      <c r="D354" s="18"/>
      <c r="E354" s="18"/>
      <c r="F354" s="18"/>
      <c r="G354" s="18"/>
      <c r="H354" s="18"/>
      <c r="I354" s="18"/>
      <c r="J354" s="18"/>
      <c r="K354" s="18"/>
      <c r="L354" s="18"/>
      <c r="M354" s="18"/>
      <c r="N354" s="18"/>
      <c r="O354" s="18"/>
      <c r="P354" s="18"/>
      <c r="Q354" s="18"/>
      <c r="S354" s="19"/>
      <c r="T354" s="19"/>
      <c r="U354" s="20"/>
      <c r="V354" s="5"/>
      <c r="W354" s="5"/>
      <c r="X354" s="5"/>
      <c r="Y354" s="5"/>
      <c r="Z354" s="5"/>
      <c r="AA354" s="5"/>
      <c r="AB354" s="5"/>
      <c r="AC354" s="5"/>
    </row>
    <row r="355" spans="1:29">
      <c r="A355" s="17"/>
      <c r="B355" s="18"/>
      <c r="C355" s="18"/>
      <c r="D355" s="18"/>
      <c r="E355" s="18"/>
      <c r="F355" s="18"/>
      <c r="G355" s="18"/>
      <c r="H355" s="18"/>
      <c r="I355" s="18"/>
      <c r="J355" s="18"/>
      <c r="K355" s="18"/>
      <c r="L355" s="18"/>
      <c r="M355" s="18"/>
      <c r="N355" s="18"/>
      <c r="O355" s="18"/>
      <c r="P355" s="18"/>
      <c r="Q355" s="18"/>
      <c r="S355" s="19"/>
      <c r="T355" s="19"/>
      <c r="U355" s="20"/>
      <c r="V355" s="5"/>
      <c r="W355" s="5"/>
      <c r="X355" s="5"/>
      <c r="Y355" s="5"/>
      <c r="Z355" s="5"/>
      <c r="AA355" s="5"/>
      <c r="AB355" s="5"/>
      <c r="AC355" s="5"/>
    </row>
    <row r="356" spans="1:29">
      <c r="A356" s="17"/>
      <c r="B356" s="18"/>
      <c r="C356" s="18"/>
      <c r="D356" s="18"/>
      <c r="E356" s="18"/>
      <c r="F356" s="18"/>
      <c r="G356" s="18"/>
      <c r="H356" s="18"/>
      <c r="I356" s="18"/>
      <c r="J356" s="18"/>
      <c r="K356" s="18"/>
      <c r="L356" s="18"/>
      <c r="M356" s="18"/>
      <c r="N356" s="18"/>
      <c r="O356" s="18"/>
      <c r="P356" s="18"/>
      <c r="Q356" s="18"/>
      <c r="S356" s="19"/>
      <c r="T356" s="19"/>
      <c r="U356" s="20"/>
      <c r="V356" s="5"/>
      <c r="W356" s="5"/>
      <c r="X356" s="5"/>
      <c r="Y356" s="5"/>
      <c r="Z356" s="5"/>
      <c r="AA356" s="5"/>
      <c r="AB356" s="5"/>
      <c r="AC356" s="5"/>
    </row>
    <row r="357" spans="1:29">
      <c r="A357" s="17"/>
      <c r="B357" s="18"/>
      <c r="C357" s="18"/>
      <c r="D357" s="18"/>
      <c r="E357" s="18"/>
      <c r="F357" s="18"/>
      <c r="G357" s="18"/>
      <c r="H357" s="18"/>
      <c r="I357" s="18"/>
      <c r="J357" s="18"/>
      <c r="K357" s="18"/>
      <c r="L357" s="18"/>
      <c r="M357" s="18"/>
      <c r="N357" s="18"/>
      <c r="O357" s="18"/>
      <c r="P357" s="18"/>
      <c r="Q357" s="18"/>
      <c r="S357" s="19"/>
      <c r="T357" s="19"/>
      <c r="U357" s="20"/>
      <c r="V357" s="5"/>
      <c r="W357" s="5"/>
      <c r="X357" s="5"/>
      <c r="Y357" s="5"/>
      <c r="Z357" s="5"/>
      <c r="AA357" s="5"/>
      <c r="AB357" s="5"/>
      <c r="AC357" s="5"/>
    </row>
    <row r="358" spans="1:29">
      <c r="A358" s="17"/>
      <c r="B358" s="18"/>
      <c r="C358" s="18"/>
      <c r="D358" s="18"/>
      <c r="E358" s="18"/>
      <c r="F358" s="18"/>
      <c r="G358" s="18"/>
      <c r="H358" s="18"/>
      <c r="I358" s="18"/>
      <c r="J358" s="18"/>
      <c r="K358" s="18"/>
      <c r="L358" s="18"/>
      <c r="M358" s="18"/>
      <c r="N358" s="18"/>
      <c r="O358" s="18"/>
      <c r="P358" s="18"/>
      <c r="Q358" s="18"/>
      <c r="S358" s="19"/>
      <c r="T358" s="19"/>
      <c r="U358" s="20"/>
      <c r="V358" s="5"/>
      <c r="W358" s="5"/>
      <c r="X358" s="5"/>
      <c r="Y358" s="5"/>
      <c r="Z358" s="5"/>
      <c r="AA358" s="5"/>
      <c r="AB358" s="5"/>
      <c r="AC358" s="5"/>
    </row>
    <row r="359" spans="1:29">
      <c r="A359" s="17"/>
      <c r="B359" s="18"/>
      <c r="C359" s="18"/>
      <c r="D359" s="18"/>
      <c r="E359" s="18"/>
      <c r="F359" s="18"/>
      <c r="G359" s="18"/>
      <c r="H359" s="18"/>
      <c r="I359" s="18"/>
      <c r="J359" s="18"/>
      <c r="K359" s="18"/>
      <c r="L359" s="18"/>
      <c r="M359" s="18"/>
      <c r="N359" s="18"/>
      <c r="O359" s="18"/>
      <c r="P359" s="18"/>
      <c r="Q359" s="18"/>
      <c r="S359" s="19"/>
      <c r="T359" s="19"/>
      <c r="U359" s="20"/>
      <c r="V359" s="5"/>
      <c r="W359" s="5"/>
      <c r="X359" s="5"/>
      <c r="Y359" s="5"/>
      <c r="Z359" s="5"/>
      <c r="AA359" s="5"/>
      <c r="AB359" s="5"/>
      <c r="AC359" s="5"/>
    </row>
    <row r="360" spans="1:29">
      <c r="A360" s="17"/>
      <c r="B360" s="18"/>
      <c r="C360" s="18"/>
      <c r="D360" s="18"/>
      <c r="E360" s="18"/>
      <c r="F360" s="18"/>
      <c r="G360" s="18"/>
      <c r="H360" s="18"/>
      <c r="I360" s="18"/>
      <c r="J360" s="18"/>
      <c r="K360" s="18"/>
      <c r="L360" s="18"/>
      <c r="M360" s="18"/>
      <c r="N360" s="18"/>
      <c r="O360" s="18"/>
      <c r="P360" s="18"/>
      <c r="Q360" s="18"/>
      <c r="S360" s="19"/>
      <c r="T360" s="19"/>
      <c r="U360" s="20"/>
      <c r="V360" s="5"/>
      <c r="W360" s="5"/>
      <c r="X360" s="5"/>
      <c r="Y360" s="5"/>
      <c r="Z360" s="5"/>
      <c r="AA360" s="5"/>
      <c r="AB360" s="5"/>
      <c r="AC360" s="5"/>
    </row>
    <row r="361" spans="1:29">
      <c r="A361" s="17"/>
      <c r="B361" s="18"/>
      <c r="C361" s="18"/>
      <c r="D361" s="18"/>
      <c r="E361" s="18"/>
      <c r="F361" s="18"/>
      <c r="G361" s="18"/>
      <c r="H361" s="18"/>
      <c r="I361" s="18"/>
      <c r="J361" s="18"/>
      <c r="K361" s="18"/>
      <c r="L361" s="18"/>
      <c r="M361" s="18"/>
      <c r="N361" s="18"/>
      <c r="O361" s="18"/>
      <c r="P361" s="18"/>
      <c r="Q361" s="18"/>
      <c r="S361" s="19"/>
      <c r="T361" s="19"/>
      <c r="U361" s="20"/>
      <c r="V361" s="5"/>
      <c r="W361" s="5"/>
      <c r="X361" s="5"/>
      <c r="Y361" s="5"/>
      <c r="Z361" s="5"/>
      <c r="AA361" s="5"/>
      <c r="AB361" s="5"/>
      <c r="AC361" s="5"/>
    </row>
    <row r="362" spans="1:29">
      <c r="A362" s="17"/>
      <c r="B362" s="18"/>
      <c r="C362" s="18"/>
      <c r="D362" s="18"/>
      <c r="E362" s="18"/>
      <c r="F362" s="18"/>
      <c r="G362" s="18"/>
      <c r="H362" s="18"/>
      <c r="I362" s="18"/>
      <c r="J362" s="18"/>
      <c r="K362" s="18"/>
      <c r="L362" s="18"/>
      <c r="M362" s="18"/>
      <c r="N362" s="18"/>
      <c r="O362" s="18"/>
      <c r="P362" s="18"/>
      <c r="Q362" s="18"/>
      <c r="S362" s="19"/>
      <c r="T362" s="19"/>
      <c r="U362" s="20"/>
      <c r="V362" s="5"/>
      <c r="W362" s="5"/>
      <c r="X362" s="5"/>
      <c r="Y362" s="5"/>
      <c r="Z362" s="5"/>
      <c r="AA362" s="5"/>
      <c r="AB362" s="5"/>
      <c r="AC362" s="5"/>
    </row>
    <row r="363" spans="1:29">
      <c r="A363" s="17"/>
      <c r="B363" s="18"/>
      <c r="C363" s="18"/>
      <c r="D363" s="18"/>
      <c r="E363" s="18"/>
      <c r="F363" s="18"/>
      <c r="G363" s="18"/>
      <c r="H363" s="18"/>
      <c r="I363" s="18"/>
      <c r="J363" s="18"/>
      <c r="K363" s="18"/>
      <c r="L363" s="18"/>
      <c r="M363" s="18"/>
      <c r="N363" s="18"/>
      <c r="O363" s="18"/>
      <c r="P363" s="18"/>
      <c r="Q363" s="18"/>
      <c r="S363" s="19"/>
      <c r="T363" s="19"/>
      <c r="U363" s="20"/>
      <c r="V363" s="5"/>
      <c r="W363" s="5"/>
      <c r="X363" s="5"/>
      <c r="Y363" s="5"/>
      <c r="Z363" s="5"/>
      <c r="AA363" s="5"/>
      <c r="AB363" s="5"/>
      <c r="AC363" s="5"/>
    </row>
    <row r="364" spans="1:29">
      <c r="A364" s="17"/>
      <c r="B364" s="18"/>
      <c r="C364" s="18"/>
      <c r="D364" s="18"/>
      <c r="E364" s="18"/>
      <c r="F364" s="18"/>
      <c r="G364" s="18"/>
      <c r="H364" s="18"/>
      <c r="I364" s="18"/>
      <c r="J364" s="18"/>
      <c r="K364" s="18"/>
      <c r="L364" s="18"/>
      <c r="M364" s="18"/>
      <c r="N364" s="18"/>
      <c r="O364" s="18"/>
      <c r="P364" s="18"/>
      <c r="Q364" s="18"/>
      <c r="S364" s="19"/>
      <c r="T364" s="19"/>
      <c r="U364" s="20"/>
      <c r="V364" s="5"/>
      <c r="W364" s="5"/>
      <c r="X364" s="5"/>
      <c r="Y364" s="5"/>
      <c r="Z364" s="5"/>
      <c r="AA364" s="5"/>
      <c r="AB364" s="5"/>
      <c r="AC364" s="5"/>
    </row>
    <row r="365" spans="1:29">
      <c r="A365" s="17"/>
      <c r="B365" s="21"/>
      <c r="C365" s="21"/>
      <c r="D365" s="21"/>
      <c r="E365" s="21"/>
      <c r="F365" s="21"/>
      <c r="G365" s="21"/>
      <c r="H365" s="21"/>
      <c r="I365" s="21"/>
      <c r="J365" s="21"/>
      <c r="K365" s="21"/>
      <c r="L365" s="21"/>
      <c r="M365" s="21"/>
      <c r="N365" s="21"/>
      <c r="O365" s="21"/>
      <c r="P365" s="21"/>
      <c r="Q365" s="21"/>
      <c r="S365" s="19"/>
      <c r="T365" s="19"/>
      <c r="U365" s="20"/>
      <c r="V365" s="5"/>
      <c r="W365" s="5"/>
      <c r="X365" s="5"/>
      <c r="Y365" s="5"/>
      <c r="Z365" s="5"/>
      <c r="AA365" s="5"/>
      <c r="AB365" s="5"/>
      <c r="AC365" s="5"/>
    </row>
    <row r="366" spans="1:29">
      <c r="A366" s="17"/>
      <c r="B366" s="21"/>
      <c r="C366" s="21"/>
      <c r="D366" s="21"/>
      <c r="E366" s="21"/>
      <c r="F366" s="21"/>
      <c r="G366" s="21"/>
      <c r="H366" s="21"/>
      <c r="I366" s="21"/>
      <c r="J366" s="21"/>
      <c r="K366" s="21"/>
      <c r="L366" s="21"/>
      <c r="M366" s="21"/>
      <c r="N366" s="21"/>
      <c r="O366" s="21"/>
      <c r="P366" s="21"/>
      <c r="Q366" s="21"/>
      <c r="S366" s="19"/>
      <c r="T366" s="19"/>
      <c r="U366" s="20"/>
      <c r="V366" s="5"/>
      <c r="W366" s="5"/>
      <c r="X366" s="5"/>
      <c r="Y366" s="5"/>
      <c r="Z366" s="5"/>
      <c r="AA366" s="5"/>
      <c r="AB366" s="5"/>
      <c r="AC366" s="5"/>
    </row>
    <row r="367" spans="1:29">
      <c r="A367" s="17"/>
      <c r="B367" s="21"/>
      <c r="C367" s="21"/>
      <c r="D367" s="21"/>
      <c r="E367" s="21"/>
      <c r="F367" s="21"/>
      <c r="G367" s="21"/>
      <c r="H367" s="21"/>
      <c r="I367" s="21"/>
      <c r="J367" s="21"/>
      <c r="K367" s="21"/>
      <c r="L367" s="21"/>
      <c r="M367" s="21"/>
      <c r="N367" s="21"/>
      <c r="O367" s="21"/>
      <c r="P367" s="21"/>
      <c r="Q367" s="21"/>
      <c r="S367" s="19"/>
      <c r="T367" s="19"/>
      <c r="U367" s="20"/>
      <c r="V367" s="5"/>
      <c r="W367" s="5"/>
      <c r="X367" s="5"/>
      <c r="Y367" s="5"/>
      <c r="Z367" s="5"/>
      <c r="AA367" s="5"/>
      <c r="AB367" s="5"/>
      <c r="AC367" s="5"/>
    </row>
    <row r="368" spans="1:29">
      <c r="A368" s="17"/>
      <c r="B368" s="21"/>
      <c r="C368" s="21"/>
      <c r="D368" s="21"/>
      <c r="E368" s="21"/>
      <c r="F368" s="21"/>
      <c r="G368" s="21"/>
      <c r="H368" s="21"/>
      <c r="I368" s="21"/>
      <c r="J368" s="21"/>
      <c r="K368" s="21"/>
      <c r="L368" s="21"/>
      <c r="M368" s="21"/>
      <c r="N368" s="21"/>
      <c r="O368" s="21"/>
      <c r="P368" s="21"/>
      <c r="Q368" s="21"/>
      <c r="S368" s="19"/>
      <c r="T368" s="19"/>
      <c r="U368" s="20"/>
      <c r="V368" s="5"/>
      <c r="W368" s="5"/>
      <c r="X368" s="5"/>
      <c r="Y368" s="5"/>
      <c r="Z368" s="5"/>
      <c r="AA368" s="5"/>
      <c r="AB368" s="5"/>
      <c r="AC368" s="5"/>
    </row>
    <row r="369" spans="1:29">
      <c r="A369" s="17"/>
      <c r="B369" s="21"/>
      <c r="C369" s="21"/>
      <c r="D369" s="21"/>
      <c r="E369" s="21"/>
      <c r="F369" s="21"/>
      <c r="G369" s="21"/>
      <c r="H369" s="21"/>
      <c r="I369" s="21"/>
      <c r="J369" s="21"/>
      <c r="K369" s="21"/>
      <c r="L369" s="21"/>
      <c r="M369" s="21"/>
      <c r="N369" s="21"/>
      <c r="O369" s="21"/>
      <c r="P369" s="21"/>
      <c r="Q369" s="21"/>
      <c r="S369" s="19"/>
      <c r="T369" s="19"/>
      <c r="U369" s="20"/>
      <c r="V369" s="5"/>
      <c r="W369" s="5"/>
      <c r="X369" s="5"/>
      <c r="Y369" s="5"/>
      <c r="Z369" s="5"/>
      <c r="AA369" s="5"/>
      <c r="AB369" s="5"/>
      <c r="AC369" s="5"/>
    </row>
    <row r="370" spans="1:29">
      <c r="A370" s="17"/>
      <c r="B370" s="21"/>
      <c r="C370" s="21"/>
      <c r="D370" s="21"/>
      <c r="E370" s="21"/>
      <c r="F370" s="21"/>
      <c r="G370" s="21"/>
      <c r="H370" s="21"/>
      <c r="I370" s="21"/>
      <c r="J370" s="21"/>
      <c r="K370" s="21"/>
      <c r="L370" s="21"/>
      <c r="M370" s="21"/>
      <c r="N370" s="21"/>
      <c r="O370" s="21"/>
      <c r="P370" s="21"/>
      <c r="Q370" s="21"/>
      <c r="S370" s="19"/>
      <c r="T370" s="19"/>
      <c r="U370" s="20"/>
      <c r="V370" s="5"/>
      <c r="W370" s="5"/>
      <c r="X370" s="5"/>
      <c r="Y370" s="5"/>
      <c r="Z370" s="5"/>
      <c r="AA370" s="5"/>
      <c r="AB370" s="5"/>
      <c r="AC370" s="5"/>
    </row>
    <row r="371" spans="1:29">
      <c r="A371" s="17"/>
      <c r="B371" s="21"/>
      <c r="C371" s="21"/>
      <c r="D371" s="21"/>
      <c r="E371" s="21"/>
      <c r="F371" s="21"/>
      <c r="G371" s="21"/>
      <c r="H371" s="21"/>
      <c r="I371" s="21"/>
      <c r="J371" s="21"/>
      <c r="K371" s="21"/>
      <c r="L371" s="21"/>
      <c r="M371" s="21"/>
      <c r="N371" s="21"/>
      <c r="O371" s="21"/>
      <c r="P371" s="21"/>
      <c r="Q371" s="21"/>
      <c r="S371" s="19"/>
      <c r="T371" s="19"/>
      <c r="U371" s="20"/>
      <c r="V371" s="5"/>
      <c r="W371" s="5"/>
      <c r="X371" s="5"/>
      <c r="Y371" s="5"/>
      <c r="Z371" s="5"/>
      <c r="AA371" s="5"/>
      <c r="AB371" s="5"/>
      <c r="AC371" s="5"/>
    </row>
    <row r="372" spans="1:29">
      <c r="A372" s="17"/>
      <c r="B372" s="21"/>
      <c r="C372" s="21"/>
      <c r="D372" s="21"/>
      <c r="E372" s="21"/>
      <c r="F372" s="21"/>
      <c r="G372" s="21"/>
      <c r="H372" s="21"/>
      <c r="I372" s="21"/>
      <c r="J372" s="21"/>
      <c r="K372" s="21"/>
      <c r="L372" s="21"/>
      <c r="M372" s="21"/>
      <c r="N372" s="21"/>
      <c r="O372" s="21"/>
      <c r="P372" s="21"/>
      <c r="Q372" s="21"/>
      <c r="S372" s="19"/>
      <c r="T372" s="19"/>
      <c r="U372" s="20"/>
      <c r="V372" s="5"/>
      <c r="W372" s="5"/>
      <c r="X372" s="5"/>
      <c r="Y372" s="5"/>
      <c r="Z372" s="5"/>
      <c r="AA372" s="5"/>
      <c r="AB372" s="5"/>
      <c r="AC372" s="5"/>
    </row>
    <row r="373" spans="1:29">
      <c r="A373" s="17"/>
      <c r="B373" s="21"/>
      <c r="C373" s="21"/>
      <c r="D373" s="21"/>
      <c r="E373" s="21"/>
      <c r="F373" s="21"/>
      <c r="G373" s="21"/>
      <c r="H373" s="21"/>
      <c r="I373" s="21"/>
      <c r="J373" s="21"/>
      <c r="K373" s="21"/>
      <c r="L373" s="21"/>
      <c r="M373" s="21"/>
      <c r="N373" s="21"/>
      <c r="O373" s="21"/>
      <c r="P373" s="21"/>
      <c r="Q373" s="21"/>
      <c r="S373" s="19"/>
      <c r="T373" s="19"/>
      <c r="U373" s="20"/>
      <c r="V373" s="5"/>
      <c r="W373" s="5"/>
      <c r="X373" s="5"/>
      <c r="Y373" s="5"/>
      <c r="Z373" s="5"/>
      <c r="AA373" s="5"/>
      <c r="AB373" s="5"/>
      <c r="AC373" s="5"/>
    </row>
    <row r="374" spans="1:29">
      <c r="A374" s="17"/>
      <c r="B374" s="21"/>
      <c r="C374" s="21"/>
      <c r="D374" s="21"/>
      <c r="E374" s="21"/>
      <c r="F374" s="21"/>
      <c r="G374" s="21"/>
      <c r="H374" s="21"/>
      <c r="I374" s="21"/>
      <c r="J374" s="21"/>
      <c r="K374" s="21"/>
      <c r="L374" s="21"/>
      <c r="M374" s="21"/>
      <c r="N374" s="21"/>
      <c r="O374" s="21"/>
      <c r="P374" s="21"/>
      <c r="Q374" s="21"/>
      <c r="S374" s="19"/>
      <c r="T374" s="19"/>
      <c r="U374" s="20"/>
      <c r="V374" s="5"/>
      <c r="W374" s="5"/>
      <c r="X374" s="5"/>
      <c r="Y374" s="5"/>
      <c r="Z374" s="5"/>
      <c r="AA374" s="5"/>
      <c r="AB374" s="5"/>
      <c r="AC374" s="5"/>
    </row>
    <row r="375" spans="1:29">
      <c r="A375" s="17"/>
      <c r="B375" s="21"/>
      <c r="C375" s="21"/>
      <c r="D375" s="21"/>
      <c r="E375" s="21"/>
      <c r="F375" s="21"/>
      <c r="G375" s="21"/>
      <c r="H375" s="21"/>
      <c r="I375" s="21"/>
      <c r="J375" s="21"/>
      <c r="K375" s="21"/>
      <c r="L375" s="21"/>
      <c r="M375" s="21"/>
      <c r="N375" s="21"/>
      <c r="O375" s="21"/>
      <c r="P375" s="21"/>
      <c r="Q375" s="21"/>
      <c r="S375" s="19"/>
      <c r="T375" s="19"/>
      <c r="U375" s="20"/>
      <c r="V375" s="5"/>
      <c r="W375" s="5"/>
      <c r="X375" s="5"/>
      <c r="Y375" s="5"/>
      <c r="Z375" s="5"/>
      <c r="AA375" s="5"/>
      <c r="AB375" s="5"/>
      <c r="AC375" s="5"/>
    </row>
    <row r="376" spans="1:29">
      <c r="A376" s="17"/>
      <c r="B376" s="21"/>
      <c r="C376" s="21"/>
      <c r="D376" s="21"/>
      <c r="E376" s="21"/>
      <c r="F376" s="21"/>
      <c r="G376" s="21"/>
      <c r="H376" s="21"/>
      <c r="I376" s="21"/>
      <c r="J376" s="21"/>
      <c r="K376" s="21"/>
      <c r="L376" s="21"/>
      <c r="M376" s="21"/>
      <c r="N376" s="21"/>
      <c r="O376" s="21"/>
      <c r="P376" s="21"/>
      <c r="Q376" s="21"/>
      <c r="S376" s="19"/>
      <c r="T376" s="19"/>
      <c r="U376" s="20"/>
      <c r="V376" s="5"/>
      <c r="W376" s="5"/>
      <c r="X376" s="5"/>
      <c r="Y376" s="5"/>
      <c r="Z376" s="5"/>
      <c r="AA376" s="5"/>
      <c r="AB376" s="5"/>
      <c r="AC376" s="5"/>
    </row>
    <row r="377" spans="1:29">
      <c r="A377" s="17"/>
      <c r="B377" s="21"/>
      <c r="C377" s="21"/>
      <c r="D377" s="21"/>
      <c r="E377" s="21"/>
      <c r="F377" s="21"/>
      <c r="G377" s="21"/>
      <c r="H377" s="21"/>
      <c r="I377" s="21"/>
      <c r="J377" s="21"/>
      <c r="K377" s="21"/>
      <c r="L377" s="21"/>
      <c r="M377" s="21"/>
      <c r="N377" s="21"/>
      <c r="O377" s="21"/>
      <c r="P377" s="21"/>
      <c r="Q377" s="21"/>
      <c r="S377" s="19"/>
      <c r="T377" s="19"/>
      <c r="U377" s="20"/>
      <c r="V377" s="5"/>
      <c r="W377" s="5"/>
      <c r="X377" s="5"/>
      <c r="Y377" s="5"/>
      <c r="Z377" s="5"/>
      <c r="AA377" s="5"/>
      <c r="AB377" s="5"/>
      <c r="AC377" s="5"/>
    </row>
    <row r="378" spans="1:29">
      <c r="A378" s="17"/>
      <c r="B378" s="21"/>
      <c r="C378" s="21"/>
      <c r="D378" s="21"/>
      <c r="E378" s="21"/>
      <c r="F378" s="21"/>
      <c r="G378" s="21"/>
      <c r="H378" s="21"/>
      <c r="I378" s="21"/>
      <c r="J378" s="21"/>
      <c r="K378" s="21"/>
      <c r="L378" s="21"/>
      <c r="M378" s="21"/>
      <c r="N378" s="21"/>
      <c r="O378" s="21"/>
      <c r="P378" s="21"/>
      <c r="Q378" s="21"/>
      <c r="S378" s="19"/>
      <c r="T378" s="19"/>
      <c r="U378" s="20"/>
      <c r="V378" s="5"/>
      <c r="W378" s="5"/>
      <c r="X378" s="5"/>
      <c r="Y378" s="5"/>
      <c r="Z378" s="5"/>
      <c r="AA378" s="5"/>
      <c r="AB378" s="5"/>
      <c r="AC378" s="5"/>
    </row>
    <row r="379" spans="1:29">
      <c r="A379" s="17"/>
      <c r="B379" s="21"/>
      <c r="C379" s="21"/>
      <c r="D379" s="21"/>
      <c r="E379" s="21"/>
      <c r="F379" s="21"/>
      <c r="G379" s="21"/>
      <c r="H379" s="21"/>
      <c r="I379" s="21"/>
      <c r="J379" s="21"/>
      <c r="K379" s="21"/>
      <c r="L379" s="21"/>
      <c r="M379" s="21"/>
      <c r="N379" s="21"/>
      <c r="O379" s="21"/>
      <c r="P379" s="21"/>
      <c r="Q379" s="21"/>
      <c r="S379" s="19"/>
      <c r="T379" s="19"/>
      <c r="U379" s="20"/>
      <c r="V379" s="5"/>
      <c r="W379" s="5"/>
      <c r="X379" s="5"/>
      <c r="Y379" s="5"/>
      <c r="Z379" s="5"/>
      <c r="AA379" s="5"/>
      <c r="AB379" s="5"/>
      <c r="AC379" s="5"/>
    </row>
    <row r="380" spans="1:29">
      <c r="A380" s="17"/>
      <c r="B380" s="21"/>
      <c r="C380" s="21"/>
      <c r="D380" s="21"/>
      <c r="E380" s="21"/>
      <c r="F380" s="21"/>
      <c r="G380" s="21"/>
      <c r="H380" s="21"/>
      <c r="I380" s="21"/>
      <c r="J380" s="21"/>
      <c r="K380" s="21"/>
      <c r="L380" s="21"/>
      <c r="M380" s="21"/>
      <c r="N380" s="21"/>
      <c r="O380" s="21"/>
      <c r="P380" s="21"/>
      <c r="Q380" s="21"/>
      <c r="S380" s="19"/>
      <c r="T380" s="19"/>
      <c r="U380" s="20"/>
      <c r="V380" s="5"/>
      <c r="W380" s="5"/>
      <c r="X380" s="5"/>
      <c r="Y380" s="5"/>
      <c r="Z380" s="5"/>
      <c r="AA380" s="5"/>
      <c r="AB380" s="5"/>
      <c r="AC380" s="5"/>
    </row>
    <row r="381" spans="1:29">
      <c r="A381" s="17"/>
      <c r="B381" s="21"/>
      <c r="C381" s="21"/>
      <c r="D381" s="21"/>
      <c r="E381" s="21"/>
      <c r="F381" s="21"/>
      <c r="G381" s="21"/>
      <c r="H381" s="21"/>
      <c r="I381" s="21"/>
      <c r="J381" s="21"/>
      <c r="K381" s="21"/>
      <c r="L381" s="21"/>
      <c r="M381" s="21"/>
      <c r="N381" s="21"/>
      <c r="O381" s="21"/>
      <c r="P381" s="21"/>
      <c r="Q381" s="21"/>
      <c r="S381" s="19"/>
      <c r="T381" s="19"/>
      <c r="U381" s="20"/>
      <c r="V381" s="5"/>
      <c r="W381" s="5"/>
      <c r="X381" s="5"/>
      <c r="Y381" s="5"/>
      <c r="Z381" s="5"/>
      <c r="AA381" s="5"/>
      <c r="AB381" s="5"/>
      <c r="AC381" s="5"/>
    </row>
    <row r="382" spans="1:29">
      <c r="A382" s="17"/>
      <c r="B382" s="21"/>
      <c r="C382" s="21"/>
      <c r="D382" s="21"/>
      <c r="E382" s="21"/>
      <c r="F382" s="21"/>
      <c r="G382" s="21"/>
      <c r="H382" s="21"/>
      <c r="I382" s="21"/>
      <c r="J382" s="21"/>
      <c r="K382" s="21"/>
      <c r="L382" s="21"/>
      <c r="M382" s="21"/>
      <c r="N382" s="21"/>
      <c r="O382" s="21"/>
      <c r="P382" s="21"/>
      <c r="Q382" s="21"/>
      <c r="S382" s="19"/>
      <c r="T382" s="19"/>
      <c r="U382" s="20"/>
      <c r="V382" s="5"/>
      <c r="W382" s="5"/>
      <c r="X382" s="5"/>
      <c r="Y382" s="5"/>
      <c r="Z382" s="5"/>
      <c r="AA382" s="5"/>
      <c r="AB382" s="5"/>
      <c r="AC382" s="5"/>
    </row>
    <row r="383" spans="1:29">
      <c r="A383" s="17"/>
      <c r="B383" s="21"/>
      <c r="C383" s="21"/>
      <c r="D383" s="21"/>
      <c r="E383" s="21"/>
      <c r="F383" s="21"/>
      <c r="G383" s="21"/>
      <c r="H383" s="21"/>
      <c r="I383" s="21"/>
      <c r="J383" s="21"/>
      <c r="K383" s="21"/>
      <c r="L383" s="21"/>
      <c r="M383" s="21"/>
      <c r="N383" s="21"/>
      <c r="O383" s="21"/>
      <c r="P383" s="21"/>
      <c r="Q383" s="21"/>
      <c r="S383" s="19"/>
      <c r="T383" s="19"/>
      <c r="U383" s="20"/>
      <c r="V383" s="5"/>
      <c r="W383" s="5"/>
      <c r="X383" s="5"/>
      <c r="Y383" s="5"/>
      <c r="Z383" s="5"/>
      <c r="AA383" s="5"/>
      <c r="AB383" s="5"/>
      <c r="AC383" s="5"/>
    </row>
    <row r="384" spans="1:29">
      <c r="A384" s="17"/>
      <c r="B384" s="21"/>
      <c r="C384" s="21"/>
      <c r="D384" s="21"/>
      <c r="E384" s="21"/>
      <c r="F384" s="21"/>
      <c r="G384" s="21"/>
      <c r="H384" s="21"/>
      <c r="I384" s="21"/>
      <c r="J384" s="21"/>
      <c r="K384" s="21"/>
      <c r="L384" s="21"/>
      <c r="M384" s="21"/>
      <c r="N384" s="21"/>
      <c r="O384" s="21"/>
      <c r="P384" s="21"/>
      <c r="Q384" s="21"/>
      <c r="S384" s="19"/>
      <c r="T384" s="19"/>
      <c r="U384" s="20"/>
      <c r="V384" s="5"/>
      <c r="W384" s="5"/>
      <c r="X384" s="5"/>
      <c r="Y384" s="5"/>
      <c r="Z384" s="5"/>
      <c r="AA384" s="5"/>
      <c r="AB384" s="5"/>
      <c r="AC384" s="5"/>
    </row>
    <row r="385" spans="1:29">
      <c r="A385" s="17"/>
      <c r="B385" s="21"/>
      <c r="C385" s="21"/>
      <c r="D385" s="21"/>
      <c r="E385" s="21"/>
      <c r="F385" s="21"/>
      <c r="G385" s="21"/>
      <c r="H385" s="21"/>
      <c r="I385" s="21"/>
      <c r="J385" s="21"/>
      <c r="K385" s="21"/>
      <c r="L385" s="21"/>
      <c r="M385" s="21"/>
      <c r="N385" s="21"/>
      <c r="O385" s="21"/>
      <c r="P385" s="21"/>
      <c r="Q385" s="21"/>
      <c r="S385" s="19"/>
      <c r="T385" s="19"/>
      <c r="U385" s="20"/>
      <c r="V385" s="5"/>
      <c r="W385" s="5"/>
      <c r="X385" s="5"/>
      <c r="Y385" s="5"/>
      <c r="Z385" s="5"/>
      <c r="AA385" s="5"/>
      <c r="AB385" s="5"/>
      <c r="AC385" s="5"/>
    </row>
    <row r="386" spans="1:29">
      <c r="A386" s="24"/>
      <c r="B386" s="25"/>
      <c r="C386" s="26"/>
      <c r="D386" s="25"/>
      <c r="E386" s="26"/>
      <c r="F386" s="25"/>
      <c r="G386" s="26"/>
      <c r="H386" s="25"/>
      <c r="I386" s="26"/>
      <c r="J386" s="25"/>
      <c r="K386" s="26"/>
      <c r="L386" s="25"/>
      <c r="M386" s="26"/>
      <c r="N386" s="25"/>
      <c r="O386" s="26"/>
      <c r="P386" s="25"/>
      <c r="Q386" s="26"/>
      <c r="S386" s="27"/>
      <c r="T386" s="27"/>
      <c r="U386" s="20"/>
      <c r="V386" s="5"/>
      <c r="W386" s="5"/>
      <c r="X386" s="5"/>
      <c r="Y386" s="5"/>
      <c r="Z386" s="5"/>
      <c r="AA386" s="5"/>
      <c r="AB386" s="5"/>
      <c r="AC386" s="5"/>
    </row>
    <row r="387" spans="1:29">
      <c r="A387" s="17"/>
      <c r="B387" s="18"/>
      <c r="C387" s="18"/>
      <c r="D387" s="18"/>
      <c r="E387" s="18"/>
      <c r="F387" s="18"/>
      <c r="G387" s="18"/>
      <c r="H387" s="18"/>
      <c r="I387" s="18"/>
      <c r="J387" s="18"/>
      <c r="K387" s="18"/>
      <c r="L387" s="18"/>
      <c r="M387" s="18"/>
      <c r="N387" s="18"/>
      <c r="O387" s="18"/>
      <c r="P387" s="18"/>
      <c r="Q387" s="18"/>
      <c r="S387" s="19"/>
      <c r="T387" s="19"/>
      <c r="U387" s="20"/>
      <c r="V387" s="5"/>
      <c r="W387" s="5"/>
      <c r="X387" s="5"/>
      <c r="Y387" s="5"/>
      <c r="Z387" s="5"/>
      <c r="AA387" s="5"/>
      <c r="AB387" s="5"/>
      <c r="AC387" s="5"/>
    </row>
    <row r="388" spans="1:29">
      <c r="A388" s="17"/>
      <c r="B388" s="18"/>
      <c r="C388" s="18"/>
      <c r="D388" s="18"/>
      <c r="E388" s="18"/>
      <c r="F388" s="18"/>
      <c r="G388" s="18"/>
      <c r="H388" s="18"/>
      <c r="I388" s="18"/>
      <c r="J388" s="18"/>
      <c r="K388" s="18"/>
      <c r="L388" s="18"/>
      <c r="M388" s="18"/>
      <c r="N388" s="18"/>
      <c r="O388" s="18"/>
      <c r="P388" s="18"/>
      <c r="Q388" s="18"/>
      <c r="S388" s="19"/>
      <c r="T388" s="19"/>
      <c r="U388" s="20"/>
      <c r="V388" s="5"/>
      <c r="W388" s="5"/>
      <c r="X388" s="5"/>
      <c r="Y388" s="5"/>
      <c r="Z388" s="5"/>
      <c r="AA388" s="5"/>
      <c r="AB388" s="5"/>
      <c r="AC388" s="5"/>
    </row>
    <row r="389" spans="1:29">
      <c r="A389" s="17"/>
      <c r="B389" s="18"/>
      <c r="C389" s="18"/>
      <c r="D389" s="18"/>
      <c r="E389" s="18"/>
      <c r="F389" s="18"/>
      <c r="G389" s="18"/>
      <c r="H389" s="18"/>
      <c r="I389" s="18"/>
      <c r="J389" s="18"/>
      <c r="K389" s="18"/>
      <c r="L389" s="18"/>
      <c r="M389" s="18"/>
      <c r="N389" s="18"/>
      <c r="O389" s="18"/>
      <c r="P389" s="18"/>
      <c r="Q389" s="18"/>
      <c r="S389" s="19"/>
      <c r="T389" s="19"/>
      <c r="U389" s="20"/>
      <c r="V389" s="5"/>
      <c r="W389" s="5"/>
      <c r="X389" s="5"/>
      <c r="Y389" s="5"/>
      <c r="Z389" s="5"/>
      <c r="AA389" s="5"/>
      <c r="AB389" s="5"/>
      <c r="AC389" s="5"/>
    </row>
    <row r="390" spans="1:29">
      <c r="A390" s="17"/>
      <c r="B390" s="18"/>
      <c r="C390" s="18"/>
      <c r="D390" s="18"/>
      <c r="E390" s="18"/>
      <c r="F390" s="18"/>
      <c r="G390" s="18"/>
      <c r="H390" s="18"/>
      <c r="I390" s="18"/>
      <c r="J390" s="18"/>
      <c r="K390" s="18"/>
      <c r="L390" s="18"/>
      <c r="M390" s="18"/>
      <c r="N390" s="18"/>
      <c r="O390" s="18"/>
      <c r="P390" s="18"/>
      <c r="Q390" s="18"/>
      <c r="S390" s="19"/>
      <c r="T390" s="19"/>
      <c r="U390" s="20"/>
      <c r="V390" s="5"/>
      <c r="W390" s="5"/>
      <c r="X390" s="5"/>
      <c r="Y390" s="5"/>
      <c r="Z390" s="5"/>
      <c r="AA390" s="5"/>
      <c r="AB390" s="5"/>
      <c r="AC390" s="5"/>
    </row>
    <row r="391" spans="1:29">
      <c r="A391" s="17"/>
      <c r="B391" s="18"/>
      <c r="C391" s="18"/>
      <c r="D391" s="18"/>
      <c r="E391" s="18"/>
      <c r="F391" s="18"/>
      <c r="G391" s="18"/>
      <c r="H391" s="18"/>
      <c r="I391" s="18"/>
      <c r="J391" s="18"/>
      <c r="K391" s="18"/>
      <c r="L391" s="18"/>
      <c r="M391" s="18"/>
      <c r="N391" s="18"/>
      <c r="O391" s="18"/>
      <c r="P391" s="18"/>
      <c r="Q391" s="18"/>
      <c r="S391" s="19"/>
      <c r="T391" s="19"/>
      <c r="U391" s="20"/>
      <c r="V391" s="5"/>
      <c r="W391" s="5"/>
      <c r="X391" s="5"/>
      <c r="Y391" s="5"/>
      <c r="Z391" s="5"/>
      <c r="AA391" s="5"/>
      <c r="AB391" s="5"/>
      <c r="AC391" s="5"/>
    </row>
    <row r="392" spans="1:29">
      <c r="A392" s="17"/>
      <c r="B392" s="18"/>
      <c r="C392" s="18"/>
      <c r="D392" s="18"/>
      <c r="E392" s="18"/>
      <c r="F392" s="18"/>
      <c r="G392" s="18"/>
      <c r="H392" s="18"/>
      <c r="I392" s="18"/>
      <c r="J392" s="18"/>
      <c r="K392" s="18"/>
      <c r="L392" s="18"/>
      <c r="M392" s="18"/>
      <c r="N392" s="18"/>
      <c r="O392" s="18"/>
      <c r="P392" s="18"/>
      <c r="Q392" s="18"/>
      <c r="S392" s="19"/>
      <c r="T392" s="19"/>
      <c r="U392" s="20"/>
      <c r="V392" s="5"/>
      <c r="W392" s="5"/>
      <c r="X392" s="5"/>
      <c r="Y392" s="5"/>
      <c r="Z392" s="5"/>
      <c r="AA392" s="5"/>
      <c r="AB392" s="5"/>
      <c r="AC392" s="5"/>
    </row>
    <row r="393" spans="1:29">
      <c r="A393" s="17"/>
      <c r="B393" s="18"/>
      <c r="C393" s="18"/>
      <c r="D393" s="18"/>
      <c r="E393" s="18"/>
      <c r="F393" s="18"/>
      <c r="G393" s="18"/>
      <c r="H393" s="18"/>
      <c r="I393" s="18"/>
      <c r="J393" s="18"/>
      <c r="K393" s="18"/>
      <c r="L393" s="18"/>
      <c r="M393" s="18"/>
      <c r="N393" s="18"/>
      <c r="O393" s="18"/>
      <c r="P393" s="18"/>
      <c r="Q393" s="18"/>
      <c r="S393" s="19"/>
      <c r="T393" s="19"/>
      <c r="U393" s="20"/>
      <c r="V393" s="5"/>
      <c r="W393" s="5"/>
      <c r="X393" s="5"/>
      <c r="Y393" s="5"/>
      <c r="Z393" s="5"/>
      <c r="AA393" s="5"/>
      <c r="AB393" s="5"/>
      <c r="AC393" s="5"/>
    </row>
    <row r="394" spans="1:29">
      <c r="A394" s="17"/>
      <c r="B394" s="18"/>
      <c r="C394" s="18"/>
      <c r="D394" s="18"/>
      <c r="E394" s="18"/>
      <c r="F394" s="18"/>
      <c r="G394" s="18"/>
      <c r="H394" s="18"/>
      <c r="I394" s="18"/>
      <c r="J394" s="18"/>
      <c r="K394" s="18"/>
      <c r="L394" s="18"/>
      <c r="M394" s="18"/>
      <c r="N394" s="18"/>
      <c r="O394" s="18"/>
      <c r="P394" s="18"/>
      <c r="Q394" s="18"/>
      <c r="S394" s="19"/>
      <c r="T394" s="19"/>
      <c r="U394" s="20"/>
      <c r="V394" s="5"/>
      <c r="W394" s="5"/>
      <c r="X394" s="5"/>
      <c r="Y394" s="5"/>
      <c r="Z394" s="5"/>
      <c r="AA394" s="5"/>
      <c r="AB394" s="5"/>
      <c r="AC394" s="5"/>
    </row>
    <row r="395" spans="1:29">
      <c r="A395" s="17"/>
      <c r="B395" s="18"/>
      <c r="C395" s="18"/>
      <c r="D395" s="18"/>
      <c r="E395" s="18"/>
      <c r="F395" s="18"/>
      <c r="G395" s="18"/>
      <c r="H395" s="18"/>
      <c r="I395" s="18"/>
      <c r="J395" s="18"/>
      <c r="K395" s="18"/>
      <c r="L395" s="18"/>
      <c r="M395" s="18"/>
      <c r="N395" s="18"/>
      <c r="O395" s="18"/>
      <c r="P395" s="18"/>
      <c r="Q395" s="18"/>
      <c r="S395" s="19"/>
      <c r="T395" s="19"/>
      <c r="U395" s="20"/>
      <c r="V395" s="5"/>
      <c r="W395" s="5"/>
      <c r="X395" s="5"/>
      <c r="Y395" s="5"/>
      <c r="Z395" s="5"/>
      <c r="AA395" s="5"/>
      <c r="AB395" s="5"/>
      <c r="AC395" s="5"/>
    </row>
    <row r="396" spans="1:29">
      <c r="A396" s="17"/>
      <c r="B396" s="18"/>
      <c r="C396" s="18"/>
      <c r="D396" s="18"/>
      <c r="E396" s="18"/>
      <c r="F396" s="18"/>
      <c r="G396" s="18"/>
      <c r="H396" s="18"/>
      <c r="I396" s="18"/>
      <c r="J396" s="18"/>
      <c r="K396" s="18"/>
      <c r="L396" s="18"/>
      <c r="M396" s="18"/>
      <c r="N396" s="18"/>
      <c r="O396" s="18"/>
      <c r="P396" s="18"/>
      <c r="Q396" s="18"/>
      <c r="S396" s="19"/>
      <c r="T396" s="19"/>
      <c r="U396" s="20"/>
      <c r="V396" s="5"/>
      <c r="W396" s="5"/>
      <c r="X396" s="5"/>
      <c r="Y396" s="5"/>
      <c r="Z396" s="5"/>
      <c r="AA396" s="5"/>
      <c r="AB396" s="5"/>
      <c r="AC396" s="5"/>
    </row>
    <row r="397" spans="1:29">
      <c r="A397" s="17"/>
      <c r="B397" s="18"/>
      <c r="C397" s="18"/>
      <c r="D397" s="18"/>
      <c r="E397" s="18"/>
      <c r="F397" s="18"/>
      <c r="G397" s="18"/>
      <c r="H397" s="18"/>
      <c r="I397" s="18"/>
      <c r="J397" s="18"/>
      <c r="K397" s="18"/>
      <c r="L397" s="18"/>
      <c r="M397" s="18"/>
      <c r="N397" s="18"/>
      <c r="O397" s="18"/>
      <c r="P397" s="18"/>
      <c r="Q397" s="18"/>
      <c r="S397" s="19"/>
      <c r="T397" s="19"/>
      <c r="U397" s="20"/>
      <c r="V397" s="5"/>
      <c r="W397" s="5"/>
      <c r="X397" s="5"/>
      <c r="Y397" s="5"/>
      <c r="Z397" s="5"/>
      <c r="AA397" s="5"/>
      <c r="AB397" s="5"/>
      <c r="AC397" s="5"/>
    </row>
    <row r="398" spans="1:29">
      <c r="A398" s="17"/>
      <c r="B398" s="18"/>
      <c r="C398" s="18"/>
      <c r="D398" s="18"/>
      <c r="E398" s="18"/>
      <c r="F398" s="18"/>
      <c r="G398" s="18"/>
      <c r="H398" s="18"/>
      <c r="I398" s="18"/>
      <c r="J398" s="18"/>
      <c r="K398" s="18"/>
      <c r="L398" s="18"/>
      <c r="M398" s="18"/>
      <c r="N398" s="18"/>
      <c r="O398" s="18"/>
      <c r="P398" s="18"/>
      <c r="Q398" s="18"/>
      <c r="S398" s="19"/>
      <c r="T398" s="19"/>
      <c r="U398" s="20"/>
      <c r="V398" s="5"/>
      <c r="W398" s="5"/>
      <c r="X398" s="5"/>
      <c r="Y398" s="5"/>
      <c r="Z398" s="5"/>
      <c r="AA398" s="5"/>
      <c r="AB398" s="5"/>
      <c r="AC398" s="5"/>
    </row>
    <row r="399" spans="1:29">
      <c r="A399" s="17"/>
      <c r="B399" s="21"/>
      <c r="C399" s="21"/>
      <c r="D399" s="21"/>
      <c r="E399" s="21"/>
      <c r="F399" s="21"/>
      <c r="G399" s="21"/>
      <c r="H399" s="21"/>
      <c r="I399" s="21"/>
      <c r="J399" s="21"/>
      <c r="K399" s="21"/>
      <c r="L399" s="21"/>
      <c r="M399" s="21"/>
      <c r="N399" s="21"/>
      <c r="O399" s="21"/>
      <c r="P399" s="21"/>
      <c r="Q399" s="21"/>
      <c r="S399" s="19"/>
      <c r="T399" s="19"/>
      <c r="U399" s="20"/>
      <c r="V399" s="5"/>
      <c r="W399" s="5"/>
      <c r="X399" s="5"/>
      <c r="Y399" s="5"/>
      <c r="Z399" s="5"/>
      <c r="AA399" s="5"/>
      <c r="AB399" s="5"/>
      <c r="AC399" s="5"/>
    </row>
    <row r="400" spans="1:29">
      <c r="A400" s="17"/>
      <c r="B400" s="21"/>
      <c r="C400" s="21"/>
      <c r="D400" s="21"/>
      <c r="E400" s="21"/>
      <c r="F400" s="21"/>
      <c r="G400" s="21"/>
      <c r="H400" s="21"/>
      <c r="I400" s="21"/>
      <c r="J400" s="21"/>
      <c r="K400" s="21"/>
      <c r="L400" s="21"/>
      <c r="M400" s="21"/>
      <c r="N400" s="21"/>
      <c r="O400" s="21"/>
      <c r="P400" s="21"/>
      <c r="Q400" s="21"/>
      <c r="S400" s="19"/>
      <c r="T400" s="19"/>
      <c r="U400" s="20"/>
      <c r="V400" s="5"/>
      <c r="W400" s="5"/>
      <c r="X400" s="5"/>
      <c r="Y400" s="5"/>
      <c r="Z400" s="5"/>
      <c r="AA400" s="5"/>
      <c r="AB400" s="5"/>
      <c r="AC400" s="5"/>
    </row>
    <row r="401" spans="1:29">
      <c r="A401" s="17"/>
      <c r="B401" s="21"/>
      <c r="C401" s="21"/>
      <c r="D401" s="21"/>
      <c r="E401" s="21"/>
      <c r="F401" s="21"/>
      <c r="G401" s="21"/>
      <c r="H401" s="21"/>
      <c r="I401" s="21"/>
      <c r="J401" s="21"/>
      <c r="K401" s="21"/>
      <c r="L401" s="21"/>
      <c r="M401" s="21"/>
      <c r="N401" s="21"/>
      <c r="O401" s="21"/>
      <c r="P401" s="21"/>
      <c r="Q401" s="21"/>
      <c r="S401" s="19"/>
      <c r="T401" s="19"/>
      <c r="U401" s="20"/>
      <c r="V401" s="5"/>
      <c r="W401" s="5"/>
      <c r="X401" s="5"/>
      <c r="Y401" s="5"/>
      <c r="Z401" s="5"/>
      <c r="AA401" s="5"/>
      <c r="AB401" s="5"/>
      <c r="AC401" s="5"/>
    </row>
    <row r="402" spans="1:29">
      <c r="A402" s="17"/>
      <c r="B402" s="21"/>
      <c r="C402" s="21"/>
      <c r="D402" s="21"/>
      <c r="E402" s="21"/>
      <c r="F402" s="21"/>
      <c r="G402" s="21"/>
      <c r="H402" s="21"/>
      <c r="I402" s="21"/>
      <c r="J402" s="21"/>
      <c r="K402" s="21"/>
      <c r="L402" s="21"/>
      <c r="M402" s="21"/>
      <c r="N402" s="21"/>
      <c r="O402" s="21"/>
      <c r="P402" s="21"/>
      <c r="Q402" s="21"/>
      <c r="S402" s="19"/>
      <c r="T402" s="19"/>
      <c r="U402" s="20"/>
      <c r="V402" s="5"/>
      <c r="W402" s="5"/>
      <c r="X402" s="5"/>
      <c r="Y402" s="5"/>
      <c r="Z402" s="5"/>
      <c r="AA402" s="5"/>
      <c r="AB402" s="5"/>
      <c r="AC402" s="5"/>
    </row>
    <row r="403" spans="1:29">
      <c r="A403" s="17"/>
      <c r="B403" s="21"/>
      <c r="C403" s="21"/>
      <c r="D403" s="21"/>
      <c r="E403" s="21"/>
      <c r="F403" s="21"/>
      <c r="G403" s="21"/>
      <c r="H403" s="21"/>
      <c r="I403" s="21"/>
      <c r="J403" s="21"/>
      <c r="K403" s="21"/>
      <c r="L403" s="21"/>
      <c r="M403" s="21"/>
      <c r="N403" s="21"/>
      <c r="O403" s="21"/>
      <c r="P403" s="21"/>
      <c r="Q403" s="21"/>
      <c r="S403" s="19"/>
      <c r="T403" s="19"/>
      <c r="U403" s="20"/>
      <c r="V403" s="5"/>
      <c r="W403" s="5"/>
      <c r="X403" s="5"/>
      <c r="Y403" s="5"/>
      <c r="Z403" s="5"/>
      <c r="AA403" s="5"/>
      <c r="AB403" s="5"/>
      <c r="AC403" s="5"/>
    </row>
    <row r="404" spans="1:29">
      <c r="A404" s="17"/>
      <c r="B404" s="21"/>
      <c r="C404" s="21"/>
      <c r="D404" s="21"/>
      <c r="E404" s="21"/>
      <c r="F404" s="21"/>
      <c r="G404" s="21"/>
      <c r="H404" s="21"/>
      <c r="I404" s="21"/>
      <c r="J404" s="21"/>
      <c r="K404" s="21"/>
      <c r="L404" s="21"/>
      <c r="M404" s="21"/>
      <c r="N404" s="21"/>
      <c r="O404" s="21"/>
      <c r="P404" s="21"/>
      <c r="Q404" s="21"/>
      <c r="S404" s="19"/>
      <c r="T404" s="19"/>
      <c r="U404" s="20"/>
      <c r="V404" s="5"/>
      <c r="W404" s="5"/>
      <c r="X404" s="5"/>
      <c r="Y404" s="5"/>
      <c r="Z404" s="5"/>
      <c r="AA404" s="5"/>
      <c r="AB404" s="5"/>
      <c r="AC404" s="5"/>
    </row>
    <row r="405" spans="1:29">
      <c r="A405" s="17"/>
      <c r="B405" s="21"/>
      <c r="C405" s="21"/>
      <c r="D405" s="21"/>
      <c r="E405" s="21"/>
      <c r="F405" s="21"/>
      <c r="G405" s="21"/>
      <c r="H405" s="21"/>
      <c r="I405" s="21"/>
      <c r="J405" s="21"/>
      <c r="K405" s="21"/>
      <c r="L405" s="21"/>
      <c r="M405" s="21"/>
      <c r="N405" s="21"/>
      <c r="O405" s="21"/>
      <c r="P405" s="21"/>
      <c r="Q405" s="21"/>
      <c r="S405" s="19"/>
      <c r="T405" s="19"/>
      <c r="U405" s="20"/>
      <c r="V405" s="5"/>
      <c r="W405" s="5"/>
      <c r="X405" s="5"/>
      <c r="Y405" s="5"/>
      <c r="Z405" s="5"/>
      <c r="AA405" s="5"/>
      <c r="AB405" s="5"/>
      <c r="AC405" s="5"/>
    </row>
    <row r="406" spans="1:29">
      <c r="A406" s="17"/>
      <c r="B406" s="21"/>
      <c r="C406" s="21"/>
      <c r="D406" s="21"/>
      <c r="E406" s="21"/>
      <c r="F406" s="21"/>
      <c r="G406" s="21"/>
      <c r="H406" s="21"/>
      <c r="I406" s="21"/>
      <c r="J406" s="21"/>
      <c r="K406" s="21"/>
      <c r="L406" s="21"/>
      <c r="M406" s="21"/>
      <c r="N406" s="21"/>
      <c r="O406" s="21"/>
      <c r="P406" s="21"/>
      <c r="Q406" s="21"/>
      <c r="S406" s="19"/>
      <c r="T406" s="19"/>
      <c r="U406" s="20"/>
      <c r="V406" s="5"/>
      <c r="W406" s="5"/>
      <c r="X406" s="5"/>
      <c r="Y406" s="5"/>
      <c r="Z406" s="5"/>
      <c r="AA406" s="5"/>
      <c r="AB406" s="5"/>
      <c r="AC406" s="5"/>
    </row>
    <row r="407" spans="1:29">
      <c r="A407" s="17"/>
      <c r="B407" s="21"/>
      <c r="C407" s="21"/>
      <c r="D407" s="21"/>
      <c r="E407" s="21"/>
      <c r="F407" s="21"/>
      <c r="G407" s="21"/>
      <c r="H407" s="21"/>
      <c r="I407" s="21"/>
      <c r="J407" s="21"/>
      <c r="K407" s="21"/>
      <c r="L407" s="21"/>
      <c r="M407" s="21"/>
      <c r="N407" s="21"/>
      <c r="O407" s="21"/>
      <c r="P407" s="21"/>
      <c r="Q407" s="21"/>
      <c r="S407" s="19"/>
      <c r="T407" s="19"/>
      <c r="U407" s="20"/>
      <c r="V407" s="5"/>
      <c r="W407" s="5"/>
      <c r="X407" s="5"/>
      <c r="Y407" s="5"/>
      <c r="Z407" s="5"/>
      <c r="AA407" s="5"/>
      <c r="AB407" s="5"/>
      <c r="AC407" s="5"/>
    </row>
    <row r="408" spans="1:29">
      <c r="A408" s="17"/>
      <c r="B408" s="21"/>
      <c r="C408" s="21"/>
      <c r="D408" s="21"/>
      <c r="E408" s="21"/>
      <c r="F408" s="21"/>
      <c r="G408" s="21"/>
      <c r="H408" s="21"/>
      <c r="I408" s="21"/>
      <c r="J408" s="21"/>
      <c r="K408" s="21"/>
      <c r="L408" s="21"/>
      <c r="M408" s="21"/>
      <c r="N408" s="21"/>
      <c r="O408" s="21"/>
      <c r="P408" s="21"/>
      <c r="Q408" s="21"/>
      <c r="S408" s="19"/>
      <c r="T408" s="19"/>
      <c r="U408" s="20"/>
      <c r="V408" s="5"/>
      <c r="W408" s="5"/>
      <c r="X408" s="5"/>
      <c r="Y408" s="5"/>
      <c r="Z408" s="5"/>
      <c r="AA408" s="5"/>
      <c r="AB408" s="5"/>
      <c r="AC408" s="5"/>
    </row>
    <row r="409" spans="1:29">
      <c r="A409" s="17"/>
      <c r="B409" s="21"/>
      <c r="C409" s="21"/>
      <c r="D409" s="21"/>
      <c r="E409" s="21"/>
      <c r="F409" s="21"/>
      <c r="G409" s="21"/>
      <c r="H409" s="21"/>
      <c r="I409" s="21"/>
      <c r="J409" s="21"/>
      <c r="K409" s="21"/>
      <c r="L409" s="21"/>
      <c r="M409" s="21"/>
      <c r="N409" s="21"/>
      <c r="O409" s="21"/>
      <c r="P409" s="21"/>
      <c r="Q409" s="21"/>
      <c r="S409" s="19"/>
      <c r="T409" s="19"/>
      <c r="U409" s="20"/>
      <c r="V409" s="5"/>
      <c r="W409" s="5"/>
      <c r="X409" s="5"/>
      <c r="Y409" s="5"/>
      <c r="Z409" s="5"/>
      <c r="AA409" s="5"/>
      <c r="AB409" s="5"/>
      <c r="AC409" s="5"/>
    </row>
    <row r="410" spans="1:29">
      <c r="A410" s="17"/>
      <c r="B410" s="21"/>
      <c r="C410" s="21"/>
      <c r="D410" s="21"/>
      <c r="E410" s="21"/>
      <c r="F410" s="21"/>
      <c r="G410" s="21"/>
      <c r="H410" s="21"/>
      <c r="I410" s="21"/>
      <c r="J410" s="21"/>
      <c r="K410" s="21"/>
      <c r="L410" s="21"/>
      <c r="M410" s="21"/>
      <c r="N410" s="21"/>
      <c r="O410" s="21"/>
      <c r="P410" s="21"/>
      <c r="Q410" s="21"/>
      <c r="S410" s="19"/>
      <c r="T410" s="19"/>
      <c r="U410" s="20"/>
      <c r="V410" s="5"/>
      <c r="W410" s="5"/>
      <c r="X410" s="5"/>
      <c r="Y410" s="5"/>
      <c r="Z410" s="5"/>
      <c r="AA410" s="5"/>
      <c r="AB410" s="5"/>
      <c r="AC410" s="5"/>
    </row>
    <row r="411" spans="1:29">
      <c r="A411" s="17"/>
      <c r="B411" s="21"/>
      <c r="C411" s="21"/>
      <c r="D411" s="21"/>
      <c r="E411" s="21"/>
      <c r="F411" s="21"/>
      <c r="G411" s="21"/>
      <c r="H411" s="21"/>
      <c r="I411" s="21"/>
      <c r="J411" s="21"/>
      <c r="K411" s="21"/>
      <c r="L411" s="21"/>
      <c r="M411" s="21"/>
      <c r="N411" s="21"/>
      <c r="O411" s="21"/>
      <c r="P411" s="21"/>
      <c r="Q411" s="21"/>
      <c r="S411" s="19"/>
      <c r="T411" s="19"/>
      <c r="U411" s="20"/>
      <c r="V411" s="5"/>
      <c r="W411" s="5"/>
      <c r="X411" s="5"/>
      <c r="Y411" s="5"/>
      <c r="Z411" s="5"/>
      <c r="AA411" s="5"/>
      <c r="AB411" s="5"/>
      <c r="AC411" s="5"/>
    </row>
    <row r="412" spans="1:29">
      <c r="A412" s="17"/>
      <c r="B412" s="21"/>
      <c r="C412" s="21"/>
      <c r="D412" s="21"/>
      <c r="E412" s="21"/>
      <c r="F412" s="21"/>
      <c r="G412" s="21"/>
      <c r="H412" s="21"/>
      <c r="I412" s="21"/>
      <c r="J412" s="21"/>
      <c r="K412" s="21"/>
      <c r="L412" s="21"/>
      <c r="M412" s="21"/>
      <c r="N412" s="21"/>
      <c r="O412" s="21"/>
      <c r="P412" s="21"/>
      <c r="Q412" s="21"/>
      <c r="S412" s="19"/>
      <c r="T412" s="19"/>
      <c r="U412" s="20"/>
      <c r="V412" s="5"/>
      <c r="W412" s="5"/>
      <c r="X412" s="5"/>
      <c r="Y412" s="5"/>
      <c r="Z412" s="5"/>
      <c r="AA412" s="5"/>
      <c r="AB412" s="5"/>
      <c r="AC412" s="5"/>
    </row>
    <row r="413" spans="1:29">
      <c r="A413" s="17"/>
      <c r="B413" s="21"/>
      <c r="C413" s="21"/>
      <c r="D413" s="21"/>
      <c r="E413" s="21"/>
      <c r="F413" s="21"/>
      <c r="G413" s="21"/>
      <c r="H413" s="21"/>
      <c r="I413" s="21"/>
      <c r="J413" s="21"/>
      <c r="K413" s="21"/>
      <c r="L413" s="21"/>
      <c r="M413" s="21"/>
      <c r="N413" s="21"/>
      <c r="O413" s="21"/>
      <c r="P413" s="21"/>
      <c r="Q413" s="21"/>
      <c r="S413" s="19"/>
      <c r="T413" s="19"/>
      <c r="U413" s="20"/>
      <c r="V413" s="5"/>
      <c r="W413" s="5"/>
      <c r="X413" s="5"/>
      <c r="Y413" s="5"/>
      <c r="Z413" s="5"/>
      <c r="AA413" s="5"/>
      <c r="AB413" s="5"/>
      <c r="AC413" s="5"/>
    </row>
    <row r="414" spans="1:29">
      <c r="A414" s="17"/>
      <c r="B414" s="21"/>
      <c r="C414" s="21"/>
      <c r="D414" s="21"/>
      <c r="E414" s="21"/>
      <c r="F414" s="21"/>
      <c r="G414" s="21"/>
      <c r="H414" s="21"/>
      <c r="I414" s="21"/>
      <c r="J414" s="21"/>
      <c r="K414" s="21"/>
      <c r="L414" s="21"/>
      <c r="M414" s="21"/>
      <c r="N414" s="21"/>
      <c r="O414" s="21"/>
      <c r="P414" s="21"/>
      <c r="Q414" s="21"/>
      <c r="S414" s="19"/>
      <c r="T414" s="19"/>
      <c r="U414" s="20"/>
      <c r="V414" s="5"/>
      <c r="W414" s="5"/>
      <c r="X414" s="5"/>
      <c r="Y414" s="5"/>
      <c r="Z414" s="5"/>
      <c r="AA414" s="5"/>
      <c r="AB414" s="5"/>
      <c r="AC414" s="5"/>
    </row>
    <row r="415" spans="1:29">
      <c r="A415" s="17"/>
      <c r="B415" s="21"/>
      <c r="C415" s="21"/>
      <c r="D415" s="21"/>
      <c r="E415" s="21"/>
      <c r="F415" s="21"/>
      <c r="G415" s="21"/>
      <c r="H415" s="21"/>
      <c r="I415" s="21"/>
      <c r="J415" s="21"/>
      <c r="K415" s="21"/>
      <c r="L415" s="21"/>
      <c r="M415" s="21"/>
      <c r="N415" s="21"/>
      <c r="O415" s="21"/>
      <c r="P415" s="21"/>
      <c r="Q415" s="21"/>
      <c r="S415" s="19"/>
      <c r="T415" s="19"/>
      <c r="U415" s="20"/>
      <c r="V415" s="5"/>
      <c r="W415" s="5"/>
      <c r="X415" s="5"/>
      <c r="Y415" s="5"/>
      <c r="Z415" s="5"/>
      <c r="AA415" s="5"/>
      <c r="AB415" s="5"/>
      <c r="AC415" s="5"/>
    </row>
    <row r="416" spans="1:29">
      <c r="A416" s="17"/>
      <c r="B416" s="21"/>
      <c r="C416" s="21"/>
      <c r="D416" s="21"/>
      <c r="E416" s="21"/>
      <c r="F416" s="21"/>
      <c r="G416" s="21"/>
      <c r="H416" s="21"/>
      <c r="I416" s="21"/>
      <c r="J416" s="21"/>
      <c r="K416" s="21"/>
      <c r="L416" s="21"/>
      <c r="M416" s="21"/>
      <c r="N416" s="21"/>
      <c r="O416" s="21"/>
      <c r="P416" s="21"/>
      <c r="Q416" s="21"/>
      <c r="S416" s="19"/>
      <c r="T416" s="19"/>
      <c r="U416" s="20"/>
      <c r="V416" s="5"/>
      <c r="W416" s="5"/>
      <c r="X416" s="5"/>
      <c r="Y416" s="5"/>
      <c r="Z416" s="5"/>
      <c r="AA416" s="5"/>
      <c r="AB416" s="5"/>
      <c r="AC416" s="5"/>
    </row>
    <row r="417" spans="1:29">
      <c r="A417" s="17"/>
      <c r="B417" s="21"/>
      <c r="C417" s="21"/>
      <c r="D417" s="21"/>
      <c r="E417" s="21"/>
      <c r="F417" s="21"/>
      <c r="G417" s="21"/>
      <c r="H417" s="21"/>
      <c r="I417" s="21"/>
      <c r="J417" s="21"/>
      <c r="K417" s="21"/>
      <c r="L417" s="21"/>
      <c r="M417" s="21"/>
      <c r="N417" s="21"/>
      <c r="O417" s="21"/>
      <c r="P417" s="21"/>
      <c r="Q417" s="21"/>
      <c r="S417" s="19"/>
      <c r="T417" s="19"/>
      <c r="U417" s="20"/>
      <c r="V417" s="5"/>
      <c r="W417" s="5"/>
      <c r="X417" s="5"/>
      <c r="Y417" s="5"/>
      <c r="Z417" s="5"/>
      <c r="AA417" s="5"/>
      <c r="AB417" s="5"/>
      <c r="AC417" s="5"/>
    </row>
    <row r="418" spans="1:29">
      <c r="A418" s="17"/>
      <c r="B418" s="21"/>
      <c r="C418" s="21"/>
      <c r="D418" s="21"/>
      <c r="E418" s="21"/>
      <c r="F418" s="21"/>
      <c r="G418" s="21"/>
      <c r="H418" s="21"/>
      <c r="I418" s="21"/>
      <c r="J418" s="21"/>
      <c r="K418" s="21"/>
      <c r="L418" s="21"/>
      <c r="M418" s="21"/>
      <c r="N418" s="21"/>
      <c r="O418" s="21"/>
      <c r="P418" s="21"/>
      <c r="Q418" s="21"/>
      <c r="S418" s="19"/>
      <c r="T418" s="19"/>
      <c r="U418" s="20"/>
      <c r="V418" s="5"/>
      <c r="W418" s="5"/>
      <c r="X418" s="5"/>
      <c r="Y418" s="5"/>
      <c r="Z418" s="5"/>
      <c r="AA418" s="5"/>
      <c r="AB418" s="5"/>
      <c r="AC418" s="5"/>
    </row>
    <row r="419" spans="1:29">
      <c r="A419" s="17"/>
      <c r="B419" s="21"/>
      <c r="C419" s="21"/>
      <c r="D419" s="21"/>
      <c r="E419" s="21"/>
      <c r="F419" s="21"/>
      <c r="G419" s="21"/>
      <c r="H419" s="21"/>
      <c r="I419" s="21"/>
      <c r="J419" s="21"/>
      <c r="K419" s="21"/>
      <c r="L419" s="21"/>
      <c r="M419" s="21"/>
      <c r="N419" s="21"/>
      <c r="O419" s="21"/>
      <c r="P419" s="21"/>
      <c r="Q419" s="21"/>
      <c r="S419" s="19"/>
      <c r="T419" s="19"/>
      <c r="U419" s="20"/>
      <c r="V419" s="5"/>
      <c r="W419" s="5"/>
      <c r="X419" s="5"/>
      <c r="Y419" s="5"/>
      <c r="Z419" s="5"/>
      <c r="AA419" s="5"/>
      <c r="AB419" s="5"/>
      <c r="AC419" s="5"/>
    </row>
    <row r="420" spans="1:29">
      <c r="A420" s="24"/>
      <c r="B420" s="25"/>
      <c r="C420" s="26"/>
      <c r="D420" s="25"/>
      <c r="E420" s="26"/>
      <c r="F420" s="25"/>
      <c r="G420" s="26"/>
      <c r="H420" s="25"/>
      <c r="I420" s="26"/>
      <c r="J420" s="25"/>
      <c r="K420" s="26"/>
      <c r="L420" s="25"/>
      <c r="M420" s="26"/>
      <c r="N420" s="25"/>
      <c r="O420" s="26"/>
      <c r="P420" s="25"/>
      <c r="Q420" s="26"/>
      <c r="S420" s="27"/>
      <c r="T420" s="27"/>
      <c r="U420" s="20"/>
      <c r="V420" s="5"/>
      <c r="W420" s="5"/>
      <c r="X420" s="5"/>
      <c r="Y420" s="5"/>
      <c r="Z420" s="5"/>
      <c r="AA420" s="5"/>
      <c r="AB420" s="5"/>
      <c r="AC420" s="5"/>
    </row>
    <row r="421" spans="1:29">
      <c r="A421" s="17"/>
      <c r="B421" s="18"/>
      <c r="C421" s="18"/>
      <c r="D421" s="18"/>
      <c r="E421" s="18"/>
      <c r="F421" s="18"/>
      <c r="G421" s="18"/>
      <c r="H421" s="18"/>
      <c r="I421" s="18"/>
      <c r="J421" s="18"/>
      <c r="K421" s="18"/>
      <c r="L421" s="18"/>
      <c r="M421" s="18"/>
      <c r="N421" s="18"/>
      <c r="O421" s="18"/>
      <c r="P421" s="18"/>
      <c r="Q421" s="18"/>
      <c r="S421" s="19"/>
      <c r="T421" s="19"/>
      <c r="U421" s="20"/>
      <c r="V421" s="5"/>
      <c r="W421" s="5"/>
      <c r="X421" s="5"/>
      <c r="Y421" s="5"/>
      <c r="Z421" s="5"/>
      <c r="AA421" s="5"/>
      <c r="AB421" s="5"/>
      <c r="AC421" s="5"/>
    </row>
    <row r="422" spans="1:29">
      <c r="A422" s="17"/>
      <c r="B422" s="18"/>
      <c r="C422" s="18"/>
      <c r="D422" s="18"/>
      <c r="E422" s="18"/>
      <c r="F422" s="18"/>
      <c r="G422" s="18"/>
      <c r="H422" s="18"/>
      <c r="I422" s="18"/>
      <c r="J422" s="18"/>
      <c r="K422" s="18"/>
      <c r="L422" s="18"/>
      <c r="M422" s="18"/>
      <c r="N422" s="18"/>
      <c r="O422" s="18"/>
      <c r="P422" s="18"/>
      <c r="Q422" s="18"/>
      <c r="S422" s="19"/>
      <c r="T422" s="19"/>
      <c r="U422" s="20"/>
      <c r="V422" s="5"/>
      <c r="W422" s="5"/>
      <c r="X422" s="5"/>
      <c r="Y422" s="5"/>
      <c r="Z422" s="5"/>
      <c r="AA422" s="5"/>
      <c r="AB422" s="5"/>
      <c r="AC422" s="5"/>
    </row>
    <row r="423" spans="1:29">
      <c r="A423" s="17"/>
      <c r="B423" s="18"/>
      <c r="C423" s="18"/>
      <c r="D423" s="18"/>
      <c r="E423" s="18"/>
      <c r="F423" s="18"/>
      <c r="G423" s="18"/>
      <c r="H423" s="18"/>
      <c r="I423" s="18"/>
      <c r="J423" s="18"/>
      <c r="K423" s="18"/>
      <c r="L423" s="18"/>
      <c r="M423" s="18"/>
      <c r="N423" s="18"/>
      <c r="O423" s="18"/>
      <c r="P423" s="18"/>
      <c r="Q423" s="18"/>
      <c r="S423" s="19"/>
      <c r="T423" s="19"/>
      <c r="U423" s="20"/>
      <c r="V423" s="5"/>
      <c r="W423" s="5"/>
      <c r="X423" s="5"/>
      <c r="Y423" s="5"/>
      <c r="Z423" s="5"/>
      <c r="AA423" s="5"/>
      <c r="AB423" s="5"/>
      <c r="AC423" s="5"/>
    </row>
    <row r="424" spans="1:29">
      <c r="A424" s="17"/>
      <c r="B424" s="18"/>
      <c r="C424" s="18"/>
      <c r="D424" s="18"/>
      <c r="E424" s="18"/>
      <c r="F424" s="18"/>
      <c r="G424" s="18"/>
      <c r="H424" s="18"/>
      <c r="I424" s="18"/>
      <c r="J424" s="18"/>
      <c r="K424" s="18"/>
      <c r="L424" s="18"/>
      <c r="M424" s="18"/>
      <c r="N424" s="18"/>
      <c r="O424" s="18"/>
      <c r="P424" s="18"/>
      <c r="Q424" s="18"/>
      <c r="S424" s="19"/>
      <c r="T424" s="19"/>
      <c r="U424" s="20"/>
      <c r="V424" s="5"/>
      <c r="W424" s="5"/>
      <c r="X424" s="5"/>
      <c r="Y424" s="5"/>
      <c r="Z424" s="5"/>
      <c r="AA424" s="5"/>
      <c r="AB424" s="5"/>
      <c r="AC424" s="5"/>
    </row>
    <row r="425" spans="1:29">
      <c r="A425" s="17"/>
      <c r="B425" s="18"/>
      <c r="C425" s="18"/>
      <c r="D425" s="18"/>
      <c r="E425" s="18"/>
      <c r="F425" s="18"/>
      <c r="G425" s="18"/>
      <c r="H425" s="18"/>
      <c r="I425" s="18"/>
      <c r="J425" s="18"/>
      <c r="K425" s="18"/>
      <c r="L425" s="18"/>
      <c r="M425" s="18"/>
      <c r="N425" s="18"/>
      <c r="O425" s="18"/>
      <c r="P425" s="18"/>
      <c r="Q425" s="18"/>
      <c r="S425" s="19"/>
      <c r="T425" s="19"/>
      <c r="U425" s="20"/>
      <c r="V425" s="5"/>
      <c r="W425" s="5"/>
      <c r="X425" s="5"/>
      <c r="Y425" s="5"/>
      <c r="Z425" s="5"/>
      <c r="AA425" s="5"/>
      <c r="AB425" s="5"/>
      <c r="AC425" s="5"/>
    </row>
    <row r="426" spans="1:29">
      <c r="A426" s="17"/>
      <c r="B426" s="18"/>
      <c r="C426" s="18"/>
      <c r="D426" s="18"/>
      <c r="E426" s="18"/>
      <c r="F426" s="18"/>
      <c r="G426" s="18"/>
      <c r="H426" s="18"/>
      <c r="I426" s="18"/>
      <c r="J426" s="18"/>
      <c r="K426" s="18"/>
      <c r="L426" s="18"/>
      <c r="M426" s="18"/>
      <c r="N426" s="18"/>
      <c r="O426" s="18"/>
      <c r="P426" s="18"/>
      <c r="Q426" s="18"/>
      <c r="S426" s="19"/>
      <c r="T426" s="19"/>
      <c r="U426" s="20"/>
      <c r="V426" s="5"/>
      <c r="W426" s="5"/>
      <c r="X426" s="5"/>
      <c r="Y426" s="5"/>
      <c r="Z426" s="5"/>
      <c r="AA426" s="5"/>
      <c r="AB426" s="5"/>
      <c r="AC426" s="5"/>
    </row>
    <row r="427" spans="1:29">
      <c r="A427" s="17"/>
      <c r="B427" s="18"/>
      <c r="C427" s="18"/>
      <c r="D427" s="18"/>
      <c r="E427" s="18"/>
      <c r="F427" s="18"/>
      <c r="G427" s="18"/>
      <c r="H427" s="18"/>
      <c r="I427" s="18"/>
      <c r="J427" s="18"/>
      <c r="K427" s="18"/>
      <c r="L427" s="18"/>
      <c r="M427" s="18"/>
      <c r="N427" s="18"/>
      <c r="O427" s="18"/>
      <c r="P427" s="18"/>
      <c r="Q427" s="18"/>
      <c r="S427" s="19"/>
      <c r="T427" s="19"/>
      <c r="U427" s="20"/>
      <c r="V427" s="5"/>
      <c r="W427" s="5"/>
      <c r="X427" s="5"/>
      <c r="Y427" s="5"/>
      <c r="Z427" s="5"/>
      <c r="AA427" s="5"/>
      <c r="AB427" s="5"/>
      <c r="AC427" s="5"/>
    </row>
    <row r="428" spans="1:29">
      <c r="A428" s="17"/>
      <c r="B428" s="18"/>
      <c r="C428" s="18"/>
      <c r="D428" s="18"/>
      <c r="E428" s="18"/>
      <c r="F428" s="18"/>
      <c r="G428" s="18"/>
      <c r="H428" s="18"/>
      <c r="I428" s="18"/>
      <c r="J428" s="18"/>
      <c r="K428" s="18"/>
      <c r="L428" s="18"/>
      <c r="M428" s="18"/>
      <c r="N428" s="18"/>
      <c r="O428" s="18"/>
      <c r="P428" s="18"/>
      <c r="Q428" s="18"/>
      <c r="S428" s="19"/>
      <c r="T428" s="19"/>
      <c r="U428" s="20"/>
      <c r="V428" s="5"/>
      <c r="W428" s="5"/>
      <c r="X428" s="5"/>
      <c r="Y428" s="5"/>
      <c r="Z428" s="5"/>
      <c r="AA428" s="5"/>
      <c r="AB428" s="5"/>
      <c r="AC428" s="5"/>
    </row>
    <row r="429" spans="1:29">
      <c r="A429" s="17"/>
      <c r="B429" s="18"/>
      <c r="C429" s="18"/>
      <c r="D429" s="18"/>
      <c r="E429" s="18"/>
      <c r="F429" s="18"/>
      <c r="G429" s="18"/>
      <c r="H429" s="18"/>
      <c r="I429" s="18"/>
      <c r="J429" s="18"/>
      <c r="K429" s="18"/>
      <c r="L429" s="18"/>
      <c r="M429" s="18"/>
      <c r="N429" s="18"/>
      <c r="O429" s="18"/>
      <c r="P429" s="18"/>
      <c r="Q429" s="18"/>
      <c r="S429" s="19"/>
      <c r="T429" s="19"/>
      <c r="U429" s="20"/>
      <c r="V429" s="5"/>
      <c r="W429" s="5"/>
      <c r="X429" s="5"/>
      <c r="Y429" s="5"/>
      <c r="Z429" s="5"/>
      <c r="AA429" s="5"/>
      <c r="AB429" s="5"/>
      <c r="AC429" s="5"/>
    </row>
    <row r="430" spans="1:29">
      <c r="A430" s="17"/>
      <c r="B430" s="18"/>
      <c r="C430" s="18"/>
      <c r="D430" s="18"/>
      <c r="E430" s="18"/>
      <c r="F430" s="18"/>
      <c r="G430" s="18"/>
      <c r="H430" s="18"/>
      <c r="I430" s="18"/>
      <c r="J430" s="18"/>
      <c r="K430" s="18"/>
      <c r="L430" s="18"/>
      <c r="M430" s="18"/>
      <c r="N430" s="18"/>
      <c r="O430" s="18"/>
      <c r="P430" s="18"/>
      <c r="Q430" s="18"/>
      <c r="S430" s="19"/>
      <c r="T430" s="19"/>
      <c r="U430" s="20"/>
      <c r="V430" s="5"/>
      <c r="W430" s="5"/>
      <c r="X430" s="5"/>
      <c r="Y430" s="5"/>
      <c r="Z430" s="5"/>
      <c r="AA430" s="5"/>
      <c r="AB430" s="5"/>
      <c r="AC430" s="5"/>
    </row>
    <row r="431" spans="1:29">
      <c r="A431" s="17"/>
      <c r="B431" s="18"/>
      <c r="C431" s="18"/>
      <c r="D431" s="18"/>
      <c r="E431" s="18"/>
      <c r="F431" s="18"/>
      <c r="G431" s="18"/>
      <c r="H431" s="18"/>
      <c r="I431" s="18"/>
      <c r="J431" s="18"/>
      <c r="K431" s="18"/>
      <c r="L431" s="18"/>
      <c r="M431" s="18"/>
      <c r="N431" s="18"/>
      <c r="O431" s="18"/>
      <c r="P431" s="18"/>
      <c r="Q431" s="18"/>
      <c r="S431" s="19"/>
      <c r="T431" s="19"/>
      <c r="U431" s="20"/>
      <c r="V431" s="5"/>
      <c r="W431" s="5"/>
      <c r="X431" s="5"/>
      <c r="Y431" s="5"/>
      <c r="Z431" s="5"/>
      <c r="AA431" s="5"/>
      <c r="AB431" s="5"/>
      <c r="AC431" s="5"/>
    </row>
    <row r="432" spans="1:29">
      <c r="A432" s="17"/>
      <c r="B432" s="18"/>
      <c r="C432" s="18"/>
      <c r="D432" s="18"/>
      <c r="E432" s="18"/>
      <c r="F432" s="18"/>
      <c r="G432" s="18"/>
      <c r="H432" s="18"/>
      <c r="I432" s="18"/>
      <c r="J432" s="18"/>
      <c r="K432" s="18"/>
      <c r="L432" s="18"/>
      <c r="M432" s="18"/>
      <c r="N432" s="18"/>
      <c r="O432" s="18"/>
      <c r="P432" s="18"/>
      <c r="Q432" s="18"/>
      <c r="S432" s="19"/>
      <c r="T432" s="19"/>
      <c r="U432" s="20"/>
      <c r="V432" s="5"/>
      <c r="W432" s="5"/>
      <c r="X432" s="5"/>
      <c r="Y432" s="5"/>
      <c r="Z432" s="5"/>
      <c r="AA432" s="5"/>
      <c r="AB432" s="5"/>
      <c r="AC432" s="5"/>
    </row>
    <row r="433" spans="1:29">
      <c r="A433" s="17"/>
      <c r="B433" s="21"/>
      <c r="C433" s="21"/>
      <c r="D433" s="21"/>
      <c r="E433" s="21"/>
      <c r="F433" s="21"/>
      <c r="G433" s="21"/>
      <c r="H433" s="21"/>
      <c r="I433" s="21"/>
      <c r="J433" s="21"/>
      <c r="K433" s="21"/>
      <c r="L433" s="21"/>
      <c r="M433" s="21"/>
      <c r="N433" s="21"/>
      <c r="O433" s="21"/>
      <c r="P433" s="21"/>
      <c r="Q433" s="21"/>
      <c r="S433" s="19"/>
      <c r="T433" s="19"/>
      <c r="U433" s="20"/>
      <c r="V433" s="5"/>
      <c r="W433" s="5"/>
      <c r="X433" s="5"/>
      <c r="Y433" s="5"/>
      <c r="Z433" s="5"/>
      <c r="AA433" s="5"/>
      <c r="AB433" s="5"/>
      <c r="AC433" s="5"/>
    </row>
    <row r="434" spans="1:29">
      <c r="A434" s="17"/>
      <c r="B434" s="21"/>
      <c r="C434" s="21"/>
      <c r="D434" s="21"/>
      <c r="E434" s="21"/>
      <c r="F434" s="21"/>
      <c r="G434" s="21"/>
      <c r="H434" s="21"/>
      <c r="I434" s="21"/>
      <c r="J434" s="21"/>
      <c r="K434" s="21"/>
      <c r="L434" s="21"/>
      <c r="M434" s="21"/>
      <c r="N434" s="21"/>
      <c r="O434" s="21"/>
      <c r="P434" s="21"/>
      <c r="Q434" s="21"/>
      <c r="S434" s="19"/>
      <c r="T434" s="19"/>
      <c r="U434" s="20"/>
      <c r="V434" s="5"/>
      <c r="W434" s="5"/>
      <c r="X434" s="5"/>
      <c r="Y434" s="5"/>
      <c r="Z434" s="5"/>
      <c r="AA434" s="5"/>
      <c r="AB434" s="5"/>
      <c r="AC434" s="5"/>
    </row>
    <row r="435" spans="1:29">
      <c r="A435" s="17"/>
      <c r="B435" s="21"/>
      <c r="C435" s="21"/>
      <c r="D435" s="21"/>
      <c r="E435" s="21"/>
      <c r="F435" s="21"/>
      <c r="G435" s="21"/>
      <c r="H435" s="21"/>
      <c r="I435" s="21"/>
      <c r="J435" s="21"/>
      <c r="K435" s="21"/>
      <c r="L435" s="21"/>
      <c r="M435" s="21"/>
      <c r="N435" s="21"/>
      <c r="O435" s="21"/>
      <c r="P435" s="21"/>
      <c r="Q435" s="21"/>
      <c r="S435" s="19"/>
      <c r="T435" s="19"/>
      <c r="U435" s="20"/>
      <c r="V435" s="5"/>
      <c r="W435" s="5"/>
      <c r="X435" s="5"/>
      <c r="Y435" s="5"/>
      <c r="Z435" s="5"/>
      <c r="AA435" s="5"/>
      <c r="AB435" s="5"/>
      <c r="AC435" s="5"/>
    </row>
    <row r="436" spans="1:29">
      <c r="A436" s="17"/>
      <c r="B436" s="21"/>
      <c r="C436" s="21"/>
      <c r="D436" s="21"/>
      <c r="E436" s="21"/>
      <c r="F436" s="21"/>
      <c r="G436" s="21"/>
      <c r="H436" s="21"/>
      <c r="I436" s="21"/>
      <c r="J436" s="21"/>
      <c r="K436" s="21"/>
      <c r="L436" s="21"/>
      <c r="M436" s="21"/>
      <c r="N436" s="21"/>
      <c r="O436" s="21"/>
      <c r="P436" s="21"/>
      <c r="Q436" s="21"/>
      <c r="S436" s="19"/>
      <c r="T436" s="19"/>
      <c r="U436" s="20"/>
      <c r="V436" s="5"/>
      <c r="W436" s="5"/>
      <c r="X436" s="5"/>
      <c r="Y436" s="5"/>
      <c r="Z436" s="5"/>
      <c r="AA436" s="5"/>
      <c r="AB436" s="5"/>
      <c r="AC436" s="5"/>
    </row>
    <row r="437" spans="1:29">
      <c r="A437" s="17"/>
      <c r="B437" s="21"/>
      <c r="C437" s="21"/>
      <c r="D437" s="21"/>
      <c r="E437" s="21"/>
      <c r="F437" s="21"/>
      <c r="G437" s="21"/>
      <c r="H437" s="21"/>
      <c r="I437" s="21"/>
      <c r="J437" s="21"/>
      <c r="K437" s="21"/>
      <c r="L437" s="21"/>
      <c r="M437" s="21"/>
      <c r="N437" s="21"/>
      <c r="O437" s="21"/>
      <c r="P437" s="21"/>
      <c r="Q437" s="21"/>
      <c r="S437" s="19"/>
      <c r="T437" s="19"/>
      <c r="U437" s="20"/>
      <c r="V437" s="5"/>
      <c r="W437" s="5"/>
      <c r="X437" s="5"/>
      <c r="Y437" s="5"/>
      <c r="Z437" s="5"/>
      <c r="AA437" s="5"/>
      <c r="AB437" s="5"/>
      <c r="AC437" s="5"/>
    </row>
    <row r="438" spans="1:29">
      <c r="A438" s="17"/>
      <c r="B438" s="21"/>
      <c r="C438" s="21"/>
      <c r="D438" s="21"/>
      <c r="E438" s="21"/>
      <c r="F438" s="21"/>
      <c r="G438" s="21"/>
      <c r="H438" s="21"/>
      <c r="I438" s="21"/>
      <c r="J438" s="21"/>
      <c r="K438" s="21"/>
      <c r="L438" s="21"/>
      <c r="M438" s="21"/>
      <c r="N438" s="21"/>
      <c r="O438" s="21"/>
      <c r="P438" s="21"/>
      <c r="Q438" s="21"/>
      <c r="S438" s="19"/>
      <c r="T438" s="19"/>
      <c r="U438" s="20"/>
      <c r="V438" s="5"/>
      <c r="W438" s="5"/>
      <c r="X438" s="5"/>
      <c r="Y438" s="5"/>
      <c r="Z438" s="5"/>
      <c r="AA438" s="5"/>
      <c r="AB438" s="5"/>
      <c r="AC438" s="5"/>
    </row>
    <row r="439" spans="1:29">
      <c r="A439" s="17"/>
      <c r="B439" s="21"/>
      <c r="C439" s="21"/>
      <c r="D439" s="21"/>
      <c r="E439" s="21"/>
      <c r="F439" s="21"/>
      <c r="G439" s="21"/>
      <c r="H439" s="21"/>
      <c r="I439" s="21"/>
      <c r="J439" s="21"/>
      <c r="K439" s="21"/>
      <c r="L439" s="21"/>
      <c r="M439" s="21"/>
      <c r="N439" s="21"/>
      <c r="O439" s="21"/>
      <c r="P439" s="21"/>
      <c r="Q439" s="21"/>
      <c r="S439" s="19"/>
      <c r="T439" s="19"/>
      <c r="U439" s="20"/>
      <c r="V439" s="5"/>
      <c r="W439" s="5"/>
      <c r="X439" s="5"/>
      <c r="Y439" s="5"/>
      <c r="Z439" s="5"/>
      <c r="AA439" s="5"/>
      <c r="AB439" s="5"/>
      <c r="AC439" s="5"/>
    </row>
    <row r="440" spans="1:29">
      <c r="A440" s="17"/>
      <c r="B440" s="21"/>
      <c r="C440" s="21"/>
      <c r="D440" s="21"/>
      <c r="E440" s="21"/>
      <c r="F440" s="21"/>
      <c r="G440" s="21"/>
      <c r="H440" s="21"/>
      <c r="I440" s="21"/>
      <c r="J440" s="21"/>
      <c r="K440" s="21"/>
      <c r="L440" s="21"/>
      <c r="M440" s="21"/>
      <c r="N440" s="21"/>
      <c r="O440" s="21"/>
      <c r="P440" s="21"/>
      <c r="Q440" s="21"/>
      <c r="S440" s="19"/>
      <c r="T440" s="19"/>
      <c r="U440" s="20"/>
      <c r="V440" s="5"/>
      <c r="W440" s="5"/>
      <c r="X440" s="5"/>
      <c r="Y440" s="5"/>
      <c r="Z440" s="5"/>
      <c r="AA440" s="5"/>
      <c r="AB440" s="5"/>
      <c r="AC440" s="5"/>
    </row>
    <row r="441" spans="1:29">
      <c r="A441" s="17"/>
      <c r="B441" s="21"/>
      <c r="C441" s="21"/>
      <c r="D441" s="21"/>
      <c r="E441" s="21"/>
      <c r="F441" s="21"/>
      <c r="G441" s="21"/>
      <c r="H441" s="21"/>
      <c r="I441" s="21"/>
      <c r="J441" s="21"/>
      <c r="K441" s="21"/>
      <c r="L441" s="21"/>
      <c r="M441" s="21"/>
      <c r="N441" s="21"/>
      <c r="O441" s="21"/>
      <c r="P441" s="21"/>
      <c r="Q441" s="21"/>
      <c r="S441" s="19"/>
      <c r="T441" s="19"/>
      <c r="U441" s="20"/>
      <c r="V441" s="5"/>
      <c r="W441" s="5"/>
      <c r="X441" s="5"/>
      <c r="Y441" s="5"/>
      <c r="Z441" s="5"/>
      <c r="AA441" s="5"/>
      <c r="AB441" s="5"/>
      <c r="AC441" s="5"/>
    </row>
    <row r="442" spans="1:29">
      <c r="A442" s="17"/>
      <c r="B442" s="21"/>
      <c r="C442" s="21"/>
      <c r="D442" s="21"/>
      <c r="E442" s="21"/>
      <c r="F442" s="21"/>
      <c r="G442" s="21"/>
      <c r="H442" s="21"/>
      <c r="I442" s="21"/>
      <c r="J442" s="21"/>
      <c r="K442" s="21"/>
      <c r="L442" s="21"/>
      <c r="M442" s="21"/>
      <c r="N442" s="21"/>
      <c r="O442" s="21"/>
      <c r="P442" s="21"/>
      <c r="Q442" s="21"/>
      <c r="S442" s="19"/>
      <c r="T442" s="19"/>
      <c r="U442" s="20"/>
      <c r="V442" s="5"/>
      <c r="W442" s="5"/>
      <c r="X442" s="5"/>
      <c r="Y442" s="5"/>
      <c r="Z442" s="5"/>
      <c r="AA442" s="5"/>
      <c r="AB442" s="5"/>
      <c r="AC442" s="5"/>
    </row>
    <row r="443" spans="1:29">
      <c r="A443" s="17"/>
      <c r="B443" s="21"/>
      <c r="C443" s="21"/>
      <c r="D443" s="21"/>
      <c r="E443" s="21"/>
      <c r="F443" s="21"/>
      <c r="G443" s="21"/>
      <c r="H443" s="21"/>
      <c r="I443" s="21"/>
      <c r="J443" s="21"/>
      <c r="K443" s="21"/>
      <c r="L443" s="21"/>
      <c r="M443" s="21"/>
      <c r="N443" s="21"/>
      <c r="O443" s="21"/>
      <c r="P443" s="21"/>
      <c r="Q443" s="21"/>
      <c r="S443" s="19"/>
      <c r="T443" s="19"/>
      <c r="U443" s="20"/>
      <c r="V443" s="5"/>
      <c r="W443" s="5"/>
      <c r="X443" s="5"/>
      <c r="Y443" s="5"/>
      <c r="Z443" s="5"/>
      <c r="AA443" s="5"/>
      <c r="AB443" s="5"/>
      <c r="AC443" s="5"/>
    </row>
    <row r="444" spans="1:29">
      <c r="A444" s="17"/>
      <c r="B444" s="21"/>
      <c r="C444" s="21"/>
      <c r="D444" s="21"/>
      <c r="E444" s="21"/>
      <c r="F444" s="21"/>
      <c r="G444" s="21"/>
      <c r="H444" s="21"/>
      <c r="I444" s="21"/>
      <c r="J444" s="21"/>
      <c r="K444" s="21"/>
      <c r="L444" s="21"/>
      <c r="M444" s="21"/>
      <c r="N444" s="21"/>
      <c r="O444" s="21"/>
      <c r="P444" s="21"/>
      <c r="Q444" s="21"/>
      <c r="S444" s="19"/>
      <c r="T444" s="19"/>
      <c r="U444" s="20"/>
      <c r="V444" s="5"/>
      <c r="W444" s="5"/>
      <c r="X444" s="5"/>
      <c r="Y444" s="5"/>
      <c r="Z444" s="5"/>
      <c r="AA444" s="5"/>
      <c r="AB444" s="5"/>
      <c r="AC444" s="5"/>
    </row>
    <row r="445" spans="1:29">
      <c r="A445" s="17"/>
      <c r="B445" s="21"/>
      <c r="C445" s="21"/>
      <c r="D445" s="21"/>
      <c r="E445" s="21"/>
      <c r="F445" s="21"/>
      <c r="G445" s="21"/>
      <c r="H445" s="21"/>
      <c r="I445" s="21"/>
      <c r="J445" s="21"/>
      <c r="K445" s="21"/>
      <c r="L445" s="21"/>
      <c r="M445" s="21"/>
      <c r="N445" s="21"/>
      <c r="O445" s="21"/>
      <c r="P445" s="21"/>
      <c r="Q445" s="21"/>
      <c r="S445" s="19"/>
      <c r="T445" s="19"/>
      <c r="U445" s="20"/>
      <c r="V445" s="5"/>
      <c r="W445" s="5"/>
      <c r="X445" s="5"/>
      <c r="Y445" s="5"/>
      <c r="Z445" s="5"/>
      <c r="AA445" s="5"/>
      <c r="AB445" s="5"/>
      <c r="AC445" s="5"/>
    </row>
    <row r="446" spans="1:29">
      <c r="A446" s="17"/>
      <c r="B446" s="21"/>
      <c r="C446" s="21"/>
      <c r="D446" s="21"/>
      <c r="E446" s="21"/>
      <c r="F446" s="21"/>
      <c r="G446" s="21"/>
      <c r="H446" s="21"/>
      <c r="I446" s="21"/>
      <c r="J446" s="21"/>
      <c r="K446" s="21"/>
      <c r="L446" s="21"/>
      <c r="M446" s="21"/>
      <c r="N446" s="21"/>
      <c r="O446" s="21"/>
      <c r="P446" s="21"/>
      <c r="Q446" s="21"/>
      <c r="S446" s="19"/>
      <c r="T446" s="19"/>
      <c r="U446" s="20"/>
      <c r="V446" s="5"/>
      <c r="W446" s="5"/>
      <c r="X446" s="5"/>
      <c r="Y446" s="5"/>
      <c r="Z446" s="5"/>
      <c r="AA446" s="5"/>
      <c r="AB446" s="5"/>
      <c r="AC446" s="5"/>
    </row>
    <row r="447" spans="1:29">
      <c r="A447" s="17"/>
      <c r="B447" s="21"/>
      <c r="C447" s="21"/>
      <c r="D447" s="21"/>
      <c r="E447" s="21"/>
      <c r="F447" s="21"/>
      <c r="G447" s="21"/>
      <c r="H447" s="21"/>
      <c r="I447" s="21"/>
      <c r="J447" s="21"/>
      <c r="K447" s="21"/>
      <c r="L447" s="21"/>
      <c r="M447" s="21"/>
      <c r="N447" s="21"/>
      <c r="O447" s="21"/>
      <c r="P447" s="21"/>
      <c r="Q447" s="21"/>
      <c r="S447" s="19"/>
      <c r="T447" s="19"/>
      <c r="U447" s="20"/>
      <c r="V447" s="5"/>
      <c r="W447" s="5"/>
      <c r="X447" s="5"/>
      <c r="Y447" s="5"/>
      <c r="Z447" s="5"/>
      <c r="AA447" s="5"/>
      <c r="AB447" s="5"/>
      <c r="AC447" s="5"/>
    </row>
    <row r="448" spans="1:29">
      <c r="A448" s="17"/>
      <c r="B448" s="21"/>
      <c r="C448" s="21"/>
      <c r="D448" s="21"/>
      <c r="E448" s="21"/>
      <c r="F448" s="21"/>
      <c r="G448" s="21"/>
      <c r="H448" s="21"/>
      <c r="I448" s="21"/>
      <c r="J448" s="21"/>
      <c r="K448" s="21"/>
      <c r="L448" s="21"/>
      <c r="M448" s="21"/>
      <c r="N448" s="21"/>
      <c r="O448" s="21"/>
      <c r="P448" s="21"/>
      <c r="Q448" s="21"/>
      <c r="S448" s="19"/>
      <c r="T448" s="19"/>
      <c r="U448" s="20"/>
      <c r="V448" s="5"/>
      <c r="W448" s="5"/>
      <c r="X448" s="5"/>
      <c r="Y448" s="5"/>
      <c r="Z448" s="5"/>
      <c r="AA448" s="5"/>
      <c r="AB448" s="5"/>
      <c r="AC448" s="5"/>
    </row>
    <row r="449" spans="1:29">
      <c r="A449" s="17"/>
      <c r="B449" s="21"/>
      <c r="C449" s="21"/>
      <c r="D449" s="21"/>
      <c r="E449" s="21"/>
      <c r="F449" s="21"/>
      <c r="G449" s="21"/>
      <c r="H449" s="21"/>
      <c r="I449" s="21"/>
      <c r="J449" s="21"/>
      <c r="K449" s="21"/>
      <c r="L449" s="21"/>
      <c r="M449" s="21"/>
      <c r="N449" s="21"/>
      <c r="O449" s="21"/>
      <c r="P449" s="21"/>
      <c r="Q449" s="21"/>
      <c r="S449" s="19"/>
      <c r="T449" s="19"/>
      <c r="U449" s="20"/>
      <c r="V449" s="5"/>
      <c r="W449" s="5"/>
      <c r="X449" s="5"/>
      <c r="Y449" s="5"/>
      <c r="Z449" s="5"/>
      <c r="AA449" s="5"/>
      <c r="AB449" s="5"/>
      <c r="AC449" s="5"/>
    </row>
    <row r="450" spans="1:29">
      <c r="A450" s="17"/>
      <c r="B450" s="21"/>
      <c r="C450" s="21"/>
      <c r="D450" s="21"/>
      <c r="E450" s="21"/>
      <c r="F450" s="21"/>
      <c r="G450" s="21"/>
      <c r="H450" s="21"/>
      <c r="I450" s="21"/>
      <c r="J450" s="21"/>
      <c r="K450" s="21"/>
      <c r="L450" s="21"/>
      <c r="M450" s="21"/>
      <c r="N450" s="21"/>
      <c r="O450" s="21"/>
      <c r="P450" s="21"/>
      <c r="Q450" s="21"/>
      <c r="S450" s="19"/>
      <c r="T450" s="19"/>
      <c r="U450" s="20"/>
      <c r="V450" s="5"/>
      <c r="W450" s="5"/>
      <c r="X450" s="5"/>
      <c r="Y450" s="5"/>
      <c r="Z450" s="5"/>
      <c r="AA450" s="5"/>
      <c r="AB450" s="5"/>
      <c r="AC450" s="5"/>
    </row>
    <row r="451" spans="1:29">
      <c r="A451" s="17"/>
      <c r="B451" s="21"/>
      <c r="C451" s="21"/>
      <c r="D451" s="21"/>
      <c r="E451" s="21"/>
      <c r="F451" s="21"/>
      <c r="G451" s="21"/>
      <c r="H451" s="21"/>
      <c r="I451" s="21"/>
      <c r="J451" s="21"/>
      <c r="K451" s="21"/>
      <c r="L451" s="21"/>
      <c r="M451" s="21"/>
      <c r="N451" s="21"/>
      <c r="O451" s="21"/>
      <c r="P451" s="21"/>
      <c r="Q451" s="21"/>
      <c r="S451" s="19"/>
      <c r="T451" s="19"/>
      <c r="U451" s="20"/>
      <c r="V451" s="5"/>
      <c r="W451" s="5"/>
      <c r="X451" s="5"/>
      <c r="Y451" s="5"/>
      <c r="Z451" s="5"/>
      <c r="AA451" s="5"/>
      <c r="AB451" s="5"/>
      <c r="AC451" s="5"/>
    </row>
    <row r="452" spans="1:29">
      <c r="A452" s="17"/>
      <c r="B452" s="21"/>
      <c r="C452" s="21"/>
      <c r="D452" s="21"/>
      <c r="E452" s="21"/>
      <c r="F452" s="21"/>
      <c r="G452" s="21"/>
      <c r="H452" s="21"/>
      <c r="I452" s="21"/>
      <c r="J452" s="21"/>
      <c r="K452" s="21"/>
      <c r="L452" s="21"/>
      <c r="M452" s="21"/>
      <c r="N452" s="21"/>
      <c r="O452" s="21"/>
      <c r="P452" s="21"/>
      <c r="Q452" s="21"/>
      <c r="S452" s="19"/>
      <c r="T452" s="19"/>
      <c r="U452" s="20"/>
      <c r="V452" s="5"/>
      <c r="W452" s="5"/>
      <c r="X452" s="5"/>
      <c r="Y452" s="5"/>
      <c r="Z452" s="5"/>
      <c r="AA452" s="5"/>
      <c r="AB452" s="5"/>
      <c r="AC452" s="5"/>
    </row>
    <row r="453" spans="1:29">
      <c r="A453" s="17"/>
      <c r="B453" s="21"/>
      <c r="C453" s="21"/>
      <c r="D453" s="21"/>
      <c r="E453" s="21"/>
      <c r="F453" s="21"/>
      <c r="G453" s="21"/>
      <c r="H453" s="21"/>
      <c r="I453" s="21"/>
      <c r="J453" s="21"/>
      <c r="K453" s="21"/>
      <c r="L453" s="21"/>
      <c r="M453" s="21"/>
      <c r="N453" s="21"/>
      <c r="O453" s="21"/>
      <c r="P453" s="21"/>
      <c r="Q453" s="21"/>
      <c r="S453" s="19"/>
      <c r="T453" s="11"/>
      <c r="U453" s="20"/>
      <c r="V453" s="5"/>
      <c r="W453" s="5"/>
      <c r="X453" s="5"/>
      <c r="Y453" s="5"/>
      <c r="Z453" s="5"/>
      <c r="AA453" s="5"/>
      <c r="AB453" s="5"/>
      <c r="AC453" s="5"/>
    </row>
    <row r="454" spans="1:29">
      <c r="A454" s="24"/>
      <c r="B454" s="25"/>
      <c r="C454" s="26"/>
      <c r="D454" s="25"/>
      <c r="E454" s="26"/>
      <c r="F454" s="25"/>
      <c r="G454" s="26"/>
      <c r="H454" s="25"/>
      <c r="I454" s="26"/>
      <c r="J454" s="25"/>
      <c r="K454" s="26"/>
      <c r="L454" s="25"/>
      <c r="M454" s="26"/>
      <c r="N454" s="25"/>
      <c r="O454" s="26"/>
      <c r="P454" s="25"/>
      <c r="Q454" s="26"/>
      <c r="S454" s="27"/>
      <c r="T454" s="27"/>
      <c r="U454" s="20"/>
      <c r="V454" s="5"/>
      <c r="W454" s="5"/>
      <c r="X454" s="5"/>
      <c r="Y454" s="5"/>
      <c r="Z454" s="5"/>
      <c r="AA454" s="5"/>
      <c r="AB454" s="5"/>
      <c r="AC454" s="5"/>
    </row>
    <row r="455" spans="1:29">
      <c r="A455" s="17"/>
      <c r="B455" s="18"/>
      <c r="C455" s="18"/>
      <c r="D455" s="18"/>
      <c r="E455" s="18"/>
      <c r="F455" s="18"/>
      <c r="G455" s="18"/>
      <c r="H455" s="18"/>
      <c r="I455" s="18"/>
      <c r="J455" s="18"/>
      <c r="K455" s="18"/>
      <c r="L455" s="18"/>
      <c r="M455" s="18"/>
      <c r="N455" s="18"/>
      <c r="O455" s="18"/>
      <c r="P455" s="18"/>
      <c r="Q455" s="18"/>
      <c r="S455" s="19"/>
      <c r="T455" s="19"/>
      <c r="U455" s="20"/>
      <c r="V455" s="5"/>
      <c r="W455" s="5"/>
      <c r="X455" s="5"/>
      <c r="Y455" s="5"/>
      <c r="Z455" s="5"/>
      <c r="AA455" s="5"/>
      <c r="AB455" s="5"/>
      <c r="AC455" s="5"/>
    </row>
    <row r="456" spans="1:29">
      <c r="A456" s="17"/>
      <c r="B456" s="18"/>
      <c r="C456" s="18"/>
      <c r="D456" s="18"/>
      <c r="E456" s="18"/>
      <c r="F456" s="18"/>
      <c r="G456" s="18"/>
      <c r="H456" s="18"/>
      <c r="I456" s="18"/>
      <c r="J456" s="18"/>
      <c r="K456" s="18"/>
      <c r="L456" s="18"/>
      <c r="M456" s="18"/>
      <c r="N456" s="18"/>
      <c r="O456" s="18"/>
      <c r="P456" s="18"/>
      <c r="Q456" s="18"/>
      <c r="S456" s="19"/>
      <c r="T456" s="19"/>
      <c r="U456" s="20"/>
      <c r="V456" s="5"/>
      <c r="W456" s="5"/>
      <c r="X456" s="5"/>
      <c r="Y456" s="5"/>
      <c r="Z456" s="5"/>
      <c r="AA456" s="5"/>
      <c r="AB456" s="5"/>
      <c r="AC456" s="5"/>
    </row>
    <row r="457" spans="1:29">
      <c r="A457" s="17"/>
      <c r="B457" s="18"/>
      <c r="C457" s="18"/>
      <c r="D457" s="18"/>
      <c r="E457" s="18"/>
      <c r="F457" s="18"/>
      <c r="G457" s="18"/>
      <c r="H457" s="18"/>
      <c r="I457" s="18"/>
      <c r="J457" s="18"/>
      <c r="K457" s="18"/>
      <c r="L457" s="18"/>
      <c r="M457" s="18"/>
      <c r="N457" s="18"/>
      <c r="O457" s="18"/>
      <c r="P457" s="18"/>
      <c r="Q457" s="18"/>
      <c r="S457" s="19"/>
      <c r="T457" s="19"/>
      <c r="U457" s="20"/>
      <c r="V457" s="5"/>
      <c r="W457" s="5"/>
      <c r="X457" s="5"/>
      <c r="Y457" s="5"/>
      <c r="Z457" s="5"/>
      <c r="AA457" s="5"/>
      <c r="AB457" s="5"/>
      <c r="AC457" s="5"/>
    </row>
    <row r="458" spans="1:29">
      <c r="A458" s="17"/>
      <c r="B458" s="18"/>
      <c r="C458" s="18"/>
      <c r="D458" s="18"/>
      <c r="E458" s="18"/>
      <c r="F458" s="18"/>
      <c r="G458" s="18"/>
      <c r="H458" s="18"/>
      <c r="I458" s="18"/>
      <c r="J458" s="18"/>
      <c r="K458" s="18"/>
      <c r="L458" s="18"/>
      <c r="M458" s="18"/>
      <c r="N458" s="18"/>
      <c r="O458" s="18"/>
      <c r="P458" s="18"/>
      <c r="Q458" s="18"/>
      <c r="S458" s="19"/>
      <c r="T458" s="19"/>
      <c r="U458" s="20"/>
      <c r="V458" s="5"/>
      <c r="W458" s="5"/>
      <c r="X458" s="5"/>
      <c r="Y458" s="5"/>
      <c r="Z458" s="5"/>
      <c r="AA458" s="5"/>
      <c r="AB458" s="5"/>
      <c r="AC458" s="5"/>
    </row>
    <row r="459" spans="1:29">
      <c r="A459" s="17"/>
      <c r="B459" s="18"/>
      <c r="C459" s="18"/>
      <c r="D459" s="18"/>
      <c r="E459" s="18"/>
      <c r="F459" s="18"/>
      <c r="G459" s="18"/>
      <c r="H459" s="18"/>
      <c r="I459" s="18"/>
      <c r="J459" s="18"/>
      <c r="K459" s="18"/>
      <c r="L459" s="18"/>
      <c r="M459" s="18"/>
      <c r="N459" s="18"/>
      <c r="O459" s="18"/>
      <c r="P459" s="18"/>
      <c r="Q459" s="18"/>
      <c r="S459" s="19"/>
      <c r="T459" s="19"/>
      <c r="U459" s="20"/>
      <c r="V459" s="5"/>
      <c r="W459" s="5"/>
      <c r="X459" s="5"/>
      <c r="Y459" s="5"/>
      <c r="Z459" s="5"/>
      <c r="AA459" s="5"/>
      <c r="AB459" s="5"/>
      <c r="AC459" s="5"/>
    </row>
    <row r="460" spans="1:29">
      <c r="A460" s="17"/>
      <c r="B460" s="18"/>
      <c r="C460" s="18"/>
      <c r="D460" s="18"/>
      <c r="E460" s="18"/>
      <c r="F460" s="18"/>
      <c r="G460" s="18"/>
      <c r="H460" s="18"/>
      <c r="I460" s="18"/>
      <c r="J460" s="18"/>
      <c r="K460" s="18"/>
      <c r="L460" s="18"/>
      <c r="M460" s="18"/>
      <c r="N460" s="18"/>
      <c r="O460" s="18"/>
      <c r="P460" s="18"/>
      <c r="Q460" s="18"/>
      <c r="S460" s="19"/>
      <c r="T460" s="19"/>
      <c r="U460" s="20"/>
      <c r="V460" s="5"/>
      <c r="W460" s="5"/>
      <c r="X460" s="5"/>
      <c r="Y460" s="5"/>
      <c r="Z460" s="5"/>
      <c r="AA460" s="5"/>
      <c r="AB460" s="5"/>
      <c r="AC460" s="5"/>
    </row>
    <row r="461" spans="1:29">
      <c r="A461" s="17"/>
      <c r="B461" s="18"/>
      <c r="C461" s="18"/>
      <c r="D461" s="18"/>
      <c r="E461" s="18"/>
      <c r="F461" s="18"/>
      <c r="G461" s="18"/>
      <c r="H461" s="18"/>
      <c r="I461" s="18"/>
      <c r="J461" s="18"/>
      <c r="K461" s="18"/>
      <c r="L461" s="18"/>
      <c r="M461" s="18"/>
      <c r="N461" s="18"/>
      <c r="O461" s="18"/>
      <c r="P461" s="18"/>
      <c r="Q461" s="18"/>
      <c r="S461" s="19"/>
      <c r="T461" s="19"/>
      <c r="U461" s="20"/>
      <c r="V461" s="5"/>
      <c r="W461" s="5"/>
      <c r="X461" s="5"/>
      <c r="Y461" s="5"/>
      <c r="Z461" s="5"/>
      <c r="AA461" s="5"/>
      <c r="AB461" s="5"/>
      <c r="AC461" s="5"/>
    </row>
    <row r="462" spans="1:29">
      <c r="A462" s="17"/>
      <c r="B462" s="18"/>
      <c r="C462" s="18"/>
      <c r="D462" s="18"/>
      <c r="E462" s="18"/>
      <c r="F462" s="18"/>
      <c r="G462" s="18"/>
      <c r="H462" s="18"/>
      <c r="I462" s="18"/>
      <c r="J462" s="18"/>
      <c r="K462" s="18"/>
      <c r="L462" s="18"/>
      <c r="M462" s="18"/>
      <c r="N462" s="18"/>
      <c r="O462" s="18"/>
      <c r="P462" s="18"/>
      <c r="Q462" s="18"/>
      <c r="S462" s="19"/>
      <c r="T462" s="19"/>
      <c r="U462" s="20"/>
      <c r="V462" s="5"/>
      <c r="W462" s="5"/>
      <c r="X462" s="5"/>
      <c r="Y462" s="5"/>
      <c r="Z462" s="5"/>
      <c r="AA462" s="5"/>
      <c r="AB462" s="5"/>
      <c r="AC462" s="5"/>
    </row>
    <row r="463" spans="1:29">
      <c r="A463" s="17"/>
      <c r="B463" s="18"/>
      <c r="C463" s="18"/>
      <c r="D463" s="18"/>
      <c r="E463" s="18"/>
      <c r="F463" s="18"/>
      <c r="G463" s="18"/>
      <c r="H463" s="18"/>
      <c r="I463" s="18"/>
      <c r="J463" s="18"/>
      <c r="K463" s="18"/>
      <c r="L463" s="18"/>
      <c r="M463" s="18"/>
      <c r="N463" s="18"/>
      <c r="O463" s="18"/>
      <c r="P463" s="18"/>
      <c r="Q463" s="18"/>
      <c r="S463" s="19"/>
      <c r="T463" s="19"/>
      <c r="U463" s="20"/>
      <c r="V463" s="5"/>
      <c r="W463" s="5"/>
      <c r="X463" s="5"/>
      <c r="Y463" s="5"/>
      <c r="Z463" s="5"/>
      <c r="AA463" s="5"/>
      <c r="AB463" s="5"/>
      <c r="AC463" s="5"/>
    </row>
    <row r="464" spans="1:29">
      <c r="A464" s="17"/>
      <c r="B464" s="18"/>
      <c r="C464" s="18"/>
      <c r="D464" s="18"/>
      <c r="E464" s="18"/>
      <c r="F464" s="18"/>
      <c r="G464" s="18"/>
      <c r="H464" s="18"/>
      <c r="I464" s="18"/>
      <c r="J464" s="18"/>
      <c r="K464" s="18"/>
      <c r="L464" s="18"/>
      <c r="M464" s="18"/>
      <c r="N464" s="18"/>
      <c r="O464" s="18"/>
      <c r="P464" s="18"/>
      <c r="Q464" s="18"/>
      <c r="S464" s="19"/>
      <c r="T464" s="19"/>
      <c r="U464" s="20"/>
      <c r="V464" s="5"/>
      <c r="W464" s="5"/>
      <c r="X464" s="5"/>
      <c r="Y464" s="5"/>
      <c r="Z464" s="5"/>
      <c r="AA464" s="5"/>
      <c r="AB464" s="5"/>
      <c r="AC464" s="5"/>
    </row>
    <row r="465" spans="1:29">
      <c r="A465" s="17"/>
      <c r="B465" s="18"/>
      <c r="C465" s="18"/>
      <c r="D465" s="18"/>
      <c r="E465" s="18"/>
      <c r="F465" s="18"/>
      <c r="G465" s="18"/>
      <c r="H465" s="18"/>
      <c r="I465" s="18"/>
      <c r="J465" s="18"/>
      <c r="K465" s="18"/>
      <c r="L465" s="18"/>
      <c r="M465" s="18"/>
      <c r="N465" s="18"/>
      <c r="O465" s="18"/>
      <c r="P465" s="18"/>
      <c r="Q465" s="18"/>
      <c r="S465" s="19"/>
      <c r="T465" s="19"/>
      <c r="U465" s="20"/>
      <c r="V465" s="5"/>
      <c r="W465" s="5"/>
      <c r="X465" s="5"/>
      <c r="Y465" s="5"/>
      <c r="Z465" s="5"/>
      <c r="AA465" s="5"/>
      <c r="AB465" s="5"/>
      <c r="AC465" s="5"/>
    </row>
    <row r="466" spans="1:29">
      <c r="A466" s="17"/>
      <c r="B466" s="18"/>
      <c r="C466" s="18"/>
      <c r="D466" s="18"/>
      <c r="E466" s="18"/>
      <c r="F466" s="18"/>
      <c r="G466" s="18"/>
      <c r="H466" s="18"/>
      <c r="I466" s="18"/>
      <c r="J466" s="18"/>
      <c r="K466" s="18"/>
      <c r="L466" s="18"/>
      <c r="M466" s="18"/>
      <c r="N466" s="18"/>
      <c r="O466" s="18"/>
      <c r="P466" s="18"/>
      <c r="Q466" s="18"/>
      <c r="S466" s="19"/>
      <c r="T466" s="19"/>
      <c r="U466" s="20"/>
      <c r="V466" s="5"/>
      <c r="W466" s="5"/>
      <c r="X466" s="5"/>
      <c r="Y466" s="5"/>
      <c r="Z466" s="5"/>
      <c r="AA466" s="5"/>
      <c r="AB466" s="5"/>
      <c r="AC466" s="5"/>
    </row>
    <row r="467" spans="1:29">
      <c r="A467" s="17"/>
      <c r="B467" s="21"/>
      <c r="C467" s="21"/>
      <c r="D467" s="21"/>
      <c r="E467" s="21"/>
      <c r="F467" s="21"/>
      <c r="G467" s="21"/>
      <c r="H467" s="21"/>
      <c r="I467" s="21"/>
      <c r="J467" s="21"/>
      <c r="K467" s="21"/>
      <c r="L467" s="21"/>
      <c r="M467" s="21"/>
      <c r="N467" s="21"/>
      <c r="O467" s="21"/>
      <c r="P467" s="21"/>
      <c r="Q467" s="21"/>
      <c r="S467" s="19"/>
      <c r="T467" s="19"/>
      <c r="U467" s="20"/>
      <c r="V467" s="5"/>
      <c r="W467" s="5"/>
      <c r="X467" s="5"/>
      <c r="Y467" s="5"/>
      <c r="Z467" s="5"/>
      <c r="AA467" s="5"/>
      <c r="AB467" s="5"/>
      <c r="AC467" s="5"/>
    </row>
    <row r="468" spans="1:29">
      <c r="A468" s="17"/>
      <c r="B468" s="21"/>
      <c r="C468" s="21"/>
      <c r="D468" s="21"/>
      <c r="E468" s="21"/>
      <c r="F468" s="21"/>
      <c r="G468" s="21"/>
      <c r="H468" s="21"/>
      <c r="I468" s="21"/>
      <c r="J468" s="21"/>
      <c r="K468" s="21"/>
      <c r="L468" s="21"/>
      <c r="M468" s="21"/>
      <c r="N468" s="21"/>
      <c r="O468" s="21"/>
      <c r="P468" s="21"/>
      <c r="Q468" s="21"/>
      <c r="S468" s="19"/>
      <c r="T468" s="19"/>
      <c r="U468" s="20"/>
      <c r="V468" s="5"/>
      <c r="W468" s="5"/>
      <c r="X468" s="5"/>
      <c r="Y468" s="5"/>
      <c r="Z468" s="5"/>
      <c r="AA468" s="5"/>
      <c r="AB468" s="5"/>
      <c r="AC468" s="5"/>
    </row>
    <row r="469" spans="1:29">
      <c r="A469" s="17"/>
      <c r="B469" s="21"/>
      <c r="C469" s="21"/>
      <c r="D469" s="21"/>
      <c r="E469" s="21"/>
      <c r="F469" s="21"/>
      <c r="G469" s="21"/>
      <c r="H469" s="21"/>
      <c r="I469" s="21"/>
      <c r="J469" s="21"/>
      <c r="K469" s="21"/>
      <c r="L469" s="21"/>
      <c r="M469" s="21"/>
      <c r="N469" s="21"/>
      <c r="O469" s="21"/>
      <c r="P469" s="21"/>
      <c r="Q469" s="21"/>
      <c r="S469" s="19"/>
      <c r="T469" s="19"/>
      <c r="U469" s="20"/>
      <c r="V469" s="5"/>
      <c r="W469" s="5"/>
      <c r="X469" s="5"/>
      <c r="Y469" s="5"/>
      <c r="Z469" s="5"/>
      <c r="AA469" s="5"/>
      <c r="AB469" s="5"/>
      <c r="AC469" s="5"/>
    </row>
    <row r="470" spans="1:29">
      <c r="A470" s="17"/>
      <c r="B470" s="21"/>
      <c r="C470" s="21"/>
      <c r="D470" s="21"/>
      <c r="E470" s="21"/>
      <c r="F470" s="21"/>
      <c r="G470" s="21"/>
      <c r="H470" s="21"/>
      <c r="I470" s="21"/>
      <c r="J470" s="21"/>
      <c r="K470" s="21"/>
      <c r="L470" s="21"/>
      <c r="M470" s="21"/>
      <c r="N470" s="21"/>
      <c r="O470" s="21"/>
      <c r="P470" s="21"/>
      <c r="Q470" s="21"/>
      <c r="S470" s="19"/>
      <c r="T470" s="19"/>
      <c r="U470" s="20"/>
      <c r="V470" s="5"/>
      <c r="W470" s="5"/>
      <c r="X470" s="5"/>
      <c r="Y470" s="5"/>
      <c r="Z470" s="5"/>
      <c r="AA470" s="5"/>
      <c r="AB470" s="5"/>
      <c r="AC470" s="5"/>
    </row>
    <row r="471" spans="1:29">
      <c r="A471" s="17"/>
      <c r="B471" s="21"/>
      <c r="C471" s="21"/>
      <c r="D471" s="21"/>
      <c r="E471" s="21"/>
      <c r="F471" s="21"/>
      <c r="G471" s="21"/>
      <c r="H471" s="21"/>
      <c r="I471" s="21"/>
      <c r="J471" s="21"/>
      <c r="K471" s="21"/>
      <c r="L471" s="21"/>
      <c r="M471" s="21"/>
      <c r="N471" s="21"/>
      <c r="O471" s="21"/>
      <c r="P471" s="21"/>
      <c r="Q471" s="21"/>
      <c r="S471" s="19"/>
      <c r="T471" s="19"/>
      <c r="U471" s="20"/>
      <c r="V471" s="5"/>
      <c r="W471" s="5"/>
      <c r="X471" s="5"/>
      <c r="Y471" s="5"/>
      <c r="Z471" s="5"/>
      <c r="AA471" s="5"/>
      <c r="AB471" s="5"/>
      <c r="AC471" s="5"/>
    </row>
    <row r="472" spans="1:29">
      <c r="A472" s="17"/>
      <c r="B472" s="21"/>
      <c r="C472" s="21"/>
      <c r="D472" s="21"/>
      <c r="E472" s="21"/>
      <c r="F472" s="21"/>
      <c r="G472" s="21"/>
      <c r="H472" s="21"/>
      <c r="I472" s="21"/>
      <c r="J472" s="21"/>
      <c r="K472" s="21"/>
      <c r="L472" s="21"/>
      <c r="M472" s="21"/>
      <c r="N472" s="21"/>
      <c r="O472" s="21"/>
      <c r="P472" s="21"/>
      <c r="Q472" s="21"/>
      <c r="S472" s="19"/>
      <c r="T472" s="19"/>
      <c r="U472" s="20"/>
      <c r="V472" s="5"/>
      <c r="W472" s="5"/>
      <c r="X472" s="5"/>
      <c r="Y472" s="5"/>
      <c r="Z472" s="5"/>
      <c r="AA472" s="5"/>
      <c r="AB472" s="5"/>
      <c r="AC472" s="5"/>
    </row>
    <row r="473" spans="1:29">
      <c r="A473" s="17"/>
      <c r="B473" s="21"/>
      <c r="C473" s="21"/>
      <c r="D473" s="21"/>
      <c r="E473" s="21"/>
      <c r="F473" s="21"/>
      <c r="G473" s="21"/>
      <c r="H473" s="21"/>
      <c r="I473" s="21"/>
      <c r="J473" s="21"/>
      <c r="K473" s="21"/>
      <c r="L473" s="21"/>
      <c r="M473" s="21"/>
      <c r="N473" s="21"/>
      <c r="O473" s="21"/>
      <c r="P473" s="21"/>
      <c r="Q473" s="21"/>
      <c r="S473" s="19"/>
      <c r="T473" s="19"/>
      <c r="U473" s="20"/>
      <c r="V473" s="5"/>
      <c r="W473" s="5"/>
      <c r="X473" s="5"/>
      <c r="Y473" s="5"/>
      <c r="Z473" s="5"/>
      <c r="AA473" s="5"/>
      <c r="AB473" s="5"/>
      <c r="AC473" s="5"/>
    </row>
    <row r="474" spans="1:29">
      <c r="A474" s="17"/>
      <c r="B474" s="21"/>
      <c r="C474" s="21"/>
      <c r="D474" s="21"/>
      <c r="E474" s="21"/>
      <c r="F474" s="21"/>
      <c r="G474" s="21"/>
      <c r="H474" s="21"/>
      <c r="I474" s="21"/>
      <c r="J474" s="21"/>
      <c r="K474" s="21"/>
      <c r="L474" s="21"/>
      <c r="M474" s="21"/>
      <c r="N474" s="21"/>
      <c r="O474" s="21"/>
      <c r="P474" s="21"/>
      <c r="Q474" s="21"/>
      <c r="S474" s="19"/>
      <c r="T474" s="19"/>
      <c r="U474" s="20"/>
      <c r="V474" s="5"/>
      <c r="W474" s="5"/>
      <c r="X474" s="5"/>
      <c r="Y474" s="5"/>
      <c r="Z474" s="5"/>
      <c r="AA474" s="5"/>
      <c r="AB474" s="5"/>
      <c r="AC474" s="5"/>
    </row>
    <row r="475" spans="1:29">
      <c r="A475" s="17"/>
      <c r="B475" s="21"/>
      <c r="C475" s="21"/>
      <c r="D475" s="21"/>
      <c r="E475" s="21"/>
      <c r="F475" s="21"/>
      <c r="G475" s="21"/>
      <c r="H475" s="21"/>
      <c r="I475" s="21"/>
      <c r="J475" s="21"/>
      <c r="K475" s="21"/>
      <c r="L475" s="21"/>
      <c r="M475" s="21"/>
      <c r="N475" s="21"/>
      <c r="O475" s="21"/>
      <c r="P475" s="21"/>
      <c r="Q475" s="21"/>
      <c r="S475" s="19"/>
      <c r="T475" s="19"/>
      <c r="U475" s="20"/>
      <c r="V475" s="5"/>
      <c r="W475" s="5"/>
      <c r="X475" s="5"/>
      <c r="Y475" s="5"/>
      <c r="Z475" s="5"/>
      <c r="AA475" s="5"/>
      <c r="AB475" s="5"/>
      <c r="AC475" s="5"/>
    </row>
    <row r="476" spans="1:29">
      <c r="A476" s="17"/>
      <c r="B476" s="21"/>
      <c r="C476" s="21"/>
      <c r="D476" s="21"/>
      <c r="E476" s="21"/>
      <c r="F476" s="21"/>
      <c r="G476" s="21"/>
      <c r="H476" s="21"/>
      <c r="I476" s="21"/>
      <c r="J476" s="21"/>
      <c r="K476" s="21"/>
      <c r="L476" s="21"/>
      <c r="M476" s="21"/>
      <c r="N476" s="21"/>
      <c r="O476" s="21"/>
      <c r="P476" s="21"/>
      <c r="Q476" s="21"/>
      <c r="S476" s="19"/>
      <c r="T476" s="19"/>
      <c r="U476" s="20"/>
      <c r="V476" s="5"/>
      <c r="W476" s="5"/>
      <c r="X476" s="5"/>
      <c r="Y476" s="5"/>
      <c r="Z476" s="5"/>
      <c r="AA476" s="5"/>
      <c r="AB476" s="5"/>
      <c r="AC476" s="5"/>
    </row>
    <row r="477" spans="1:29">
      <c r="A477" s="17"/>
      <c r="B477" s="21"/>
      <c r="C477" s="21"/>
      <c r="D477" s="21"/>
      <c r="E477" s="21"/>
      <c r="F477" s="21"/>
      <c r="G477" s="21"/>
      <c r="H477" s="21"/>
      <c r="I477" s="21"/>
      <c r="J477" s="21"/>
      <c r="K477" s="21"/>
      <c r="L477" s="21"/>
      <c r="M477" s="21"/>
      <c r="N477" s="21"/>
      <c r="O477" s="21"/>
      <c r="P477" s="21"/>
      <c r="Q477" s="21"/>
      <c r="S477" s="19"/>
      <c r="T477" s="19"/>
      <c r="U477" s="20"/>
      <c r="V477" s="5"/>
      <c r="W477" s="5"/>
      <c r="X477" s="5"/>
      <c r="Y477" s="5"/>
      <c r="Z477" s="5"/>
      <c r="AA477" s="5"/>
      <c r="AB477" s="5"/>
      <c r="AC477" s="5"/>
    </row>
    <row r="478" spans="1:29">
      <c r="A478" s="17"/>
      <c r="B478" s="21"/>
      <c r="C478" s="21"/>
      <c r="D478" s="21"/>
      <c r="E478" s="21"/>
      <c r="F478" s="21"/>
      <c r="G478" s="21"/>
      <c r="H478" s="21"/>
      <c r="I478" s="21"/>
      <c r="J478" s="21"/>
      <c r="K478" s="21"/>
      <c r="L478" s="21"/>
      <c r="M478" s="21"/>
      <c r="N478" s="21"/>
      <c r="O478" s="21"/>
      <c r="P478" s="21"/>
      <c r="Q478" s="21"/>
      <c r="S478" s="19"/>
      <c r="T478" s="19"/>
      <c r="U478" s="20"/>
      <c r="V478" s="5"/>
      <c r="W478" s="5"/>
      <c r="X478" s="5"/>
      <c r="Y478" s="5"/>
      <c r="Z478" s="5"/>
      <c r="AA478" s="5"/>
      <c r="AB478" s="5"/>
      <c r="AC478" s="5"/>
    </row>
    <row r="479" spans="1:29">
      <c r="A479" s="17"/>
      <c r="B479" s="21"/>
      <c r="C479" s="21"/>
      <c r="D479" s="21"/>
      <c r="E479" s="21"/>
      <c r="F479" s="21"/>
      <c r="G479" s="21"/>
      <c r="H479" s="21"/>
      <c r="I479" s="21"/>
      <c r="J479" s="21"/>
      <c r="K479" s="21"/>
      <c r="L479" s="21"/>
      <c r="M479" s="21"/>
      <c r="N479" s="21"/>
      <c r="O479" s="21"/>
      <c r="P479" s="21"/>
      <c r="Q479" s="21"/>
      <c r="S479" s="19"/>
      <c r="T479" s="19"/>
      <c r="U479" s="20"/>
      <c r="V479" s="5"/>
      <c r="W479" s="5"/>
      <c r="X479" s="5"/>
      <c r="Y479" s="5"/>
      <c r="Z479" s="5"/>
      <c r="AA479" s="5"/>
      <c r="AB479" s="5"/>
      <c r="AC479" s="5"/>
    </row>
    <row r="480" spans="1:29">
      <c r="A480" s="17"/>
      <c r="B480" s="21"/>
      <c r="C480" s="21"/>
      <c r="D480" s="21"/>
      <c r="E480" s="21"/>
      <c r="F480" s="21"/>
      <c r="G480" s="21"/>
      <c r="H480" s="21"/>
      <c r="I480" s="21"/>
      <c r="J480" s="21"/>
      <c r="K480" s="21"/>
      <c r="L480" s="21"/>
      <c r="M480" s="21"/>
      <c r="N480" s="21"/>
      <c r="O480" s="21"/>
      <c r="P480" s="21"/>
      <c r="Q480" s="21"/>
      <c r="S480" s="19"/>
      <c r="T480" s="19"/>
      <c r="U480" s="20"/>
      <c r="V480" s="5"/>
      <c r="W480" s="5"/>
      <c r="X480" s="5"/>
      <c r="Y480" s="5"/>
      <c r="Z480" s="5"/>
      <c r="AA480" s="5"/>
      <c r="AB480" s="5"/>
      <c r="AC480" s="5"/>
    </row>
    <row r="481" spans="1:29">
      <c r="A481" s="17"/>
      <c r="B481" s="21"/>
      <c r="C481" s="21"/>
      <c r="D481" s="21"/>
      <c r="E481" s="21"/>
      <c r="F481" s="21"/>
      <c r="G481" s="21"/>
      <c r="H481" s="21"/>
      <c r="I481" s="21"/>
      <c r="J481" s="21"/>
      <c r="K481" s="21"/>
      <c r="L481" s="21"/>
      <c r="M481" s="21"/>
      <c r="N481" s="21"/>
      <c r="O481" s="21"/>
      <c r="P481" s="21"/>
      <c r="Q481" s="21"/>
      <c r="S481" s="19"/>
      <c r="T481" s="19"/>
      <c r="U481" s="20"/>
      <c r="V481" s="5"/>
      <c r="W481" s="5"/>
      <c r="X481" s="5"/>
      <c r="Y481" s="5"/>
      <c r="Z481" s="5"/>
      <c r="AA481" s="5"/>
      <c r="AB481" s="5"/>
      <c r="AC481" s="5"/>
    </row>
    <row r="482" spans="1:29">
      <c r="A482" s="17"/>
      <c r="B482" s="21"/>
      <c r="C482" s="21"/>
      <c r="D482" s="21"/>
      <c r="E482" s="21"/>
      <c r="F482" s="21"/>
      <c r="G482" s="21"/>
      <c r="H482" s="21"/>
      <c r="I482" s="21"/>
      <c r="J482" s="21"/>
      <c r="K482" s="21"/>
      <c r="L482" s="21"/>
      <c r="M482" s="21"/>
      <c r="N482" s="21"/>
      <c r="O482" s="21"/>
      <c r="P482" s="21"/>
      <c r="Q482" s="21"/>
      <c r="S482" s="19"/>
      <c r="T482" s="19"/>
      <c r="U482" s="20"/>
      <c r="V482" s="5"/>
      <c r="W482" s="5"/>
      <c r="X482" s="5"/>
      <c r="Y482" s="5"/>
      <c r="Z482" s="5"/>
      <c r="AA482" s="5"/>
      <c r="AB482" s="5"/>
      <c r="AC482" s="5"/>
    </row>
    <row r="483" spans="1:29">
      <c r="A483" s="17"/>
      <c r="B483" s="21"/>
      <c r="C483" s="21"/>
      <c r="D483" s="21"/>
      <c r="E483" s="21"/>
      <c r="F483" s="21"/>
      <c r="G483" s="21"/>
      <c r="H483" s="21"/>
      <c r="I483" s="21"/>
      <c r="J483" s="21"/>
      <c r="K483" s="21"/>
      <c r="L483" s="21"/>
      <c r="M483" s="21"/>
      <c r="N483" s="21"/>
      <c r="O483" s="21"/>
      <c r="P483" s="21"/>
      <c r="Q483" s="21"/>
      <c r="S483" s="19"/>
      <c r="T483" s="19"/>
      <c r="U483" s="20"/>
      <c r="V483" s="5"/>
      <c r="W483" s="5"/>
      <c r="X483" s="5"/>
      <c r="Y483" s="5"/>
      <c r="Z483" s="5"/>
      <c r="AA483" s="5"/>
      <c r="AB483" s="5"/>
      <c r="AC483" s="5"/>
    </row>
    <row r="484" spans="1:29">
      <c r="A484" s="17"/>
      <c r="B484" s="21"/>
      <c r="C484" s="21"/>
      <c r="D484" s="21"/>
      <c r="E484" s="21"/>
      <c r="F484" s="21"/>
      <c r="G484" s="21"/>
      <c r="H484" s="21"/>
      <c r="I484" s="21"/>
      <c r="J484" s="21"/>
      <c r="K484" s="21"/>
      <c r="L484" s="21"/>
      <c r="M484" s="21"/>
      <c r="N484" s="21"/>
      <c r="O484" s="21"/>
      <c r="P484" s="21"/>
      <c r="Q484" s="21"/>
      <c r="S484" s="19"/>
      <c r="T484" s="19"/>
      <c r="U484" s="20"/>
      <c r="V484" s="5"/>
      <c r="W484" s="5"/>
      <c r="X484" s="5"/>
      <c r="Y484" s="5"/>
      <c r="Z484" s="5"/>
      <c r="AA484" s="5"/>
      <c r="AB484" s="5"/>
      <c r="AC484" s="5"/>
    </row>
    <row r="485" spans="1:29">
      <c r="A485" s="17"/>
      <c r="B485" s="21"/>
      <c r="C485" s="21"/>
      <c r="D485" s="21"/>
      <c r="E485" s="21"/>
      <c r="F485" s="21"/>
      <c r="G485" s="21"/>
      <c r="H485" s="21"/>
      <c r="I485" s="21"/>
      <c r="J485" s="21"/>
      <c r="K485" s="21"/>
      <c r="L485" s="21"/>
      <c r="M485" s="21"/>
      <c r="N485" s="21"/>
      <c r="O485" s="21"/>
      <c r="P485" s="21"/>
      <c r="Q485" s="21"/>
      <c r="S485" s="19"/>
      <c r="T485" s="19"/>
      <c r="U485" s="20"/>
      <c r="V485" s="5"/>
      <c r="W485" s="5"/>
      <c r="X485" s="5"/>
      <c r="Y485" s="5"/>
      <c r="Z485" s="5"/>
      <c r="AA485" s="5"/>
      <c r="AB485" s="5"/>
      <c r="AC485" s="5"/>
    </row>
    <row r="486" spans="1:29">
      <c r="A486" s="17"/>
      <c r="B486" s="21"/>
      <c r="C486" s="21"/>
      <c r="D486" s="21"/>
      <c r="E486" s="21"/>
      <c r="F486" s="21"/>
      <c r="G486" s="21"/>
      <c r="H486" s="21"/>
      <c r="I486" s="21"/>
      <c r="J486" s="21"/>
      <c r="K486" s="21"/>
      <c r="L486" s="21"/>
      <c r="M486" s="21"/>
      <c r="N486" s="21"/>
      <c r="O486" s="21"/>
      <c r="P486" s="21"/>
      <c r="Q486" s="21"/>
      <c r="S486" s="19"/>
      <c r="T486" s="19"/>
      <c r="U486" s="20"/>
      <c r="V486" s="5"/>
      <c r="W486" s="5"/>
      <c r="X486" s="5"/>
      <c r="Y486" s="5"/>
      <c r="Z486" s="5"/>
      <c r="AA486" s="5"/>
      <c r="AB486" s="5"/>
      <c r="AC486" s="5"/>
    </row>
    <row r="487" spans="1:29">
      <c r="A487" s="20"/>
      <c r="B487" s="20"/>
      <c r="C487" s="5"/>
      <c r="D487" s="20"/>
      <c r="E487" s="5"/>
      <c r="F487" s="20"/>
      <c r="G487" s="5"/>
      <c r="H487" s="20"/>
      <c r="I487" s="5"/>
      <c r="J487" s="20"/>
      <c r="K487" s="5"/>
      <c r="L487" s="20"/>
      <c r="M487" s="5"/>
      <c r="N487" s="20"/>
      <c r="O487" s="5"/>
      <c r="P487" s="20"/>
      <c r="Q487" s="20"/>
      <c r="T487" s="11"/>
      <c r="U487" s="20"/>
      <c r="V487" s="5"/>
      <c r="W487" s="5"/>
      <c r="X487" s="5"/>
      <c r="Y487" s="5"/>
      <c r="Z487" s="5"/>
      <c r="AA487" s="5"/>
      <c r="AB487" s="5"/>
      <c r="AC487" s="5"/>
    </row>
    <row r="488" spans="1:29">
      <c r="A488" s="24"/>
      <c r="B488" s="25"/>
      <c r="C488" s="26"/>
      <c r="D488" s="25"/>
      <c r="E488" s="26"/>
      <c r="F488" s="25"/>
      <c r="G488" s="26"/>
      <c r="H488" s="25"/>
      <c r="I488" s="26"/>
      <c r="J488" s="25"/>
      <c r="K488" s="26"/>
      <c r="L488" s="25"/>
      <c r="M488" s="26"/>
      <c r="N488" s="25"/>
      <c r="O488" s="26"/>
      <c r="P488" s="25"/>
      <c r="Q488" s="26"/>
      <c r="S488" s="27"/>
      <c r="T488" s="27"/>
      <c r="U488" s="20"/>
      <c r="V488" s="5"/>
      <c r="W488" s="5"/>
      <c r="X488" s="5"/>
      <c r="Y488" s="5"/>
      <c r="Z488" s="5"/>
      <c r="AA488" s="5"/>
      <c r="AB488" s="5"/>
      <c r="AC488" s="5"/>
    </row>
    <row r="489" spans="1:29">
      <c r="A489" s="17"/>
      <c r="B489" s="18"/>
      <c r="C489" s="18"/>
      <c r="D489" s="18"/>
      <c r="E489" s="18"/>
      <c r="F489" s="18"/>
      <c r="G489" s="18"/>
      <c r="H489" s="18"/>
      <c r="I489" s="18"/>
      <c r="J489" s="18"/>
      <c r="K489" s="18"/>
      <c r="L489" s="18"/>
      <c r="M489" s="18"/>
      <c r="N489" s="18"/>
      <c r="O489" s="18"/>
      <c r="P489" s="18"/>
      <c r="Q489" s="18"/>
      <c r="S489" s="19"/>
      <c r="T489" s="19"/>
      <c r="U489" s="20"/>
      <c r="V489" s="5"/>
      <c r="W489" s="5"/>
      <c r="X489" s="5"/>
      <c r="Y489" s="5"/>
      <c r="Z489" s="5"/>
      <c r="AA489" s="5"/>
      <c r="AB489" s="5"/>
      <c r="AC489" s="5"/>
    </row>
    <row r="490" spans="1:29">
      <c r="A490" s="17"/>
      <c r="B490" s="18"/>
      <c r="C490" s="18"/>
      <c r="D490" s="18"/>
      <c r="E490" s="18"/>
      <c r="F490" s="18"/>
      <c r="G490" s="18"/>
      <c r="H490" s="18"/>
      <c r="I490" s="18"/>
      <c r="J490" s="18"/>
      <c r="K490" s="18"/>
      <c r="L490" s="18"/>
      <c r="M490" s="18"/>
      <c r="N490" s="18"/>
      <c r="O490" s="18"/>
      <c r="P490" s="18"/>
      <c r="Q490" s="18"/>
      <c r="S490" s="19"/>
      <c r="T490" s="19"/>
      <c r="U490" s="20"/>
      <c r="V490" s="5"/>
      <c r="W490" s="5"/>
      <c r="X490" s="5"/>
      <c r="Y490" s="5"/>
      <c r="Z490" s="5"/>
      <c r="AA490" s="5"/>
      <c r="AB490" s="5"/>
      <c r="AC490" s="5"/>
    </row>
    <row r="491" spans="1:29">
      <c r="A491" s="17"/>
      <c r="B491" s="18"/>
      <c r="C491" s="18"/>
      <c r="D491" s="18"/>
      <c r="E491" s="18"/>
      <c r="F491" s="18"/>
      <c r="G491" s="18"/>
      <c r="H491" s="18"/>
      <c r="I491" s="18"/>
      <c r="J491" s="18"/>
      <c r="K491" s="18"/>
      <c r="L491" s="18"/>
      <c r="M491" s="18"/>
      <c r="N491" s="18"/>
      <c r="O491" s="18"/>
      <c r="P491" s="18"/>
      <c r="Q491" s="18"/>
      <c r="S491" s="19"/>
      <c r="T491" s="19"/>
      <c r="U491" s="20"/>
      <c r="V491" s="5"/>
      <c r="W491" s="5"/>
      <c r="X491" s="5"/>
      <c r="Y491" s="5"/>
      <c r="Z491" s="5"/>
      <c r="AA491" s="5"/>
      <c r="AB491" s="5"/>
      <c r="AC491" s="5"/>
    </row>
    <row r="492" spans="1:29">
      <c r="A492" s="17"/>
      <c r="B492" s="18"/>
      <c r="C492" s="18"/>
      <c r="D492" s="18"/>
      <c r="E492" s="18"/>
      <c r="F492" s="18"/>
      <c r="G492" s="18"/>
      <c r="H492" s="18"/>
      <c r="I492" s="18"/>
      <c r="J492" s="18"/>
      <c r="K492" s="18"/>
      <c r="L492" s="18"/>
      <c r="M492" s="18"/>
      <c r="N492" s="18"/>
      <c r="O492" s="18"/>
      <c r="P492" s="18"/>
      <c r="Q492" s="18"/>
      <c r="S492" s="19"/>
      <c r="T492" s="19"/>
      <c r="U492" s="20"/>
      <c r="V492" s="5"/>
      <c r="W492" s="5"/>
      <c r="X492" s="5"/>
      <c r="Y492" s="5"/>
      <c r="Z492" s="5"/>
      <c r="AA492" s="5"/>
      <c r="AB492" s="5"/>
      <c r="AC492" s="5"/>
    </row>
    <row r="493" spans="1:29">
      <c r="A493" s="17"/>
      <c r="B493" s="18"/>
      <c r="C493" s="18"/>
      <c r="D493" s="18"/>
      <c r="E493" s="18"/>
      <c r="F493" s="18"/>
      <c r="G493" s="18"/>
      <c r="H493" s="18"/>
      <c r="I493" s="18"/>
      <c r="J493" s="18"/>
      <c r="K493" s="18"/>
      <c r="L493" s="18"/>
      <c r="M493" s="18"/>
      <c r="N493" s="18"/>
      <c r="O493" s="18"/>
      <c r="P493" s="18"/>
      <c r="Q493" s="18"/>
      <c r="S493" s="19"/>
      <c r="T493" s="19"/>
      <c r="U493" s="20"/>
      <c r="V493" s="5"/>
      <c r="W493" s="5"/>
      <c r="X493" s="5"/>
      <c r="Y493" s="5"/>
      <c r="Z493" s="5"/>
      <c r="AA493" s="5"/>
      <c r="AB493" s="5"/>
      <c r="AC493" s="5"/>
    </row>
    <row r="494" spans="1:29">
      <c r="A494" s="17"/>
      <c r="B494" s="18"/>
      <c r="C494" s="18"/>
      <c r="D494" s="18"/>
      <c r="E494" s="18"/>
      <c r="F494" s="18"/>
      <c r="G494" s="18"/>
      <c r="H494" s="18"/>
      <c r="I494" s="18"/>
      <c r="J494" s="18"/>
      <c r="K494" s="18"/>
      <c r="L494" s="18"/>
      <c r="M494" s="18"/>
      <c r="N494" s="18"/>
      <c r="O494" s="18"/>
      <c r="P494" s="18"/>
      <c r="Q494" s="18"/>
      <c r="S494" s="19"/>
      <c r="T494" s="19"/>
      <c r="U494" s="20"/>
      <c r="V494" s="5"/>
      <c r="W494" s="5"/>
      <c r="X494" s="5"/>
      <c r="Y494" s="5"/>
      <c r="Z494" s="5"/>
      <c r="AA494" s="5"/>
      <c r="AB494" s="5"/>
      <c r="AC494" s="5"/>
    </row>
    <row r="495" spans="1:29">
      <c r="A495" s="17"/>
      <c r="B495" s="18"/>
      <c r="C495" s="18"/>
      <c r="D495" s="18"/>
      <c r="E495" s="18"/>
      <c r="F495" s="18"/>
      <c r="G495" s="18"/>
      <c r="H495" s="18"/>
      <c r="I495" s="18"/>
      <c r="J495" s="18"/>
      <c r="K495" s="18"/>
      <c r="L495" s="18"/>
      <c r="M495" s="18"/>
      <c r="N495" s="18"/>
      <c r="O495" s="18"/>
      <c r="P495" s="18"/>
      <c r="Q495" s="18"/>
      <c r="S495" s="19"/>
      <c r="T495" s="19"/>
      <c r="U495" s="20"/>
      <c r="V495" s="5"/>
      <c r="W495" s="5"/>
      <c r="X495" s="5"/>
      <c r="Y495" s="5"/>
      <c r="Z495" s="5"/>
      <c r="AA495" s="5"/>
      <c r="AB495" s="5"/>
      <c r="AC495" s="5"/>
    </row>
    <row r="496" spans="1:29">
      <c r="A496" s="17"/>
      <c r="B496" s="18"/>
      <c r="C496" s="18"/>
      <c r="D496" s="18"/>
      <c r="E496" s="18"/>
      <c r="F496" s="18"/>
      <c r="G496" s="18"/>
      <c r="H496" s="18"/>
      <c r="I496" s="18"/>
      <c r="J496" s="18"/>
      <c r="K496" s="18"/>
      <c r="L496" s="18"/>
      <c r="M496" s="18"/>
      <c r="N496" s="18"/>
      <c r="O496" s="18"/>
      <c r="P496" s="18"/>
      <c r="Q496" s="18"/>
      <c r="S496" s="19"/>
      <c r="T496" s="19"/>
      <c r="U496" s="20"/>
      <c r="V496" s="5"/>
      <c r="W496" s="5"/>
      <c r="X496" s="5"/>
      <c r="Y496" s="5"/>
      <c r="Z496" s="5"/>
      <c r="AA496" s="5"/>
      <c r="AB496" s="5"/>
      <c r="AC496" s="5"/>
    </row>
    <row r="497" spans="1:29">
      <c r="A497" s="17"/>
      <c r="B497" s="18"/>
      <c r="C497" s="18"/>
      <c r="D497" s="18"/>
      <c r="E497" s="18"/>
      <c r="F497" s="18"/>
      <c r="G497" s="18"/>
      <c r="H497" s="18"/>
      <c r="I497" s="18"/>
      <c r="J497" s="18"/>
      <c r="K497" s="18"/>
      <c r="L497" s="18"/>
      <c r="M497" s="18"/>
      <c r="N497" s="18"/>
      <c r="O497" s="18"/>
      <c r="P497" s="18"/>
      <c r="Q497" s="18"/>
      <c r="S497" s="19"/>
      <c r="T497" s="19"/>
      <c r="U497" s="20"/>
      <c r="V497" s="5"/>
      <c r="W497" s="5"/>
      <c r="X497" s="5"/>
      <c r="Y497" s="5"/>
      <c r="Z497" s="5"/>
      <c r="AA497" s="5"/>
      <c r="AB497" s="5"/>
      <c r="AC497" s="5"/>
    </row>
    <row r="498" spans="1:29">
      <c r="A498" s="17"/>
      <c r="B498" s="18"/>
      <c r="C498" s="18"/>
      <c r="D498" s="18"/>
      <c r="E498" s="18"/>
      <c r="F498" s="18"/>
      <c r="G498" s="18"/>
      <c r="H498" s="18"/>
      <c r="I498" s="18"/>
      <c r="J498" s="18"/>
      <c r="K498" s="18"/>
      <c r="L498" s="18"/>
      <c r="M498" s="18"/>
      <c r="N498" s="18"/>
      <c r="O498" s="18"/>
      <c r="P498" s="18"/>
      <c r="Q498" s="18"/>
      <c r="S498" s="19"/>
      <c r="T498" s="19"/>
      <c r="U498" s="20"/>
      <c r="V498" s="5"/>
      <c r="W498" s="5"/>
      <c r="X498" s="5"/>
      <c r="Y498" s="5"/>
      <c r="Z498" s="5"/>
      <c r="AA498" s="5"/>
      <c r="AB498" s="5"/>
      <c r="AC498" s="5"/>
    </row>
    <row r="499" spans="1:29">
      <c r="A499" s="17"/>
      <c r="B499" s="18"/>
      <c r="C499" s="18"/>
      <c r="D499" s="18"/>
      <c r="E499" s="18"/>
      <c r="F499" s="18"/>
      <c r="G499" s="18"/>
      <c r="H499" s="18"/>
      <c r="I499" s="18"/>
      <c r="J499" s="18"/>
      <c r="K499" s="18"/>
      <c r="L499" s="18"/>
      <c r="M499" s="18"/>
      <c r="N499" s="18"/>
      <c r="O499" s="18"/>
      <c r="P499" s="18"/>
      <c r="Q499" s="18"/>
      <c r="S499" s="19"/>
      <c r="T499" s="19"/>
      <c r="U499" s="20"/>
      <c r="V499" s="5"/>
      <c r="W499" s="5"/>
      <c r="X499" s="5"/>
      <c r="Y499" s="5"/>
      <c r="Z499" s="5"/>
      <c r="AA499" s="5"/>
      <c r="AB499" s="5"/>
      <c r="AC499" s="5"/>
    </row>
    <row r="500" spans="1:29">
      <c r="A500" s="17"/>
      <c r="B500" s="18"/>
      <c r="C500" s="18"/>
      <c r="D500" s="18"/>
      <c r="E500" s="18"/>
      <c r="F500" s="18"/>
      <c r="G500" s="18"/>
      <c r="H500" s="18"/>
      <c r="I500" s="18"/>
      <c r="J500" s="18"/>
      <c r="K500" s="18"/>
      <c r="L500" s="18"/>
      <c r="M500" s="18"/>
      <c r="N500" s="18"/>
      <c r="O500" s="18"/>
      <c r="P500" s="18"/>
      <c r="Q500" s="18"/>
      <c r="S500" s="19"/>
      <c r="T500" s="19"/>
      <c r="U500" s="20"/>
      <c r="V500" s="5"/>
      <c r="W500" s="5"/>
      <c r="X500" s="5"/>
      <c r="Y500" s="5"/>
      <c r="Z500" s="5"/>
      <c r="AA500" s="5"/>
      <c r="AB500" s="5"/>
      <c r="AC500" s="5"/>
    </row>
    <row r="501" spans="1:29">
      <c r="A501" s="17"/>
      <c r="B501" s="21"/>
      <c r="C501" s="21"/>
      <c r="D501" s="21"/>
      <c r="E501" s="21"/>
      <c r="F501" s="21"/>
      <c r="G501" s="21"/>
      <c r="H501" s="21"/>
      <c r="I501" s="21"/>
      <c r="J501" s="21"/>
      <c r="K501" s="21"/>
      <c r="L501" s="21"/>
      <c r="M501" s="21"/>
      <c r="N501" s="21"/>
      <c r="O501" s="21"/>
      <c r="P501" s="21"/>
      <c r="Q501" s="21"/>
      <c r="S501" s="19"/>
      <c r="T501" s="19"/>
      <c r="U501" s="20"/>
      <c r="V501" s="5"/>
      <c r="W501" s="5"/>
      <c r="X501" s="5"/>
      <c r="Y501" s="5"/>
      <c r="Z501" s="5"/>
      <c r="AA501" s="5"/>
      <c r="AB501" s="5"/>
      <c r="AC501" s="5"/>
    </row>
    <row r="502" spans="1:29">
      <c r="A502" s="17"/>
      <c r="B502" s="21"/>
      <c r="C502" s="21"/>
      <c r="D502" s="21"/>
      <c r="E502" s="21"/>
      <c r="F502" s="21"/>
      <c r="G502" s="21"/>
      <c r="H502" s="21"/>
      <c r="I502" s="21"/>
      <c r="J502" s="21"/>
      <c r="K502" s="21"/>
      <c r="L502" s="21"/>
      <c r="M502" s="21"/>
      <c r="N502" s="21"/>
      <c r="O502" s="21"/>
      <c r="P502" s="21"/>
      <c r="Q502" s="21"/>
      <c r="S502" s="19"/>
      <c r="T502" s="19"/>
      <c r="U502" s="20"/>
      <c r="V502" s="5"/>
      <c r="W502" s="5"/>
      <c r="X502" s="5"/>
      <c r="Y502" s="5"/>
      <c r="Z502" s="5"/>
      <c r="AA502" s="5"/>
      <c r="AB502" s="5"/>
      <c r="AC502" s="5"/>
    </row>
    <row r="503" spans="1:29">
      <c r="A503" s="17"/>
      <c r="B503" s="21"/>
      <c r="C503" s="21"/>
      <c r="D503" s="21"/>
      <c r="E503" s="21"/>
      <c r="F503" s="21"/>
      <c r="G503" s="21"/>
      <c r="H503" s="21"/>
      <c r="I503" s="21"/>
      <c r="J503" s="21"/>
      <c r="K503" s="21"/>
      <c r="L503" s="21"/>
      <c r="M503" s="21"/>
      <c r="N503" s="21"/>
      <c r="O503" s="21"/>
      <c r="P503" s="21"/>
      <c r="Q503" s="21"/>
      <c r="S503" s="19"/>
      <c r="T503" s="19"/>
      <c r="U503" s="20"/>
      <c r="V503" s="5"/>
      <c r="W503" s="5"/>
      <c r="X503" s="5"/>
      <c r="Y503" s="5"/>
      <c r="Z503" s="5"/>
      <c r="AA503" s="5"/>
      <c r="AB503" s="5"/>
      <c r="AC503" s="5"/>
    </row>
    <row r="504" spans="1:29">
      <c r="A504" s="17"/>
      <c r="B504" s="21"/>
      <c r="C504" s="21"/>
      <c r="D504" s="21"/>
      <c r="E504" s="21"/>
      <c r="F504" s="21"/>
      <c r="G504" s="21"/>
      <c r="H504" s="21"/>
      <c r="I504" s="21"/>
      <c r="J504" s="21"/>
      <c r="K504" s="21"/>
      <c r="L504" s="21"/>
      <c r="M504" s="21"/>
      <c r="N504" s="21"/>
      <c r="O504" s="21"/>
      <c r="P504" s="21"/>
      <c r="Q504" s="21"/>
      <c r="S504" s="19"/>
      <c r="T504" s="19"/>
      <c r="U504" s="20"/>
      <c r="V504" s="5"/>
      <c r="W504" s="5"/>
      <c r="X504" s="5"/>
      <c r="Y504" s="5"/>
      <c r="Z504" s="5"/>
      <c r="AA504" s="5"/>
      <c r="AB504" s="5"/>
      <c r="AC504" s="5"/>
    </row>
    <row r="505" spans="1:29">
      <c r="A505" s="17"/>
      <c r="B505" s="21"/>
      <c r="C505" s="21"/>
      <c r="D505" s="21"/>
      <c r="E505" s="21"/>
      <c r="F505" s="21"/>
      <c r="G505" s="21"/>
      <c r="H505" s="21"/>
      <c r="I505" s="21"/>
      <c r="J505" s="21"/>
      <c r="K505" s="21"/>
      <c r="L505" s="21"/>
      <c r="M505" s="21"/>
      <c r="N505" s="21"/>
      <c r="O505" s="21"/>
      <c r="P505" s="21"/>
      <c r="Q505" s="21"/>
      <c r="S505" s="19"/>
      <c r="T505" s="19"/>
      <c r="U505" s="20"/>
      <c r="V505" s="5"/>
      <c r="W505" s="5"/>
      <c r="X505" s="5"/>
      <c r="Y505" s="5"/>
      <c r="Z505" s="5"/>
      <c r="AA505" s="5"/>
      <c r="AB505" s="5"/>
      <c r="AC505" s="5"/>
    </row>
    <row r="506" spans="1:29">
      <c r="A506" s="17"/>
      <c r="B506" s="21"/>
      <c r="C506" s="21"/>
      <c r="D506" s="21"/>
      <c r="E506" s="21"/>
      <c r="F506" s="21"/>
      <c r="G506" s="21"/>
      <c r="H506" s="21"/>
      <c r="I506" s="21"/>
      <c r="J506" s="21"/>
      <c r="K506" s="21"/>
      <c r="L506" s="21"/>
      <c r="M506" s="21"/>
      <c r="N506" s="21"/>
      <c r="O506" s="21"/>
      <c r="P506" s="21"/>
      <c r="Q506" s="21"/>
      <c r="S506" s="19"/>
      <c r="T506" s="19"/>
      <c r="U506" s="20"/>
      <c r="V506" s="5"/>
      <c r="W506" s="5"/>
      <c r="X506" s="5"/>
      <c r="Y506" s="5"/>
      <c r="Z506" s="5"/>
      <c r="AA506" s="5"/>
      <c r="AB506" s="5"/>
      <c r="AC506" s="5"/>
    </row>
    <row r="507" spans="1:29">
      <c r="A507" s="17"/>
      <c r="B507" s="21"/>
      <c r="C507" s="21"/>
      <c r="D507" s="21"/>
      <c r="E507" s="21"/>
      <c r="F507" s="21"/>
      <c r="G507" s="21"/>
      <c r="H507" s="21"/>
      <c r="I507" s="21"/>
      <c r="J507" s="21"/>
      <c r="K507" s="21"/>
      <c r="L507" s="21"/>
      <c r="M507" s="21"/>
      <c r="N507" s="21"/>
      <c r="O507" s="21"/>
      <c r="P507" s="21"/>
      <c r="Q507" s="21"/>
      <c r="S507" s="19"/>
      <c r="T507" s="19"/>
      <c r="U507" s="20"/>
      <c r="V507" s="5"/>
      <c r="W507" s="5"/>
      <c r="X507" s="5"/>
      <c r="Y507" s="5"/>
      <c r="Z507" s="5"/>
      <c r="AA507" s="5"/>
      <c r="AB507" s="5"/>
      <c r="AC507" s="5"/>
    </row>
    <row r="508" spans="1:29">
      <c r="A508" s="17"/>
      <c r="B508" s="21"/>
      <c r="C508" s="21"/>
      <c r="D508" s="21"/>
      <c r="E508" s="21"/>
      <c r="F508" s="21"/>
      <c r="G508" s="21"/>
      <c r="H508" s="21"/>
      <c r="I508" s="21"/>
      <c r="J508" s="21"/>
      <c r="K508" s="21"/>
      <c r="L508" s="21"/>
      <c r="M508" s="21"/>
      <c r="N508" s="21"/>
      <c r="O508" s="21"/>
      <c r="P508" s="21"/>
      <c r="Q508" s="21"/>
      <c r="S508" s="19"/>
      <c r="T508" s="19"/>
      <c r="U508" s="20"/>
      <c r="V508" s="5"/>
      <c r="W508" s="5"/>
      <c r="X508" s="5"/>
      <c r="Y508" s="5"/>
      <c r="Z508" s="5"/>
      <c r="AA508" s="5"/>
      <c r="AB508" s="5"/>
      <c r="AC508" s="5"/>
    </row>
    <row r="509" spans="1:29">
      <c r="A509" s="17"/>
      <c r="B509" s="21"/>
      <c r="C509" s="21"/>
      <c r="D509" s="21"/>
      <c r="E509" s="21"/>
      <c r="F509" s="21"/>
      <c r="G509" s="21"/>
      <c r="H509" s="21"/>
      <c r="I509" s="21"/>
      <c r="J509" s="21"/>
      <c r="K509" s="21"/>
      <c r="L509" s="21"/>
      <c r="M509" s="21"/>
      <c r="N509" s="21"/>
      <c r="O509" s="21"/>
      <c r="P509" s="21"/>
      <c r="Q509" s="21"/>
      <c r="S509" s="19"/>
      <c r="T509" s="19"/>
      <c r="U509" s="20"/>
      <c r="V509" s="5"/>
      <c r="W509" s="5"/>
      <c r="X509" s="5"/>
      <c r="Y509" s="5"/>
      <c r="Z509" s="5"/>
      <c r="AA509" s="5"/>
      <c r="AB509" s="5"/>
      <c r="AC509" s="5"/>
    </row>
    <row r="510" spans="1:29">
      <c r="A510" s="17"/>
      <c r="B510" s="21"/>
      <c r="C510" s="21"/>
      <c r="D510" s="21"/>
      <c r="E510" s="21"/>
      <c r="F510" s="21"/>
      <c r="G510" s="21"/>
      <c r="H510" s="21"/>
      <c r="I510" s="21"/>
      <c r="J510" s="21"/>
      <c r="K510" s="21"/>
      <c r="L510" s="21"/>
      <c r="M510" s="21"/>
      <c r="N510" s="21"/>
      <c r="O510" s="21"/>
      <c r="P510" s="21"/>
      <c r="Q510" s="21"/>
      <c r="S510" s="19"/>
      <c r="T510" s="19"/>
      <c r="U510" s="20"/>
      <c r="V510" s="5"/>
      <c r="W510" s="5"/>
      <c r="X510" s="5"/>
      <c r="Y510" s="5"/>
      <c r="Z510" s="5"/>
      <c r="AA510" s="5"/>
      <c r="AB510" s="5"/>
      <c r="AC510" s="5"/>
    </row>
    <row r="511" spans="1:29">
      <c r="A511" s="17"/>
      <c r="B511" s="21"/>
      <c r="C511" s="21"/>
      <c r="D511" s="21"/>
      <c r="E511" s="21"/>
      <c r="F511" s="21"/>
      <c r="G511" s="21"/>
      <c r="H511" s="21"/>
      <c r="I511" s="21"/>
      <c r="J511" s="21"/>
      <c r="K511" s="21"/>
      <c r="L511" s="21"/>
      <c r="M511" s="21"/>
      <c r="N511" s="21"/>
      <c r="O511" s="21"/>
      <c r="P511" s="21"/>
      <c r="Q511" s="21"/>
      <c r="S511" s="19"/>
      <c r="T511" s="19"/>
      <c r="U511" s="20"/>
      <c r="V511" s="5"/>
      <c r="W511" s="5"/>
      <c r="X511" s="5"/>
      <c r="Y511" s="5"/>
      <c r="Z511" s="5"/>
      <c r="AA511" s="5"/>
      <c r="AB511" s="5"/>
      <c r="AC511" s="5"/>
    </row>
    <row r="512" spans="1:29">
      <c r="A512" s="17"/>
      <c r="B512" s="21"/>
      <c r="C512" s="21"/>
      <c r="D512" s="21"/>
      <c r="E512" s="21"/>
      <c r="F512" s="21"/>
      <c r="G512" s="21"/>
      <c r="H512" s="21"/>
      <c r="I512" s="21"/>
      <c r="J512" s="21"/>
      <c r="K512" s="21"/>
      <c r="L512" s="21"/>
      <c r="M512" s="21"/>
      <c r="N512" s="21"/>
      <c r="O512" s="21"/>
      <c r="P512" s="21"/>
      <c r="Q512" s="21"/>
      <c r="S512" s="19"/>
      <c r="T512" s="19"/>
      <c r="U512" s="20"/>
      <c r="V512" s="5"/>
      <c r="W512" s="5"/>
      <c r="X512" s="5"/>
      <c r="Y512" s="5"/>
      <c r="Z512" s="5"/>
      <c r="AA512" s="5"/>
      <c r="AB512" s="5"/>
      <c r="AC512" s="5"/>
    </row>
    <row r="513" spans="1:29">
      <c r="A513" s="17"/>
      <c r="B513" s="21"/>
      <c r="C513" s="21"/>
      <c r="D513" s="21"/>
      <c r="E513" s="21"/>
      <c r="F513" s="21"/>
      <c r="G513" s="21"/>
      <c r="H513" s="21"/>
      <c r="I513" s="21"/>
      <c r="J513" s="21"/>
      <c r="K513" s="21"/>
      <c r="L513" s="21"/>
      <c r="M513" s="21"/>
      <c r="N513" s="21"/>
      <c r="O513" s="21"/>
      <c r="P513" s="21"/>
      <c r="Q513" s="21"/>
      <c r="S513" s="19"/>
      <c r="T513" s="19"/>
      <c r="U513" s="20"/>
      <c r="V513" s="5"/>
      <c r="W513" s="5"/>
      <c r="X513" s="5"/>
      <c r="Y513" s="5"/>
      <c r="Z513" s="5"/>
      <c r="AA513" s="5"/>
      <c r="AB513" s="5"/>
      <c r="AC513" s="5"/>
    </row>
    <row r="514" spans="1:29">
      <c r="A514" s="17"/>
      <c r="B514" s="21"/>
      <c r="C514" s="21"/>
      <c r="D514" s="21"/>
      <c r="E514" s="21"/>
      <c r="F514" s="21"/>
      <c r="G514" s="21"/>
      <c r="H514" s="21"/>
      <c r="I514" s="21"/>
      <c r="J514" s="21"/>
      <c r="K514" s="21"/>
      <c r="L514" s="21"/>
      <c r="M514" s="21"/>
      <c r="N514" s="21"/>
      <c r="O514" s="21"/>
      <c r="P514" s="21"/>
      <c r="Q514" s="21"/>
      <c r="S514" s="19"/>
      <c r="T514" s="19"/>
      <c r="U514" s="20"/>
      <c r="V514" s="5"/>
      <c r="W514" s="5"/>
      <c r="X514" s="5"/>
      <c r="Y514" s="5"/>
      <c r="Z514" s="5"/>
      <c r="AA514" s="5"/>
      <c r="AB514" s="5"/>
      <c r="AC514" s="5"/>
    </row>
    <row r="515" spans="1:29">
      <c r="A515" s="17"/>
      <c r="B515" s="21"/>
      <c r="C515" s="21"/>
      <c r="D515" s="21"/>
      <c r="E515" s="21"/>
      <c r="F515" s="21"/>
      <c r="G515" s="21"/>
      <c r="H515" s="21"/>
      <c r="I515" s="21"/>
      <c r="J515" s="21"/>
      <c r="K515" s="21"/>
      <c r="L515" s="21"/>
      <c r="M515" s="21"/>
      <c r="N515" s="21"/>
      <c r="O515" s="21"/>
      <c r="P515" s="21"/>
      <c r="Q515" s="21"/>
      <c r="S515" s="19"/>
      <c r="T515" s="19"/>
      <c r="U515" s="20"/>
      <c r="V515" s="5"/>
      <c r="W515" s="5"/>
      <c r="X515" s="5"/>
      <c r="Y515" s="5"/>
      <c r="Z515" s="5"/>
      <c r="AA515" s="5"/>
      <c r="AB515" s="5"/>
      <c r="AC515" s="5"/>
    </row>
    <row r="516" spans="1:29">
      <c r="A516" s="17"/>
      <c r="B516" s="21"/>
      <c r="C516" s="21"/>
      <c r="D516" s="21"/>
      <c r="E516" s="21"/>
      <c r="F516" s="21"/>
      <c r="G516" s="21"/>
      <c r="H516" s="21"/>
      <c r="I516" s="21"/>
      <c r="J516" s="21"/>
      <c r="K516" s="21"/>
      <c r="L516" s="21"/>
      <c r="M516" s="21"/>
      <c r="N516" s="21"/>
      <c r="O516" s="21"/>
      <c r="P516" s="21"/>
      <c r="Q516" s="21"/>
      <c r="S516" s="19"/>
      <c r="T516" s="19"/>
      <c r="U516" s="20"/>
      <c r="V516" s="5"/>
      <c r="W516" s="5"/>
      <c r="X516" s="5"/>
      <c r="Y516" s="5"/>
      <c r="Z516" s="5"/>
      <c r="AA516" s="5"/>
      <c r="AB516" s="5"/>
      <c r="AC516" s="5"/>
    </row>
    <row r="517" spans="1:29">
      <c r="A517" s="17"/>
      <c r="B517" s="21"/>
      <c r="C517" s="21"/>
      <c r="D517" s="21"/>
      <c r="E517" s="21"/>
      <c r="F517" s="21"/>
      <c r="G517" s="21"/>
      <c r="H517" s="21"/>
      <c r="I517" s="21"/>
      <c r="J517" s="21"/>
      <c r="K517" s="21"/>
      <c r="L517" s="21"/>
      <c r="M517" s="21"/>
      <c r="N517" s="21"/>
      <c r="O517" s="21"/>
      <c r="P517" s="21"/>
      <c r="Q517" s="21"/>
      <c r="S517" s="19"/>
      <c r="T517" s="19"/>
      <c r="U517" s="20"/>
      <c r="V517" s="5"/>
      <c r="W517" s="5"/>
      <c r="X517" s="5"/>
      <c r="Y517" s="5"/>
      <c r="Z517" s="5"/>
      <c r="AA517" s="5"/>
      <c r="AB517" s="5"/>
      <c r="AC517" s="5"/>
    </row>
    <row r="518" spans="1:29">
      <c r="A518" s="17"/>
      <c r="B518" s="21"/>
      <c r="C518" s="21"/>
      <c r="D518" s="21"/>
      <c r="E518" s="21"/>
      <c r="F518" s="21"/>
      <c r="G518" s="21"/>
      <c r="H518" s="21"/>
      <c r="I518" s="21"/>
      <c r="J518" s="21"/>
      <c r="K518" s="21"/>
      <c r="L518" s="21"/>
      <c r="M518" s="21"/>
      <c r="N518" s="21"/>
      <c r="O518" s="21"/>
      <c r="P518" s="21"/>
      <c r="Q518" s="21"/>
      <c r="S518" s="19"/>
      <c r="T518" s="19"/>
      <c r="U518" s="20"/>
      <c r="V518" s="5"/>
      <c r="W518" s="5"/>
      <c r="X518" s="5"/>
      <c r="Y518" s="5"/>
      <c r="Z518" s="5"/>
      <c r="AA518" s="5"/>
      <c r="AB518" s="5"/>
      <c r="AC518" s="5"/>
    </row>
    <row r="519" spans="1:29">
      <c r="A519" s="17"/>
      <c r="B519" s="21"/>
      <c r="C519" s="21"/>
      <c r="D519" s="21"/>
      <c r="E519" s="21"/>
      <c r="F519" s="21"/>
      <c r="G519" s="21"/>
      <c r="H519" s="21"/>
      <c r="I519" s="21"/>
      <c r="J519" s="21"/>
      <c r="K519" s="21"/>
      <c r="L519" s="21"/>
      <c r="M519" s="21"/>
      <c r="N519" s="21"/>
      <c r="O519" s="21"/>
      <c r="P519" s="21"/>
      <c r="Q519" s="21"/>
      <c r="S519" s="19"/>
      <c r="T519" s="19"/>
      <c r="U519" s="20"/>
      <c r="V519" s="5"/>
      <c r="W519" s="5"/>
      <c r="X519" s="5"/>
      <c r="Y519" s="5"/>
      <c r="Z519" s="5"/>
      <c r="AA519" s="5"/>
      <c r="AB519" s="5"/>
      <c r="AC519" s="5"/>
    </row>
    <row r="520" spans="1:29">
      <c r="A520" s="17"/>
      <c r="B520" s="21"/>
      <c r="C520" s="21"/>
      <c r="D520" s="21"/>
      <c r="E520" s="21"/>
      <c r="F520" s="21"/>
      <c r="G520" s="21"/>
      <c r="H520" s="21"/>
      <c r="I520" s="21"/>
      <c r="J520" s="21"/>
      <c r="K520" s="21"/>
      <c r="L520" s="21"/>
      <c r="M520" s="21"/>
      <c r="N520" s="21"/>
      <c r="O520" s="21"/>
      <c r="P520" s="21"/>
      <c r="Q520" s="21"/>
      <c r="S520" s="19"/>
      <c r="T520" s="19"/>
      <c r="U520" s="20"/>
      <c r="V520" s="5"/>
      <c r="W520" s="5"/>
      <c r="X520" s="5"/>
      <c r="Y520" s="5"/>
      <c r="Z520" s="5"/>
      <c r="AA520" s="5"/>
      <c r="AB520" s="5"/>
      <c r="AC520" s="5"/>
    </row>
    <row r="521" spans="1:29">
      <c r="A521" s="17"/>
      <c r="B521" s="21"/>
      <c r="C521" s="21"/>
      <c r="D521" s="21"/>
      <c r="E521" s="21"/>
      <c r="F521" s="21"/>
      <c r="G521" s="21"/>
      <c r="H521" s="21"/>
      <c r="I521" s="21"/>
      <c r="J521" s="21"/>
      <c r="K521" s="21"/>
      <c r="L521" s="21"/>
      <c r="M521" s="21"/>
      <c r="N521" s="21"/>
      <c r="O521" s="21"/>
      <c r="P521" s="21"/>
      <c r="Q521" s="21"/>
      <c r="T521" s="11"/>
      <c r="U521" s="20"/>
      <c r="V521" s="5"/>
      <c r="W521" s="5"/>
      <c r="X521" s="5"/>
      <c r="Y521" s="5"/>
      <c r="Z521" s="5"/>
      <c r="AA521" s="5"/>
      <c r="AB521" s="5"/>
      <c r="AC521" s="5"/>
    </row>
    <row r="522" spans="1:29">
      <c r="A522" s="28"/>
      <c r="B522" s="21"/>
      <c r="C522" s="21"/>
      <c r="D522" s="21"/>
      <c r="E522" s="21"/>
      <c r="F522" s="21"/>
      <c r="G522" s="21"/>
      <c r="H522" s="21"/>
      <c r="I522" s="21"/>
      <c r="J522" s="21"/>
      <c r="K522" s="21"/>
      <c r="L522" s="21"/>
      <c r="M522" s="21"/>
      <c r="N522" s="21"/>
      <c r="O522" s="21"/>
      <c r="P522" s="21"/>
      <c r="Q522" s="21"/>
      <c r="R522" s="29"/>
      <c r="S522" s="29"/>
      <c r="T522" s="29"/>
      <c r="U522" s="20"/>
      <c r="V522" s="5"/>
      <c r="W522" s="5"/>
      <c r="X522" s="5"/>
      <c r="Y522" s="5"/>
      <c r="Z522" s="5"/>
      <c r="AA522" s="5"/>
      <c r="AB522" s="5"/>
      <c r="AC522" s="5"/>
    </row>
    <row r="523" spans="1:29">
      <c r="A523" s="17"/>
      <c r="B523" s="21"/>
      <c r="C523" s="21"/>
      <c r="D523" s="21"/>
      <c r="E523" s="21"/>
      <c r="F523" s="21"/>
      <c r="G523" s="21"/>
      <c r="H523" s="21"/>
      <c r="I523" s="21"/>
      <c r="J523" s="21"/>
      <c r="K523" s="21"/>
      <c r="L523" s="21"/>
      <c r="M523" s="21"/>
      <c r="N523" s="21"/>
      <c r="O523" s="21"/>
      <c r="P523" s="21"/>
      <c r="Q523" s="21"/>
      <c r="T523" s="11"/>
      <c r="U523" s="20"/>
      <c r="V523" s="5"/>
      <c r="W523" s="5"/>
      <c r="X523" s="5"/>
      <c r="Y523" s="5"/>
      <c r="Z523" s="5"/>
      <c r="AA523" s="5"/>
      <c r="AB523" s="5"/>
      <c r="AC523" s="5"/>
    </row>
    <row r="524" spans="1:29">
      <c r="A524" s="584"/>
      <c r="B524" s="572"/>
      <c r="C524" s="573"/>
      <c r="D524" s="572"/>
      <c r="E524" s="573"/>
      <c r="F524" s="572"/>
      <c r="G524" s="573"/>
      <c r="H524" s="572"/>
      <c r="I524" s="573"/>
      <c r="J524" s="572"/>
      <c r="K524" s="573"/>
      <c r="L524" s="572"/>
      <c r="M524" s="573"/>
      <c r="N524" s="572"/>
      <c r="O524" s="573"/>
      <c r="P524" s="572"/>
      <c r="Q524" s="20"/>
      <c r="T524" s="11"/>
      <c r="U524" s="20"/>
      <c r="V524" s="5"/>
      <c r="W524" s="5"/>
      <c r="X524" s="5"/>
      <c r="Y524" s="5"/>
      <c r="Z524" s="5"/>
      <c r="AA524" s="5"/>
      <c r="AB524" s="5"/>
      <c r="AC524" s="5"/>
    </row>
    <row r="526" spans="1:29" ht="16.8" customHeight="1">
      <c r="A526" s="544" t="s">
        <v>79</v>
      </c>
      <c r="B526" s="572"/>
      <c r="C526" s="573"/>
      <c r="D526" s="572"/>
      <c r="E526" s="573"/>
      <c r="F526" s="572"/>
      <c r="G526" s="573"/>
      <c r="H526" s="572"/>
      <c r="I526" s="573"/>
      <c r="J526" s="572"/>
      <c r="K526" s="573"/>
      <c r="L526" s="572"/>
      <c r="M526" s="573"/>
      <c r="N526" s="572"/>
      <c r="O526" s="573"/>
      <c r="P526" s="572"/>
    </row>
    <row r="527" spans="1:29">
      <c r="A527" s="572"/>
      <c r="B527" s="572"/>
      <c r="C527" s="573"/>
      <c r="D527" s="572"/>
      <c r="E527" s="573"/>
      <c r="F527" s="572"/>
      <c r="G527" s="573"/>
      <c r="H527" s="572"/>
      <c r="I527" s="573"/>
      <c r="J527" s="572"/>
      <c r="K527" s="573"/>
      <c r="L527" s="572"/>
      <c r="M527" s="573"/>
      <c r="N527" s="572"/>
      <c r="O527" s="573"/>
      <c r="P527" s="572"/>
    </row>
  </sheetData>
  <mergeCells count="212">
    <mergeCell ref="H33:I33"/>
    <mergeCell ref="J33:K33"/>
    <mergeCell ref="L33:M33"/>
    <mergeCell ref="B32:C32"/>
    <mergeCell ref="D32:E32"/>
    <mergeCell ref="F32:G32"/>
    <mergeCell ref="H32:I32"/>
    <mergeCell ref="J32:K32"/>
    <mergeCell ref="L32:M32"/>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B28:C28"/>
    <mergeCell ref="D28:E28"/>
    <mergeCell ref="F28:G28"/>
    <mergeCell ref="H28:I28"/>
    <mergeCell ref="J28:K28"/>
    <mergeCell ref="L28:M28"/>
    <mergeCell ref="N28:O28"/>
    <mergeCell ref="P28:Q28"/>
    <mergeCell ref="B30:M30"/>
    <mergeCell ref="N30:S30"/>
    <mergeCell ref="R28:S28"/>
    <mergeCell ref="T28:U28"/>
    <mergeCell ref="V28:W28"/>
    <mergeCell ref="X28:Y28"/>
    <mergeCell ref="T30:Y30"/>
    <mergeCell ref="N27:O27"/>
    <mergeCell ref="P27:Q27"/>
    <mergeCell ref="N31:O31"/>
    <mergeCell ref="P31:Q31"/>
    <mergeCell ref="R27:S27"/>
    <mergeCell ref="T27:U27"/>
    <mergeCell ref="V27:W27"/>
    <mergeCell ref="X27:Y27"/>
    <mergeCell ref="B27:C27"/>
    <mergeCell ref="D27:E27"/>
    <mergeCell ref="F27:G27"/>
    <mergeCell ref="H27:I27"/>
    <mergeCell ref="J27:K27"/>
    <mergeCell ref="L27:M27"/>
    <mergeCell ref="T25:U25"/>
    <mergeCell ref="V25:W25"/>
    <mergeCell ref="X25:Y25"/>
    <mergeCell ref="T24:Y24"/>
    <mergeCell ref="N26:O26"/>
    <mergeCell ref="P26:Q26"/>
    <mergeCell ref="R26:S26"/>
    <mergeCell ref="T26:U26"/>
    <mergeCell ref="V26:W26"/>
    <mergeCell ref="X26:Y26"/>
    <mergeCell ref="B26:C26"/>
    <mergeCell ref="D26:E26"/>
    <mergeCell ref="F26:G26"/>
    <mergeCell ref="H26:I26"/>
    <mergeCell ref="J26:K26"/>
    <mergeCell ref="L26:M26"/>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N12:O12"/>
    <mergeCell ref="P12:Q12"/>
    <mergeCell ref="R12:S12"/>
    <mergeCell ref="T12:U12"/>
    <mergeCell ref="V12:W12"/>
    <mergeCell ref="B12:C12"/>
    <mergeCell ref="D12:E12"/>
    <mergeCell ref="F12:G12"/>
    <mergeCell ref="H12:I12"/>
    <mergeCell ref="J12:K12"/>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52AF3-5EC7-4B71-A580-E3BD3D711EA0}">
  <sheetPr>
    <tabColor rgb="FF92D050"/>
  </sheetPr>
  <dimension ref="A1:AB120"/>
  <sheetViews>
    <sheetView zoomScale="70" zoomScaleNormal="70" workbookViewId="0">
      <selection activeCell="B4" sqref="B4"/>
    </sheetView>
  </sheetViews>
  <sheetFormatPr defaultRowHeight="15"/>
  <cols>
    <col min="1" max="1" width="22.15625" style="60" customWidth="1"/>
    <col min="2" max="3" width="9.15625" style="60" bestFit="1" customWidth="1"/>
    <col min="4" max="4" width="8.9453125" style="60" customWidth="1"/>
    <col min="5" max="25" width="9.15625" style="60" bestFit="1" customWidth="1"/>
  </cols>
  <sheetData>
    <row r="1" spans="1:28" ht="23.7" thickBot="1">
      <c r="A1" s="10"/>
      <c r="B1" s="587" t="s">
        <v>4</v>
      </c>
      <c r="C1" s="564"/>
      <c r="D1" s="564"/>
      <c r="E1" s="564"/>
      <c r="F1" s="564"/>
      <c r="G1" s="564"/>
      <c r="H1" s="564"/>
      <c r="I1" s="564"/>
      <c r="J1" s="564"/>
      <c r="K1" s="564"/>
      <c r="L1" s="564"/>
      <c r="M1" s="566"/>
      <c r="N1" s="588" t="s">
        <v>6</v>
      </c>
      <c r="O1" s="564"/>
      <c r="P1" s="564"/>
      <c r="Q1" s="564"/>
      <c r="R1" s="564"/>
      <c r="S1" s="566"/>
      <c r="T1" s="589" t="s">
        <v>8</v>
      </c>
      <c r="U1" s="564"/>
      <c r="V1" s="564"/>
      <c r="W1" s="564"/>
      <c r="X1" s="564"/>
      <c r="Y1" s="566"/>
    </row>
    <row r="2" spans="1:28" ht="16.8" customHeight="1">
      <c r="A2" s="569" t="s">
        <v>98</v>
      </c>
      <c r="B2" s="559" t="s">
        <v>81</v>
      </c>
      <c r="C2" s="560"/>
      <c r="D2" s="559" t="s">
        <v>36</v>
      </c>
      <c r="E2" s="560"/>
      <c r="F2" s="559" t="s">
        <v>82</v>
      </c>
      <c r="G2" s="560"/>
      <c r="H2" s="559" t="s">
        <v>41</v>
      </c>
      <c r="I2" s="560"/>
      <c r="J2" s="559" t="s">
        <v>99</v>
      </c>
      <c r="K2" s="560"/>
      <c r="L2" s="559" t="s">
        <v>100</v>
      </c>
      <c r="M2" s="560"/>
      <c r="N2" s="559" t="s">
        <v>85</v>
      </c>
      <c r="O2" s="560"/>
      <c r="P2" s="559" t="s">
        <v>86</v>
      </c>
      <c r="Q2" s="560"/>
      <c r="R2" s="559" t="s">
        <v>87</v>
      </c>
      <c r="S2" s="560"/>
      <c r="T2" s="559" t="s">
        <v>88</v>
      </c>
      <c r="U2" s="560"/>
      <c r="V2" s="559" t="s">
        <v>101</v>
      </c>
      <c r="W2" s="560"/>
      <c r="X2" s="559" t="s">
        <v>90</v>
      </c>
      <c r="Y2" s="560"/>
    </row>
    <row r="3" spans="1:28" ht="27.3" thickBot="1">
      <c r="A3" s="570"/>
      <c r="B3" s="54" t="s">
        <v>91</v>
      </c>
      <c r="C3" s="55" t="s">
        <v>102</v>
      </c>
      <c r="D3" s="54" t="str">
        <f t="shared" ref="D3:Y3" si="0">B3</f>
        <v># of Vehicles</v>
      </c>
      <c r="E3" s="54" t="str">
        <f t="shared" si="0"/>
        <v>Total Miles</v>
      </c>
      <c r="F3" s="54" t="str">
        <f t="shared" si="0"/>
        <v># of Vehicles</v>
      </c>
      <c r="G3" s="54" t="str">
        <f t="shared" si="0"/>
        <v>Total Miles</v>
      </c>
      <c r="H3" s="54" t="str">
        <f t="shared" si="0"/>
        <v># of Vehicles</v>
      </c>
      <c r="I3" s="54">
        <f>Sheet1!G3</f>
        <v>0</v>
      </c>
      <c r="J3" s="54" t="str">
        <f t="shared" si="0"/>
        <v># of Vehicles</v>
      </c>
      <c r="K3" s="54">
        <f t="shared" si="0"/>
        <v>0</v>
      </c>
      <c r="L3" s="54" t="str">
        <f t="shared" si="0"/>
        <v># of Vehicles</v>
      </c>
      <c r="M3" s="54">
        <f t="shared" si="0"/>
        <v>0</v>
      </c>
      <c r="N3" s="54" t="str">
        <f t="shared" si="0"/>
        <v># of Vehicles</v>
      </c>
      <c r="O3" s="54">
        <f t="shared" si="0"/>
        <v>0</v>
      </c>
      <c r="P3" s="54" t="str">
        <f t="shared" si="0"/>
        <v># of Vehicles</v>
      </c>
      <c r="Q3" s="54">
        <f t="shared" si="0"/>
        <v>0</v>
      </c>
      <c r="R3" s="54" t="str">
        <f t="shared" si="0"/>
        <v># of Vehicles</v>
      </c>
      <c r="S3" s="54">
        <f t="shared" si="0"/>
        <v>0</v>
      </c>
      <c r="T3" s="54" t="str">
        <f t="shared" si="0"/>
        <v># of Vehicles</v>
      </c>
      <c r="U3" s="54">
        <f t="shared" si="0"/>
        <v>0</v>
      </c>
      <c r="V3" s="54" t="str">
        <f t="shared" si="0"/>
        <v># of Vehicles</v>
      </c>
      <c r="W3" s="54">
        <f t="shared" si="0"/>
        <v>0</v>
      </c>
      <c r="X3" s="54" t="str">
        <f t="shared" si="0"/>
        <v># of Vehicles</v>
      </c>
      <c r="Y3" s="54">
        <f t="shared" si="0"/>
        <v>0</v>
      </c>
      <c r="AA3" s="54" t="str">
        <f>X3</f>
        <v># of Vehicles</v>
      </c>
      <c r="AB3" s="54">
        <f>Y3</f>
        <v>0</v>
      </c>
    </row>
    <row r="4" spans="1:28" ht="27">
      <c r="A4" s="162" t="s">
        <v>103</v>
      </c>
      <c r="B4" s="215">
        <f>Sheet1!D49</f>
        <v>0</v>
      </c>
      <c r="C4" s="215">
        <f>Sheet1!G49</f>
        <v>0</v>
      </c>
      <c r="D4" s="220">
        <f>Sheet1!D50</f>
        <v>0</v>
      </c>
      <c r="E4" s="220">
        <f>Sheet1!G50</f>
        <v>0</v>
      </c>
      <c r="F4" s="221">
        <f>Sheet1!D51</f>
        <v>0</v>
      </c>
      <c r="G4" s="221">
        <f>Sheet1!G51</f>
        <v>0</v>
      </c>
      <c r="H4" s="222">
        <f>Sheet1!D52</f>
        <v>0</v>
      </c>
      <c r="I4" s="222">
        <f>Sheet1!G52</f>
        <v>0</v>
      </c>
      <c r="J4" s="222">
        <f>Sheet1!D53</f>
        <v>0</v>
      </c>
      <c r="K4" s="222">
        <f>Sheet1!G53</f>
        <v>0</v>
      </c>
      <c r="L4" s="222">
        <f>Sheet1!D54</f>
        <v>0</v>
      </c>
      <c r="M4" s="222">
        <f>Sheet1!G54</f>
        <v>0</v>
      </c>
      <c r="N4" s="222">
        <f>Sheet1!D55</f>
        <v>0</v>
      </c>
      <c r="O4" s="222">
        <f>Sheet1!G55</f>
        <v>0</v>
      </c>
      <c r="P4" s="222">
        <f>Sheet1!D56</f>
        <v>0</v>
      </c>
      <c r="Q4" s="222">
        <f>Sheet1!G56</f>
        <v>0</v>
      </c>
      <c r="R4" s="222">
        <f>Sheet1!D57</f>
        <v>0</v>
      </c>
      <c r="S4" s="222">
        <f>Sheet1!G57</f>
        <v>0</v>
      </c>
      <c r="T4" s="222">
        <f>Sheet1!D58</f>
        <v>0</v>
      </c>
      <c r="U4" s="222">
        <f>Sheet1!G58</f>
        <v>0</v>
      </c>
      <c r="V4" s="222">
        <f>Sheet1!D59</f>
        <v>0</v>
      </c>
      <c r="W4" s="222">
        <f>Sheet1!G59</f>
        <v>0</v>
      </c>
      <c r="X4" s="222">
        <f>Sheet1!D60</f>
        <v>0</v>
      </c>
      <c r="Y4" s="222">
        <f>Sheet1!G60</f>
        <v>0</v>
      </c>
      <c r="AA4" s="111">
        <f>B4+D4+F4+H4+J4+L4+N4+P4+R4+T4+V4+X4</f>
        <v>0</v>
      </c>
      <c r="AB4" s="111">
        <f>C4+E4+G4+I4+K4+M4+O4+Q4+S4+U4+W4+Y4</f>
        <v>0</v>
      </c>
    </row>
    <row r="5" spans="1:28" s="1" customFormat="1" ht="14.4">
      <c r="A5" s="205" t="s">
        <v>94</v>
      </c>
      <c r="B5" s="585">
        <f>Sheet1!E49</f>
        <v>0</v>
      </c>
      <c r="C5" s="586"/>
      <c r="D5" s="585">
        <f>Sheet1!E50</f>
        <v>0</v>
      </c>
      <c r="E5" s="586"/>
      <c r="F5" s="585">
        <f>Sheet1!E51</f>
        <v>0</v>
      </c>
      <c r="G5" s="586"/>
      <c r="H5" s="585">
        <f>Sheet1!E52</f>
        <v>0</v>
      </c>
      <c r="I5" s="586"/>
      <c r="J5" s="585">
        <f>Sheet1!E53</f>
        <v>0</v>
      </c>
      <c r="K5" s="586"/>
      <c r="L5" s="585">
        <f>Sheet1!E54</f>
        <v>0</v>
      </c>
      <c r="M5" s="586"/>
      <c r="N5" s="585">
        <f>Sheet1!E55</f>
        <v>0</v>
      </c>
      <c r="O5" s="586"/>
      <c r="P5" s="585">
        <f>Sheet1!E56</f>
        <v>0</v>
      </c>
      <c r="Q5" s="586"/>
      <c r="R5" s="585">
        <f>Sheet1!E57</f>
        <v>0</v>
      </c>
      <c r="S5" s="586"/>
      <c r="T5" s="585">
        <f>Sheet1!E58</f>
        <v>0</v>
      </c>
      <c r="U5" s="586"/>
      <c r="V5" s="585">
        <f>Sheet1!E59</f>
        <v>0</v>
      </c>
      <c r="W5" s="586"/>
      <c r="X5" s="585">
        <f>Sheet1!E60</f>
        <v>0</v>
      </c>
      <c r="Y5" s="586"/>
      <c r="AA5" s="592">
        <f>B5+D5+F5+H5+J5+L5+N5+P5+R5+T5+V5+X5</f>
        <v>0</v>
      </c>
      <c r="AB5" s="593"/>
    </row>
    <row r="6" spans="1:28" ht="14.7" thickBot="1">
      <c r="A6" s="17"/>
      <c r="B6" s="57"/>
      <c r="C6" s="57"/>
      <c r="D6" s="57"/>
      <c r="E6" s="57"/>
      <c r="F6" s="57"/>
      <c r="G6" s="57"/>
      <c r="H6" s="57"/>
      <c r="I6" s="57"/>
      <c r="J6" s="57"/>
      <c r="K6" s="57"/>
      <c r="L6" s="57"/>
      <c r="M6" s="58"/>
      <c r="N6" s="57"/>
      <c r="O6" s="57"/>
      <c r="P6" s="57"/>
      <c r="Q6" s="57"/>
      <c r="R6" s="57"/>
      <c r="S6" s="58"/>
      <c r="T6" s="57"/>
      <c r="U6" s="57"/>
      <c r="V6" s="57"/>
      <c r="W6" s="57"/>
      <c r="X6" s="57"/>
      <c r="Y6" s="58"/>
    </row>
    <row r="7" spans="1:28" ht="23.7" thickBot="1">
      <c r="A7" s="10"/>
      <c r="B7" s="587" t="s">
        <v>4</v>
      </c>
      <c r="C7" s="564"/>
      <c r="D7" s="564"/>
      <c r="E7" s="564"/>
      <c r="F7" s="564"/>
      <c r="G7" s="564"/>
      <c r="H7" s="564"/>
      <c r="I7" s="564"/>
      <c r="J7" s="564"/>
      <c r="K7" s="564"/>
      <c r="L7" s="564"/>
      <c r="M7" s="566"/>
      <c r="N7" s="588" t="s">
        <v>6</v>
      </c>
      <c r="O7" s="564"/>
      <c r="P7" s="564"/>
      <c r="Q7" s="564"/>
      <c r="R7" s="564"/>
      <c r="S7" s="566"/>
      <c r="T7" s="589" t="s">
        <v>8</v>
      </c>
      <c r="U7" s="564"/>
      <c r="V7" s="564"/>
      <c r="W7" s="564"/>
      <c r="X7" s="564"/>
      <c r="Y7" s="566"/>
    </row>
    <row r="8" spans="1:28" ht="16.8" customHeight="1">
      <c r="A8" s="569" t="s">
        <v>98</v>
      </c>
      <c r="B8" s="559" t="s">
        <v>81</v>
      </c>
      <c r="C8" s="560"/>
      <c r="D8" s="559" t="s">
        <v>36</v>
      </c>
      <c r="E8" s="560"/>
      <c r="F8" s="559" t="s">
        <v>82</v>
      </c>
      <c r="G8" s="560"/>
      <c r="H8" s="559" t="s">
        <v>41</v>
      </c>
      <c r="I8" s="560"/>
      <c r="J8" s="559" t="s">
        <v>99</v>
      </c>
      <c r="K8" s="560"/>
      <c r="L8" s="559" t="s">
        <v>100</v>
      </c>
      <c r="M8" s="560"/>
      <c r="N8" s="559" t="s">
        <v>85</v>
      </c>
      <c r="O8" s="560"/>
      <c r="P8" s="559" t="s">
        <v>86</v>
      </c>
      <c r="Q8" s="560"/>
      <c r="R8" s="559" t="s">
        <v>87</v>
      </c>
      <c r="S8" s="560"/>
      <c r="T8" s="559" t="s">
        <v>88</v>
      </c>
      <c r="U8" s="560"/>
      <c r="V8" s="559" t="s">
        <v>101</v>
      </c>
      <c r="W8" s="560"/>
      <c r="X8" s="559" t="s">
        <v>90</v>
      </c>
      <c r="Y8" s="560"/>
    </row>
    <row r="9" spans="1:28" ht="27.3" thickBot="1">
      <c r="A9" s="570"/>
      <c r="B9" s="54" t="str">
        <f t="shared" ref="B9:Y9" si="1">B3</f>
        <v># of Vehicles</v>
      </c>
      <c r="C9" s="54" t="str">
        <f t="shared" si="1"/>
        <v>Total Miles</v>
      </c>
      <c r="D9" s="54" t="str">
        <f t="shared" si="1"/>
        <v># of Vehicles</v>
      </c>
      <c r="E9" s="54" t="str">
        <f t="shared" si="1"/>
        <v>Total Miles</v>
      </c>
      <c r="F9" s="54" t="str">
        <f t="shared" si="1"/>
        <v># of Vehicles</v>
      </c>
      <c r="G9" s="54">
        <f>Sheet1!G3</f>
        <v>0</v>
      </c>
      <c r="H9" s="54" t="str">
        <f t="shared" si="1"/>
        <v># of Vehicles</v>
      </c>
      <c r="I9" s="54">
        <f t="shared" si="1"/>
        <v>0</v>
      </c>
      <c r="J9" s="54" t="str">
        <f t="shared" si="1"/>
        <v># of Vehicles</v>
      </c>
      <c r="K9" s="54">
        <f t="shared" si="1"/>
        <v>0</v>
      </c>
      <c r="L9" s="54" t="str">
        <f t="shared" si="1"/>
        <v># of Vehicles</v>
      </c>
      <c r="M9" s="54">
        <f t="shared" si="1"/>
        <v>0</v>
      </c>
      <c r="N9" s="54" t="str">
        <f t="shared" si="1"/>
        <v># of Vehicles</v>
      </c>
      <c r="O9" s="54">
        <f t="shared" si="1"/>
        <v>0</v>
      </c>
      <c r="P9" s="54" t="str">
        <f t="shared" si="1"/>
        <v># of Vehicles</v>
      </c>
      <c r="Q9" s="54">
        <f t="shared" si="1"/>
        <v>0</v>
      </c>
      <c r="R9" s="54" t="str">
        <f t="shared" si="1"/>
        <v># of Vehicles</v>
      </c>
      <c r="S9" s="54">
        <f t="shared" si="1"/>
        <v>0</v>
      </c>
      <c r="T9" s="54" t="str">
        <f t="shared" si="1"/>
        <v># of Vehicles</v>
      </c>
      <c r="U9" s="54">
        <f t="shared" si="1"/>
        <v>0</v>
      </c>
      <c r="V9" s="54" t="str">
        <f t="shared" si="1"/>
        <v># of Vehicles</v>
      </c>
      <c r="W9" s="54">
        <f t="shared" si="1"/>
        <v>0</v>
      </c>
      <c r="X9" s="54" t="str">
        <f t="shared" si="1"/>
        <v># of Vehicles</v>
      </c>
      <c r="Y9" s="54">
        <f t="shared" si="1"/>
        <v>0</v>
      </c>
      <c r="AA9" s="54" t="str">
        <f>X9</f>
        <v># of Vehicles</v>
      </c>
      <c r="AB9" s="54">
        <f>Y9</f>
        <v>0</v>
      </c>
    </row>
    <row r="10" spans="1:28" ht="27.3" thickBot="1">
      <c r="A10" s="15" t="s">
        <v>104</v>
      </c>
      <c r="B10" s="215">
        <f>Sheet1!D61</f>
        <v>0</v>
      </c>
      <c r="C10" s="215">
        <f>Sheet1!G61</f>
        <v>0</v>
      </c>
      <c r="D10" s="215">
        <f>Sheet1!D62</f>
        <v>0</v>
      </c>
      <c r="E10" s="215">
        <f>Sheet1!G62</f>
        <v>0</v>
      </c>
      <c r="F10" s="221">
        <f>Sheet1!D63</f>
        <v>0</v>
      </c>
      <c r="G10" s="221">
        <f>Sheet1!G63</f>
        <v>0</v>
      </c>
      <c r="H10" s="222">
        <f>Sheet1!D64</f>
        <v>0</v>
      </c>
      <c r="I10" s="222">
        <f>Sheet1!G64</f>
        <v>0</v>
      </c>
      <c r="J10" s="222">
        <f>Sheet1!D65</f>
        <v>0</v>
      </c>
      <c r="K10" s="222">
        <f>Sheet1!G65</f>
        <v>0</v>
      </c>
      <c r="L10" s="222">
        <f>Sheet1!D66</f>
        <v>0</v>
      </c>
      <c r="M10" s="222">
        <f>Sheet1!G66</f>
        <v>0</v>
      </c>
      <c r="N10" s="222">
        <f>Sheet1!D67</f>
        <v>0</v>
      </c>
      <c r="O10" s="222">
        <f>Sheet1!G67</f>
        <v>0</v>
      </c>
      <c r="P10" s="222">
        <f>Sheet1!D68</f>
        <v>0</v>
      </c>
      <c r="Q10" s="222">
        <f>Sheet1!G68</f>
        <v>0</v>
      </c>
      <c r="R10" s="222">
        <f>Sheet1!D69</f>
        <v>0</v>
      </c>
      <c r="S10" s="222">
        <f>Sheet1!G69</f>
        <v>0</v>
      </c>
      <c r="T10" s="222">
        <f>Sheet1!D70</f>
        <v>0</v>
      </c>
      <c r="U10" s="222">
        <f>Sheet1!G70</f>
        <v>0</v>
      </c>
      <c r="V10" s="222">
        <f>Sheet1!D71</f>
        <v>0</v>
      </c>
      <c r="W10" s="222">
        <f>Sheet1!G71</f>
        <v>0</v>
      </c>
      <c r="X10" s="222">
        <f>Sheet1!D72</f>
        <v>0</v>
      </c>
      <c r="Y10" s="222">
        <f>Sheet1!G72</f>
        <v>0</v>
      </c>
      <c r="AA10" s="111">
        <f>B10+D10+F10+H10+J10+L10+N10+P10+R10+T10+V10+X10</f>
        <v>0</v>
      </c>
      <c r="AB10">
        <f>C10+E10+G10+I10+K10+M10+O10+Q10+S10+U10+W10+Y10</f>
        <v>0</v>
      </c>
    </row>
    <row r="11" spans="1:28" s="1" customFormat="1" ht="14.4">
      <c r="A11" s="205" t="s">
        <v>94</v>
      </c>
      <c r="B11" s="585">
        <f>Sheet1!E61</f>
        <v>0</v>
      </c>
      <c r="C11" s="586"/>
      <c r="D11" s="585">
        <f>Sheet1!E62</f>
        <v>0</v>
      </c>
      <c r="E11" s="586"/>
      <c r="F11" s="585">
        <f>Sheet1!E63</f>
        <v>0</v>
      </c>
      <c r="G11" s="586"/>
      <c r="H11" s="585">
        <f>Sheet1!E64</f>
        <v>0</v>
      </c>
      <c r="I11" s="586"/>
      <c r="J11" s="585">
        <f>Sheet1!E65</f>
        <v>0</v>
      </c>
      <c r="K11" s="586"/>
      <c r="L11" s="585">
        <f>Sheet1!E66</f>
        <v>0</v>
      </c>
      <c r="M11" s="586"/>
      <c r="N11" s="585">
        <f>Sheet1!E67</f>
        <v>0</v>
      </c>
      <c r="O11" s="586"/>
      <c r="P11" s="585">
        <f>Sheet1!E68</f>
        <v>0</v>
      </c>
      <c r="Q11" s="586"/>
      <c r="R11" s="585">
        <f>Sheet1!E69</f>
        <v>0</v>
      </c>
      <c r="S11" s="586"/>
      <c r="T11" s="585">
        <f>Sheet1!E70</f>
        <v>0</v>
      </c>
      <c r="U11" s="586"/>
      <c r="V11" s="585">
        <f>Sheet1!E71</f>
        <v>0</v>
      </c>
      <c r="W11" s="586"/>
      <c r="X11" s="585">
        <f>Sheet1!E72</f>
        <v>0</v>
      </c>
      <c r="Y11" s="586"/>
      <c r="AA11" s="592">
        <f>B11+D11+F11+H11+J11+L11+N11+P11+R11+T11+V11+X11</f>
        <v>0</v>
      </c>
      <c r="AB11" s="593"/>
    </row>
    <row r="12" spans="1:28" ht="15.3" thickBot="1"/>
    <row r="13" spans="1:28" ht="23.7" thickBot="1">
      <c r="A13" s="10"/>
      <c r="B13" s="587" t="s">
        <v>4</v>
      </c>
      <c r="C13" s="564"/>
      <c r="D13" s="564"/>
      <c r="E13" s="564"/>
      <c r="F13" s="564"/>
      <c r="G13" s="564"/>
      <c r="H13" s="564"/>
      <c r="I13" s="564"/>
      <c r="J13" s="564"/>
      <c r="K13" s="564"/>
      <c r="L13" s="564"/>
      <c r="M13" s="566"/>
      <c r="N13" s="588" t="s">
        <v>6</v>
      </c>
      <c r="O13" s="564"/>
      <c r="P13" s="564"/>
      <c r="Q13" s="564"/>
      <c r="R13" s="564"/>
      <c r="S13" s="566"/>
      <c r="T13" s="589" t="s">
        <v>8</v>
      </c>
      <c r="U13" s="564"/>
      <c r="V13" s="564"/>
      <c r="W13" s="564"/>
      <c r="X13" s="564"/>
      <c r="Y13" s="566"/>
    </row>
    <row r="14" spans="1:28" ht="16.8" customHeight="1">
      <c r="A14" s="569" t="s">
        <v>98</v>
      </c>
      <c r="B14" s="559" t="s">
        <v>81</v>
      </c>
      <c r="C14" s="560"/>
      <c r="D14" s="559" t="s">
        <v>36</v>
      </c>
      <c r="E14" s="560"/>
      <c r="F14" s="559" t="s">
        <v>82</v>
      </c>
      <c r="G14" s="560"/>
      <c r="H14" s="559" t="s">
        <v>41</v>
      </c>
      <c r="I14" s="560"/>
      <c r="J14" s="559" t="s">
        <v>99</v>
      </c>
      <c r="K14" s="560"/>
      <c r="L14" s="559" t="s">
        <v>100</v>
      </c>
      <c r="M14" s="560"/>
      <c r="N14" s="559" t="s">
        <v>85</v>
      </c>
      <c r="O14" s="560"/>
      <c r="P14" s="559" t="s">
        <v>86</v>
      </c>
      <c r="Q14" s="560"/>
      <c r="R14" s="559" t="s">
        <v>87</v>
      </c>
      <c r="S14" s="560"/>
      <c r="T14" s="559" t="s">
        <v>88</v>
      </c>
      <c r="U14" s="560"/>
      <c r="V14" s="559" t="s">
        <v>101</v>
      </c>
      <c r="W14" s="560"/>
      <c r="X14" s="559" t="s">
        <v>90</v>
      </c>
      <c r="Y14" s="560"/>
    </row>
    <row r="15" spans="1:28" ht="27.3" thickBot="1">
      <c r="A15" s="570"/>
      <c r="B15" s="54" t="str">
        <f t="shared" ref="B15:Y15" si="2">B9</f>
        <v># of Vehicles</v>
      </c>
      <c r="C15" s="54" t="str">
        <f t="shared" si="2"/>
        <v>Total Miles</v>
      </c>
      <c r="D15" s="54" t="str">
        <f t="shared" si="2"/>
        <v># of Vehicles</v>
      </c>
      <c r="E15" s="54" t="str">
        <f t="shared" si="2"/>
        <v>Total Miles</v>
      </c>
      <c r="F15" s="54" t="str">
        <f t="shared" si="2"/>
        <v># of Vehicles</v>
      </c>
      <c r="G15" s="54">
        <f>Sheet1!G9</f>
        <v>0</v>
      </c>
      <c r="H15" s="54" t="str">
        <f t="shared" si="2"/>
        <v># of Vehicles</v>
      </c>
      <c r="I15" s="54">
        <f t="shared" si="2"/>
        <v>0</v>
      </c>
      <c r="J15" s="54" t="str">
        <f t="shared" si="2"/>
        <v># of Vehicles</v>
      </c>
      <c r="K15" s="54">
        <f t="shared" si="2"/>
        <v>0</v>
      </c>
      <c r="L15" s="54" t="str">
        <f t="shared" si="2"/>
        <v># of Vehicles</v>
      </c>
      <c r="M15" s="54">
        <f t="shared" si="2"/>
        <v>0</v>
      </c>
      <c r="N15" s="54" t="str">
        <f t="shared" si="2"/>
        <v># of Vehicles</v>
      </c>
      <c r="O15" s="54">
        <f t="shared" si="2"/>
        <v>0</v>
      </c>
      <c r="P15" s="54" t="str">
        <f t="shared" si="2"/>
        <v># of Vehicles</v>
      </c>
      <c r="Q15" s="54">
        <f t="shared" si="2"/>
        <v>0</v>
      </c>
      <c r="R15" s="54" t="str">
        <f t="shared" si="2"/>
        <v># of Vehicles</v>
      </c>
      <c r="S15" s="54">
        <f t="shared" si="2"/>
        <v>0</v>
      </c>
      <c r="T15" s="54" t="str">
        <f t="shared" si="2"/>
        <v># of Vehicles</v>
      </c>
      <c r="U15" s="54">
        <f t="shared" si="2"/>
        <v>0</v>
      </c>
      <c r="V15" s="54" t="str">
        <f t="shared" si="2"/>
        <v># of Vehicles</v>
      </c>
      <c r="W15" s="54">
        <f t="shared" si="2"/>
        <v>0</v>
      </c>
      <c r="X15" s="54" t="str">
        <f t="shared" si="2"/>
        <v># of Vehicles</v>
      </c>
      <c r="Y15" s="54">
        <f t="shared" si="2"/>
        <v>0</v>
      </c>
      <c r="AA15" s="54" t="str">
        <f>X15</f>
        <v># of Vehicles</v>
      </c>
      <c r="AB15" s="54">
        <f>Y15</f>
        <v>0</v>
      </c>
    </row>
    <row r="16" spans="1:28" ht="27.3" thickBot="1">
      <c r="A16" s="15" t="s">
        <v>105</v>
      </c>
      <c r="B16" s="215">
        <f>Sheet1!D73</f>
        <v>0</v>
      </c>
      <c r="C16" s="215">
        <f>Sheet1!G73</f>
        <v>0</v>
      </c>
      <c r="D16" s="215">
        <f>Sheet1!D74</f>
        <v>0</v>
      </c>
      <c r="E16" s="215">
        <f>Sheet1!G74</f>
        <v>0</v>
      </c>
      <c r="F16" s="215">
        <f>Sheet1!D75</f>
        <v>0</v>
      </c>
      <c r="G16" s="215">
        <f>Sheet1!G75</f>
        <v>0</v>
      </c>
      <c r="H16" s="215">
        <f>Sheet1!D76</f>
        <v>0</v>
      </c>
      <c r="I16" s="215">
        <f>Sheet1!G76</f>
        <v>0</v>
      </c>
      <c r="J16" s="215">
        <f>Sheet1!D77</f>
        <v>0</v>
      </c>
      <c r="K16" s="215">
        <f>Sheet1!G77</f>
        <v>0</v>
      </c>
      <c r="L16" s="215">
        <f>Sheet1!D78</f>
        <v>0</v>
      </c>
      <c r="M16" s="215">
        <f>Sheet1!G78</f>
        <v>0</v>
      </c>
      <c r="N16" s="215">
        <f>Sheet1!D79</f>
        <v>0</v>
      </c>
      <c r="O16" s="215">
        <f>Sheet1!G79</f>
        <v>0</v>
      </c>
      <c r="P16" s="215">
        <f>Sheet1!D80</f>
        <v>0</v>
      </c>
      <c r="Q16" s="215">
        <f>Sheet1!G80</f>
        <v>0</v>
      </c>
      <c r="R16" s="215">
        <f>Sheet1!D81</f>
        <v>0</v>
      </c>
      <c r="S16" s="215">
        <f>Sheet1!G81</f>
        <v>0</v>
      </c>
      <c r="T16" s="215">
        <f>Sheet1!D82</f>
        <v>0</v>
      </c>
      <c r="U16" s="215">
        <f>Sheet1!G82</f>
        <v>0</v>
      </c>
      <c r="V16" s="215">
        <f>Sheet1!D83</f>
        <v>0</v>
      </c>
      <c r="W16" s="215">
        <f>Sheet1!G83</f>
        <v>0</v>
      </c>
      <c r="X16" s="215">
        <f>Sheet1!D84</f>
        <v>0</v>
      </c>
      <c r="Y16" s="215">
        <f>Sheet1!G84</f>
        <v>0</v>
      </c>
      <c r="AA16">
        <f>B16+D16+F16+H16+J16+L16+N16+P16+R16+T16+V16+X16</f>
        <v>0</v>
      </c>
      <c r="AB16">
        <f>C16+E16+G16+I16+K16+M16+O16+Q16+S16+U16+W16+Y16</f>
        <v>0</v>
      </c>
    </row>
    <row r="17" spans="1:28" s="1" customFormat="1" ht="14.4">
      <c r="A17" s="205" t="s">
        <v>94</v>
      </c>
      <c r="B17" s="585">
        <f>Sheet1!E73</f>
        <v>0</v>
      </c>
      <c r="C17" s="586"/>
      <c r="D17" s="585">
        <f>Sheet1!E74</f>
        <v>0</v>
      </c>
      <c r="E17" s="586"/>
      <c r="F17" s="585">
        <f>Sheet1!E75</f>
        <v>0</v>
      </c>
      <c r="G17" s="586"/>
      <c r="H17" s="585">
        <f>Sheet1!E76</f>
        <v>0</v>
      </c>
      <c r="I17" s="586"/>
      <c r="J17" s="585">
        <f>Sheet1!E77</f>
        <v>0</v>
      </c>
      <c r="K17" s="586"/>
      <c r="L17" s="585">
        <f>Sheet1!E78</f>
        <v>0</v>
      </c>
      <c r="M17" s="586"/>
      <c r="N17" s="585">
        <f>Sheet1!E79</f>
        <v>0</v>
      </c>
      <c r="O17" s="586"/>
      <c r="P17" s="585">
        <f>Sheet1!E80</f>
        <v>0</v>
      </c>
      <c r="Q17" s="586"/>
      <c r="R17" s="585">
        <f>Sheet1!E81</f>
        <v>0</v>
      </c>
      <c r="S17" s="586"/>
      <c r="T17" s="585">
        <f>Sheet1!E82</f>
        <v>0</v>
      </c>
      <c r="U17" s="586"/>
      <c r="V17" s="585">
        <f>Sheet1!E83</f>
        <v>0</v>
      </c>
      <c r="W17" s="586"/>
      <c r="X17" s="585">
        <f>Sheet1!E84</f>
        <v>0</v>
      </c>
      <c r="Y17" s="586"/>
      <c r="AA17" s="592">
        <f>B17+D17+F17+H17+J17+L17+N17+P17+R17+T17+V17+X17</f>
        <v>0</v>
      </c>
      <c r="AB17" s="593"/>
    </row>
    <row r="18" spans="1:28" ht="15.3" thickBot="1"/>
    <row r="19" spans="1:28" ht="23.7" thickBot="1">
      <c r="A19" s="10"/>
      <c r="B19" s="587" t="s">
        <v>4</v>
      </c>
      <c r="C19" s="564"/>
      <c r="D19" s="564"/>
      <c r="E19" s="564"/>
      <c r="F19" s="564"/>
      <c r="G19" s="564"/>
      <c r="H19" s="564"/>
      <c r="I19" s="564"/>
      <c r="J19" s="564"/>
      <c r="K19" s="564"/>
      <c r="L19" s="564"/>
      <c r="M19" s="566"/>
      <c r="N19" s="588" t="s">
        <v>6</v>
      </c>
      <c r="O19" s="564"/>
      <c r="P19" s="564"/>
      <c r="Q19" s="564"/>
      <c r="R19" s="564"/>
      <c r="S19" s="566"/>
      <c r="T19" s="589" t="s">
        <v>8</v>
      </c>
      <c r="U19" s="564"/>
      <c r="V19" s="564"/>
      <c r="W19" s="564"/>
      <c r="X19" s="564"/>
      <c r="Y19" s="566"/>
    </row>
    <row r="20" spans="1:28" ht="16.8" customHeight="1">
      <c r="A20" s="569" t="s">
        <v>98</v>
      </c>
      <c r="B20" s="559" t="s">
        <v>81</v>
      </c>
      <c r="C20" s="560"/>
      <c r="D20" s="559" t="s">
        <v>36</v>
      </c>
      <c r="E20" s="560"/>
      <c r="F20" s="559" t="s">
        <v>82</v>
      </c>
      <c r="G20" s="560"/>
      <c r="H20" s="559" t="s">
        <v>41</v>
      </c>
      <c r="I20" s="560"/>
      <c r="J20" s="559" t="s">
        <v>99</v>
      </c>
      <c r="K20" s="560"/>
      <c r="L20" s="559" t="s">
        <v>100</v>
      </c>
      <c r="M20" s="560"/>
      <c r="N20" s="559" t="s">
        <v>85</v>
      </c>
      <c r="O20" s="560"/>
      <c r="P20" s="559" t="s">
        <v>86</v>
      </c>
      <c r="Q20" s="560"/>
      <c r="R20" s="559" t="s">
        <v>87</v>
      </c>
      <c r="S20" s="560"/>
      <c r="T20" s="559" t="s">
        <v>88</v>
      </c>
      <c r="U20" s="560"/>
      <c r="V20" s="559" t="s">
        <v>101</v>
      </c>
      <c r="W20" s="560"/>
      <c r="X20" s="559" t="s">
        <v>90</v>
      </c>
      <c r="Y20" s="560"/>
    </row>
    <row r="21" spans="1:28" ht="27.3" thickBot="1">
      <c r="A21" s="570"/>
      <c r="B21" s="54" t="str">
        <f t="shared" ref="B21:Y21" si="3">B15</f>
        <v># of Vehicles</v>
      </c>
      <c r="C21" s="54" t="str">
        <f t="shared" si="3"/>
        <v>Total Miles</v>
      </c>
      <c r="D21" s="54" t="str">
        <f t="shared" si="3"/>
        <v># of Vehicles</v>
      </c>
      <c r="E21" s="54" t="str">
        <f t="shared" si="3"/>
        <v>Total Miles</v>
      </c>
      <c r="F21" s="54" t="str">
        <f t="shared" si="3"/>
        <v># of Vehicles</v>
      </c>
      <c r="G21" s="54">
        <f>Sheet1!G15</f>
        <v>0</v>
      </c>
      <c r="H21" s="54" t="str">
        <f t="shared" si="3"/>
        <v># of Vehicles</v>
      </c>
      <c r="I21" s="54">
        <f t="shared" si="3"/>
        <v>0</v>
      </c>
      <c r="J21" s="54" t="str">
        <f t="shared" si="3"/>
        <v># of Vehicles</v>
      </c>
      <c r="K21" s="54">
        <f t="shared" si="3"/>
        <v>0</v>
      </c>
      <c r="L21" s="54" t="str">
        <f t="shared" si="3"/>
        <v># of Vehicles</v>
      </c>
      <c r="M21" s="54">
        <f t="shared" si="3"/>
        <v>0</v>
      </c>
      <c r="N21" s="54" t="str">
        <f t="shared" si="3"/>
        <v># of Vehicles</v>
      </c>
      <c r="O21" s="54">
        <f t="shared" si="3"/>
        <v>0</v>
      </c>
      <c r="P21" s="54" t="str">
        <f t="shared" si="3"/>
        <v># of Vehicles</v>
      </c>
      <c r="Q21" s="54">
        <f t="shared" si="3"/>
        <v>0</v>
      </c>
      <c r="R21" s="54" t="str">
        <f t="shared" si="3"/>
        <v># of Vehicles</v>
      </c>
      <c r="S21" s="54">
        <f t="shared" si="3"/>
        <v>0</v>
      </c>
      <c r="T21" s="54" t="str">
        <f t="shared" si="3"/>
        <v># of Vehicles</v>
      </c>
      <c r="U21" s="54">
        <f t="shared" si="3"/>
        <v>0</v>
      </c>
      <c r="V21" s="54" t="str">
        <f t="shared" si="3"/>
        <v># of Vehicles</v>
      </c>
      <c r="W21" s="54">
        <f t="shared" si="3"/>
        <v>0</v>
      </c>
      <c r="X21" s="54" t="str">
        <f t="shared" si="3"/>
        <v># of Vehicles</v>
      </c>
      <c r="Y21" s="54">
        <f t="shared" si="3"/>
        <v>0</v>
      </c>
      <c r="AA21" s="54" t="str">
        <f>X21</f>
        <v># of Vehicles</v>
      </c>
      <c r="AB21" s="54">
        <f>Y21</f>
        <v>0</v>
      </c>
    </row>
    <row r="22" spans="1:28" ht="27.3" thickBot="1">
      <c r="A22" s="15" t="s">
        <v>106</v>
      </c>
      <c r="B22" s="215">
        <f>Sheet1!D85</f>
        <v>0</v>
      </c>
      <c r="C22" s="215">
        <f>Sheet1!G85</f>
        <v>0</v>
      </c>
      <c r="D22" s="215">
        <f>Sheet1!D86</f>
        <v>0</v>
      </c>
      <c r="E22" s="215">
        <f>Sheet1!G86</f>
        <v>0</v>
      </c>
      <c r="F22" s="215">
        <f>Sheet1!D87</f>
        <v>0</v>
      </c>
      <c r="G22" s="215">
        <f>Sheet1!G87</f>
        <v>0</v>
      </c>
      <c r="H22" s="215">
        <f>Sheet1!D88</f>
        <v>0</v>
      </c>
      <c r="I22" s="215">
        <f>Sheet1!G88</f>
        <v>0</v>
      </c>
      <c r="J22" s="215">
        <f>Sheet1!D89</f>
        <v>0</v>
      </c>
      <c r="K22" s="215">
        <f>Sheet1!G89</f>
        <v>0</v>
      </c>
      <c r="L22" s="215">
        <f>Sheet1!D90</f>
        <v>0</v>
      </c>
      <c r="M22" s="223">
        <f>Sheet1!G90</f>
        <v>0</v>
      </c>
      <c r="N22" s="215">
        <f>Sheet1!D91</f>
        <v>0</v>
      </c>
      <c r="O22" s="215">
        <f>Sheet1!G91</f>
        <v>0</v>
      </c>
      <c r="P22" s="215">
        <f>Sheet1!D92</f>
        <v>0</v>
      </c>
      <c r="Q22" s="215">
        <f>Sheet1!G92</f>
        <v>0</v>
      </c>
      <c r="R22" s="215">
        <f>Sheet1!D93</f>
        <v>0</v>
      </c>
      <c r="S22" s="215">
        <f>Sheet1!G93</f>
        <v>0</v>
      </c>
      <c r="T22" s="215">
        <f>Sheet1!D94</f>
        <v>0</v>
      </c>
      <c r="U22" s="224">
        <f>Sheet1!G94</f>
        <v>0</v>
      </c>
      <c r="V22" s="215">
        <f>Sheet1!D95</f>
        <v>0</v>
      </c>
      <c r="W22" s="215">
        <f>Sheet1!G95</f>
        <v>0</v>
      </c>
      <c r="X22" s="215">
        <f>Sheet1!D96</f>
        <v>0</v>
      </c>
      <c r="Y22" s="223">
        <f>Sheet1!G96</f>
        <v>0</v>
      </c>
      <c r="AA22">
        <f>B22+D22+F22+H22+J22+L22+N22+P22+R22+T22+V22+X22</f>
        <v>0</v>
      </c>
      <c r="AB22">
        <f>C22+E22+G22+I22+K22+M22+O22+Q22+S22+U22+W22+Y22</f>
        <v>0</v>
      </c>
    </row>
    <row r="23" spans="1:28" s="1" customFormat="1" ht="14.4">
      <c r="A23" s="205" t="s">
        <v>94</v>
      </c>
      <c r="B23" s="585">
        <f>Sheet1!E85</f>
        <v>0</v>
      </c>
      <c r="C23" s="586"/>
      <c r="D23" s="585">
        <f>Sheet1!E86</f>
        <v>0</v>
      </c>
      <c r="E23" s="586"/>
      <c r="F23" s="585">
        <f>Sheet1!E87</f>
        <v>0</v>
      </c>
      <c r="G23" s="586"/>
      <c r="H23" s="585">
        <f>Sheet1!E88</f>
        <v>0</v>
      </c>
      <c r="I23" s="586"/>
      <c r="J23" s="585">
        <f>Sheet1!E89</f>
        <v>0</v>
      </c>
      <c r="K23" s="586"/>
      <c r="L23" s="585">
        <f>Sheet1!E90</f>
        <v>0</v>
      </c>
      <c r="M23" s="586"/>
      <c r="N23" s="585">
        <f>Sheet1!E91</f>
        <v>0</v>
      </c>
      <c r="O23" s="586"/>
      <c r="P23" s="585">
        <f>Sheet1!E92</f>
        <v>0</v>
      </c>
      <c r="Q23" s="586"/>
      <c r="R23" s="585">
        <f>Sheet1!E93</f>
        <v>0</v>
      </c>
      <c r="S23" s="586"/>
      <c r="T23" s="585">
        <f>Sheet1!E94</f>
        <v>0</v>
      </c>
      <c r="U23" s="586"/>
      <c r="V23" s="585">
        <f>Sheet1!E95</f>
        <v>0</v>
      </c>
      <c r="W23" s="586"/>
      <c r="X23" s="585">
        <f>Sheet1!E96</f>
        <v>0</v>
      </c>
      <c r="Y23" s="586"/>
      <c r="AA23" s="592">
        <f>B23+D23+F23+H23+J23+L23+N23+P23+R23+T23+V23+X23</f>
        <v>0</v>
      </c>
      <c r="AB23" s="593"/>
    </row>
    <row r="24" spans="1:28" ht="15.3" thickBot="1"/>
    <row r="25" spans="1:28" ht="23.7" thickBot="1">
      <c r="A25" s="10"/>
      <c r="B25" s="587" t="s">
        <v>4</v>
      </c>
      <c r="C25" s="564"/>
      <c r="D25" s="564"/>
      <c r="E25" s="564"/>
      <c r="F25" s="564"/>
      <c r="G25" s="564"/>
      <c r="H25" s="564"/>
      <c r="I25" s="564"/>
      <c r="J25" s="564"/>
      <c r="K25" s="564"/>
      <c r="L25" s="564"/>
      <c r="M25" s="566"/>
      <c r="N25" s="588" t="s">
        <v>6</v>
      </c>
      <c r="O25" s="564"/>
      <c r="P25" s="564"/>
      <c r="Q25" s="564"/>
      <c r="R25" s="564"/>
      <c r="S25" s="566"/>
      <c r="T25" s="589" t="s">
        <v>8</v>
      </c>
      <c r="U25" s="564"/>
      <c r="V25" s="564"/>
      <c r="W25" s="564"/>
      <c r="X25" s="564"/>
      <c r="Y25" s="566"/>
    </row>
    <row r="26" spans="1:28" ht="16.8" customHeight="1">
      <c r="A26" s="569" t="s">
        <v>98</v>
      </c>
      <c r="B26" s="559" t="s">
        <v>81</v>
      </c>
      <c r="C26" s="560"/>
      <c r="D26" s="559" t="s">
        <v>36</v>
      </c>
      <c r="E26" s="560"/>
      <c r="F26" s="559" t="s">
        <v>82</v>
      </c>
      <c r="G26" s="560"/>
      <c r="H26" s="559" t="s">
        <v>41</v>
      </c>
      <c r="I26" s="560"/>
      <c r="J26" s="559" t="s">
        <v>99</v>
      </c>
      <c r="K26" s="560"/>
      <c r="L26" s="559" t="s">
        <v>100</v>
      </c>
      <c r="M26" s="560"/>
      <c r="N26" s="559" t="s">
        <v>85</v>
      </c>
      <c r="O26" s="560"/>
      <c r="P26" s="559" t="s">
        <v>86</v>
      </c>
      <c r="Q26" s="560"/>
      <c r="R26" s="559" t="s">
        <v>87</v>
      </c>
      <c r="S26" s="560"/>
      <c r="T26" s="559" t="s">
        <v>88</v>
      </c>
      <c r="U26" s="560"/>
      <c r="V26" s="559" t="s">
        <v>101</v>
      </c>
      <c r="W26" s="560"/>
      <c r="X26" s="559" t="s">
        <v>90</v>
      </c>
      <c r="Y26" s="560"/>
    </row>
    <row r="27" spans="1:28" ht="27.3" thickBot="1">
      <c r="A27" s="570"/>
      <c r="B27" s="54" t="str">
        <f t="shared" ref="B27:Y27" si="4">B21</f>
        <v># of Vehicles</v>
      </c>
      <c r="C27" s="54" t="str">
        <f t="shared" si="4"/>
        <v>Total Miles</v>
      </c>
      <c r="D27" s="54" t="str">
        <f t="shared" si="4"/>
        <v># of Vehicles</v>
      </c>
      <c r="E27" s="54" t="str">
        <f t="shared" si="4"/>
        <v>Total Miles</v>
      </c>
      <c r="F27" s="54" t="str">
        <f t="shared" si="4"/>
        <v># of Vehicles</v>
      </c>
      <c r="G27" s="54">
        <f>Sheet1!G21</f>
        <v>0</v>
      </c>
      <c r="H27" s="54" t="str">
        <f t="shared" si="4"/>
        <v># of Vehicles</v>
      </c>
      <c r="I27" s="54">
        <f t="shared" si="4"/>
        <v>0</v>
      </c>
      <c r="J27" s="54" t="str">
        <f t="shared" si="4"/>
        <v># of Vehicles</v>
      </c>
      <c r="K27" s="54">
        <f t="shared" si="4"/>
        <v>0</v>
      </c>
      <c r="L27" s="54" t="str">
        <f t="shared" si="4"/>
        <v># of Vehicles</v>
      </c>
      <c r="M27" s="54">
        <f t="shared" si="4"/>
        <v>0</v>
      </c>
      <c r="N27" s="54" t="str">
        <f t="shared" si="4"/>
        <v># of Vehicles</v>
      </c>
      <c r="O27" s="54">
        <f t="shared" si="4"/>
        <v>0</v>
      </c>
      <c r="P27" s="54" t="str">
        <f t="shared" si="4"/>
        <v># of Vehicles</v>
      </c>
      <c r="Q27" s="54">
        <f t="shared" si="4"/>
        <v>0</v>
      </c>
      <c r="R27" s="54" t="str">
        <f t="shared" si="4"/>
        <v># of Vehicles</v>
      </c>
      <c r="S27" s="54">
        <f t="shared" si="4"/>
        <v>0</v>
      </c>
      <c r="T27" s="54" t="str">
        <f t="shared" si="4"/>
        <v># of Vehicles</v>
      </c>
      <c r="U27" s="54">
        <f t="shared" si="4"/>
        <v>0</v>
      </c>
      <c r="V27" s="54" t="str">
        <f t="shared" si="4"/>
        <v># of Vehicles</v>
      </c>
      <c r="W27" s="54">
        <f t="shared" si="4"/>
        <v>0</v>
      </c>
      <c r="X27" s="54" t="str">
        <f t="shared" si="4"/>
        <v># of Vehicles</v>
      </c>
      <c r="Y27" s="54">
        <f t="shared" si="4"/>
        <v>0</v>
      </c>
      <c r="AA27" s="54" t="str">
        <f>X27</f>
        <v># of Vehicles</v>
      </c>
      <c r="AB27" s="54">
        <f>Y27</f>
        <v>0</v>
      </c>
    </row>
    <row r="28" spans="1:28" ht="27.3" thickBot="1">
      <c r="A28" s="15" t="s">
        <v>107</v>
      </c>
      <c r="B28" s="215">
        <f>Sheet1!D97</f>
        <v>0</v>
      </c>
      <c r="C28" s="215">
        <f>Sheet1!G97</f>
        <v>0</v>
      </c>
      <c r="D28" s="59">
        <f>Sheet1!D98</f>
        <v>0</v>
      </c>
      <c r="E28" s="59">
        <f>Sheet1!G98</f>
        <v>0</v>
      </c>
      <c r="F28" s="59">
        <f>Sheet1!D99</f>
        <v>0</v>
      </c>
      <c r="G28" s="59">
        <f>Sheet1!G99</f>
        <v>0</v>
      </c>
      <c r="H28" s="59">
        <f>Sheet1!D100</f>
        <v>0</v>
      </c>
      <c r="I28" s="63">
        <f>Sheet1!G100</f>
        <v>0</v>
      </c>
      <c r="J28" s="59">
        <f>Sheet1!D101</f>
        <v>0</v>
      </c>
      <c r="K28" s="59">
        <f>Sheet1!G101</f>
        <v>0</v>
      </c>
      <c r="L28" s="59">
        <f>Sheet1!D102</f>
        <v>0</v>
      </c>
      <c r="M28" s="225">
        <f>Sheet1!G102</f>
        <v>0</v>
      </c>
      <c r="N28" s="59">
        <f>Sheet1!D103</f>
        <v>0</v>
      </c>
      <c r="O28" s="59">
        <f>Sheet1!G103</f>
        <v>0</v>
      </c>
      <c r="P28" s="59">
        <f>Sheet1!D104</f>
        <v>0</v>
      </c>
      <c r="Q28" s="59">
        <f>Sheet1!G104</f>
        <v>0</v>
      </c>
      <c r="R28" s="59">
        <f>Sheet1!D105</f>
        <v>0</v>
      </c>
      <c r="S28" s="59">
        <f>Sheet1!G105</f>
        <v>0</v>
      </c>
      <c r="T28" s="59">
        <f>Sheet1!D106</f>
        <v>0</v>
      </c>
      <c r="U28" s="63">
        <f>Sheet1!G106</f>
        <v>0</v>
      </c>
      <c r="V28" s="59">
        <f>Sheet1!D107</f>
        <v>0</v>
      </c>
      <c r="W28" s="59">
        <f>Sheet1!G107</f>
        <v>0</v>
      </c>
      <c r="X28" s="59">
        <f>Sheet1!D108</f>
        <v>0</v>
      </c>
      <c r="Y28" s="59">
        <f>Sheet1!G108</f>
        <v>0</v>
      </c>
      <c r="AA28">
        <f>B28+D28+F28+H28+J28+L28+N28+P28+R28+T28+V28+X28</f>
        <v>0</v>
      </c>
      <c r="AB28">
        <f>C28+E28+G28+I28+K28+M28+O28+Q28+S28+U28+W28+Y28</f>
        <v>0</v>
      </c>
    </row>
    <row r="29" spans="1:28" s="1" customFormat="1" ht="14.4">
      <c r="A29" s="205" t="s">
        <v>94</v>
      </c>
      <c r="B29" s="585">
        <f>Sheet1!E97</f>
        <v>0</v>
      </c>
      <c r="C29" s="586"/>
      <c r="D29" s="590">
        <f>Sheet1!E98</f>
        <v>0</v>
      </c>
      <c r="E29" s="591"/>
      <c r="F29" s="585">
        <f>Sheet1!E99</f>
        <v>0</v>
      </c>
      <c r="G29" s="586"/>
      <c r="H29" s="585">
        <f>Sheet1!E100</f>
        <v>0</v>
      </c>
      <c r="I29" s="586"/>
      <c r="J29" s="585">
        <f>Sheet1!E101</f>
        <v>0</v>
      </c>
      <c r="K29" s="586"/>
      <c r="L29" s="585">
        <f>Sheet1!E102</f>
        <v>0</v>
      </c>
      <c r="M29" s="586"/>
      <c r="N29" s="585">
        <f>Sheet1!E103</f>
        <v>0</v>
      </c>
      <c r="O29" s="586"/>
      <c r="P29" s="590">
        <f>Sheet1!E104</f>
        <v>0</v>
      </c>
      <c r="Q29" s="591"/>
      <c r="R29" s="585">
        <f>Sheet1!E105</f>
        <v>0</v>
      </c>
      <c r="S29" s="586"/>
      <c r="T29" s="585">
        <f>Sheet1!E106</f>
        <v>0</v>
      </c>
      <c r="U29" s="586"/>
      <c r="V29" s="585">
        <f>Sheet1!E107</f>
        <v>0</v>
      </c>
      <c r="W29" s="586"/>
      <c r="X29" s="585">
        <f>Sheet1!E108</f>
        <v>0</v>
      </c>
      <c r="Y29" s="586"/>
      <c r="AA29" s="592">
        <f>B29+D29+F29+H29+J29+L29+N29+P29+R29+T29+V29+X29</f>
        <v>0</v>
      </c>
      <c r="AB29" s="593"/>
    </row>
    <row r="30" spans="1:28" ht="15.3" thickBot="1"/>
    <row r="31" spans="1:28" ht="23.7" thickBot="1">
      <c r="A31" s="10"/>
      <c r="B31" s="587" t="s">
        <v>4</v>
      </c>
      <c r="C31" s="564"/>
      <c r="D31" s="564"/>
      <c r="E31" s="564"/>
      <c r="F31" s="564"/>
      <c r="G31" s="564"/>
      <c r="H31" s="564"/>
      <c r="I31" s="564"/>
      <c r="J31" s="564"/>
      <c r="K31" s="564"/>
      <c r="L31" s="564"/>
      <c r="M31" s="566"/>
      <c r="N31" s="588" t="s">
        <v>6</v>
      </c>
      <c r="O31" s="564"/>
      <c r="P31" s="564"/>
      <c r="Q31" s="564"/>
      <c r="R31" s="564"/>
      <c r="S31" s="566"/>
      <c r="T31" s="589" t="s">
        <v>8</v>
      </c>
      <c r="U31" s="564"/>
      <c r="V31" s="564"/>
      <c r="W31" s="564"/>
      <c r="X31" s="564"/>
      <c r="Y31" s="566"/>
    </row>
    <row r="32" spans="1:28" ht="16.8" customHeight="1">
      <c r="A32" s="569" t="s">
        <v>98</v>
      </c>
      <c r="B32" s="559" t="s">
        <v>81</v>
      </c>
      <c r="C32" s="560"/>
      <c r="D32" s="559" t="s">
        <v>36</v>
      </c>
      <c r="E32" s="560"/>
      <c r="F32" s="559" t="s">
        <v>82</v>
      </c>
      <c r="G32" s="560"/>
      <c r="H32" s="559" t="s">
        <v>41</v>
      </c>
      <c r="I32" s="560"/>
      <c r="J32" s="559" t="s">
        <v>99</v>
      </c>
      <c r="K32" s="560"/>
      <c r="L32" s="559" t="s">
        <v>100</v>
      </c>
      <c r="M32" s="560"/>
      <c r="N32" s="559" t="s">
        <v>85</v>
      </c>
      <c r="O32" s="560"/>
      <c r="P32" s="559" t="s">
        <v>86</v>
      </c>
      <c r="Q32" s="560"/>
      <c r="R32" s="559" t="s">
        <v>87</v>
      </c>
      <c r="S32" s="560"/>
      <c r="T32" s="559" t="s">
        <v>88</v>
      </c>
      <c r="U32" s="560"/>
      <c r="V32" s="559" t="s">
        <v>101</v>
      </c>
      <c r="W32" s="560"/>
      <c r="X32" s="559" t="s">
        <v>90</v>
      </c>
      <c r="Y32" s="560"/>
    </row>
    <row r="33" spans="1:28" ht="27.3" thickBot="1">
      <c r="A33" s="570"/>
      <c r="B33" s="54" t="str">
        <f t="shared" ref="B33:Y33" si="5">B27</f>
        <v># of Vehicles</v>
      </c>
      <c r="C33" s="54" t="str">
        <f t="shared" si="5"/>
        <v>Total Miles</v>
      </c>
      <c r="D33" s="54" t="str">
        <f t="shared" si="5"/>
        <v># of Vehicles</v>
      </c>
      <c r="E33" s="54" t="str">
        <f t="shared" si="5"/>
        <v>Total Miles</v>
      </c>
      <c r="F33" s="54" t="str">
        <f t="shared" si="5"/>
        <v># of Vehicles</v>
      </c>
      <c r="G33" s="54">
        <f>Sheet1!G27</f>
        <v>0</v>
      </c>
      <c r="H33" s="54" t="str">
        <f t="shared" si="5"/>
        <v># of Vehicles</v>
      </c>
      <c r="I33" s="54">
        <f t="shared" si="5"/>
        <v>0</v>
      </c>
      <c r="J33" s="54" t="str">
        <f t="shared" si="5"/>
        <v># of Vehicles</v>
      </c>
      <c r="K33" s="54">
        <f t="shared" si="5"/>
        <v>0</v>
      </c>
      <c r="L33" s="54" t="str">
        <f t="shared" si="5"/>
        <v># of Vehicles</v>
      </c>
      <c r="M33" s="54">
        <f t="shared" si="5"/>
        <v>0</v>
      </c>
      <c r="N33" s="54" t="str">
        <f t="shared" si="5"/>
        <v># of Vehicles</v>
      </c>
      <c r="O33" s="54">
        <f t="shared" si="5"/>
        <v>0</v>
      </c>
      <c r="P33" s="54" t="str">
        <f t="shared" si="5"/>
        <v># of Vehicles</v>
      </c>
      <c r="Q33" s="54">
        <f t="shared" si="5"/>
        <v>0</v>
      </c>
      <c r="R33" s="54" t="str">
        <f t="shared" si="5"/>
        <v># of Vehicles</v>
      </c>
      <c r="S33" s="54">
        <f t="shared" si="5"/>
        <v>0</v>
      </c>
      <c r="T33" s="54" t="str">
        <f t="shared" si="5"/>
        <v># of Vehicles</v>
      </c>
      <c r="U33" s="54">
        <f t="shared" si="5"/>
        <v>0</v>
      </c>
      <c r="V33" s="54" t="str">
        <f t="shared" si="5"/>
        <v># of Vehicles</v>
      </c>
      <c r="W33" s="54">
        <f t="shared" si="5"/>
        <v>0</v>
      </c>
      <c r="X33" s="54" t="str">
        <f t="shared" si="5"/>
        <v># of Vehicles</v>
      </c>
      <c r="Y33" s="54">
        <f t="shared" si="5"/>
        <v>0</v>
      </c>
      <c r="AA33" s="54" t="str">
        <f>X33</f>
        <v># of Vehicles</v>
      </c>
      <c r="AB33" s="54">
        <f>Y33</f>
        <v>0</v>
      </c>
    </row>
    <row r="34" spans="1:28" ht="27.3" thickBot="1">
      <c r="A34" s="15" t="s">
        <v>108</v>
      </c>
      <c r="B34" s="215">
        <f>Sheet1!D109</f>
        <v>0</v>
      </c>
      <c r="C34" s="215">
        <f>Sheet1!G109</f>
        <v>0</v>
      </c>
      <c r="D34" s="59">
        <f>Sheet1!D110</f>
        <v>0</v>
      </c>
      <c r="E34" s="59">
        <f>Sheet1!G110</f>
        <v>0</v>
      </c>
      <c r="F34" s="59">
        <f>Sheet1!D111</f>
        <v>0</v>
      </c>
      <c r="G34" s="59">
        <f>Sheet1!G111</f>
        <v>0</v>
      </c>
      <c r="H34" s="59">
        <f>Sheet1!D112</f>
        <v>0</v>
      </c>
      <c r="I34" s="59">
        <f>Sheet1!G112</f>
        <v>0</v>
      </c>
      <c r="J34" s="59">
        <f>Sheet1!D113</f>
        <v>0</v>
      </c>
      <c r="K34" s="59">
        <f>Sheet1!G113</f>
        <v>0</v>
      </c>
      <c r="L34" s="59">
        <f>Sheet1!D114</f>
        <v>0</v>
      </c>
      <c r="M34" s="59">
        <f>Sheet1!G114</f>
        <v>0</v>
      </c>
      <c r="N34" s="59">
        <f>Sheet1!D115</f>
        <v>0</v>
      </c>
      <c r="O34" s="59">
        <f>Sheet1!G115</f>
        <v>0</v>
      </c>
      <c r="P34" s="59">
        <f>Sheet1!D116</f>
        <v>0</v>
      </c>
      <c r="Q34" s="59">
        <f>Sheet1!G116</f>
        <v>0</v>
      </c>
      <c r="R34" s="59">
        <f>Sheet1!D117</f>
        <v>0</v>
      </c>
      <c r="S34" s="59">
        <f>Sheet1!G117</f>
        <v>0</v>
      </c>
      <c r="T34" s="59">
        <f>Sheet1!D118</f>
        <v>0</v>
      </c>
      <c r="U34" s="59">
        <f>Sheet1!G118</f>
        <v>0</v>
      </c>
      <c r="V34" s="59">
        <f>Sheet1!D119</f>
        <v>0</v>
      </c>
      <c r="W34" s="216">
        <f>Sheet1!G119</f>
        <v>0</v>
      </c>
      <c r="X34" s="59">
        <f>Sheet1!D120</f>
        <v>0</v>
      </c>
      <c r="Y34" s="59">
        <f>Sheet1!G120</f>
        <v>0</v>
      </c>
      <c r="AA34">
        <f>B34+D34+F34+H34+J34+L34+N34+P34+R34+T34+V34+X34</f>
        <v>0</v>
      </c>
      <c r="AB34">
        <f>C34+E34+G34+I34+K34+M34+O34+Q34+S34+U34+W34+Y34</f>
        <v>0</v>
      </c>
    </row>
    <row r="35" spans="1:28" s="1" customFormat="1" ht="14.4">
      <c r="A35" s="205" t="s">
        <v>94</v>
      </c>
      <c r="B35" s="585">
        <f>Sheet1!E109</f>
        <v>0</v>
      </c>
      <c r="C35" s="586"/>
      <c r="D35" s="585">
        <f>Sheet1!E110</f>
        <v>0</v>
      </c>
      <c r="E35" s="586"/>
      <c r="F35" s="585">
        <f>Sheet1!E111</f>
        <v>0</v>
      </c>
      <c r="G35" s="586"/>
      <c r="H35" s="585">
        <f>Sheet1!E112</f>
        <v>0</v>
      </c>
      <c r="I35" s="586"/>
      <c r="J35" s="585">
        <f>Sheet1!E113</f>
        <v>0</v>
      </c>
      <c r="K35" s="586"/>
      <c r="L35" s="585">
        <f>Sheet1!E114</f>
        <v>0</v>
      </c>
      <c r="M35" s="586"/>
      <c r="N35" s="585">
        <f>Sheet1!E115</f>
        <v>0</v>
      </c>
      <c r="O35" s="586"/>
      <c r="P35" s="585">
        <f>Sheet1!E116</f>
        <v>0</v>
      </c>
      <c r="Q35" s="586"/>
      <c r="R35" s="585">
        <f>Sheet1!E117</f>
        <v>0</v>
      </c>
      <c r="S35" s="586"/>
      <c r="T35" s="585">
        <f>Sheet1!E118</f>
        <v>0</v>
      </c>
      <c r="U35" s="586"/>
      <c r="V35" s="585">
        <f>Sheet1!E119</f>
        <v>0</v>
      </c>
      <c r="W35" s="586"/>
      <c r="X35" s="585">
        <f>Sheet1!E120</f>
        <v>0</v>
      </c>
      <c r="Y35" s="586"/>
      <c r="AA35" s="592">
        <f>B35+D35+F35+H35+J35+L35+N35+P35+R35+T35+V35+X35</f>
        <v>0</v>
      </c>
      <c r="AB35" s="593"/>
    </row>
    <row r="36" spans="1:28" ht="15.3" thickBot="1"/>
    <row r="37" spans="1:28" ht="23.7" thickBot="1">
      <c r="A37" s="10"/>
      <c r="B37" s="587" t="s">
        <v>4</v>
      </c>
      <c r="C37" s="564"/>
      <c r="D37" s="564"/>
      <c r="E37" s="564"/>
      <c r="F37" s="564"/>
      <c r="G37" s="564"/>
      <c r="H37" s="564"/>
      <c r="I37" s="564"/>
      <c r="J37" s="564"/>
      <c r="K37" s="564"/>
      <c r="L37" s="564"/>
      <c r="M37" s="566"/>
      <c r="N37" s="588" t="s">
        <v>6</v>
      </c>
      <c r="O37" s="564"/>
      <c r="P37" s="564"/>
      <c r="Q37" s="564"/>
      <c r="R37" s="564"/>
      <c r="S37" s="566"/>
      <c r="T37" s="589" t="s">
        <v>8</v>
      </c>
      <c r="U37" s="564"/>
      <c r="V37" s="564"/>
      <c r="W37" s="564"/>
      <c r="X37" s="564"/>
      <c r="Y37" s="566"/>
    </row>
    <row r="38" spans="1:28" ht="16.8" customHeight="1">
      <c r="A38" s="569" t="s">
        <v>98</v>
      </c>
      <c r="B38" s="559" t="s">
        <v>81</v>
      </c>
      <c r="C38" s="560"/>
      <c r="D38" s="559" t="s">
        <v>36</v>
      </c>
      <c r="E38" s="560"/>
      <c r="F38" s="559" t="s">
        <v>82</v>
      </c>
      <c r="G38" s="560"/>
      <c r="H38" s="559" t="s">
        <v>41</v>
      </c>
      <c r="I38" s="560"/>
      <c r="J38" s="559" t="s">
        <v>99</v>
      </c>
      <c r="K38" s="560"/>
      <c r="L38" s="559" t="s">
        <v>100</v>
      </c>
      <c r="M38" s="560"/>
      <c r="N38" s="559" t="s">
        <v>85</v>
      </c>
      <c r="O38" s="560"/>
      <c r="P38" s="559" t="s">
        <v>86</v>
      </c>
      <c r="Q38" s="560"/>
      <c r="R38" s="559" t="s">
        <v>87</v>
      </c>
      <c r="S38" s="560"/>
      <c r="T38" s="559" t="s">
        <v>88</v>
      </c>
      <c r="U38" s="560"/>
      <c r="V38" s="559" t="s">
        <v>101</v>
      </c>
      <c r="W38" s="560"/>
      <c r="X38" s="559" t="s">
        <v>90</v>
      </c>
      <c r="Y38" s="560"/>
    </row>
    <row r="39" spans="1:28" ht="27.3" thickBot="1">
      <c r="A39" s="570"/>
      <c r="B39" s="54" t="str">
        <f t="shared" ref="B39:Y39" si="6">B33</f>
        <v># of Vehicles</v>
      </c>
      <c r="C39" s="54" t="str">
        <f t="shared" si="6"/>
        <v>Total Miles</v>
      </c>
      <c r="D39" s="54" t="str">
        <f t="shared" si="6"/>
        <v># of Vehicles</v>
      </c>
      <c r="E39" s="54" t="str">
        <f t="shared" si="6"/>
        <v>Total Miles</v>
      </c>
      <c r="F39" s="54" t="str">
        <f t="shared" si="6"/>
        <v># of Vehicles</v>
      </c>
      <c r="G39" s="54">
        <f>Sheet1!G33</f>
        <v>0</v>
      </c>
      <c r="H39" s="54" t="str">
        <f t="shared" si="6"/>
        <v># of Vehicles</v>
      </c>
      <c r="I39" s="54">
        <f t="shared" si="6"/>
        <v>0</v>
      </c>
      <c r="J39" s="54" t="str">
        <f t="shared" si="6"/>
        <v># of Vehicles</v>
      </c>
      <c r="K39" s="54">
        <f t="shared" si="6"/>
        <v>0</v>
      </c>
      <c r="L39" s="54" t="str">
        <f t="shared" si="6"/>
        <v># of Vehicles</v>
      </c>
      <c r="M39" s="54">
        <f t="shared" si="6"/>
        <v>0</v>
      </c>
      <c r="N39" s="54" t="str">
        <f t="shared" si="6"/>
        <v># of Vehicles</v>
      </c>
      <c r="O39" s="54">
        <f t="shared" si="6"/>
        <v>0</v>
      </c>
      <c r="P39" s="54" t="str">
        <f t="shared" si="6"/>
        <v># of Vehicles</v>
      </c>
      <c r="Q39" s="54">
        <f t="shared" si="6"/>
        <v>0</v>
      </c>
      <c r="R39" s="54" t="str">
        <f t="shared" si="6"/>
        <v># of Vehicles</v>
      </c>
      <c r="S39" s="54">
        <f t="shared" si="6"/>
        <v>0</v>
      </c>
      <c r="T39" s="54" t="str">
        <f t="shared" si="6"/>
        <v># of Vehicles</v>
      </c>
      <c r="U39" s="54">
        <f t="shared" si="6"/>
        <v>0</v>
      </c>
      <c r="V39" s="54" t="str">
        <f t="shared" si="6"/>
        <v># of Vehicles</v>
      </c>
      <c r="W39" s="54">
        <f t="shared" si="6"/>
        <v>0</v>
      </c>
      <c r="X39" s="54" t="str">
        <f t="shared" si="6"/>
        <v># of Vehicles</v>
      </c>
      <c r="Y39" s="54">
        <f t="shared" si="6"/>
        <v>0</v>
      </c>
      <c r="AA39" s="54" t="str">
        <f>X39</f>
        <v># of Vehicles</v>
      </c>
      <c r="AB39" s="54">
        <f>Y39</f>
        <v>0</v>
      </c>
    </row>
    <row r="40" spans="1:28" ht="27.3" thickBot="1">
      <c r="A40" s="15" t="s">
        <v>109</v>
      </c>
      <c r="B40" s="215">
        <f>Sheet1!D121</f>
        <v>0</v>
      </c>
      <c r="C40" s="215">
        <f>Sheet1!G121</f>
        <v>0</v>
      </c>
      <c r="D40" s="59">
        <f>Sheet1!D122</f>
        <v>0</v>
      </c>
      <c r="E40" s="59">
        <f>Sheet1!G122</f>
        <v>0</v>
      </c>
      <c r="F40" s="59">
        <f>Sheet1!D123</f>
        <v>0</v>
      </c>
      <c r="G40" s="59">
        <f>Sheet1!G123</f>
        <v>0</v>
      </c>
      <c r="H40" s="59">
        <f>Sheet1!D124</f>
        <v>0</v>
      </c>
      <c r="I40" s="59">
        <f>Sheet1!G124</f>
        <v>0</v>
      </c>
      <c r="J40" s="59">
        <f>Sheet1!D125</f>
        <v>0</v>
      </c>
      <c r="K40" s="59">
        <f>Sheet1!G125</f>
        <v>0</v>
      </c>
      <c r="L40" s="59">
        <f>Sheet1!D126</f>
        <v>0</v>
      </c>
      <c r="M40" s="59">
        <f>Sheet1!G126</f>
        <v>0</v>
      </c>
      <c r="N40" s="59">
        <f>Sheet1!D127</f>
        <v>0</v>
      </c>
      <c r="O40" s="59">
        <f>Sheet1!G127</f>
        <v>0</v>
      </c>
      <c r="P40" s="59">
        <f>Sheet1!D128</f>
        <v>0</v>
      </c>
      <c r="Q40" s="59">
        <f>Sheet1!G128</f>
        <v>0</v>
      </c>
      <c r="R40" s="59">
        <f>Sheet1!D129</f>
        <v>0</v>
      </c>
      <c r="S40" s="59">
        <f>Sheet1!G129</f>
        <v>0</v>
      </c>
      <c r="T40" s="59">
        <f>Sheet1!D130</f>
        <v>0</v>
      </c>
      <c r="U40" s="59">
        <f>Sheet1!G130</f>
        <v>0</v>
      </c>
      <c r="V40" s="59">
        <f>Sheet1!D131</f>
        <v>0</v>
      </c>
      <c r="W40" s="59">
        <f>Sheet1!G131</f>
        <v>0</v>
      </c>
      <c r="X40" s="59">
        <f>Sheet1!D132</f>
        <v>0</v>
      </c>
      <c r="Y40" s="59">
        <f>Sheet1!G132</f>
        <v>0</v>
      </c>
      <c r="AA40">
        <f>B40+D40+F40+H40+J40+L40+N40+P40+R40+T40+V40+X40</f>
        <v>0</v>
      </c>
      <c r="AB40">
        <f>C40+E40+G40+I40+K40+M40+O40+Q40+S40+U40+W40+Y40</f>
        <v>0</v>
      </c>
    </row>
    <row r="41" spans="1:28" s="1" customFormat="1" ht="14.4">
      <c r="A41" s="205" t="s">
        <v>94</v>
      </c>
      <c r="B41" s="585">
        <f>Sheet1!E121</f>
        <v>0</v>
      </c>
      <c r="C41" s="586"/>
      <c r="D41" s="585">
        <f>Sheet1!E122</f>
        <v>0</v>
      </c>
      <c r="E41" s="586"/>
      <c r="F41" s="585">
        <f>Sheet1!E123</f>
        <v>0</v>
      </c>
      <c r="G41" s="586"/>
      <c r="H41" s="585">
        <f>Sheet1!E124</f>
        <v>0</v>
      </c>
      <c r="I41" s="586"/>
      <c r="J41" s="585">
        <f>Sheet1!E125</f>
        <v>0</v>
      </c>
      <c r="K41" s="586"/>
      <c r="L41" s="585">
        <f>Sheet1!E126</f>
        <v>0</v>
      </c>
      <c r="M41" s="586"/>
      <c r="N41" s="585">
        <f>Sheet1!E127</f>
        <v>0</v>
      </c>
      <c r="O41" s="586"/>
      <c r="P41" s="585">
        <f>Sheet1!E128</f>
        <v>0</v>
      </c>
      <c r="Q41" s="586"/>
      <c r="R41" s="585">
        <f>Sheet1!E129</f>
        <v>0</v>
      </c>
      <c r="S41" s="586"/>
      <c r="T41" s="585">
        <f>Sheet1!E130</f>
        <v>0</v>
      </c>
      <c r="U41" s="586"/>
      <c r="V41" s="585">
        <f>Sheet1!E131</f>
        <v>0</v>
      </c>
      <c r="W41" s="586"/>
      <c r="X41" s="585">
        <f>Sheet1!E132</f>
        <v>0</v>
      </c>
      <c r="Y41" s="586"/>
      <c r="AA41" s="592">
        <f>B41+D41+F41+H41+J41+L41+N41+P41+R41+T41+V41+X41</f>
        <v>0</v>
      </c>
      <c r="AB41" s="593"/>
    </row>
    <row r="42" spans="1:28" ht="15.3" thickBot="1"/>
    <row r="43" spans="1:28" ht="23.7" thickBot="1">
      <c r="A43" s="10"/>
      <c r="B43" s="587" t="s">
        <v>4</v>
      </c>
      <c r="C43" s="564"/>
      <c r="D43" s="564"/>
      <c r="E43" s="564"/>
      <c r="F43" s="564"/>
      <c r="G43" s="564"/>
      <c r="H43" s="564"/>
      <c r="I43" s="564"/>
      <c r="J43" s="564"/>
      <c r="K43" s="564"/>
      <c r="L43" s="564"/>
      <c r="M43" s="566"/>
      <c r="N43" s="588" t="s">
        <v>6</v>
      </c>
      <c r="O43" s="564"/>
      <c r="P43" s="564"/>
      <c r="Q43" s="564"/>
      <c r="R43" s="564"/>
      <c r="S43" s="566"/>
      <c r="T43" s="589" t="s">
        <v>8</v>
      </c>
      <c r="U43" s="564"/>
      <c r="V43" s="564"/>
      <c r="W43" s="564"/>
      <c r="X43" s="564"/>
      <c r="Y43" s="566"/>
    </row>
    <row r="44" spans="1:28" ht="16.8" customHeight="1">
      <c r="A44" s="569" t="s">
        <v>98</v>
      </c>
      <c r="B44" s="559" t="s">
        <v>81</v>
      </c>
      <c r="C44" s="560"/>
      <c r="D44" s="559" t="s">
        <v>36</v>
      </c>
      <c r="E44" s="560"/>
      <c r="F44" s="559" t="s">
        <v>82</v>
      </c>
      <c r="G44" s="560"/>
      <c r="H44" s="559" t="s">
        <v>41</v>
      </c>
      <c r="I44" s="560"/>
      <c r="J44" s="559" t="s">
        <v>99</v>
      </c>
      <c r="K44" s="560"/>
      <c r="L44" s="559" t="s">
        <v>100</v>
      </c>
      <c r="M44" s="560"/>
      <c r="N44" s="559" t="s">
        <v>85</v>
      </c>
      <c r="O44" s="560"/>
      <c r="P44" s="559" t="s">
        <v>86</v>
      </c>
      <c r="Q44" s="560"/>
      <c r="R44" s="559" t="s">
        <v>87</v>
      </c>
      <c r="S44" s="560"/>
      <c r="T44" s="559" t="s">
        <v>88</v>
      </c>
      <c r="U44" s="560"/>
      <c r="V44" s="559" t="s">
        <v>101</v>
      </c>
      <c r="W44" s="560"/>
      <c r="X44" s="559" t="s">
        <v>90</v>
      </c>
      <c r="Y44" s="560"/>
    </row>
    <row r="45" spans="1:28" ht="27.3" thickBot="1">
      <c r="A45" s="570"/>
      <c r="B45" s="54" t="str">
        <f t="shared" ref="B45:Y45" si="7">B39</f>
        <v># of Vehicles</v>
      </c>
      <c r="C45" s="54" t="str">
        <f t="shared" si="7"/>
        <v>Total Miles</v>
      </c>
      <c r="D45" s="54" t="str">
        <f t="shared" si="7"/>
        <v># of Vehicles</v>
      </c>
      <c r="E45" s="54" t="str">
        <f t="shared" si="7"/>
        <v>Total Miles</v>
      </c>
      <c r="F45" s="54" t="str">
        <f t="shared" si="7"/>
        <v># of Vehicles</v>
      </c>
      <c r="G45" s="54">
        <f>Sheet1!G39</f>
        <v>0</v>
      </c>
      <c r="H45" s="54" t="str">
        <f t="shared" si="7"/>
        <v># of Vehicles</v>
      </c>
      <c r="I45" s="54">
        <f t="shared" si="7"/>
        <v>0</v>
      </c>
      <c r="J45" s="54" t="str">
        <f t="shared" si="7"/>
        <v># of Vehicles</v>
      </c>
      <c r="K45" s="54">
        <f t="shared" si="7"/>
        <v>0</v>
      </c>
      <c r="L45" s="54" t="str">
        <f t="shared" si="7"/>
        <v># of Vehicles</v>
      </c>
      <c r="M45" s="54">
        <f t="shared" si="7"/>
        <v>0</v>
      </c>
      <c r="N45" s="54" t="str">
        <f t="shared" si="7"/>
        <v># of Vehicles</v>
      </c>
      <c r="O45" s="54">
        <f t="shared" si="7"/>
        <v>0</v>
      </c>
      <c r="P45" s="54" t="str">
        <f t="shared" si="7"/>
        <v># of Vehicles</v>
      </c>
      <c r="Q45" s="54">
        <f t="shared" si="7"/>
        <v>0</v>
      </c>
      <c r="R45" s="54" t="str">
        <f t="shared" si="7"/>
        <v># of Vehicles</v>
      </c>
      <c r="S45" s="54">
        <f t="shared" si="7"/>
        <v>0</v>
      </c>
      <c r="T45" s="54" t="str">
        <f t="shared" si="7"/>
        <v># of Vehicles</v>
      </c>
      <c r="U45" s="54">
        <f t="shared" si="7"/>
        <v>0</v>
      </c>
      <c r="V45" s="54" t="str">
        <f t="shared" si="7"/>
        <v># of Vehicles</v>
      </c>
      <c r="W45" s="54">
        <f t="shared" si="7"/>
        <v>0</v>
      </c>
      <c r="X45" s="54" t="str">
        <f t="shared" si="7"/>
        <v># of Vehicles</v>
      </c>
      <c r="Y45" s="54">
        <f t="shared" si="7"/>
        <v>0</v>
      </c>
      <c r="AA45" s="54" t="str">
        <f>X45</f>
        <v># of Vehicles</v>
      </c>
      <c r="AB45" s="54">
        <f>Y45</f>
        <v>0</v>
      </c>
    </row>
    <row r="46" spans="1:28" ht="27.3" thickBot="1">
      <c r="A46" s="15" t="s">
        <v>110</v>
      </c>
      <c r="B46" s="215">
        <f>Sheet1!D133</f>
        <v>0</v>
      </c>
      <c r="C46" s="215">
        <f>Sheet1!G133</f>
        <v>0</v>
      </c>
      <c r="D46" s="215">
        <f>Sheet1!D134</f>
        <v>0</v>
      </c>
      <c r="E46" s="215">
        <f>Sheet1!G134</f>
        <v>0</v>
      </c>
      <c r="F46" s="215">
        <f>Sheet1!D135</f>
        <v>0</v>
      </c>
      <c r="G46" s="215">
        <f>Sheet1!G135</f>
        <v>0</v>
      </c>
      <c r="H46" s="215">
        <f>Sheet1!D136</f>
        <v>0</v>
      </c>
      <c r="I46" s="215">
        <f>Sheet1!G136</f>
        <v>0</v>
      </c>
      <c r="J46" s="215">
        <f>Sheet1!D137</f>
        <v>0</v>
      </c>
      <c r="K46" s="215">
        <f>Sheet1!G137</f>
        <v>0</v>
      </c>
      <c r="L46" s="215">
        <f>Sheet1!D138</f>
        <v>0</v>
      </c>
      <c r="M46" s="215">
        <f>Sheet1!G138</f>
        <v>0</v>
      </c>
      <c r="N46" s="215">
        <f>Sheet1!D139</f>
        <v>0</v>
      </c>
      <c r="O46" s="215">
        <f>Sheet1!G139</f>
        <v>0</v>
      </c>
      <c r="P46" s="215">
        <f>Sheet1!D140</f>
        <v>0</v>
      </c>
      <c r="Q46" s="215">
        <f>Sheet1!G140</f>
        <v>0</v>
      </c>
      <c r="R46" s="215">
        <f>Sheet1!D141</f>
        <v>0</v>
      </c>
      <c r="S46" s="215">
        <f>Sheet1!G141</f>
        <v>0</v>
      </c>
      <c r="T46" s="215">
        <f>Sheet1!D142</f>
        <v>0</v>
      </c>
      <c r="U46" s="215">
        <f>Sheet1!G142</f>
        <v>0</v>
      </c>
      <c r="V46" s="215">
        <f>Sheet1!D143</f>
        <v>0</v>
      </c>
      <c r="W46" s="215">
        <f>Sheet1!G143</f>
        <v>0</v>
      </c>
      <c r="X46" s="215">
        <f>Sheet1!D144</f>
        <v>0</v>
      </c>
      <c r="Y46" s="215">
        <f>Sheet1!G144</f>
        <v>0</v>
      </c>
      <c r="AA46">
        <f>B46+D46+F46+H46+J46+L46+N46+P46+R46+T46+V46+X46</f>
        <v>0</v>
      </c>
      <c r="AB46">
        <f>C46+E46+G46+I46+K46+M46+O46+Q46+S46+U46+W46+Y46</f>
        <v>0</v>
      </c>
    </row>
    <row r="47" spans="1:28" s="1" customFormat="1" ht="14.4">
      <c r="A47" s="205" t="s">
        <v>94</v>
      </c>
      <c r="B47" s="585">
        <f>Sheet1!E133</f>
        <v>0</v>
      </c>
      <c r="C47" s="586"/>
      <c r="D47" s="585">
        <f>Sheet1!E134</f>
        <v>0</v>
      </c>
      <c r="E47" s="586"/>
      <c r="F47" s="585">
        <f>Sheet1!E135</f>
        <v>0</v>
      </c>
      <c r="G47" s="586"/>
      <c r="H47" s="585">
        <f>Sheet1!E136</f>
        <v>0</v>
      </c>
      <c r="I47" s="586"/>
      <c r="J47" s="585">
        <f>Sheet1!E137</f>
        <v>0</v>
      </c>
      <c r="K47" s="586"/>
      <c r="L47" s="585">
        <f>Sheet1!E138</f>
        <v>0</v>
      </c>
      <c r="M47" s="586"/>
      <c r="N47" s="585">
        <f>Sheet1!E139</f>
        <v>0</v>
      </c>
      <c r="O47" s="586"/>
      <c r="P47" s="585">
        <f>Sheet1!E140</f>
        <v>0</v>
      </c>
      <c r="Q47" s="586"/>
      <c r="R47" s="585">
        <f>Sheet1!E141</f>
        <v>0</v>
      </c>
      <c r="S47" s="586"/>
      <c r="T47" s="585">
        <f>Sheet1!E142</f>
        <v>0</v>
      </c>
      <c r="U47" s="586"/>
      <c r="V47" s="585">
        <f>Sheet1!E143</f>
        <v>0</v>
      </c>
      <c r="W47" s="586"/>
      <c r="X47" s="585">
        <f>Sheet1!E144</f>
        <v>0</v>
      </c>
      <c r="Y47" s="586"/>
      <c r="AA47" s="592">
        <f>B47+D47+F47+H47+J47+L47+N47+P47+R47+T47+V47+X47</f>
        <v>0</v>
      </c>
      <c r="AB47" s="593"/>
    </row>
    <row r="48" spans="1:28" ht="15.3" thickBot="1"/>
    <row r="49" spans="1:28" ht="23.7" thickBot="1">
      <c r="A49" s="10"/>
      <c r="B49" s="587" t="s">
        <v>4</v>
      </c>
      <c r="C49" s="564"/>
      <c r="D49" s="564"/>
      <c r="E49" s="564"/>
      <c r="F49" s="564"/>
      <c r="G49" s="564"/>
      <c r="H49" s="564"/>
      <c r="I49" s="564"/>
      <c r="J49" s="564"/>
      <c r="K49" s="564"/>
      <c r="L49" s="564"/>
      <c r="M49" s="566"/>
      <c r="N49" s="588" t="s">
        <v>6</v>
      </c>
      <c r="O49" s="564"/>
      <c r="P49" s="564"/>
      <c r="Q49" s="564"/>
      <c r="R49" s="564"/>
      <c r="S49" s="566"/>
      <c r="T49" s="589" t="s">
        <v>8</v>
      </c>
      <c r="U49" s="564"/>
      <c r="V49" s="564"/>
      <c r="W49" s="564"/>
      <c r="X49" s="564"/>
      <c r="Y49" s="566"/>
    </row>
    <row r="50" spans="1:28" ht="16.8" customHeight="1">
      <c r="A50" s="569" t="s">
        <v>98</v>
      </c>
      <c r="B50" s="559" t="s">
        <v>81</v>
      </c>
      <c r="C50" s="560"/>
      <c r="D50" s="559" t="s">
        <v>36</v>
      </c>
      <c r="E50" s="560"/>
      <c r="F50" s="559" t="s">
        <v>82</v>
      </c>
      <c r="G50" s="560"/>
      <c r="H50" s="559" t="s">
        <v>41</v>
      </c>
      <c r="I50" s="560"/>
      <c r="J50" s="559" t="s">
        <v>99</v>
      </c>
      <c r="K50" s="560"/>
      <c r="L50" s="559" t="s">
        <v>100</v>
      </c>
      <c r="M50" s="560"/>
      <c r="N50" s="559" t="s">
        <v>85</v>
      </c>
      <c r="O50" s="560"/>
      <c r="P50" s="559" t="s">
        <v>86</v>
      </c>
      <c r="Q50" s="560"/>
      <c r="R50" s="559" t="s">
        <v>87</v>
      </c>
      <c r="S50" s="560"/>
      <c r="T50" s="559" t="s">
        <v>88</v>
      </c>
      <c r="U50" s="560"/>
      <c r="V50" s="559" t="s">
        <v>101</v>
      </c>
      <c r="W50" s="560"/>
      <c r="X50" s="559" t="s">
        <v>90</v>
      </c>
      <c r="Y50" s="560"/>
    </row>
    <row r="51" spans="1:28" ht="27.3" thickBot="1">
      <c r="A51" s="570"/>
      <c r="B51" s="54" t="str">
        <f t="shared" ref="B51:Y51" si="8">B45</f>
        <v># of Vehicles</v>
      </c>
      <c r="C51" s="54" t="str">
        <f t="shared" si="8"/>
        <v>Total Miles</v>
      </c>
      <c r="D51" s="54" t="str">
        <f t="shared" si="8"/>
        <v># of Vehicles</v>
      </c>
      <c r="E51" s="54" t="str">
        <f t="shared" si="8"/>
        <v>Total Miles</v>
      </c>
      <c r="F51" s="54" t="str">
        <f t="shared" si="8"/>
        <v># of Vehicles</v>
      </c>
      <c r="G51" s="54">
        <f>Sheet1!G45</f>
        <v>0</v>
      </c>
      <c r="H51" s="54" t="str">
        <f t="shared" si="8"/>
        <v># of Vehicles</v>
      </c>
      <c r="I51" s="54">
        <f t="shared" si="8"/>
        <v>0</v>
      </c>
      <c r="J51" s="54" t="str">
        <f t="shared" si="8"/>
        <v># of Vehicles</v>
      </c>
      <c r="K51" s="54">
        <f t="shared" si="8"/>
        <v>0</v>
      </c>
      <c r="L51" s="54" t="str">
        <f t="shared" si="8"/>
        <v># of Vehicles</v>
      </c>
      <c r="M51" s="54">
        <f t="shared" si="8"/>
        <v>0</v>
      </c>
      <c r="N51" s="54" t="str">
        <f t="shared" si="8"/>
        <v># of Vehicles</v>
      </c>
      <c r="O51" s="54">
        <f t="shared" si="8"/>
        <v>0</v>
      </c>
      <c r="P51" s="54" t="str">
        <f t="shared" si="8"/>
        <v># of Vehicles</v>
      </c>
      <c r="Q51" s="54">
        <f t="shared" si="8"/>
        <v>0</v>
      </c>
      <c r="R51" s="54" t="str">
        <f t="shared" si="8"/>
        <v># of Vehicles</v>
      </c>
      <c r="S51" s="54">
        <f t="shared" si="8"/>
        <v>0</v>
      </c>
      <c r="T51" s="54" t="str">
        <f t="shared" si="8"/>
        <v># of Vehicles</v>
      </c>
      <c r="U51" s="54">
        <f t="shared" si="8"/>
        <v>0</v>
      </c>
      <c r="V51" s="54" t="str">
        <f t="shared" si="8"/>
        <v># of Vehicles</v>
      </c>
      <c r="W51" s="54">
        <f t="shared" si="8"/>
        <v>0</v>
      </c>
      <c r="X51" s="54" t="str">
        <f t="shared" si="8"/>
        <v># of Vehicles</v>
      </c>
      <c r="Y51" s="54">
        <f t="shared" si="8"/>
        <v>0</v>
      </c>
      <c r="AA51" s="54" t="str">
        <f>X51</f>
        <v># of Vehicles</v>
      </c>
      <c r="AB51" s="54">
        <f>Y51</f>
        <v>0</v>
      </c>
    </row>
    <row r="52" spans="1:28" ht="27.3" thickBot="1">
      <c r="A52" s="15" t="s">
        <v>111</v>
      </c>
      <c r="B52" s="215">
        <f>Sheet1!D145</f>
        <v>0</v>
      </c>
      <c r="C52" s="215">
        <f>Sheet1!G145</f>
        <v>0</v>
      </c>
      <c r="D52" s="59">
        <f>Sheet1!D146</f>
        <v>0</v>
      </c>
      <c r="E52" s="59">
        <f>Sheet1!G146</f>
        <v>0</v>
      </c>
      <c r="F52" s="59">
        <f>Sheet1!D147</f>
        <v>0</v>
      </c>
      <c r="G52" s="59">
        <f>Sheet1!G147</f>
        <v>0</v>
      </c>
      <c r="H52" s="59">
        <f>Sheet1!D148</f>
        <v>0</v>
      </c>
      <c r="I52" s="59">
        <f>Sheet1!G148</f>
        <v>0</v>
      </c>
      <c r="J52" s="59">
        <f>Sheet1!D149</f>
        <v>0</v>
      </c>
      <c r="K52" s="59">
        <f>Sheet1!G149</f>
        <v>0</v>
      </c>
      <c r="L52" s="59">
        <f>Sheet1!D150</f>
        <v>0</v>
      </c>
      <c r="M52" s="59">
        <f>Sheet1!G150</f>
        <v>0</v>
      </c>
      <c r="N52" s="59">
        <f>Sheet1!D151</f>
        <v>0</v>
      </c>
      <c r="O52" s="59">
        <f>Sheet1!G151</f>
        <v>0</v>
      </c>
      <c r="P52" s="59">
        <f>Sheet1!D152</f>
        <v>0</v>
      </c>
      <c r="Q52" s="59">
        <f>Sheet1!G152</f>
        <v>0</v>
      </c>
      <c r="R52" s="59">
        <f>Sheet1!D153</f>
        <v>0</v>
      </c>
      <c r="S52" s="59">
        <f>Sheet1!G153</f>
        <v>0</v>
      </c>
      <c r="T52" s="59">
        <f>Sheet1!D154</f>
        <v>0</v>
      </c>
      <c r="U52" s="59">
        <f>Sheet1!G154</f>
        <v>0</v>
      </c>
      <c r="V52" s="59">
        <f>Sheet1!D155</f>
        <v>0</v>
      </c>
      <c r="W52" s="59">
        <f>Sheet1!G155</f>
        <v>0</v>
      </c>
      <c r="X52" s="59">
        <f>Sheet1!D156</f>
        <v>0</v>
      </c>
      <c r="Y52" s="59">
        <f>Sheet1!G156</f>
        <v>0</v>
      </c>
      <c r="AA52">
        <f>B52+D52+F52+H52+J52+L52+N52+P52+R52+T52+V52+X52</f>
        <v>0</v>
      </c>
      <c r="AB52">
        <f>C52+E52+G52+I52+K52+M52+O52+Q52+S52+U52+W52+Y52</f>
        <v>0</v>
      </c>
    </row>
    <row r="53" spans="1:28" s="1" customFormat="1" ht="14.4">
      <c r="A53" s="205" t="s">
        <v>94</v>
      </c>
      <c r="B53" s="585">
        <f>Sheet1!E145</f>
        <v>0</v>
      </c>
      <c r="C53" s="586"/>
      <c r="D53" s="585">
        <f>Sheet1!E146</f>
        <v>0</v>
      </c>
      <c r="E53" s="586"/>
      <c r="F53" s="585">
        <f>Sheet1!E147</f>
        <v>0</v>
      </c>
      <c r="G53" s="586"/>
      <c r="H53" s="585">
        <f>Sheet1!E148</f>
        <v>0</v>
      </c>
      <c r="I53" s="586"/>
      <c r="J53" s="585">
        <f>Sheet1!E149</f>
        <v>0</v>
      </c>
      <c r="K53" s="586"/>
      <c r="L53" s="585">
        <f>Sheet1!E150</f>
        <v>0</v>
      </c>
      <c r="M53" s="586"/>
      <c r="N53" s="585">
        <f>Sheet1!E151</f>
        <v>0</v>
      </c>
      <c r="O53" s="586"/>
      <c r="P53" s="585">
        <f>Sheet1!E152</f>
        <v>0</v>
      </c>
      <c r="Q53" s="586"/>
      <c r="R53" s="585">
        <f>Sheet1!E153</f>
        <v>0</v>
      </c>
      <c r="S53" s="586"/>
      <c r="T53" s="585">
        <f>Sheet1!E154</f>
        <v>0</v>
      </c>
      <c r="U53" s="586"/>
      <c r="V53" s="585">
        <f>Sheet1!E155</f>
        <v>0</v>
      </c>
      <c r="W53" s="586"/>
      <c r="X53" s="585">
        <f>Sheet1!E156</f>
        <v>0</v>
      </c>
      <c r="Y53" s="586"/>
      <c r="AA53" s="592">
        <f>B53+D53+F53+H53+J53+L53+N53+P53+R53+T53+V53+X53</f>
        <v>0</v>
      </c>
      <c r="AB53" s="593"/>
    </row>
    <row r="54" spans="1:28" ht="15.3" thickBot="1"/>
    <row r="55" spans="1:28" ht="23.7" thickBot="1">
      <c r="A55" s="10"/>
      <c r="B55" s="587" t="s">
        <v>4</v>
      </c>
      <c r="C55" s="564"/>
      <c r="D55" s="564"/>
      <c r="E55" s="564"/>
      <c r="F55" s="564"/>
      <c r="G55" s="564"/>
      <c r="H55" s="564"/>
      <c r="I55" s="564"/>
      <c r="J55" s="564"/>
      <c r="K55" s="564"/>
      <c r="L55" s="564"/>
      <c r="M55" s="566"/>
      <c r="N55" s="588" t="s">
        <v>6</v>
      </c>
      <c r="O55" s="564"/>
      <c r="P55" s="564"/>
      <c r="Q55" s="564"/>
      <c r="R55" s="564"/>
      <c r="S55" s="566"/>
      <c r="T55" s="589" t="s">
        <v>8</v>
      </c>
      <c r="U55" s="564"/>
      <c r="V55" s="564"/>
      <c r="W55" s="564"/>
      <c r="X55" s="564"/>
      <c r="Y55" s="566"/>
    </row>
    <row r="56" spans="1:28" ht="16.8" customHeight="1">
      <c r="A56" s="569" t="s">
        <v>98</v>
      </c>
      <c r="B56" s="559" t="s">
        <v>81</v>
      </c>
      <c r="C56" s="560"/>
      <c r="D56" s="559" t="s">
        <v>36</v>
      </c>
      <c r="E56" s="560"/>
      <c r="F56" s="559" t="s">
        <v>82</v>
      </c>
      <c r="G56" s="560"/>
      <c r="H56" s="559" t="s">
        <v>41</v>
      </c>
      <c r="I56" s="560"/>
      <c r="J56" s="559" t="s">
        <v>99</v>
      </c>
      <c r="K56" s="560"/>
      <c r="L56" s="559" t="s">
        <v>100</v>
      </c>
      <c r="M56" s="560"/>
      <c r="N56" s="559" t="s">
        <v>85</v>
      </c>
      <c r="O56" s="560"/>
      <c r="P56" s="559" t="s">
        <v>86</v>
      </c>
      <c r="Q56" s="560"/>
      <c r="R56" s="559" t="s">
        <v>87</v>
      </c>
      <c r="S56" s="560"/>
      <c r="T56" s="559" t="s">
        <v>88</v>
      </c>
      <c r="U56" s="560"/>
      <c r="V56" s="559" t="s">
        <v>101</v>
      </c>
      <c r="W56" s="560"/>
      <c r="X56" s="559" t="s">
        <v>90</v>
      </c>
      <c r="Y56" s="560"/>
    </row>
    <row r="57" spans="1:28" ht="27.3" thickBot="1">
      <c r="A57" s="570"/>
      <c r="B57" s="54" t="str">
        <f t="shared" ref="B57:Y57" si="9">B51</f>
        <v># of Vehicles</v>
      </c>
      <c r="C57" s="54" t="str">
        <f t="shared" si="9"/>
        <v>Total Miles</v>
      </c>
      <c r="D57" s="54" t="str">
        <f t="shared" si="9"/>
        <v># of Vehicles</v>
      </c>
      <c r="E57" s="54" t="str">
        <f t="shared" si="9"/>
        <v>Total Miles</v>
      </c>
      <c r="F57" s="54" t="str">
        <f t="shared" si="9"/>
        <v># of Vehicles</v>
      </c>
      <c r="G57" s="54">
        <f>Sheet1!G51</f>
        <v>0</v>
      </c>
      <c r="H57" s="54" t="str">
        <f t="shared" si="9"/>
        <v># of Vehicles</v>
      </c>
      <c r="I57" s="54">
        <f t="shared" si="9"/>
        <v>0</v>
      </c>
      <c r="J57" s="54" t="str">
        <f t="shared" si="9"/>
        <v># of Vehicles</v>
      </c>
      <c r="K57" s="54">
        <f t="shared" si="9"/>
        <v>0</v>
      </c>
      <c r="L57" s="54" t="str">
        <f t="shared" si="9"/>
        <v># of Vehicles</v>
      </c>
      <c r="M57" s="54">
        <f t="shared" si="9"/>
        <v>0</v>
      </c>
      <c r="N57" s="54" t="str">
        <f t="shared" si="9"/>
        <v># of Vehicles</v>
      </c>
      <c r="O57" s="54">
        <f t="shared" si="9"/>
        <v>0</v>
      </c>
      <c r="P57" s="54" t="str">
        <f t="shared" si="9"/>
        <v># of Vehicles</v>
      </c>
      <c r="Q57" s="54">
        <f t="shared" si="9"/>
        <v>0</v>
      </c>
      <c r="R57" s="54" t="str">
        <f t="shared" si="9"/>
        <v># of Vehicles</v>
      </c>
      <c r="S57" s="54">
        <f t="shared" si="9"/>
        <v>0</v>
      </c>
      <c r="T57" s="54" t="str">
        <f t="shared" si="9"/>
        <v># of Vehicles</v>
      </c>
      <c r="U57" s="54">
        <f t="shared" si="9"/>
        <v>0</v>
      </c>
      <c r="V57" s="54" t="str">
        <f t="shared" si="9"/>
        <v># of Vehicles</v>
      </c>
      <c r="W57" s="54">
        <f t="shared" si="9"/>
        <v>0</v>
      </c>
      <c r="X57" s="54" t="str">
        <f t="shared" si="9"/>
        <v># of Vehicles</v>
      </c>
      <c r="Y57" s="54">
        <f t="shared" si="9"/>
        <v>0</v>
      </c>
      <c r="AA57" s="54" t="str">
        <f>X57</f>
        <v># of Vehicles</v>
      </c>
      <c r="AB57" s="54">
        <f>Y57</f>
        <v>0</v>
      </c>
    </row>
    <row r="58" spans="1:28" ht="27.3" thickBot="1">
      <c r="A58" s="15" t="s">
        <v>112</v>
      </c>
      <c r="B58" s="215">
        <f>Sheet1!D157</f>
        <v>0</v>
      </c>
      <c r="C58" s="215">
        <f>Sheet1!G157</f>
        <v>0</v>
      </c>
      <c r="D58" s="215">
        <f>Sheet1!D158</f>
        <v>0</v>
      </c>
      <c r="E58" s="215">
        <f>Sheet1!G158</f>
        <v>0</v>
      </c>
      <c r="F58" s="215">
        <f>Sheet1!D159</f>
        <v>0</v>
      </c>
      <c r="G58" s="215">
        <f>Sheet1!G159</f>
        <v>0</v>
      </c>
      <c r="H58" s="215">
        <f>Sheet1!D160</f>
        <v>0</v>
      </c>
      <c r="I58" s="215">
        <f>Sheet1!G160</f>
        <v>0</v>
      </c>
      <c r="J58" s="215">
        <f>Sheet1!D161</f>
        <v>0</v>
      </c>
      <c r="K58" s="215">
        <f>Sheet1!G161</f>
        <v>0</v>
      </c>
      <c r="L58" s="215">
        <f>Sheet1!D162</f>
        <v>0</v>
      </c>
      <c r="M58" s="215">
        <f>Sheet1!G162</f>
        <v>0</v>
      </c>
      <c r="N58" s="215">
        <f>Sheet1!D163</f>
        <v>0</v>
      </c>
      <c r="O58" s="215">
        <f>Sheet1!G163</f>
        <v>0</v>
      </c>
      <c r="P58" s="215">
        <f>Sheet1!D164</f>
        <v>0</v>
      </c>
      <c r="Q58" s="215">
        <f>Sheet1!G164</f>
        <v>0</v>
      </c>
      <c r="R58" s="215">
        <f>Sheet1!D165</f>
        <v>0</v>
      </c>
      <c r="S58" s="226">
        <f>Sheet1!G165</f>
        <v>0</v>
      </c>
      <c r="T58" s="215">
        <f>Sheet1!D166</f>
        <v>0</v>
      </c>
      <c r="U58" s="215">
        <f>Sheet1!G166</f>
        <v>0</v>
      </c>
      <c r="V58" s="215">
        <f>Sheet1!D167</f>
        <v>0</v>
      </c>
      <c r="W58" s="215">
        <f>Sheet1!G167</f>
        <v>0</v>
      </c>
      <c r="X58" s="215">
        <f>Sheet1!D168</f>
        <v>0</v>
      </c>
      <c r="Y58" s="215">
        <f>Sheet1!G168</f>
        <v>0</v>
      </c>
      <c r="AA58">
        <f>B58+D58+F58+H58+J58+L58+N58+P58+R58+T58+V58+X58</f>
        <v>0</v>
      </c>
      <c r="AB58">
        <f>C58+E58+G58+I58+K58+M58+O58+Q58+S58+U58+W58+Y58</f>
        <v>0</v>
      </c>
    </row>
    <row r="59" spans="1:28" s="1" customFormat="1" ht="14.4">
      <c r="A59" s="205" t="s">
        <v>94</v>
      </c>
      <c r="B59" s="585">
        <f>Sheet1!E157</f>
        <v>0</v>
      </c>
      <c r="C59" s="586"/>
      <c r="D59" s="585">
        <f>Sheet1!E158</f>
        <v>0</v>
      </c>
      <c r="E59" s="586"/>
      <c r="F59" s="585">
        <f>Sheet1!E159</f>
        <v>0</v>
      </c>
      <c r="G59" s="586"/>
      <c r="H59" s="585">
        <f>Sheet1!E160</f>
        <v>0</v>
      </c>
      <c r="I59" s="586"/>
      <c r="J59" s="585">
        <f>Sheet1!E161</f>
        <v>0</v>
      </c>
      <c r="K59" s="586"/>
      <c r="L59" s="585">
        <f>Sheet1!E162</f>
        <v>0</v>
      </c>
      <c r="M59" s="586"/>
      <c r="N59" s="585">
        <f>Sheet1!E163</f>
        <v>0</v>
      </c>
      <c r="O59" s="586"/>
      <c r="P59" s="585">
        <f>Sheet1!E164</f>
        <v>0</v>
      </c>
      <c r="Q59" s="586"/>
      <c r="R59" s="585">
        <f>Sheet1!E165</f>
        <v>0</v>
      </c>
      <c r="S59" s="586"/>
      <c r="T59" s="585">
        <f>Sheet1!E166</f>
        <v>0</v>
      </c>
      <c r="U59" s="586"/>
      <c r="V59" s="585">
        <f>Sheet1!E167</f>
        <v>0</v>
      </c>
      <c r="W59" s="586"/>
      <c r="X59" s="585">
        <f>Sheet1!E168</f>
        <v>0</v>
      </c>
      <c r="Y59" s="586"/>
      <c r="AA59" s="592">
        <f>B59+D59+F59+H59+J59+L59+N59+P59+R59+T59+V59+X59</f>
        <v>0</v>
      </c>
      <c r="AB59" s="593"/>
    </row>
    <row r="60" spans="1:28" ht="15.3" thickBot="1"/>
    <row r="61" spans="1:28" ht="23.7" thickBot="1">
      <c r="A61" s="10"/>
      <c r="B61" s="587" t="s">
        <v>4</v>
      </c>
      <c r="C61" s="564"/>
      <c r="D61" s="564"/>
      <c r="E61" s="564"/>
      <c r="F61" s="564"/>
      <c r="G61" s="564"/>
      <c r="H61" s="564"/>
      <c r="I61" s="564"/>
      <c r="J61" s="564"/>
      <c r="K61" s="564"/>
      <c r="L61" s="564"/>
      <c r="M61" s="566"/>
      <c r="N61" s="588" t="s">
        <v>6</v>
      </c>
      <c r="O61" s="564"/>
      <c r="P61" s="564"/>
      <c r="Q61" s="564"/>
      <c r="R61" s="564"/>
      <c r="S61" s="566"/>
      <c r="T61" s="589" t="s">
        <v>8</v>
      </c>
      <c r="U61" s="564"/>
      <c r="V61" s="564"/>
      <c r="W61" s="564"/>
      <c r="X61" s="564"/>
      <c r="Y61" s="566"/>
    </row>
    <row r="62" spans="1:28" ht="16.8" customHeight="1">
      <c r="A62" s="569" t="s">
        <v>98</v>
      </c>
      <c r="B62" s="559" t="s">
        <v>81</v>
      </c>
      <c r="C62" s="560"/>
      <c r="D62" s="559" t="s">
        <v>36</v>
      </c>
      <c r="E62" s="560"/>
      <c r="F62" s="559" t="s">
        <v>82</v>
      </c>
      <c r="G62" s="560"/>
      <c r="H62" s="559" t="s">
        <v>41</v>
      </c>
      <c r="I62" s="560"/>
      <c r="J62" s="559" t="s">
        <v>99</v>
      </c>
      <c r="K62" s="560"/>
      <c r="L62" s="559" t="s">
        <v>100</v>
      </c>
      <c r="M62" s="560"/>
      <c r="N62" s="559" t="s">
        <v>85</v>
      </c>
      <c r="O62" s="560"/>
      <c r="P62" s="559" t="s">
        <v>86</v>
      </c>
      <c r="Q62" s="560"/>
      <c r="R62" s="559" t="s">
        <v>87</v>
      </c>
      <c r="S62" s="560"/>
      <c r="T62" s="559" t="s">
        <v>88</v>
      </c>
      <c r="U62" s="560"/>
      <c r="V62" s="559" t="s">
        <v>101</v>
      </c>
      <c r="W62" s="560"/>
      <c r="X62" s="559" t="s">
        <v>90</v>
      </c>
      <c r="Y62" s="560"/>
    </row>
    <row r="63" spans="1:28" ht="27.3" thickBot="1">
      <c r="A63" s="570"/>
      <c r="B63" s="54" t="str">
        <f t="shared" ref="B63:Y63" si="10">B57</f>
        <v># of Vehicles</v>
      </c>
      <c r="C63" s="54" t="str">
        <f t="shared" si="10"/>
        <v>Total Miles</v>
      </c>
      <c r="D63" s="54" t="str">
        <f t="shared" si="10"/>
        <v># of Vehicles</v>
      </c>
      <c r="E63" s="54" t="str">
        <f t="shared" si="10"/>
        <v>Total Miles</v>
      </c>
      <c r="F63" s="54" t="str">
        <f t="shared" si="10"/>
        <v># of Vehicles</v>
      </c>
      <c r="G63" s="54">
        <f>Sheet1!G57</f>
        <v>0</v>
      </c>
      <c r="H63" s="54" t="str">
        <f t="shared" si="10"/>
        <v># of Vehicles</v>
      </c>
      <c r="I63" s="54">
        <f t="shared" si="10"/>
        <v>0</v>
      </c>
      <c r="J63" s="54" t="str">
        <f t="shared" si="10"/>
        <v># of Vehicles</v>
      </c>
      <c r="K63" s="54">
        <f t="shared" si="10"/>
        <v>0</v>
      </c>
      <c r="L63" s="54" t="str">
        <f t="shared" si="10"/>
        <v># of Vehicles</v>
      </c>
      <c r="M63" s="54">
        <f t="shared" si="10"/>
        <v>0</v>
      </c>
      <c r="N63" s="54" t="str">
        <f t="shared" si="10"/>
        <v># of Vehicles</v>
      </c>
      <c r="O63" s="54">
        <f t="shared" si="10"/>
        <v>0</v>
      </c>
      <c r="P63" s="54" t="str">
        <f t="shared" si="10"/>
        <v># of Vehicles</v>
      </c>
      <c r="Q63" s="54">
        <f t="shared" si="10"/>
        <v>0</v>
      </c>
      <c r="R63" s="54" t="str">
        <f t="shared" si="10"/>
        <v># of Vehicles</v>
      </c>
      <c r="S63" s="54">
        <f t="shared" si="10"/>
        <v>0</v>
      </c>
      <c r="T63" s="54" t="str">
        <f t="shared" si="10"/>
        <v># of Vehicles</v>
      </c>
      <c r="U63" s="54">
        <f t="shared" si="10"/>
        <v>0</v>
      </c>
      <c r="V63" s="54" t="str">
        <f t="shared" si="10"/>
        <v># of Vehicles</v>
      </c>
      <c r="W63" s="54">
        <f t="shared" si="10"/>
        <v>0</v>
      </c>
      <c r="X63" s="54" t="str">
        <f t="shared" si="10"/>
        <v># of Vehicles</v>
      </c>
      <c r="Y63" s="54">
        <f t="shared" si="10"/>
        <v>0</v>
      </c>
      <c r="AA63" s="54" t="str">
        <f>X63</f>
        <v># of Vehicles</v>
      </c>
      <c r="AB63" s="54">
        <f>Y63</f>
        <v>0</v>
      </c>
    </row>
    <row r="64" spans="1:28" ht="27.3" thickBot="1">
      <c r="A64" s="15" t="s">
        <v>113</v>
      </c>
      <c r="B64" s="215">
        <f>Sheet1!D169</f>
        <v>0</v>
      </c>
      <c r="C64" s="215">
        <f>Sheet1!G169</f>
        <v>0</v>
      </c>
      <c r="D64" s="59">
        <f>Sheet1!D170</f>
        <v>0</v>
      </c>
      <c r="E64" s="59">
        <f>Sheet1!G170</f>
        <v>0</v>
      </c>
      <c r="F64" s="59">
        <f>Sheet1!D171</f>
        <v>0</v>
      </c>
      <c r="G64" s="59">
        <f>Sheet1!G171</f>
        <v>0</v>
      </c>
      <c r="H64" s="59">
        <f>Sheet1!D172</f>
        <v>0</v>
      </c>
      <c r="I64" s="59">
        <f>Sheet1!G172</f>
        <v>0</v>
      </c>
      <c r="J64" s="59">
        <f>Sheet1!D173</f>
        <v>0</v>
      </c>
      <c r="K64" s="59">
        <f>Sheet1!G173</f>
        <v>0</v>
      </c>
      <c r="L64" s="59">
        <f>Sheet1!D174</f>
        <v>0</v>
      </c>
      <c r="M64" s="59">
        <f>Sheet1!G174</f>
        <v>0</v>
      </c>
      <c r="N64" s="59">
        <f>Sheet1!D175</f>
        <v>0</v>
      </c>
      <c r="O64" s="59">
        <f>Sheet1!G175</f>
        <v>0</v>
      </c>
      <c r="P64" s="59">
        <f>Sheet1!D176</f>
        <v>0</v>
      </c>
      <c r="Q64" s="59">
        <f>Sheet1!G176</f>
        <v>0</v>
      </c>
      <c r="R64" s="59">
        <f>Sheet1!D177</f>
        <v>0</v>
      </c>
      <c r="S64" s="59">
        <f>Sheet1!G177</f>
        <v>0</v>
      </c>
      <c r="T64" s="59">
        <f>Sheet1!D178</f>
        <v>0</v>
      </c>
      <c r="U64" s="59">
        <f>Sheet1!G178</f>
        <v>0</v>
      </c>
      <c r="V64" s="59">
        <f>Sheet1!D179</f>
        <v>0</v>
      </c>
      <c r="W64" s="59">
        <f>Sheet1!G179</f>
        <v>0</v>
      </c>
      <c r="X64" s="59">
        <f>Sheet1!D180</f>
        <v>0</v>
      </c>
      <c r="Y64" s="59">
        <f>Sheet1!G180</f>
        <v>0</v>
      </c>
      <c r="AA64">
        <f>B64+D64+F64+H64+J64+L64+N64+P64+R64+T64+V64+X64</f>
        <v>0</v>
      </c>
      <c r="AB64">
        <f>C64+E64+G64+I64+K64+M64+O64+Q64+S64+U64+W64+Y64</f>
        <v>0</v>
      </c>
    </row>
    <row r="65" spans="1:28" s="1" customFormat="1" ht="14.4">
      <c r="A65" s="205" t="s">
        <v>94</v>
      </c>
      <c r="B65" s="585">
        <f>Sheet1!E169</f>
        <v>0</v>
      </c>
      <c r="C65" s="586"/>
      <c r="D65" s="585">
        <f>Sheet1!E170</f>
        <v>0</v>
      </c>
      <c r="E65" s="586"/>
      <c r="F65" s="585">
        <f>Sheet1!E171</f>
        <v>0</v>
      </c>
      <c r="G65" s="586"/>
      <c r="H65" s="585">
        <f>Sheet1!E172</f>
        <v>0</v>
      </c>
      <c r="I65" s="586"/>
      <c r="J65" s="585">
        <f>Sheet1!E173</f>
        <v>0</v>
      </c>
      <c r="K65" s="586"/>
      <c r="L65" s="585">
        <f>Sheet1!E174</f>
        <v>0</v>
      </c>
      <c r="M65" s="586"/>
      <c r="N65" s="585">
        <f>Sheet1!E175</f>
        <v>0</v>
      </c>
      <c r="O65" s="586"/>
      <c r="P65" s="585">
        <f>Sheet1!E176</f>
        <v>0</v>
      </c>
      <c r="Q65" s="586"/>
      <c r="R65" s="585">
        <f>Sheet1!E177</f>
        <v>0</v>
      </c>
      <c r="S65" s="586"/>
      <c r="T65" s="585">
        <f>Sheet1!E178</f>
        <v>0</v>
      </c>
      <c r="U65" s="586"/>
      <c r="V65" s="585">
        <f>Sheet1!E179</f>
        <v>0</v>
      </c>
      <c r="W65" s="586"/>
      <c r="X65" s="585">
        <f>Sheet1!E180</f>
        <v>0</v>
      </c>
      <c r="Y65" s="586"/>
      <c r="AA65" s="592">
        <f>B65+D65+F65+H65+J65+L65+N65+P65+R65+T65+V65+X65</f>
        <v>0</v>
      </c>
      <c r="AB65" s="593"/>
    </row>
    <row r="66" spans="1:28" ht="15.3" thickBot="1"/>
    <row r="67" spans="1:28" ht="23.7" thickBot="1">
      <c r="A67" s="10"/>
      <c r="B67" s="587" t="s">
        <v>4</v>
      </c>
      <c r="C67" s="564"/>
      <c r="D67" s="564"/>
      <c r="E67" s="564"/>
      <c r="F67" s="564"/>
      <c r="G67" s="564"/>
      <c r="H67" s="564"/>
      <c r="I67" s="564"/>
      <c r="J67" s="564"/>
      <c r="K67" s="564"/>
      <c r="L67" s="564"/>
      <c r="M67" s="566"/>
      <c r="N67" s="588" t="s">
        <v>6</v>
      </c>
      <c r="O67" s="564"/>
      <c r="P67" s="564"/>
      <c r="Q67" s="564"/>
      <c r="R67" s="564"/>
      <c r="S67" s="566"/>
      <c r="T67" s="589" t="s">
        <v>8</v>
      </c>
      <c r="U67" s="564"/>
      <c r="V67" s="564"/>
      <c r="W67" s="564"/>
      <c r="X67" s="564"/>
      <c r="Y67" s="566"/>
    </row>
    <row r="68" spans="1:28" ht="16.8" customHeight="1">
      <c r="A68" s="569" t="s">
        <v>98</v>
      </c>
      <c r="B68" s="559" t="s">
        <v>81</v>
      </c>
      <c r="C68" s="560"/>
      <c r="D68" s="559" t="s">
        <v>36</v>
      </c>
      <c r="E68" s="560"/>
      <c r="F68" s="559" t="s">
        <v>82</v>
      </c>
      <c r="G68" s="560"/>
      <c r="H68" s="559" t="s">
        <v>41</v>
      </c>
      <c r="I68" s="560"/>
      <c r="J68" s="559" t="s">
        <v>99</v>
      </c>
      <c r="K68" s="560"/>
      <c r="L68" s="559" t="s">
        <v>100</v>
      </c>
      <c r="M68" s="560"/>
      <c r="N68" s="559" t="s">
        <v>85</v>
      </c>
      <c r="O68" s="560"/>
      <c r="P68" s="559" t="s">
        <v>86</v>
      </c>
      <c r="Q68" s="560"/>
      <c r="R68" s="559" t="s">
        <v>87</v>
      </c>
      <c r="S68" s="560"/>
      <c r="T68" s="559" t="s">
        <v>88</v>
      </c>
      <c r="U68" s="560"/>
      <c r="V68" s="559" t="s">
        <v>101</v>
      </c>
      <c r="W68" s="560"/>
      <c r="X68" s="559" t="s">
        <v>90</v>
      </c>
      <c r="Y68" s="560"/>
    </row>
    <row r="69" spans="1:28" ht="27.3" thickBot="1">
      <c r="A69" s="570"/>
      <c r="B69" s="54" t="str">
        <f t="shared" ref="B69:Y69" si="11">B63</f>
        <v># of Vehicles</v>
      </c>
      <c r="C69" s="54" t="str">
        <f t="shared" si="11"/>
        <v>Total Miles</v>
      </c>
      <c r="D69" s="54" t="str">
        <f t="shared" si="11"/>
        <v># of Vehicles</v>
      </c>
      <c r="E69" s="54" t="str">
        <f t="shared" si="11"/>
        <v>Total Miles</v>
      </c>
      <c r="F69" s="54" t="str">
        <f t="shared" si="11"/>
        <v># of Vehicles</v>
      </c>
      <c r="G69" s="54">
        <f>Sheet1!G63</f>
        <v>0</v>
      </c>
      <c r="H69" s="54" t="str">
        <f t="shared" si="11"/>
        <v># of Vehicles</v>
      </c>
      <c r="I69" s="54">
        <f t="shared" si="11"/>
        <v>0</v>
      </c>
      <c r="J69" s="54" t="str">
        <f t="shared" si="11"/>
        <v># of Vehicles</v>
      </c>
      <c r="K69" s="54">
        <f t="shared" si="11"/>
        <v>0</v>
      </c>
      <c r="L69" s="54" t="str">
        <f t="shared" si="11"/>
        <v># of Vehicles</v>
      </c>
      <c r="M69" s="54">
        <f t="shared" si="11"/>
        <v>0</v>
      </c>
      <c r="N69" s="54" t="str">
        <f t="shared" si="11"/>
        <v># of Vehicles</v>
      </c>
      <c r="O69" s="54">
        <f t="shared" si="11"/>
        <v>0</v>
      </c>
      <c r="P69" s="54" t="str">
        <f t="shared" si="11"/>
        <v># of Vehicles</v>
      </c>
      <c r="Q69" s="54">
        <f t="shared" si="11"/>
        <v>0</v>
      </c>
      <c r="R69" s="54" t="str">
        <f t="shared" si="11"/>
        <v># of Vehicles</v>
      </c>
      <c r="S69" s="54">
        <f t="shared" si="11"/>
        <v>0</v>
      </c>
      <c r="T69" s="54" t="str">
        <f t="shared" si="11"/>
        <v># of Vehicles</v>
      </c>
      <c r="U69" s="54">
        <f t="shared" si="11"/>
        <v>0</v>
      </c>
      <c r="V69" s="54" t="str">
        <f t="shared" si="11"/>
        <v># of Vehicles</v>
      </c>
      <c r="W69" s="54">
        <f t="shared" si="11"/>
        <v>0</v>
      </c>
      <c r="X69" s="54" t="str">
        <f t="shared" si="11"/>
        <v># of Vehicles</v>
      </c>
      <c r="Y69" s="54">
        <f t="shared" si="11"/>
        <v>0</v>
      </c>
      <c r="AA69" s="54" t="str">
        <f>X69</f>
        <v># of Vehicles</v>
      </c>
      <c r="AB69" s="54">
        <f>Y69</f>
        <v>0</v>
      </c>
    </row>
    <row r="70" spans="1:28" ht="27.3" thickBot="1">
      <c r="A70" s="15" t="s">
        <v>114</v>
      </c>
      <c r="B70" s="215">
        <f>Sheet1!D181</f>
        <v>0</v>
      </c>
      <c r="C70" s="215">
        <f>Sheet1!G181</f>
        <v>0</v>
      </c>
      <c r="D70" s="59">
        <f>Sheet1!D182</f>
        <v>0</v>
      </c>
      <c r="E70" s="59">
        <f>Sheet1!G182</f>
        <v>0</v>
      </c>
      <c r="F70" s="59">
        <f>Sheet1!D183</f>
        <v>0</v>
      </c>
      <c r="G70" s="59">
        <f>Sheet1!G183</f>
        <v>0</v>
      </c>
      <c r="H70" s="59">
        <f>Sheet1!D184</f>
        <v>0</v>
      </c>
      <c r="I70" s="59">
        <f>Sheet1!G184</f>
        <v>0</v>
      </c>
      <c r="J70" s="59">
        <f>Sheet1!D185</f>
        <v>0</v>
      </c>
      <c r="K70" s="59">
        <f>Sheet1!G185</f>
        <v>0</v>
      </c>
      <c r="L70" s="59">
        <f>Sheet1!D186</f>
        <v>0</v>
      </c>
      <c r="M70" s="59">
        <f>Sheet1!G186</f>
        <v>0</v>
      </c>
      <c r="N70" s="59">
        <f>Sheet1!D187</f>
        <v>0</v>
      </c>
      <c r="O70" s="59">
        <f>Sheet1!G187</f>
        <v>0</v>
      </c>
      <c r="P70" s="59">
        <f>Sheet1!D188</f>
        <v>0</v>
      </c>
      <c r="Q70" s="59">
        <f>Sheet1!G188</f>
        <v>0</v>
      </c>
      <c r="R70" s="59">
        <f>Sheet1!D189</f>
        <v>0</v>
      </c>
      <c r="S70" s="59">
        <f>Sheet1!G189</f>
        <v>0</v>
      </c>
      <c r="T70" s="59">
        <f>Sheet1!D190</f>
        <v>0</v>
      </c>
      <c r="U70" s="59">
        <f>Sheet1!G190</f>
        <v>0</v>
      </c>
      <c r="V70" s="59">
        <f>Sheet1!D191</f>
        <v>0</v>
      </c>
      <c r="W70" s="59">
        <f>Sheet1!G191</f>
        <v>0</v>
      </c>
      <c r="X70" s="59">
        <f>Sheet1!D192</f>
        <v>0</v>
      </c>
      <c r="Y70" s="59">
        <f>Sheet1!G192</f>
        <v>0</v>
      </c>
      <c r="AA70">
        <f>B70+D70+F70+H70+J70+L70+N70+P70+R70+T70+V70+X70</f>
        <v>0</v>
      </c>
      <c r="AB70">
        <f>C70+E70+G70+I70+K70+M70+O70+Q70+S70+U70+W70+Y70</f>
        <v>0</v>
      </c>
    </row>
    <row r="71" spans="1:28" s="1" customFormat="1" ht="14.4">
      <c r="A71" s="205" t="s">
        <v>94</v>
      </c>
      <c r="B71" s="585">
        <f>Sheet1!E181</f>
        <v>0</v>
      </c>
      <c r="C71" s="586"/>
      <c r="D71" s="585">
        <f>Sheet1!E182</f>
        <v>0</v>
      </c>
      <c r="E71" s="586"/>
      <c r="F71" s="585">
        <f>Sheet1!E183</f>
        <v>0</v>
      </c>
      <c r="G71" s="586"/>
      <c r="H71" s="585">
        <f>Sheet1!E184</f>
        <v>0</v>
      </c>
      <c r="I71" s="586"/>
      <c r="J71" s="585">
        <f>Sheet1!E185</f>
        <v>0</v>
      </c>
      <c r="K71" s="586"/>
      <c r="L71" s="585">
        <f>Sheet1!E186</f>
        <v>0</v>
      </c>
      <c r="M71" s="586"/>
      <c r="N71" s="585">
        <f>Sheet1!E187</f>
        <v>0</v>
      </c>
      <c r="O71" s="586"/>
      <c r="P71" s="585">
        <f>Sheet1!E188</f>
        <v>0</v>
      </c>
      <c r="Q71" s="586"/>
      <c r="R71" s="585">
        <f>Sheet1!E189</f>
        <v>0</v>
      </c>
      <c r="S71" s="586"/>
      <c r="T71" s="585">
        <f>Sheet1!E190</f>
        <v>0</v>
      </c>
      <c r="U71" s="586"/>
      <c r="V71" s="585">
        <f>Sheet1!E191</f>
        <v>0</v>
      </c>
      <c r="W71" s="586"/>
      <c r="X71" s="585">
        <f>Sheet1!E192</f>
        <v>0</v>
      </c>
      <c r="Y71" s="586"/>
      <c r="AA71" s="592">
        <f>B71+D71+F71+H71+J71+L71+N71+P71+R71+T71+V71+X71</f>
        <v>0</v>
      </c>
      <c r="AB71" s="593"/>
    </row>
    <row r="72" spans="1:28" ht="15.3" thickBot="1"/>
    <row r="73" spans="1:28" ht="23.7" thickBot="1">
      <c r="A73" s="10"/>
      <c r="B73" s="587" t="s">
        <v>4</v>
      </c>
      <c r="C73" s="564"/>
      <c r="D73" s="564"/>
      <c r="E73" s="564"/>
      <c r="F73" s="564"/>
      <c r="G73" s="564"/>
      <c r="H73" s="564"/>
      <c r="I73" s="564"/>
      <c r="J73" s="564"/>
      <c r="K73" s="564"/>
      <c r="L73" s="564"/>
      <c r="M73" s="566"/>
      <c r="N73" s="588" t="s">
        <v>6</v>
      </c>
      <c r="O73" s="564"/>
      <c r="P73" s="564"/>
      <c r="Q73" s="564"/>
      <c r="R73" s="564"/>
      <c r="S73" s="566"/>
      <c r="T73" s="589" t="s">
        <v>8</v>
      </c>
      <c r="U73" s="564"/>
      <c r="V73" s="564"/>
      <c r="W73" s="564"/>
      <c r="X73" s="564"/>
      <c r="Y73" s="566"/>
    </row>
    <row r="74" spans="1:28" ht="16.8" customHeight="1">
      <c r="A74" s="569" t="s">
        <v>98</v>
      </c>
      <c r="B74" s="559" t="s">
        <v>81</v>
      </c>
      <c r="C74" s="560"/>
      <c r="D74" s="559" t="s">
        <v>36</v>
      </c>
      <c r="E74" s="560"/>
      <c r="F74" s="559" t="s">
        <v>82</v>
      </c>
      <c r="G74" s="560"/>
      <c r="H74" s="559" t="s">
        <v>41</v>
      </c>
      <c r="I74" s="560"/>
      <c r="J74" s="559" t="s">
        <v>99</v>
      </c>
      <c r="K74" s="560"/>
      <c r="L74" s="559" t="s">
        <v>100</v>
      </c>
      <c r="M74" s="560"/>
      <c r="N74" s="559" t="s">
        <v>85</v>
      </c>
      <c r="O74" s="560"/>
      <c r="P74" s="559" t="s">
        <v>86</v>
      </c>
      <c r="Q74" s="560"/>
      <c r="R74" s="559" t="s">
        <v>87</v>
      </c>
      <c r="S74" s="560"/>
      <c r="T74" s="559" t="s">
        <v>88</v>
      </c>
      <c r="U74" s="560"/>
      <c r="V74" s="559" t="s">
        <v>101</v>
      </c>
      <c r="W74" s="560"/>
      <c r="X74" s="559" t="s">
        <v>90</v>
      </c>
      <c r="Y74" s="560"/>
    </row>
    <row r="75" spans="1:28" ht="27.3" thickBot="1">
      <c r="A75" s="570"/>
      <c r="B75" s="54" t="str">
        <f t="shared" ref="B75:Y75" si="12">B69</f>
        <v># of Vehicles</v>
      </c>
      <c r="C75" s="54" t="str">
        <f t="shared" si="12"/>
        <v>Total Miles</v>
      </c>
      <c r="D75" s="54" t="str">
        <f t="shared" si="12"/>
        <v># of Vehicles</v>
      </c>
      <c r="E75" s="54" t="str">
        <f t="shared" si="12"/>
        <v>Total Miles</v>
      </c>
      <c r="F75" s="54" t="str">
        <f t="shared" si="12"/>
        <v># of Vehicles</v>
      </c>
      <c r="G75" s="54">
        <f>Sheet1!G69</f>
        <v>0</v>
      </c>
      <c r="H75" s="54" t="str">
        <f t="shared" si="12"/>
        <v># of Vehicles</v>
      </c>
      <c r="I75" s="54">
        <f t="shared" si="12"/>
        <v>0</v>
      </c>
      <c r="J75" s="54" t="str">
        <f t="shared" si="12"/>
        <v># of Vehicles</v>
      </c>
      <c r="K75" s="54">
        <f t="shared" si="12"/>
        <v>0</v>
      </c>
      <c r="L75" s="54" t="str">
        <f t="shared" si="12"/>
        <v># of Vehicles</v>
      </c>
      <c r="M75" s="54">
        <f t="shared" si="12"/>
        <v>0</v>
      </c>
      <c r="N75" s="54" t="str">
        <f t="shared" si="12"/>
        <v># of Vehicles</v>
      </c>
      <c r="O75" s="54">
        <f t="shared" si="12"/>
        <v>0</v>
      </c>
      <c r="P75" s="54" t="str">
        <f t="shared" si="12"/>
        <v># of Vehicles</v>
      </c>
      <c r="Q75" s="54">
        <f t="shared" si="12"/>
        <v>0</v>
      </c>
      <c r="R75" s="54" t="str">
        <f t="shared" si="12"/>
        <v># of Vehicles</v>
      </c>
      <c r="S75" s="54">
        <f t="shared" si="12"/>
        <v>0</v>
      </c>
      <c r="T75" s="54" t="str">
        <f t="shared" si="12"/>
        <v># of Vehicles</v>
      </c>
      <c r="U75" s="54">
        <f t="shared" si="12"/>
        <v>0</v>
      </c>
      <c r="V75" s="54" t="str">
        <f t="shared" si="12"/>
        <v># of Vehicles</v>
      </c>
      <c r="W75" s="54">
        <f t="shared" si="12"/>
        <v>0</v>
      </c>
      <c r="X75" s="54" t="str">
        <f t="shared" si="12"/>
        <v># of Vehicles</v>
      </c>
      <c r="Y75" s="54">
        <f t="shared" si="12"/>
        <v>0</v>
      </c>
      <c r="AA75" s="54" t="str">
        <f>X75</f>
        <v># of Vehicles</v>
      </c>
      <c r="AB75" s="54">
        <f>Y75</f>
        <v>0</v>
      </c>
    </row>
    <row r="76" spans="1:28" ht="27.3" thickBot="1">
      <c r="A76" s="15" t="s">
        <v>115</v>
      </c>
      <c r="B76" s="215">
        <f>Sheet1!D193</f>
        <v>0</v>
      </c>
      <c r="C76" s="215">
        <f>Sheet1!G193</f>
        <v>0</v>
      </c>
      <c r="D76" s="59">
        <f>Sheet1!D194</f>
        <v>0</v>
      </c>
      <c r="E76" s="59">
        <f>Sheet1!G194</f>
        <v>0</v>
      </c>
      <c r="F76" s="59">
        <f>Sheet1!D195</f>
        <v>0</v>
      </c>
      <c r="G76" s="59">
        <f>Sheet1!G195</f>
        <v>0</v>
      </c>
      <c r="H76" s="59">
        <f>Sheet1!D196</f>
        <v>0</v>
      </c>
      <c r="I76" s="59">
        <f>Sheet1!G196</f>
        <v>0</v>
      </c>
      <c r="J76" s="59">
        <f>Sheet1!D197</f>
        <v>0</v>
      </c>
      <c r="K76" s="59">
        <f>Sheet1!G197</f>
        <v>0</v>
      </c>
      <c r="L76" s="59">
        <f>Sheet1!D198</f>
        <v>0</v>
      </c>
      <c r="M76" s="59">
        <f>Sheet1!G198</f>
        <v>0</v>
      </c>
      <c r="N76" s="59">
        <f>Sheet1!D199</f>
        <v>0</v>
      </c>
      <c r="O76" s="59">
        <f>Sheet1!G199</f>
        <v>0</v>
      </c>
      <c r="P76" s="59">
        <f>Sheet1!D200</f>
        <v>0</v>
      </c>
      <c r="Q76" s="59">
        <f>Sheet1!G200</f>
        <v>0</v>
      </c>
      <c r="R76" s="59">
        <f>Sheet1!D201</f>
        <v>0</v>
      </c>
      <c r="S76" s="59">
        <f>Sheet1!G201</f>
        <v>0</v>
      </c>
      <c r="T76" s="59">
        <f>Sheet1!D202</f>
        <v>0</v>
      </c>
      <c r="U76" s="59">
        <f>Sheet1!G202</f>
        <v>0</v>
      </c>
      <c r="V76" s="59">
        <f>Sheet1!D203</f>
        <v>0</v>
      </c>
      <c r="W76" s="59">
        <f>Sheet1!G203</f>
        <v>0</v>
      </c>
      <c r="X76" s="59">
        <f>Sheet1!D204</f>
        <v>0</v>
      </c>
      <c r="Y76" s="59">
        <f>Sheet1!G204</f>
        <v>0</v>
      </c>
      <c r="AA76">
        <f>B76+D76+F76+H76+J76+L76+N76+P76+R76+T76+V76+X76</f>
        <v>0</v>
      </c>
      <c r="AB76">
        <f>C76+E76+G76+I76+K76+M76+O76+Q76+S76+U76+W76+Y76</f>
        <v>0</v>
      </c>
    </row>
    <row r="77" spans="1:28" s="1" customFormat="1" ht="14.4">
      <c r="A77" s="205" t="s">
        <v>94</v>
      </c>
      <c r="B77" s="585">
        <f>Sheet1!E193</f>
        <v>0</v>
      </c>
      <c r="C77" s="586"/>
      <c r="D77" s="585">
        <f>Sheet1!E194</f>
        <v>0</v>
      </c>
      <c r="E77" s="586"/>
      <c r="F77" s="585">
        <f>Sheet1!E195</f>
        <v>0</v>
      </c>
      <c r="G77" s="586"/>
      <c r="H77" s="585">
        <f>Sheet1!E196</f>
        <v>0</v>
      </c>
      <c r="I77" s="586"/>
      <c r="J77" s="585">
        <f>Sheet1!E197</f>
        <v>0</v>
      </c>
      <c r="K77" s="586"/>
      <c r="L77" s="585">
        <f>Sheet1!E198</f>
        <v>0</v>
      </c>
      <c r="M77" s="586"/>
      <c r="N77" s="585">
        <f>Sheet1!E199</f>
        <v>0</v>
      </c>
      <c r="O77" s="586"/>
      <c r="P77" s="585">
        <f>Sheet1!E200</f>
        <v>0</v>
      </c>
      <c r="Q77" s="586"/>
      <c r="R77" s="585">
        <f>Sheet1!E201</f>
        <v>0</v>
      </c>
      <c r="S77" s="586"/>
      <c r="T77" s="585">
        <f>Sheet1!E202</f>
        <v>0</v>
      </c>
      <c r="U77" s="586"/>
      <c r="V77" s="585">
        <f>Sheet1!E203</f>
        <v>0</v>
      </c>
      <c r="W77" s="586"/>
      <c r="X77" s="585">
        <f>Sheet1!E204</f>
        <v>0</v>
      </c>
      <c r="Y77" s="586"/>
      <c r="AA77" s="592">
        <f>B77+D77+F77+H77+J77+L77+N77+P77+R77+T77+V77+X77</f>
        <v>0</v>
      </c>
      <c r="AB77" s="593"/>
    </row>
    <row r="78" spans="1:28" ht="15.3" thickBot="1"/>
    <row r="79" spans="1:28" ht="23.7" thickBot="1">
      <c r="A79" s="10"/>
      <c r="B79" s="587" t="s">
        <v>4</v>
      </c>
      <c r="C79" s="564"/>
      <c r="D79" s="564"/>
      <c r="E79" s="564"/>
      <c r="F79" s="564"/>
      <c r="G79" s="564"/>
      <c r="H79" s="564"/>
      <c r="I79" s="564"/>
      <c r="J79" s="564"/>
      <c r="K79" s="564"/>
      <c r="L79" s="564"/>
      <c r="M79" s="566"/>
      <c r="N79" s="588" t="s">
        <v>6</v>
      </c>
      <c r="O79" s="564"/>
      <c r="P79" s="564"/>
      <c r="Q79" s="564"/>
      <c r="R79" s="564"/>
      <c r="S79" s="566"/>
      <c r="T79" s="589" t="s">
        <v>8</v>
      </c>
      <c r="U79" s="564"/>
      <c r="V79" s="564"/>
      <c r="W79" s="564"/>
      <c r="X79" s="564"/>
      <c r="Y79" s="566"/>
    </row>
    <row r="80" spans="1:28" ht="16.8" customHeight="1">
      <c r="A80" s="569" t="s">
        <v>98</v>
      </c>
      <c r="B80" s="559" t="s">
        <v>81</v>
      </c>
      <c r="C80" s="560"/>
      <c r="D80" s="559" t="s">
        <v>36</v>
      </c>
      <c r="E80" s="560"/>
      <c r="F80" s="559" t="s">
        <v>82</v>
      </c>
      <c r="G80" s="560"/>
      <c r="H80" s="559" t="s">
        <v>41</v>
      </c>
      <c r="I80" s="560"/>
      <c r="J80" s="559" t="s">
        <v>99</v>
      </c>
      <c r="K80" s="560"/>
      <c r="L80" s="559" t="s">
        <v>100</v>
      </c>
      <c r="M80" s="560"/>
      <c r="N80" s="559" t="s">
        <v>85</v>
      </c>
      <c r="O80" s="560"/>
      <c r="P80" s="559" t="s">
        <v>86</v>
      </c>
      <c r="Q80" s="560"/>
      <c r="R80" s="559" t="s">
        <v>87</v>
      </c>
      <c r="S80" s="560"/>
      <c r="T80" s="559" t="s">
        <v>88</v>
      </c>
      <c r="U80" s="560"/>
      <c r="V80" s="559" t="s">
        <v>101</v>
      </c>
      <c r="W80" s="560"/>
      <c r="X80" s="559" t="s">
        <v>90</v>
      </c>
      <c r="Y80" s="560"/>
    </row>
    <row r="81" spans="1:28" ht="27.3" thickBot="1">
      <c r="A81" s="570"/>
      <c r="B81" s="54" t="str">
        <f t="shared" ref="B81:Y81" si="13">B75</f>
        <v># of Vehicles</v>
      </c>
      <c r="C81" s="54" t="str">
        <f t="shared" si="13"/>
        <v>Total Miles</v>
      </c>
      <c r="D81" s="54" t="str">
        <f t="shared" si="13"/>
        <v># of Vehicles</v>
      </c>
      <c r="E81" s="54" t="str">
        <f t="shared" si="13"/>
        <v>Total Miles</v>
      </c>
      <c r="F81" s="54" t="str">
        <f t="shared" si="13"/>
        <v># of Vehicles</v>
      </c>
      <c r="G81" s="54">
        <f>Sheet1!G75</f>
        <v>0</v>
      </c>
      <c r="H81" s="54" t="str">
        <f t="shared" si="13"/>
        <v># of Vehicles</v>
      </c>
      <c r="I81" s="54">
        <f t="shared" si="13"/>
        <v>0</v>
      </c>
      <c r="J81" s="54" t="str">
        <f t="shared" si="13"/>
        <v># of Vehicles</v>
      </c>
      <c r="K81" s="54">
        <f t="shared" si="13"/>
        <v>0</v>
      </c>
      <c r="L81" s="54" t="str">
        <f t="shared" si="13"/>
        <v># of Vehicles</v>
      </c>
      <c r="M81" s="54">
        <f t="shared" si="13"/>
        <v>0</v>
      </c>
      <c r="N81" s="54" t="str">
        <f t="shared" si="13"/>
        <v># of Vehicles</v>
      </c>
      <c r="O81" s="54">
        <f t="shared" si="13"/>
        <v>0</v>
      </c>
      <c r="P81" s="54" t="str">
        <f t="shared" si="13"/>
        <v># of Vehicles</v>
      </c>
      <c r="Q81" s="54">
        <f t="shared" si="13"/>
        <v>0</v>
      </c>
      <c r="R81" s="54" t="str">
        <f t="shared" si="13"/>
        <v># of Vehicles</v>
      </c>
      <c r="S81" s="54">
        <f t="shared" si="13"/>
        <v>0</v>
      </c>
      <c r="T81" s="54" t="str">
        <f t="shared" si="13"/>
        <v># of Vehicles</v>
      </c>
      <c r="U81" s="54">
        <f t="shared" si="13"/>
        <v>0</v>
      </c>
      <c r="V81" s="54" t="str">
        <f t="shared" si="13"/>
        <v># of Vehicles</v>
      </c>
      <c r="W81" s="54">
        <f t="shared" si="13"/>
        <v>0</v>
      </c>
      <c r="X81" s="54" t="str">
        <f t="shared" si="13"/>
        <v># of Vehicles</v>
      </c>
      <c r="Y81" s="54">
        <f t="shared" si="13"/>
        <v>0</v>
      </c>
      <c r="AA81" s="54" t="str">
        <f>X81</f>
        <v># of Vehicles</v>
      </c>
      <c r="AB81" s="54">
        <f>Y81</f>
        <v>0</v>
      </c>
    </row>
    <row r="82" spans="1:28" ht="27.3" thickBot="1">
      <c r="A82" s="15" t="s">
        <v>116</v>
      </c>
      <c r="B82" s="215">
        <f>Sheet1!D205</f>
        <v>0</v>
      </c>
      <c r="C82" s="215">
        <f>Sheet1!G205</f>
        <v>0</v>
      </c>
      <c r="D82" s="215">
        <f>Sheet1!D206</f>
        <v>0</v>
      </c>
      <c r="E82" s="215">
        <f>Sheet1!G206</f>
        <v>0</v>
      </c>
      <c r="F82" s="59">
        <f>Sheet1!D207</f>
        <v>0</v>
      </c>
      <c r="G82" s="59">
        <f>Sheet1!G207</f>
        <v>0</v>
      </c>
      <c r="H82" s="59">
        <f>Sheet1!D208</f>
        <v>0</v>
      </c>
      <c r="I82" s="59">
        <f>Sheet1!G208</f>
        <v>0</v>
      </c>
      <c r="J82" s="59">
        <f>Sheet1!D209</f>
        <v>0</v>
      </c>
      <c r="K82" s="59">
        <f>Sheet1!G209</f>
        <v>0</v>
      </c>
      <c r="L82" s="59">
        <f>Sheet1!D210</f>
        <v>0</v>
      </c>
      <c r="M82" s="59">
        <f>Sheet1!G210</f>
        <v>0</v>
      </c>
      <c r="N82" s="59">
        <f>Sheet1!D211</f>
        <v>0</v>
      </c>
      <c r="O82" s="59">
        <f>Sheet1!G211</f>
        <v>0</v>
      </c>
      <c r="P82" s="15">
        <f>Sheet1!D212</f>
        <v>0</v>
      </c>
      <c r="Q82" s="15">
        <f>Sheet1!G212</f>
        <v>0</v>
      </c>
      <c r="R82" s="59">
        <f>Sheet1!D213</f>
        <v>0</v>
      </c>
      <c r="S82" s="59">
        <f>Sheet1!G213</f>
        <v>0</v>
      </c>
      <c r="T82" s="59">
        <f>Sheet1!D214</f>
        <v>0</v>
      </c>
      <c r="U82" s="59">
        <f>Sheet1!G214</f>
        <v>0</v>
      </c>
      <c r="V82" s="59">
        <f>Sheet1!D215</f>
        <v>0</v>
      </c>
      <c r="W82" s="59">
        <f>Sheet1!G215</f>
        <v>0</v>
      </c>
      <c r="X82" s="59">
        <f>Sheet1!D216</f>
        <v>0</v>
      </c>
      <c r="Y82" s="59">
        <f>Sheet1!G216</f>
        <v>0</v>
      </c>
      <c r="AA82">
        <f>B82+D82+F82+H82+J82+L82+N82+P82+R82+T82+V82+X82</f>
        <v>0</v>
      </c>
      <c r="AB82">
        <f>C82+E82+G82+I82+K82+M82+O82+P82+S82+U82+W82+Y82</f>
        <v>0</v>
      </c>
    </row>
    <row r="83" spans="1:28" s="1" customFormat="1" ht="14.4">
      <c r="A83" s="205" t="s">
        <v>94</v>
      </c>
      <c r="B83" s="585">
        <f>Sheet1!E205</f>
        <v>0</v>
      </c>
      <c r="C83" s="586"/>
      <c r="D83" s="594">
        <f>Sheet1!E206</f>
        <v>0</v>
      </c>
      <c r="E83" s="586"/>
      <c r="F83" s="594">
        <f>Sheet1!E207</f>
        <v>0</v>
      </c>
      <c r="G83" s="586"/>
      <c r="H83" s="594">
        <f>Sheet1!E208</f>
        <v>0</v>
      </c>
      <c r="I83" s="586"/>
      <c r="J83" s="595">
        <f>Sheet1!E209</f>
        <v>0</v>
      </c>
      <c r="K83" s="591"/>
      <c r="L83" s="594">
        <f>Sheet1!E210</f>
        <v>0</v>
      </c>
      <c r="M83" s="586"/>
      <c r="N83" s="594">
        <f>Sheet1!E211</f>
        <v>0</v>
      </c>
      <c r="O83" s="586"/>
      <c r="P83" s="594">
        <f>Sheet1!E212</f>
        <v>0</v>
      </c>
      <c r="Q83" s="586"/>
      <c r="R83" s="594">
        <f>Sheet1!E213</f>
        <v>0</v>
      </c>
      <c r="S83" s="586"/>
      <c r="T83" s="594">
        <f>Sheet1!E214</f>
        <v>0</v>
      </c>
      <c r="U83" s="586"/>
      <c r="V83" s="594">
        <f>Sheet1!E215</f>
        <v>0</v>
      </c>
      <c r="W83" s="586"/>
      <c r="X83" s="594">
        <f>Sheet1!E216</f>
        <v>0</v>
      </c>
      <c r="Y83" s="586"/>
      <c r="AA83" s="592">
        <f>B83+D83+F83+H83+J83+L83+N83+P83+R83+T83+V83+X83</f>
        <v>0</v>
      </c>
      <c r="AB83" s="593"/>
    </row>
    <row r="84" spans="1:28" ht="15.3" thickBot="1"/>
    <row r="85" spans="1:28" ht="23.7" thickBot="1">
      <c r="A85" s="10"/>
      <c r="B85" s="587" t="s">
        <v>4</v>
      </c>
      <c r="C85" s="564"/>
      <c r="D85" s="564"/>
      <c r="E85" s="564"/>
      <c r="F85" s="564"/>
      <c r="G85" s="564"/>
      <c r="H85" s="564"/>
      <c r="I85" s="564"/>
      <c r="J85" s="564"/>
      <c r="K85" s="564"/>
      <c r="L85" s="564"/>
      <c r="M85" s="566"/>
      <c r="N85" s="588" t="s">
        <v>6</v>
      </c>
      <c r="O85" s="564"/>
      <c r="P85" s="564"/>
      <c r="Q85" s="564"/>
      <c r="R85" s="564"/>
      <c r="S85" s="566"/>
      <c r="T85" s="589" t="s">
        <v>8</v>
      </c>
      <c r="U85" s="564"/>
      <c r="V85" s="564"/>
      <c r="W85" s="564"/>
      <c r="X85" s="564"/>
      <c r="Y85" s="566"/>
    </row>
    <row r="86" spans="1:28" ht="16.8" customHeight="1">
      <c r="A86" s="569" t="s">
        <v>98</v>
      </c>
      <c r="B86" s="559" t="s">
        <v>81</v>
      </c>
      <c r="C86" s="560"/>
      <c r="D86" s="559" t="s">
        <v>36</v>
      </c>
      <c r="E86" s="560"/>
      <c r="F86" s="559" t="s">
        <v>82</v>
      </c>
      <c r="G86" s="560"/>
      <c r="H86" s="559" t="s">
        <v>41</v>
      </c>
      <c r="I86" s="560"/>
      <c r="J86" s="559" t="s">
        <v>99</v>
      </c>
      <c r="K86" s="560"/>
      <c r="L86" s="559" t="s">
        <v>100</v>
      </c>
      <c r="M86" s="560"/>
      <c r="N86" s="559" t="s">
        <v>85</v>
      </c>
      <c r="O86" s="560"/>
      <c r="P86" s="559" t="s">
        <v>86</v>
      </c>
      <c r="Q86" s="560"/>
      <c r="R86" s="559" t="s">
        <v>87</v>
      </c>
      <c r="S86" s="560"/>
      <c r="T86" s="559" t="s">
        <v>88</v>
      </c>
      <c r="U86" s="560"/>
      <c r="V86" s="559" t="s">
        <v>101</v>
      </c>
      <c r="W86" s="560"/>
      <c r="X86" s="559" t="s">
        <v>90</v>
      </c>
      <c r="Y86" s="560"/>
    </row>
    <row r="87" spans="1:28" ht="27.3" thickBot="1">
      <c r="A87" s="570"/>
      <c r="B87" s="54" t="str">
        <f t="shared" ref="B87:Y87" si="14">B81</f>
        <v># of Vehicles</v>
      </c>
      <c r="C87" s="54" t="str">
        <f t="shared" si="14"/>
        <v>Total Miles</v>
      </c>
      <c r="D87" s="54" t="str">
        <f t="shared" si="14"/>
        <v># of Vehicles</v>
      </c>
      <c r="E87" s="54" t="str">
        <f t="shared" si="14"/>
        <v>Total Miles</v>
      </c>
      <c r="F87" s="54" t="str">
        <f t="shared" si="14"/>
        <v># of Vehicles</v>
      </c>
      <c r="G87" s="54">
        <f>Sheet1!G81</f>
        <v>0</v>
      </c>
      <c r="H87" s="54" t="str">
        <f t="shared" si="14"/>
        <v># of Vehicles</v>
      </c>
      <c r="I87" s="54">
        <f t="shared" si="14"/>
        <v>0</v>
      </c>
      <c r="J87" s="54" t="str">
        <f t="shared" si="14"/>
        <v># of Vehicles</v>
      </c>
      <c r="K87" s="54">
        <f t="shared" si="14"/>
        <v>0</v>
      </c>
      <c r="L87" s="54" t="str">
        <f t="shared" si="14"/>
        <v># of Vehicles</v>
      </c>
      <c r="M87" s="54">
        <f t="shared" si="14"/>
        <v>0</v>
      </c>
      <c r="N87" s="54" t="str">
        <f t="shared" si="14"/>
        <v># of Vehicles</v>
      </c>
      <c r="O87" s="54">
        <f t="shared" si="14"/>
        <v>0</v>
      </c>
      <c r="P87" s="54" t="str">
        <f t="shared" si="14"/>
        <v># of Vehicles</v>
      </c>
      <c r="Q87" s="54">
        <f t="shared" si="14"/>
        <v>0</v>
      </c>
      <c r="R87" s="54" t="str">
        <f t="shared" si="14"/>
        <v># of Vehicles</v>
      </c>
      <c r="S87" s="54">
        <f t="shared" si="14"/>
        <v>0</v>
      </c>
      <c r="T87" s="54" t="str">
        <f t="shared" si="14"/>
        <v># of Vehicles</v>
      </c>
      <c r="U87" s="54">
        <f t="shared" si="14"/>
        <v>0</v>
      </c>
      <c r="V87" s="54" t="str">
        <f t="shared" si="14"/>
        <v># of Vehicles</v>
      </c>
      <c r="W87" s="54">
        <f t="shared" si="14"/>
        <v>0</v>
      </c>
      <c r="X87" s="54" t="str">
        <f t="shared" si="14"/>
        <v># of Vehicles</v>
      </c>
      <c r="Y87" s="54">
        <f t="shared" si="14"/>
        <v>0</v>
      </c>
      <c r="AA87" s="54" t="str">
        <f>X87</f>
        <v># of Vehicles</v>
      </c>
      <c r="AB87" s="54">
        <f>Y87</f>
        <v>0</v>
      </c>
    </row>
    <row r="88" spans="1:28" ht="27.3" thickBot="1">
      <c r="A88" s="15" t="s">
        <v>117</v>
      </c>
      <c r="B88" s="215">
        <f>Sheet1!D217</f>
        <v>0</v>
      </c>
      <c r="C88" s="215">
        <f>Sheet1!G217</f>
        <v>0</v>
      </c>
      <c r="D88" s="59">
        <f>Sheet1!D218</f>
        <v>0</v>
      </c>
      <c r="E88" s="59">
        <f>Sheet1!G218</f>
        <v>0</v>
      </c>
      <c r="F88" s="59">
        <f>Sheet1!D219</f>
        <v>0</v>
      </c>
      <c r="G88" s="59">
        <f>Sheet1!G219</f>
        <v>0</v>
      </c>
      <c r="H88" s="59">
        <f>Sheet1!D220</f>
        <v>0</v>
      </c>
      <c r="I88" s="59">
        <f>Sheet1!G220</f>
        <v>0</v>
      </c>
      <c r="J88" s="59">
        <f>Sheet1!D221</f>
        <v>0</v>
      </c>
      <c r="K88" s="59">
        <f>Sheet1!G221</f>
        <v>0</v>
      </c>
      <c r="L88" s="59">
        <f>Sheet1!D222</f>
        <v>0</v>
      </c>
      <c r="M88" s="59">
        <f>Sheet1!G222</f>
        <v>0</v>
      </c>
      <c r="N88" s="59">
        <f>Sheet1!D223</f>
        <v>0</v>
      </c>
      <c r="O88" s="59">
        <f>Sheet1!G223</f>
        <v>0</v>
      </c>
      <c r="P88" s="59">
        <f>Sheet1!D224</f>
        <v>0</v>
      </c>
      <c r="Q88" s="59">
        <f>Sheet1!G224</f>
        <v>0</v>
      </c>
      <c r="R88" s="59">
        <f>Sheet1!D225</f>
        <v>0</v>
      </c>
      <c r="S88" s="59">
        <f>Sheet1!G225</f>
        <v>0</v>
      </c>
      <c r="T88" s="59">
        <f>Sheet1!D226</f>
        <v>0</v>
      </c>
      <c r="U88" s="59">
        <f>Sheet1!G226</f>
        <v>0</v>
      </c>
      <c r="V88" s="59">
        <f>Sheet1!D227</f>
        <v>0</v>
      </c>
      <c r="W88" s="59">
        <f>Sheet1!G227</f>
        <v>0</v>
      </c>
      <c r="X88" s="59">
        <f>Sheet1!D228</f>
        <v>0</v>
      </c>
      <c r="Y88" s="59">
        <f>Sheet1!G228</f>
        <v>0</v>
      </c>
      <c r="AA88">
        <f>B88+D88+F88+H88+J88+L88+N88+P88+R88+T88+V88+X88</f>
        <v>0</v>
      </c>
      <c r="AB88">
        <f>C88+E88+G88+I88+K88+M88+O88+Q88+S88+U88+W88+Y88</f>
        <v>0</v>
      </c>
    </row>
    <row r="89" spans="1:28" s="1" customFormat="1" ht="14.4">
      <c r="A89" s="205" t="s">
        <v>94</v>
      </c>
      <c r="B89" s="585">
        <f>Sheet1!E217</f>
        <v>0</v>
      </c>
      <c r="C89" s="586"/>
      <c r="D89" s="585">
        <f>Sheet1!E218</f>
        <v>0</v>
      </c>
      <c r="E89" s="586"/>
      <c r="F89" s="585">
        <f>Sheet1!E219</f>
        <v>0</v>
      </c>
      <c r="G89" s="586"/>
      <c r="H89" s="585">
        <f>Sheet1!E220</f>
        <v>0</v>
      </c>
      <c r="I89" s="586"/>
      <c r="J89" s="585">
        <f>Sheet1!E221</f>
        <v>0</v>
      </c>
      <c r="K89" s="586"/>
      <c r="L89" s="585">
        <f>Sheet1!E222</f>
        <v>0</v>
      </c>
      <c r="M89" s="586"/>
      <c r="N89" s="585">
        <f>Sheet1!E223</f>
        <v>0</v>
      </c>
      <c r="O89" s="586"/>
      <c r="P89" s="585">
        <f>Sheet1!E224</f>
        <v>0</v>
      </c>
      <c r="Q89" s="586"/>
      <c r="R89" s="585">
        <f>Sheet1!E225</f>
        <v>0</v>
      </c>
      <c r="S89" s="586"/>
      <c r="T89" s="585">
        <f>Sheet1!E226</f>
        <v>0</v>
      </c>
      <c r="U89" s="586"/>
      <c r="V89" s="585">
        <f>Sheet1!E227</f>
        <v>0</v>
      </c>
      <c r="W89" s="586"/>
      <c r="X89" s="585">
        <f>Sheet1!E228</f>
        <v>0</v>
      </c>
      <c r="Y89" s="586"/>
      <c r="AA89" s="592">
        <f>B89+D89+F89+H89+J89+L89+N89+P89+R89+T89+V89+X89</f>
        <v>0</v>
      </c>
      <c r="AB89" s="593"/>
    </row>
    <row r="90" spans="1:28" ht="14.7" thickBot="1">
      <c r="A90" s="61"/>
      <c r="B90" s="62"/>
      <c r="C90" s="62"/>
      <c r="D90" s="62"/>
      <c r="E90" s="62"/>
      <c r="F90" s="62"/>
      <c r="G90" s="62"/>
      <c r="H90" s="62"/>
      <c r="I90" s="62"/>
      <c r="J90" s="62"/>
      <c r="K90" s="62"/>
      <c r="L90" s="62"/>
      <c r="M90" s="62"/>
      <c r="N90" s="62"/>
      <c r="O90" s="62"/>
      <c r="P90" s="62"/>
      <c r="Q90" s="62"/>
      <c r="R90" s="62"/>
      <c r="S90" s="62"/>
      <c r="T90" s="62"/>
      <c r="U90" s="62"/>
      <c r="V90" s="62"/>
      <c r="W90" s="62"/>
      <c r="X90" s="62"/>
      <c r="Y90" s="62"/>
    </row>
    <row r="91" spans="1:28" ht="23.7" thickBot="1">
      <c r="A91" s="10"/>
      <c r="B91" s="587" t="s">
        <v>4</v>
      </c>
      <c r="C91" s="564"/>
      <c r="D91" s="564"/>
      <c r="E91" s="564"/>
      <c r="F91" s="564"/>
      <c r="G91" s="564"/>
      <c r="H91" s="564"/>
      <c r="I91" s="564"/>
      <c r="J91" s="564"/>
      <c r="K91" s="564"/>
      <c r="L91" s="564"/>
      <c r="M91" s="566"/>
      <c r="N91" s="588" t="s">
        <v>6</v>
      </c>
      <c r="O91" s="564"/>
      <c r="P91" s="564"/>
      <c r="Q91" s="564"/>
      <c r="R91" s="564"/>
      <c r="S91" s="566"/>
      <c r="T91" s="589" t="s">
        <v>8</v>
      </c>
      <c r="U91" s="564"/>
      <c r="V91" s="564"/>
      <c r="W91" s="564"/>
      <c r="X91" s="564"/>
      <c r="Y91" s="566"/>
    </row>
    <row r="92" spans="1:28" ht="16.8" customHeight="1">
      <c r="A92" s="569" t="s">
        <v>98</v>
      </c>
      <c r="B92" s="559" t="s">
        <v>81</v>
      </c>
      <c r="C92" s="560"/>
      <c r="D92" s="559" t="s">
        <v>36</v>
      </c>
      <c r="E92" s="560"/>
      <c r="F92" s="559" t="s">
        <v>82</v>
      </c>
      <c r="G92" s="560"/>
      <c r="H92" s="559" t="s">
        <v>41</v>
      </c>
      <c r="I92" s="560"/>
      <c r="J92" s="559" t="s">
        <v>99</v>
      </c>
      <c r="K92" s="560"/>
      <c r="L92" s="559" t="s">
        <v>100</v>
      </c>
      <c r="M92" s="560"/>
      <c r="N92" s="559" t="s">
        <v>85</v>
      </c>
      <c r="O92" s="560"/>
      <c r="P92" s="559" t="s">
        <v>86</v>
      </c>
      <c r="Q92" s="560"/>
      <c r="R92" s="559" t="s">
        <v>87</v>
      </c>
      <c r="S92" s="560"/>
      <c r="T92" s="559" t="s">
        <v>88</v>
      </c>
      <c r="U92" s="560"/>
      <c r="V92" s="559" t="s">
        <v>101</v>
      </c>
      <c r="W92" s="560"/>
      <c r="X92" s="559" t="s">
        <v>90</v>
      </c>
      <c r="Y92" s="560"/>
    </row>
    <row r="93" spans="1:28" ht="27.3" thickBot="1">
      <c r="A93" s="570"/>
      <c r="B93" s="54" t="str">
        <f t="shared" ref="B93:Y93" si="15">B87</f>
        <v># of Vehicles</v>
      </c>
      <c r="C93" s="54" t="str">
        <f t="shared" si="15"/>
        <v>Total Miles</v>
      </c>
      <c r="D93" s="54" t="str">
        <f t="shared" si="15"/>
        <v># of Vehicles</v>
      </c>
      <c r="E93" s="54" t="str">
        <f t="shared" si="15"/>
        <v>Total Miles</v>
      </c>
      <c r="F93" s="54" t="str">
        <f t="shared" si="15"/>
        <v># of Vehicles</v>
      </c>
      <c r="G93" s="54">
        <f>Sheet1!G87</f>
        <v>0</v>
      </c>
      <c r="H93" s="54" t="str">
        <f t="shared" si="15"/>
        <v># of Vehicles</v>
      </c>
      <c r="I93" s="54">
        <f t="shared" si="15"/>
        <v>0</v>
      </c>
      <c r="J93" s="54" t="str">
        <f t="shared" si="15"/>
        <v># of Vehicles</v>
      </c>
      <c r="K93" s="54">
        <f t="shared" si="15"/>
        <v>0</v>
      </c>
      <c r="L93" s="54" t="str">
        <f t="shared" si="15"/>
        <v># of Vehicles</v>
      </c>
      <c r="M93" s="54">
        <f t="shared" si="15"/>
        <v>0</v>
      </c>
      <c r="N93" s="54" t="str">
        <f t="shared" si="15"/>
        <v># of Vehicles</v>
      </c>
      <c r="O93" s="54">
        <f t="shared" si="15"/>
        <v>0</v>
      </c>
      <c r="P93" s="54" t="str">
        <f t="shared" si="15"/>
        <v># of Vehicles</v>
      </c>
      <c r="Q93" s="54">
        <f t="shared" si="15"/>
        <v>0</v>
      </c>
      <c r="R93" s="54" t="str">
        <f t="shared" si="15"/>
        <v># of Vehicles</v>
      </c>
      <c r="S93" s="54">
        <f t="shared" si="15"/>
        <v>0</v>
      </c>
      <c r="T93" s="54" t="str">
        <f t="shared" si="15"/>
        <v># of Vehicles</v>
      </c>
      <c r="U93" s="54">
        <f t="shared" si="15"/>
        <v>0</v>
      </c>
      <c r="V93" s="54" t="str">
        <f t="shared" si="15"/>
        <v># of Vehicles</v>
      </c>
      <c r="W93" s="54">
        <f t="shared" si="15"/>
        <v>0</v>
      </c>
      <c r="X93" s="54" t="str">
        <f t="shared" si="15"/>
        <v># of Vehicles</v>
      </c>
      <c r="Y93" s="54">
        <f t="shared" si="15"/>
        <v>0</v>
      </c>
      <c r="AA93" s="54" t="str">
        <f>X93</f>
        <v># of Vehicles</v>
      </c>
      <c r="AB93" s="54">
        <f>Y93</f>
        <v>0</v>
      </c>
    </row>
    <row r="94" spans="1:28" ht="14.7" thickBot="1">
      <c r="A94" s="15" t="s">
        <v>118</v>
      </c>
      <c r="B94" s="215">
        <f>Sheet1!D229</f>
        <v>0</v>
      </c>
      <c r="C94" s="215">
        <f>Sheet1!G229</f>
        <v>0</v>
      </c>
      <c r="D94" s="59">
        <f>Sheet1!D230</f>
        <v>0</v>
      </c>
      <c r="E94" s="59">
        <f>Sheet1!G230</f>
        <v>0</v>
      </c>
      <c r="F94" s="63">
        <f>Sheet1!D231</f>
        <v>0</v>
      </c>
      <c r="G94" s="63">
        <f>Sheet1!G231</f>
        <v>0</v>
      </c>
      <c r="H94" s="59">
        <f>Sheet1!D232</f>
        <v>0</v>
      </c>
      <c r="I94" s="59">
        <f>Sheet1!G232</f>
        <v>0</v>
      </c>
      <c r="J94" s="59">
        <f>Sheet1!D233</f>
        <v>0</v>
      </c>
      <c r="K94" s="59">
        <f>Sheet1!G233</f>
        <v>0</v>
      </c>
      <c r="L94" s="59">
        <f>Sheet1!D234</f>
        <v>0</v>
      </c>
      <c r="M94" s="59">
        <f>Sheet1!G234</f>
        <v>0</v>
      </c>
      <c r="N94" s="59">
        <f>Sheet1!D235</f>
        <v>0</v>
      </c>
      <c r="O94" s="59">
        <f>Sheet1!G235</f>
        <v>0</v>
      </c>
      <c r="P94" s="59">
        <f>Sheet1!D236</f>
        <v>0</v>
      </c>
      <c r="Q94" s="59">
        <f>Sheet1!G236</f>
        <v>0</v>
      </c>
      <c r="R94" s="59">
        <f>Sheet1!D237</f>
        <v>0</v>
      </c>
      <c r="S94" s="59">
        <f>Sheet1!G237</f>
        <v>0</v>
      </c>
      <c r="T94" s="59">
        <f>Sheet1!D238</f>
        <v>0</v>
      </c>
      <c r="U94" s="59">
        <f>Sheet1!G238</f>
        <v>0</v>
      </c>
      <c r="V94" s="59">
        <f>Sheet1!D239</f>
        <v>0</v>
      </c>
      <c r="W94" s="59">
        <f>Sheet1!G239</f>
        <v>0</v>
      </c>
      <c r="X94" s="59">
        <f>Sheet1!D240</f>
        <v>0</v>
      </c>
      <c r="Y94" s="59">
        <f>Sheet1!G240</f>
        <v>0</v>
      </c>
      <c r="AA94">
        <f>B94+D94+F94+H94+J94+L94+N94+P94+R94+T94+V94+X94</f>
        <v>0</v>
      </c>
      <c r="AB94">
        <f>C94+E94+G94+I94+K94+M94+O94+Q94+S94+U94+W94+Y94</f>
        <v>0</v>
      </c>
    </row>
    <row r="95" spans="1:28" s="1" customFormat="1" ht="14.4">
      <c r="A95" s="205" t="s">
        <v>94</v>
      </c>
      <c r="B95" s="585">
        <f>Sheet1!E229</f>
        <v>0</v>
      </c>
      <c r="C95" s="586"/>
      <c r="D95" s="585">
        <f>Sheet1!E230</f>
        <v>0</v>
      </c>
      <c r="E95" s="586"/>
      <c r="F95" s="585">
        <f>Sheet1!E231</f>
        <v>0</v>
      </c>
      <c r="G95" s="586"/>
      <c r="H95" s="585">
        <f>Sheet1!E232</f>
        <v>0</v>
      </c>
      <c r="I95" s="586"/>
      <c r="J95" s="585">
        <f>Sheet1!E233</f>
        <v>0</v>
      </c>
      <c r="K95" s="586"/>
      <c r="L95" s="585">
        <f>Sheet1!E234</f>
        <v>0</v>
      </c>
      <c r="M95" s="586"/>
      <c r="N95" s="585">
        <f>Sheet1!E235</f>
        <v>0</v>
      </c>
      <c r="O95" s="586"/>
      <c r="P95" s="585">
        <f>Sheet1!D236</f>
        <v>0</v>
      </c>
      <c r="Q95" s="586"/>
      <c r="R95" s="585">
        <f>Sheet1!E237</f>
        <v>0</v>
      </c>
      <c r="S95" s="586"/>
      <c r="T95" s="585">
        <f>Sheet1!E238</f>
        <v>0</v>
      </c>
      <c r="U95" s="586"/>
      <c r="V95" s="585">
        <f>Sheet1!E239</f>
        <v>0</v>
      </c>
      <c r="W95" s="586"/>
      <c r="X95" s="585">
        <f>Sheet1!E240</f>
        <v>0</v>
      </c>
      <c r="Y95" s="586"/>
      <c r="AA95" s="592">
        <f>B95+D95+F95+H95+J95+L95+N95+P95+R95+T95+V95+X95</f>
        <v>0</v>
      </c>
      <c r="AB95" s="593"/>
    </row>
    <row r="96" spans="1:28" ht="14.7" thickBot="1">
      <c r="A96" s="61"/>
      <c r="B96" s="62"/>
      <c r="C96" s="62"/>
      <c r="D96" s="62"/>
      <c r="E96" s="62"/>
      <c r="F96" s="62"/>
      <c r="G96" s="62"/>
      <c r="H96" s="62"/>
      <c r="I96" s="62"/>
      <c r="J96" s="62"/>
      <c r="K96" s="62"/>
      <c r="L96" s="62"/>
      <c r="M96" s="62"/>
      <c r="N96" s="62"/>
      <c r="O96" s="62"/>
      <c r="P96" s="62"/>
      <c r="Q96" s="62"/>
      <c r="R96" s="62"/>
      <c r="S96" s="62"/>
      <c r="T96" s="62"/>
      <c r="U96" s="62"/>
      <c r="V96" s="62"/>
      <c r="W96" s="62"/>
      <c r="X96" s="62"/>
      <c r="Y96" s="62"/>
    </row>
    <row r="97" spans="1:28" ht="23.7" thickBot="1">
      <c r="A97" s="10"/>
      <c r="B97" s="587" t="s">
        <v>4</v>
      </c>
      <c r="C97" s="564"/>
      <c r="D97" s="564"/>
      <c r="E97" s="564"/>
      <c r="F97" s="564"/>
      <c r="G97" s="564"/>
      <c r="H97" s="564"/>
      <c r="I97" s="564"/>
      <c r="J97" s="564"/>
      <c r="K97" s="564"/>
      <c r="L97" s="564"/>
      <c r="M97" s="566"/>
      <c r="N97" s="588" t="s">
        <v>6</v>
      </c>
      <c r="O97" s="564"/>
      <c r="P97" s="564"/>
      <c r="Q97" s="564"/>
      <c r="R97" s="564"/>
      <c r="S97" s="566"/>
      <c r="T97" s="589" t="s">
        <v>8</v>
      </c>
      <c r="U97" s="564"/>
      <c r="V97" s="564"/>
      <c r="W97" s="564"/>
      <c r="X97" s="564"/>
      <c r="Y97" s="566"/>
    </row>
    <row r="98" spans="1:28" ht="16.8" customHeight="1">
      <c r="A98" s="569" t="s">
        <v>98</v>
      </c>
      <c r="B98" s="559" t="s">
        <v>81</v>
      </c>
      <c r="C98" s="560"/>
      <c r="D98" s="559" t="s">
        <v>36</v>
      </c>
      <c r="E98" s="560"/>
      <c r="F98" s="559" t="s">
        <v>82</v>
      </c>
      <c r="G98" s="560"/>
      <c r="H98" s="559" t="s">
        <v>41</v>
      </c>
      <c r="I98" s="560"/>
      <c r="J98" s="559" t="s">
        <v>99</v>
      </c>
      <c r="K98" s="560"/>
      <c r="L98" s="559" t="s">
        <v>100</v>
      </c>
      <c r="M98" s="560"/>
      <c r="N98" s="559" t="s">
        <v>85</v>
      </c>
      <c r="O98" s="560"/>
      <c r="P98" s="559" t="s">
        <v>86</v>
      </c>
      <c r="Q98" s="560"/>
      <c r="R98" s="559" t="s">
        <v>87</v>
      </c>
      <c r="S98" s="560"/>
      <c r="T98" s="559" t="s">
        <v>88</v>
      </c>
      <c r="U98" s="560"/>
      <c r="V98" s="559" t="s">
        <v>101</v>
      </c>
      <c r="W98" s="560"/>
      <c r="X98" s="559" t="s">
        <v>90</v>
      </c>
      <c r="Y98" s="560"/>
    </row>
    <row r="99" spans="1:28" ht="27.3" thickBot="1">
      <c r="A99" s="570"/>
      <c r="B99" s="54" t="str">
        <f t="shared" ref="B99:Y99" si="16">B93</f>
        <v># of Vehicles</v>
      </c>
      <c r="C99" s="54" t="str">
        <f t="shared" si="16"/>
        <v>Total Miles</v>
      </c>
      <c r="D99" s="54" t="str">
        <f t="shared" si="16"/>
        <v># of Vehicles</v>
      </c>
      <c r="E99" s="54" t="str">
        <f t="shared" si="16"/>
        <v>Total Miles</v>
      </c>
      <c r="F99" s="54" t="str">
        <f t="shared" si="16"/>
        <v># of Vehicles</v>
      </c>
      <c r="G99" s="54">
        <f>Sheet1!G93</f>
        <v>0</v>
      </c>
      <c r="H99" s="54" t="str">
        <f t="shared" si="16"/>
        <v># of Vehicles</v>
      </c>
      <c r="I99" s="54">
        <f t="shared" si="16"/>
        <v>0</v>
      </c>
      <c r="J99" s="54" t="str">
        <f t="shared" si="16"/>
        <v># of Vehicles</v>
      </c>
      <c r="K99" s="54">
        <f t="shared" si="16"/>
        <v>0</v>
      </c>
      <c r="L99" s="54" t="str">
        <f t="shared" si="16"/>
        <v># of Vehicles</v>
      </c>
      <c r="M99" s="54">
        <f t="shared" si="16"/>
        <v>0</v>
      </c>
      <c r="N99" s="54" t="str">
        <f t="shared" si="16"/>
        <v># of Vehicles</v>
      </c>
      <c r="O99" s="54">
        <f t="shared" si="16"/>
        <v>0</v>
      </c>
      <c r="P99" s="54" t="str">
        <f t="shared" si="16"/>
        <v># of Vehicles</v>
      </c>
      <c r="Q99" s="54">
        <f t="shared" si="16"/>
        <v>0</v>
      </c>
      <c r="R99" s="54" t="str">
        <f t="shared" si="16"/>
        <v># of Vehicles</v>
      </c>
      <c r="S99" s="54">
        <f t="shared" si="16"/>
        <v>0</v>
      </c>
      <c r="T99" s="54" t="str">
        <f t="shared" si="16"/>
        <v># of Vehicles</v>
      </c>
      <c r="U99" s="54">
        <f t="shared" si="16"/>
        <v>0</v>
      </c>
      <c r="V99" s="54" t="str">
        <f t="shared" si="16"/>
        <v># of Vehicles</v>
      </c>
      <c r="W99" s="54">
        <f t="shared" si="16"/>
        <v>0</v>
      </c>
      <c r="X99" s="54" t="str">
        <f t="shared" si="16"/>
        <v># of Vehicles</v>
      </c>
      <c r="Y99" s="54">
        <f t="shared" si="16"/>
        <v>0</v>
      </c>
      <c r="AA99" s="54" t="str">
        <f>X99</f>
        <v># of Vehicles</v>
      </c>
      <c r="AB99" s="54">
        <f>Y99</f>
        <v>0</v>
      </c>
    </row>
    <row r="100" spans="1:28" ht="14.7" thickBot="1">
      <c r="A100" s="15" t="s">
        <v>119</v>
      </c>
      <c r="B100" s="215">
        <f>Sheet1!D241</f>
        <v>0</v>
      </c>
      <c r="C100" s="215">
        <f>Sheet1!G241</f>
        <v>0</v>
      </c>
      <c r="D100" s="59">
        <f>Sheet1!D242</f>
        <v>0</v>
      </c>
      <c r="E100" s="59">
        <f>Sheet1!G242</f>
        <v>0</v>
      </c>
      <c r="F100" s="63">
        <f>Sheet1!D243</f>
        <v>0</v>
      </c>
      <c r="G100" s="63">
        <f>Sheet1!G243</f>
        <v>0</v>
      </c>
      <c r="H100" s="59">
        <f>Sheet1!D244</f>
        <v>0</v>
      </c>
      <c r="I100" s="59">
        <f>Sheet1!G244</f>
        <v>0</v>
      </c>
      <c r="J100" s="59">
        <f>Sheet1!D245</f>
        <v>0</v>
      </c>
      <c r="K100" s="59">
        <f>Sheet1!G245</f>
        <v>0</v>
      </c>
      <c r="L100" s="59">
        <f>Sheet1!D246</f>
        <v>0</v>
      </c>
      <c r="M100" s="59">
        <f>Sheet1!G246</f>
        <v>0</v>
      </c>
      <c r="N100" s="59">
        <f>Sheet1!D247</f>
        <v>0</v>
      </c>
      <c r="O100" s="59">
        <f>Sheet1!G247</f>
        <v>0</v>
      </c>
      <c r="P100" s="59">
        <f>Sheet1!D248</f>
        <v>0</v>
      </c>
      <c r="Q100" s="59">
        <f>Sheet1!G248</f>
        <v>0</v>
      </c>
      <c r="R100" s="59">
        <f>Sheet1!D249</f>
        <v>0</v>
      </c>
      <c r="S100" s="59">
        <f>Sheet1!G249</f>
        <v>0</v>
      </c>
      <c r="T100" s="59">
        <f>Sheet1!D250</f>
        <v>0</v>
      </c>
      <c r="U100" s="59">
        <f>Sheet1!G250</f>
        <v>0</v>
      </c>
      <c r="V100" s="59">
        <f>Sheet1!D251</f>
        <v>0</v>
      </c>
      <c r="W100" s="59">
        <f>Sheet1!G251</f>
        <v>0</v>
      </c>
      <c r="X100" s="59">
        <f>Sheet1!D252</f>
        <v>0</v>
      </c>
      <c r="Y100" s="59">
        <f>Sheet1!G252</f>
        <v>0</v>
      </c>
      <c r="AA100">
        <f>B100+D100+F100+H100+J100+L100+N100+P100+R100+T100+V100+X100</f>
        <v>0</v>
      </c>
      <c r="AB100">
        <f>C100+E100+G100+I100+K100+M100+O100+Q100+S100+U100+W100+Y100</f>
        <v>0</v>
      </c>
    </row>
    <row r="101" spans="1:28" s="1" customFormat="1" ht="14.4">
      <c r="A101" s="205" t="s">
        <v>94</v>
      </c>
      <c r="B101" s="585">
        <f>Sheet1!E241</f>
        <v>0</v>
      </c>
      <c r="C101" s="586"/>
      <c r="D101" s="585">
        <f>Sheet1!E242</f>
        <v>0</v>
      </c>
      <c r="E101" s="586"/>
      <c r="F101" s="585">
        <f>Sheet1!E243</f>
        <v>0</v>
      </c>
      <c r="G101" s="586"/>
      <c r="H101" s="585">
        <f>Sheet1!E244</f>
        <v>0</v>
      </c>
      <c r="I101" s="586"/>
      <c r="J101" s="585">
        <f>Sheet1!E245</f>
        <v>0</v>
      </c>
      <c r="K101" s="586"/>
      <c r="L101" s="585">
        <f>Sheet1!E246</f>
        <v>0</v>
      </c>
      <c r="M101" s="586"/>
      <c r="N101" s="585">
        <f>Sheet1!E247</f>
        <v>0</v>
      </c>
      <c r="O101" s="586"/>
      <c r="P101" s="585">
        <f>Sheet1!E248</f>
        <v>0</v>
      </c>
      <c r="Q101" s="586"/>
      <c r="R101" s="585">
        <f>Sheet1!E249</f>
        <v>0</v>
      </c>
      <c r="S101" s="586"/>
      <c r="T101" s="585">
        <f>Sheet1!E250</f>
        <v>0</v>
      </c>
      <c r="U101" s="586"/>
      <c r="V101" s="585">
        <f>Sheet1!E251</f>
        <v>0</v>
      </c>
      <c r="W101" s="586"/>
      <c r="X101" s="585">
        <f>Sheet1!E252</f>
        <v>0</v>
      </c>
      <c r="Y101" s="586"/>
      <c r="AA101" s="592">
        <f>B101+D101+F101+H101+J101+L101+N101+P101+R101+T101+V101+X101</f>
        <v>0</v>
      </c>
      <c r="AB101" s="593"/>
    </row>
    <row r="102" spans="1:28" ht="14.7" thickBot="1">
      <c r="A102" s="61"/>
      <c r="B102" s="62"/>
      <c r="C102" s="62"/>
      <c r="D102" s="62"/>
      <c r="E102" s="62"/>
      <c r="F102" s="62"/>
      <c r="G102" s="62"/>
      <c r="H102" s="62"/>
      <c r="I102" s="62"/>
      <c r="J102" s="62"/>
      <c r="K102" s="62"/>
      <c r="L102" s="62"/>
      <c r="M102" s="62"/>
      <c r="N102" s="62"/>
      <c r="O102" s="62"/>
      <c r="P102" s="62"/>
      <c r="Q102" s="62"/>
      <c r="R102" s="62"/>
      <c r="S102" s="62"/>
      <c r="T102" s="62"/>
      <c r="U102" s="62"/>
      <c r="V102" s="62"/>
      <c r="W102" s="62"/>
      <c r="X102" s="62"/>
      <c r="Y102" s="62"/>
    </row>
    <row r="103" spans="1:28" ht="23.7" thickBot="1">
      <c r="A103" s="10"/>
      <c r="B103" s="587" t="s">
        <v>4</v>
      </c>
      <c r="C103" s="564"/>
      <c r="D103" s="564"/>
      <c r="E103" s="564"/>
      <c r="F103" s="564"/>
      <c r="G103" s="564"/>
      <c r="H103" s="564"/>
      <c r="I103" s="564"/>
      <c r="J103" s="564"/>
      <c r="K103" s="564"/>
      <c r="L103" s="564"/>
      <c r="M103" s="566"/>
      <c r="N103" s="588" t="s">
        <v>6</v>
      </c>
      <c r="O103" s="564"/>
      <c r="P103" s="564"/>
      <c r="Q103" s="564"/>
      <c r="R103" s="564"/>
      <c r="S103" s="566"/>
      <c r="T103" s="589" t="s">
        <v>8</v>
      </c>
      <c r="U103" s="564"/>
      <c r="V103" s="564"/>
      <c r="W103" s="564"/>
      <c r="X103" s="564"/>
      <c r="Y103" s="566"/>
    </row>
    <row r="104" spans="1:28" ht="16.8" customHeight="1">
      <c r="A104" s="569" t="s">
        <v>98</v>
      </c>
      <c r="B104" s="559" t="s">
        <v>81</v>
      </c>
      <c r="C104" s="560"/>
      <c r="D104" s="559" t="s">
        <v>36</v>
      </c>
      <c r="E104" s="560"/>
      <c r="F104" s="559" t="s">
        <v>82</v>
      </c>
      <c r="G104" s="560"/>
      <c r="H104" s="559" t="s">
        <v>41</v>
      </c>
      <c r="I104" s="560"/>
      <c r="J104" s="559" t="s">
        <v>99</v>
      </c>
      <c r="K104" s="560"/>
      <c r="L104" s="559" t="s">
        <v>100</v>
      </c>
      <c r="M104" s="560"/>
      <c r="N104" s="559" t="s">
        <v>85</v>
      </c>
      <c r="O104" s="560"/>
      <c r="P104" s="559" t="s">
        <v>86</v>
      </c>
      <c r="Q104" s="560"/>
      <c r="R104" s="559" t="s">
        <v>87</v>
      </c>
      <c r="S104" s="560"/>
      <c r="T104" s="559" t="s">
        <v>88</v>
      </c>
      <c r="U104" s="560"/>
      <c r="V104" s="559" t="s">
        <v>101</v>
      </c>
      <c r="W104" s="560"/>
      <c r="X104" s="559" t="s">
        <v>90</v>
      </c>
      <c r="Y104" s="560"/>
    </row>
    <row r="105" spans="1:28" ht="27.3" thickBot="1">
      <c r="A105" s="570"/>
      <c r="B105" s="54" t="str">
        <f t="shared" ref="B105:Y105" si="17">B99</f>
        <v># of Vehicles</v>
      </c>
      <c r="C105" s="54" t="str">
        <f t="shared" si="17"/>
        <v>Total Miles</v>
      </c>
      <c r="D105" s="54" t="str">
        <f t="shared" si="17"/>
        <v># of Vehicles</v>
      </c>
      <c r="E105" s="54" t="str">
        <f t="shared" si="17"/>
        <v>Total Miles</v>
      </c>
      <c r="F105" s="54" t="str">
        <f t="shared" si="17"/>
        <v># of Vehicles</v>
      </c>
      <c r="G105" s="54">
        <f>Sheet1!G99</f>
        <v>0</v>
      </c>
      <c r="H105" s="54" t="str">
        <f t="shared" si="17"/>
        <v># of Vehicles</v>
      </c>
      <c r="I105" s="54">
        <f t="shared" si="17"/>
        <v>0</v>
      </c>
      <c r="J105" s="54" t="str">
        <f t="shared" si="17"/>
        <v># of Vehicles</v>
      </c>
      <c r="K105" s="54">
        <f t="shared" si="17"/>
        <v>0</v>
      </c>
      <c r="L105" s="54" t="str">
        <f t="shared" si="17"/>
        <v># of Vehicles</v>
      </c>
      <c r="M105" s="54">
        <f t="shared" si="17"/>
        <v>0</v>
      </c>
      <c r="N105" s="54" t="str">
        <f t="shared" si="17"/>
        <v># of Vehicles</v>
      </c>
      <c r="O105" s="54">
        <f t="shared" si="17"/>
        <v>0</v>
      </c>
      <c r="P105" s="54" t="str">
        <f t="shared" si="17"/>
        <v># of Vehicles</v>
      </c>
      <c r="Q105" s="54">
        <f t="shared" si="17"/>
        <v>0</v>
      </c>
      <c r="R105" s="54" t="str">
        <f t="shared" si="17"/>
        <v># of Vehicles</v>
      </c>
      <c r="S105" s="54">
        <f t="shared" si="17"/>
        <v>0</v>
      </c>
      <c r="T105" s="54" t="str">
        <f t="shared" si="17"/>
        <v># of Vehicles</v>
      </c>
      <c r="U105" s="54">
        <f t="shared" si="17"/>
        <v>0</v>
      </c>
      <c r="V105" s="54" t="str">
        <f t="shared" si="17"/>
        <v># of Vehicles</v>
      </c>
      <c r="W105" s="54">
        <f t="shared" si="17"/>
        <v>0</v>
      </c>
      <c r="X105" s="54" t="str">
        <f t="shared" si="17"/>
        <v># of Vehicles</v>
      </c>
      <c r="Y105" s="54">
        <f t="shared" si="17"/>
        <v>0</v>
      </c>
      <c r="AA105" s="54" t="str">
        <f>X105</f>
        <v># of Vehicles</v>
      </c>
      <c r="AB105" s="54">
        <f>Y105</f>
        <v>0</v>
      </c>
    </row>
    <row r="106" spans="1:28" ht="14.7" thickBot="1">
      <c r="A106" s="15" t="s">
        <v>120</v>
      </c>
      <c r="B106" s="215">
        <f>Sheet1!D253</f>
        <v>0</v>
      </c>
      <c r="C106" s="215">
        <f>Sheet1!G253</f>
        <v>0</v>
      </c>
      <c r="D106" s="59">
        <f>Sheet1!D254</f>
        <v>0</v>
      </c>
      <c r="E106" s="59">
        <f>Sheet1!G254</f>
        <v>0</v>
      </c>
      <c r="F106" s="63">
        <f>Sheet1!D255</f>
        <v>0</v>
      </c>
      <c r="G106" s="63">
        <f>Sheet1!G255</f>
        <v>0</v>
      </c>
      <c r="H106" s="59">
        <f>Sheet1!D256</f>
        <v>0</v>
      </c>
      <c r="I106" s="59">
        <f>Sheet1!G256</f>
        <v>0</v>
      </c>
      <c r="J106" s="59">
        <f>Sheet1!D257</f>
        <v>0</v>
      </c>
      <c r="K106" s="59">
        <f>Sheet1!G257</f>
        <v>0</v>
      </c>
      <c r="L106" s="59">
        <f>Sheet1!D258</f>
        <v>0</v>
      </c>
      <c r="M106" s="59">
        <f>Sheet1!G258</f>
        <v>0</v>
      </c>
      <c r="N106" s="59">
        <f>Sheet1!D259</f>
        <v>0</v>
      </c>
      <c r="O106" s="59">
        <f>Sheet1!G259</f>
        <v>0</v>
      </c>
      <c r="P106" s="59">
        <f>Sheet1!D260</f>
        <v>0</v>
      </c>
      <c r="Q106" s="59">
        <f>Sheet1!G260</f>
        <v>0</v>
      </c>
      <c r="R106" s="59">
        <f>Sheet1!D261</f>
        <v>0</v>
      </c>
      <c r="S106" s="59">
        <f>Sheet1!G261</f>
        <v>0</v>
      </c>
      <c r="T106" s="59">
        <f>Sheet1!D262</f>
        <v>0</v>
      </c>
      <c r="U106" s="59">
        <f>Sheet1!G262</f>
        <v>0</v>
      </c>
      <c r="V106" s="59">
        <f>Sheet1!D263</f>
        <v>0</v>
      </c>
      <c r="W106" s="59">
        <f>Sheet1!G263</f>
        <v>0</v>
      </c>
      <c r="X106" s="59">
        <f>Sheet1!D264</f>
        <v>0</v>
      </c>
      <c r="Y106" s="59">
        <f>Sheet1!G264</f>
        <v>0</v>
      </c>
      <c r="AA106">
        <f>B106+D106+F106+H106+J106+L106+N106+P106+R106+T106+V106+X106</f>
        <v>0</v>
      </c>
      <c r="AB106">
        <f>C106+E106+G106+I106+K106+M106+O106+Q106+S106+U106+W106+Y106</f>
        <v>0</v>
      </c>
    </row>
    <row r="107" spans="1:28" s="1" customFormat="1" ht="14.4">
      <c r="A107" s="205" t="s">
        <v>94</v>
      </c>
      <c r="B107" s="585">
        <f>Sheet1!E253</f>
        <v>0</v>
      </c>
      <c r="C107" s="586"/>
      <c r="D107" s="585">
        <f>Sheet1!E254</f>
        <v>0</v>
      </c>
      <c r="E107" s="586"/>
      <c r="F107" s="585">
        <f>Sheet1!E255</f>
        <v>0</v>
      </c>
      <c r="G107" s="586"/>
      <c r="H107" s="585">
        <f>Sheet1!E256</f>
        <v>0</v>
      </c>
      <c r="I107" s="586"/>
      <c r="J107" s="585">
        <f>Sheet1!E257</f>
        <v>0</v>
      </c>
      <c r="K107" s="586"/>
      <c r="L107" s="585">
        <f>Sheet1!E258</f>
        <v>0</v>
      </c>
      <c r="M107" s="586"/>
      <c r="N107" s="585">
        <f>Sheet1!E259</f>
        <v>0</v>
      </c>
      <c r="O107" s="586"/>
      <c r="P107" s="585">
        <f>Sheet1!E260</f>
        <v>0</v>
      </c>
      <c r="Q107" s="586"/>
      <c r="R107" s="585">
        <f>Sheet1!E261</f>
        <v>0</v>
      </c>
      <c r="S107" s="586"/>
      <c r="T107" s="585">
        <f>Sheet1!E262</f>
        <v>0</v>
      </c>
      <c r="U107" s="586"/>
      <c r="V107" s="585">
        <f>Sheet1!E263</f>
        <v>0</v>
      </c>
      <c r="W107" s="586"/>
      <c r="X107" s="585">
        <f>Sheet1!E264</f>
        <v>0</v>
      </c>
      <c r="Y107" s="586"/>
      <c r="AA107" s="592">
        <f>B107+D107+F107+H107+J107+L107+N107+P107+R107+T107+V107+X107</f>
        <v>0</v>
      </c>
      <c r="AB107" s="593"/>
    </row>
    <row r="108" spans="1:28" ht="15.3" thickBot="1"/>
    <row r="109" spans="1:28" ht="23.7" thickBot="1">
      <c r="A109" s="10"/>
      <c r="B109" s="587" t="s">
        <v>4</v>
      </c>
      <c r="C109" s="564"/>
      <c r="D109" s="564"/>
      <c r="E109" s="564"/>
      <c r="F109" s="564"/>
      <c r="G109" s="564"/>
      <c r="H109" s="564"/>
      <c r="I109" s="564"/>
      <c r="J109" s="564"/>
      <c r="K109" s="564"/>
      <c r="L109" s="564"/>
      <c r="M109" s="566"/>
      <c r="N109" s="588" t="s">
        <v>6</v>
      </c>
      <c r="O109" s="564"/>
      <c r="P109" s="564"/>
      <c r="Q109" s="564"/>
      <c r="R109" s="564"/>
      <c r="S109" s="566"/>
      <c r="T109" s="589" t="s">
        <v>8</v>
      </c>
      <c r="U109" s="564"/>
      <c r="V109" s="564"/>
      <c r="W109" s="564"/>
      <c r="X109" s="564"/>
      <c r="Y109" s="566"/>
    </row>
    <row r="110" spans="1:28" ht="16.8" customHeight="1">
      <c r="A110" s="569" t="s">
        <v>98</v>
      </c>
      <c r="B110" s="559" t="s">
        <v>81</v>
      </c>
      <c r="C110" s="560"/>
      <c r="D110" s="559" t="s">
        <v>36</v>
      </c>
      <c r="E110" s="560"/>
      <c r="F110" s="559" t="s">
        <v>82</v>
      </c>
      <c r="G110" s="560"/>
      <c r="H110" s="559" t="s">
        <v>41</v>
      </c>
      <c r="I110" s="560"/>
      <c r="J110" s="559" t="s">
        <v>99</v>
      </c>
      <c r="K110" s="560"/>
      <c r="L110" s="559" t="s">
        <v>100</v>
      </c>
      <c r="M110" s="560"/>
      <c r="N110" s="559" t="s">
        <v>85</v>
      </c>
      <c r="O110" s="560"/>
      <c r="P110" s="559" t="s">
        <v>86</v>
      </c>
      <c r="Q110" s="560"/>
      <c r="R110" s="559" t="s">
        <v>87</v>
      </c>
      <c r="S110" s="560"/>
      <c r="T110" s="559" t="s">
        <v>88</v>
      </c>
      <c r="U110" s="560"/>
      <c r="V110" s="559" t="s">
        <v>101</v>
      </c>
      <c r="W110" s="560"/>
      <c r="X110" s="559" t="s">
        <v>90</v>
      </c>
      <c r="Y110" s="560"/>
    </row>
    <row r="111" spans="1:28" ht="27.3" thickBot="1">
      <c r="A111" s="570"/>
      <c r="B111" s="54" t="str">
        <f t="shared" ref="B111:Y111" si="18">B105</f>
        <v># of Vehicles</v>
      </c>
      <c r="C111" s="54" t="str">
        <f t="shared" si="18"/>
        <v>Total Miles</v>
      </c>
      <c r="D111" s="54" t="str">
        <f t="shared" si="18"/>
        <v># of Vehicles</v>
      </c>
      <c r="E111" s="54" t="str">
        <f t="shared" si="18"/>
        <v>Total Miles</v>
      </c>
      <c r="F111" s="54" t="str">
        <f t="shared" si="18"/>
        <v># of Vehicles</v>
      </c>
      <c r="G111" s="54">
        <f>Sheet1!G105</f>
        <v>0</v>
      </c>
      <c r="H111" s="54" t="str">
        <f t="shared" si="18"/>
        <v># of Vehicles</v>
      </c>
      <c r="I111" s="54">
        <f t="shared" si="18"/>
        <v>0</v>
      </c>
      <c r="J111" s="54" t="str">
        <f t="shared" si="18"/>
        <v># of Vehicles</v>
      </c>
      <c r="K111" s="54">
        <f t="shared" si="18"/>
        <v>0</v>
      </c>
      <c r="L111" s="54" t="str">
        <f t="shared" si="18"/>
        <v># of Vehicles</v>
      </c>
      <c r="M111" s="54">
        <f t="shared" si="18"/>
        <v>0</v>
      </c>
      <c r="N111" s="54" t="str">
        <f t="shared" si="18"/>
        <v># of Vehicles</v>
      </c>
      <c r="O111" s="54">
        <f t="shared" si="18"/>
        <v>0</v>
      </c>
      <c r="P111" s="54" t="str">
        <f t="shared" si="18"/>
        <v># of Vehicles</v>
      </c>
      <c r="Q111" s="54">
        <f t="shared" si="18"/>
        <v>0</v>
      </c>
      <c r="R111" s="54" t="str">
        <f t="shared" si="18"/>
        <v># of Vehicles</v>
      </c>
      <c r="S111" s="54">
        <f t="shared" si="18"/>
        <v>0</v>
      </c>
      <c r="T111" s="54" t="str">
        <f t="shared" si="18"/>
        <v># of Vehicles</v>
      </c>
      <c r="U111" s="54">
        <f t="shared" si="18"/>
        <v>0</v>
      </c>
      <c r="V111" s="54" t="str">
        <f t="shared" si="18"/>
        <v># of Vehicles</v>
      </c>
      <c r="W111" s="54">
        <f t="shared" si="18"/>
        <v>0</v>
      </c>
      <c r="X111" s="54" t="str">
        <f t="shared" si="18"/>
        <v># of Vehicles</v>
      </c>
      <c r="Y111" s="54">
        <f t="shared" si="18"/>
        <v>0</v>
      </c>
      <c r="AA111" s="54" t="str">
        <f>X111</f>
        <v># of Vehicles</v>
      </c>
      <c r="AB111" s="54">
        <f>Y111</f>
        <v>0</v>
      </c>
    </row>
    <row r="112" spans="1:28" ht="27.3" thickBot="1">
      <c r="A112" s="15" t="s">
        <v>121</v>
      </c>
      <c r="B112" s="215">
        <f>Sheet1!D265</f>
        <v>0</v>
      </c>
      <c r="C112" s="215">
        <f>Sheet1!G265</f>
        <v>0</v>
      </c>
      <c r="D112" s="59">
        <f>Sheet1!D266</f>
        <v>0</v>
      </c>
      <c r="E112" s="59">
        <f>Sheet1!G266</f>
        <v>0</v>
      </c>
      <c r="F112" s="59">
        <f>Sheet1!D267</f>
        <v>0</v>
      </c>
      <c r="G112" s="59">
        <f>Sheet1!G267</f>
        <v>0</v>
      </c>
      <c r="H112" s="59">
        <f>Sheet1!D268</f>
        <v>0</v>
      </c>
      <c r="I112" s="59">
        <f>Sheet1!G268</f>
        <v>0</v>
      </c>
      <c r="J112" s="59">
        <f>Sheet1!D269</f>
        <v>0</v>
      </c>
      <c r="K112" s="59">
        <f>Sheet1!G269</f>
        <v>0</v>
      </c>
      <c r="L112" s="59">
        <f>Sheet1!D270</f>
        <v>0</v>
      </c>
      <c r="M112" s="59">
        <f>Sheet1!G270</f>
        <v>0</v>
      </c>
      <c r="N112" s="59">
        <f>Sheet1!D271</f>
        <v>0</v>
      </c>
      <c r="O112" s="59">
        <f>Sheet1!G271</f>
        <v>0</v>
      </c>
      <c r="P112" s="59">
        <f>Sheet1!D272</f>
        <v>0</v>
      </c>
      <c r="Q112" s="59">
        <f>Sheet1!G272</f>
        <v>0</v>
      </c>
      <c r="R112" s="59">
        <f>Sheet1!D273</f>
        <v>0</v>
      </c>
      <c r="S112" s="59">
        <f>Sheet1!G273</f>
        <v>0</v>
      </c>
      <c r="T112" s="59">
        <f>Sheet1!D274</f>
        <v>0</v>
      </c>
      <c r="U112" s="59">
        <f>Sheet1!G274</f>
        <v>0</v>
      </c>
      <c r="V112" s="59">
        <f>Sheet1!D275</f>
        <v>0</v>
      </c>
      <c r="W112" s="59">
        <f>Sheet1!G275</f>
        <v>0</v>
      </c>
      <c r="X112" s="59">
        <f>Sheet1!D276</f>
        <v>0</v>
      </c>
      <c r="Y112" s="59">
        <f>Sheet1!G276</f>
        <v>0</v>
      </c>
      <c r="AA112">
        <f>B112+D112+F112+H112+J112+L112+N112+P112+R112+T112+V112+X112</f>
        <v>0</v>
      </c>
      <c r="AB112">
        <f>C112+E112+G112+I112+K112+M112+O112+Q112+S112+U112+W112+Y112</f>
        <v>0</v>
      </c>
    </row>
    <row r="113" spans="1:28" s="1" customFormat="1" ht="14.4">
      <c r="A113" s="205" t="s">
        <v>94</v>
      </c>
      <c r="B113" s="585">
        <f>Sheet1!E265</f>
        <v>0</v>
      </c>
      <c r="C113" s="586"/>
      <c r="D113" s="585">
        <f>Sheet1!E266</f>
        <v>0</v>
      </c>
      <c r="E113" s="586"/>
      <c r="F113" s="585">
        <f>Sheet1!E267</f>
        <v>0</v>
      </c>
      <c r="G113" s="586"/>
      <c r="H113" s="585">
        <f>Sheet1!E268</f>
        <v>0</v>
      </c>
      <c r="I113" s="586"/>
      <c r="J113" s="585">
        <f>Sheet1!E269</f>
        <v>0</v>
      </c>
      <c r="K113" s="586"/>
      <c r="L113" s="585">
        <f>Sheet1!E270</f>
        <v>0</v>
      </c>
      <c r="M113" s="586"/>
      <c r="N113" s="585">
        <f>Sheet1!E271</f>
        <v>0</v>
      </c>
      <c r="O113" s="586"/>
      <c r="P113" s="585">
        <f>Sheet1!E272</f>
        <v>0</v>
      </c>
      <c r="Q113" s="586"/>
      <c r="R113" s="585">
        <f>Sheet1!E273</f>
        <v>0</v>
      </c>
      <c r="S113" s="586"/>
      <c r="T113" s="585">
        <f>Sheet1!E274</f>
        <v>0</v>
      </c>
      <c r="U113" s="586"/>
      <c r="V113" s="585">
        <f>Sheet1!E275</f>
        <v>0</v>
      </c>
      <c r="W113" s="586"/>
      <c r="X113" s="585">
        <f>Sheet1!E276</f>
        <v>0</v>
      </c>
      <c r="Y113" s="586"/>
      <c r="AA113" s="592">
        <f>B113+D113+F113+H113+J113+L113+N113+P113+R113+T113+V113+X113</f>
        <v>0</v>
      </c>
      <c r="AB113" s="593"/>
    </row>
    <row r="115" spans="1:28" ht="15.3" thickBot="1"/>
    <row r="116" spans="1:28" ht="23.7" thickBot="1">
      <c r="A116" s="10"/>
      <c r="B116" s="587" t="s">
        <v>4</v>
      </c>
      <c r="C116" s="564"/>
      <c r="D116" s="564"/>
      <c r="E116" s="564"/>
      <c r="F116" s="564"/>
      <c r="G116" s="564"/>
      <c r="H116" s="564"/>
      <c r="I116" s="564"/>
      <c r="J116" s="564"/>
      <c r="K116" s="564"/>
      <c r="L116" s="564"/>
      <c r="M116" s="566"/>
      <c r="N116" s="588" t="s">
        <v>6</v>
      </c>
      <c r="O116" s="564"/>
      <c r="P116" s="564"/>
      <c r="Q116" s="564"/>
      <c r="R116" s="564"/>
      <c r="S116" s="566"/>
      <c r="T116" s="589" t="s">
        <v>8</v>
      </c>
      <c r="U116" s="564"/>
      <c r="V116" s="564"/>
      <c r="W116" s="564"/>
      <c r="X116" s="564"/>
      <c r="Y116" s="566"/>
    </row>
    <row r="117" spans="1:28" ht="16.8" customHeight="1">
      <c r="A117" s="10"/>
      <c r="B117" s="559" t="s">
        <v>81</v>
      </c>
      <c r="C117" s="560"/>
      <c r="D117" s="559" t="s">
        <v>36</v>
      </c>
      <c r="E117" s="560"/>
      <c r="F117" s="559" t="s">
        <v>82</v>
      </c>
      <c r="G117" s="560"/>
      <c r="H117" s="559" t="s">
        <v>41</v>
      </c>
      <c r="I117" s="560"/>
      <c r="J117" s="559" t="s">
        <v>99</v>
      </c>
      <c r="K117" s="560"/>
      <c r="L117" s="559" t="s">
        <v>100</v>
      </c>
      <c r="M117" s="560"/>
      <c r="N117" s="559" t="s">
        <v>85</v>
      </c>
      <c r="O117" s="560"/>
      <c r="P117" s="559" t="s">
        <v>86</v>
      </c>
      <c r="Q117" s="560"/>
      <c r="R117" s="559" t="s">
        <v>87</v>
      </c>
      <c r="S117" s="560"/>
      <c r="T117" s="559" t="s">
        <v>88</v>
      </c>
      <c r="U117" s="560"/>
      <c r="V117" s="559" t="s">
        <v>101</v>
      </c>
      <c r="W117" s="560"/>
      <c r="X117" s="559" t="s">
        <v>90</v>
      </c>
      <c r="Y117" s="560"/>
    </row>
    <row r="118" spans="1:28" ht="29.4">
      <c r="B118" s="54" t="str">
        <f t="shared" ref="B118:Y118" si="19">B111</f>
        <v># of Vehicles</v>
      </c>
      <c r="C118" s="54" t="str">
        <f t="shared" si="19"/>
        <v>Total Miles</v>
      </c>
      <c r="D118" s="54" t="str">
        <f t="shared" si="19"/>
        <v># of Vehicles</v>
      </c>
      <c r="E118" s="54" t="str">
        <f t="shared" si="19"/>
        <v>Total Miles</v>
      </c>
      <c r="F118" s="54" t="str">
        <f t="shared" si="19"/>
        <v># of Vehicles</v>
      </c>
      <c r="G118" s="54">
        <f>Sheet1!G111</f>
        <v>0</v>
      </c>
      <c r="H118" s="54" t="str">
        <f t="shared" si="19"/>
        <v># of Vehicles</v>
      </c>
      <c r="I118" s="54">
        <f t="shared" si="19"/>
        <v>0</v>
      </c>
      <c r="J118" s="54" t="str">
        <f t="shared" si="19"/>
        <v># of Vehicles</v>
      </c>
      <c r="K118" s="54">
        <f t="shared" si="19"/>
        <v>0</v>
      </c>
      <c r="L118" s="54" t="str">
        <f t="shared" si="19"/>
        <v># of Vehicles</v>
      </c>
      <c r="M118" s="54">
        <f t="shared" si="19"/>
        <v>0</v>
      </c>
      <c r="N118" s="54" t="str">
        <f t="shared" si="19"/>
        <v># of Vehicles</v>
      </c>
      <c r="O118" s="54">
        <f t="shared" si="19"/>
        <v>0</v>
      </c>
      <c r="P118" s="54" t="str">
        <f t="shared" si="19"/>
        <v># of Vehicles</v>
      </c>
      <c r="Q118" s="54">
        <f t="shared" si="19"/>
        <v>0</v>
      </c>
      <c r="R118" s="54" t="str">
        <f t="shared" si="19"/>
        <v># of Vehicles</v>
      </c>
      <c r="S118" s="54">
        <f t="shared" si="19"/>
        <v>0</v>
      </c>
      <c r="T118" s="54" t="str">
        <f t="shared" si="19"/>
        <v># of Vehicles</v>
      </c>
      <c r="U118" s="54">
        <f t="shared" si="19"/>
        <v>0</v>
      </c>
      <c r="V118" s="54" t="str">
        <f t="shared" si="19"/>
        <v># of Vehicles</v>
      </c>
      <c r="W118" s="54">
        <f t="shared" si="19"/>
        <v>0</v>
      </c>
      <c r="X118" s="54" t="str">
        <f t="shared" si="19"/>
        <v># of Vehicles</v>
      </c>
      <c r="Y118" s="54">
        <f t="shared" si="19"/>
        <v>0</v>
      </c>
      <c r="AA118" s="227" t="s">
        <v>293</v>
      </c>
      <c r="AB118" s="227" t="s">
        <v>102</v>
      </c>
    </row>
    <row r="119" spans="1:28">
      <c r="A119" s="60" t="s">
        <v>122</v>
      </c>
      <c r="B119" s="228">
        <f t="shared" ref="B119:P119" si="20">B4+B10+B16+B22+B28+B34+B40+B46+B52+B58+B64+B70+B76+B82+B88+B94+B100+B106+B112</f>
        <v>0</v>
      </c>
      <c r="C119" s="228">
        <f t="shared" si="20"/>
        <v>0</v>
      </c>
      <c r="D119" s="228">
        <f t="shared" si="20"/>
        <v>0</v>
      </c>
      <c r="E119" s="228">
        <f t="shared" si="20"/>
        <v>0</v>
      </c>
      <c r="F119" s="228">
        <f t="shared" si="20"/>
        <v>0</v>
      </c>
      <c r="G119" s="228">
        <f>Sheet1!G4+G10+G16+G22+G28+G34+G40+G46+G52+G58+G64+G70+G76+G82+G88+G94+G100+G106+G112</f>
        <v>0</v>
      </c>
      <c r="H119" s="228">
        <f t="shared" si="20"/>
        <v>0</v>
      </c>
      <c r="I119" s="228">
        <f t="shared" si="20"/>
        <v>0</v>
      </c>
      <c r="J119" s="228">
        <f t="shared" si="20"/>
        <v>0</v>
      </c>
      <c r="K119" s="228">
        <f t="shared" si="20"/>
        <v>0</v>
      </c>
      <c r="L119" s="228">
        <f t="shared" si="20"/>
        <v>0</v>
      </c>
      <c r="M119" s="228">
        <f t="shared" si="20"/>
        <v>0</v>
      </c>
      <c r="N119" s="228">
        <f t="shared" si="20"/>
        <v>0</v>
      </c>
      <c r="O119" s="228">
        <f t="shared" si="20"/>
        <v>0</v>
      </c>
      <c r="P119" s="228">
        <f t="shared" si="20"/>
        <v>0</v>
      </c>
      <c r="Q119" s="228">
        <f>Q4+Q10+Q16+Q22+Q28+Q34+Q40+Q46+Q52+Q58+Q64+Q70+Q76+P82+Q88+Q94+Q100+Q106+Q112</f>
        <v>0</v>
      </c>
      <c r="R119" s="228">
        <f t="shared" ref="R119:Y119" si="21">R4+R10+R16+R22+R28+R34+R40+R46+R52+R58+R64+R70+R76+R82+R88+R94+R100+R106+R112</f>
        <v>0</v>
      </c>
      <c r="S119" s="228">
        <f t="shared" si="21"/>
        <v>0</v>
      </c>
      <c r="T119" s="228">
        <f t="shared" si="21"/>
        <v>0</v>
      </c>
      <c r="U119" s="228">
        <f t="shared" si="21"/>
        <v>0</v>
      </c>
      <c r="V119" s="228">
        <f t="shared" si="21"/>
        <v>0</v>
      </c>
      <c r="W119" s="228">
        <f t="shared" si="21"/>
        <v>0</v>
      </c>
      <c r="X119" s="228">
        <f t="shared" si="21"/>
        <v>0</v>
      </c>
      <c r="Y119" s="228">
        <f t="shared" si="21"/>
        <v>0</v>
      </c>
      <c r="AA119" s="229">
        <f>B119+D119+F119+H119+J119+L119+N119+P119+R119+T119+V119+X119</f>
        <v>0</v>
      </c>
      <c r="AB119" s="229">
        <f>C119+E119+G119+I119+K119+M119+O119+Q119+S119+U119+W119+Y119</f>
        <v>0</v>
      </c>
    </row>
    <row r="120" spans="1:28">
      <c r="A120" s="230" t="s">
        <v>123</v>
      </c>
      <c r="B120" s="596">
        <f>B5+B11+B17+B23+B29+B35+B41+B47+B53+B59+B65+B71+B77+B83+B89+B95+B101+B107+B113</f>
        <v>0</v>
      </c>
      <c r="C120" s="586"/>
      <c r="D120" s="596">
        <f>D5+D11+D17+D23+D29+D35+D41+D47+D53+D59+D65+D71+D77+D83+D89+D95+D101+D107+D113</f>
        <v>0</v>
      </c>
      <c r="E120" s="586"/>
      <c r="F120" s="596">
        <f>F5+F11+F17+F23+F29+F35+F41+F47+F53+F59+F65+F71+F77+F83+F89+F95+F101+F107+F113</f>
        <v>0</v>
      </c>
      <c r="G120" s="586"/>
      <c r="H120" s="596">
        <f>H5+H11+H17+H23+H29+H35+H41+H47+H53+H59+H65+H71+H77+H83+H89+H95+H101+H107+H113</f>
        <v>0</v>
      </c>
      <c r="I120" s="586"/>
      <c r="J120" s="596">
        <f>J5+J11+J17+J23+J29+J35+J41+J47+J53+J59+J65+J71+J77+J83+J89+J95+J101+J107+J113</f>
        <v>0</v>
      </c>
      <c r="K120" s="586"/>
      <c r="L120" s="596">
        <f>L5+L11+L17+L23+L29+L35+L41+L47+L53+L59+L65+L71+L77+L83+L89+L95+L101+L107+L113</f>
        <v>0</v>
      </c>
      <c r="M120" s="586"/>
      <c r="N120" s="596">
        <f>N5+N11+N17+N23+N29+N35+N41+N47+N53+N59+N65+N71+N77+N83+N89+N95+N101+N107+N113</f>
        <v>0</v>
      </c>
      <c r="O120" s="586"/>
      <c r="P120" s="596">
        <f>P5+P11+P17+P23+P29+P35+P41+P47+P53+P59+P65+P71+P77+P83+P89+P95+P101+P107+P113</f>
        <v>0</v>
      </c>
      <c r="Q120" s="586"/>
      <c r="R120" s="596">
        <f>R5+R11+R17+R23+R29+R35+R41+R47+R53+R59+R65+R71+R77+R83+R89+R95+R101+R107+R113</f>
        <v>0</v>
      </c>
      <c r="S120" s="586"/>
      <c r="T120" s="596">
        <f>T5+T11+T17+T23+T29+T35+T41+T47+T53+T59+T65+T71+T77+T83+T89+T95+T101+T107+T113</f>
        <v>0</v>
      </c>
      <c r="U120" s="586"/>
      <c r="V120" s="596">
        <f>V5+V11+V17+V23+V29+V35+V41+V47+V53+V59+V65+V71+V77+V83+V89+V95+V101+V107+V113</f>
        <v>0</v>
      </c>
      <c r="W120" s="586"/>
      <c r="X120" s="596">
        <f>X5+X11+X17+X23+X29+X35+X41+X47+X53+X59+X65+X71+X77+X83+X89+X95+X101+X107+X113</f>
        <v>0</v>
      </c>
      <c r="Y120" s="586"/>
      <c r="Z120" s="1"/>
      <c r="AA120" s="597">
        <f>SUM(B120:Y120)</f>
        <v>0</v>
      </c>
      <c r="AB120" s="586"/>
    </row>
  </sheetData>
  <mergeCells count="579">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110:A111"/>
    <mergeCell ref="B110:C110"/>
    <mergeCell ref="D110:E110"/>
    <mergeCell ref="F110:G110"/>
    <mergeCell ref="H110:I110"/>
    <mergeCell ref="J104:K104"/>
    <mergeCell ref="L104:M104"/>
    <mergeCell ref="N104:O104"/>
    <mergeCell ref="P104:Q104"/>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L5:M5"/>
    <mergeCell ref="N5:O5"/>
    <mergeCell ref="P5:Q5"/>
    <mergeCell ref="R5:S5"/>
    <mergeCell ref="T5:U5"/>
    <mergeCell ref="V5:W5"/>
    <mergeCell ref="X5:Y5"/>
    <mergeCell ref="B1:M1"/>
    <mergeCell ref="N1:S1"/>
    <mergeCell ref="T1:Y1"/>
    <mergeCell ref="A2:A3"/>
    <mergeCell ref="B2:C2"/>
    <mergeCell ref="D2:E2"/>
    <mergeCell ref="F2:G2"/>
    <mergeCell ref="H2:I2"/>
    <mergeCell ref="V2:W2"/>
    <mergeCell ref="X2:Y2"/>
    <mergeCell ref="J2:K2"/>
    <mergeCell ref="L2:M2"/>
    <mergeCell ref="N2:O2"/>
    <mergeCell ref="P2:Q2"/>
    <mergeCell ref="R2:S2"/>
    <mergeCell ref="T2:U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1198E-8DC2-4CB0-8C98-6D79DEA86D25}">
  <sheetPr>
    <tabColor rgb="FF92D050"/>
  </sheetPr>
  <dimension ref="A1:AB120"/>
  <sheetViews>
    <sheetView zoomScale="70" zoomScaleNormal="70" workbookViewId="0">
      <selection activeCell="F4" sqref="F4"/>
    </sheetView>
  </sheetViews>
  <sheetFormatPr defaultRowHeight="15"/>
  <cols>
    <col min="1" max="1" width="22.15625" style="60" customWidth="1"/>
    <col min="2" max="25" width="9.15625" style="60" bestFit="1" customWidth="1"/>
  </cols>
  <sheetData>
    <row r="1" spans="1:28" ht="23.7" thickBot="1">
      <c r="A1" s="10"/>
      <c r="B1" s="587" t="s">
        <v>4</v>
      </c>
      <c r="C1" s="564"/>
      <c r="D1" s="564"/>
      <c r="E1" s="564"/>
      <c r="F1" s="564"/>
      <c r="G1" s="564"/>
      <c r="H1" s="564"/>
      <c r="I1" s="564"/>
      <c r="J1" s="564"/>
      <c r="K1" s="564"/>
      <c r="L1" s="564"/>
      <c r="M1" s="566"/>
      <c r="N1" s="588" t="s">
        <v>6</v>
      </c>
      <c r="O1" s="564"/>
      <c r="P1" s="564"/>
      <c r="Q1" s="564"/>
      <c r="R1" s="564"/>
      <c r="S1" s="566"/>
      <c r="T1" s="589" t="s">
        <v>8</v>
      </c>
      <c r="U1" s="564"/>
      <c r="V1" s="564"/>
      <c r="W1" s="564"/>
      <c r="X1" s="564"/>
      <c r="Y1" s="566"/>
    </row>
    <row r="2" spans="1:28" ht="16.8" customHeight="1">
      <c r="A2" s="569" t="s">
        <v>98</v>
      </c>
      <c r="B2" s="559" t="s">
        <v>81</v>
      </c>
      <c r="C2" s="560"/>
      <c r="D2" s="559" t="s">
        <v>36</v>
      </c>
      <c r="E2" s="560"/>
      <c r="F2" s="559" t="s">
        <v>82</v>
      </c>
      <c r="G2" s="560"/>
      <c r="H2" s="559" t="s">
        <v>41</v>
      </c>
      <c r="I2" s="560"/>
      <c r="J2" s="559" t="s">
        <v>99</v>
      </c>
      <c r="K2" s="560"/>
      <c r="L2" s="559" t="s">
        <v>100</v>
      </c>
      <c r="M2" s="560"/>
      <c r="N2" s="559" t="s">
        <v>85</v>
      </c>
      <c r="O2" s="560"/>
      <c r="P2" s="559" t="s">
        <v>86</v>
      </c>
      <c r="Q2" s="560"/>
      <c r="R2" s="559" t="s">
        <v>87</v>
      </c>
      <c r="S2" s="560"/>
      <c r="T2" s="559" t="s">
        <v>88</v>
      </c>
      <c r="U2" s="560"/>
      <c r="V2" s="559" t="s">
        <v>101</v>
      </c>
      <c r="W2" s="560"/>
      <c r="X2" s="559" t="s">
        <v>90</v>
      </c>
      <c r="Y2" s="560"/>
    </row>
    <row r="3" spans="1:28" ht="27.3" thickBot="1">
      <c r="A3" s="570"/>
      <c r="B3" s="54" t="s">
        <v>91</v>
      </c>
      <c r="C3" s="55" t="s">
        <v>102</v>
      </c>
      <c r="D3" s="54" t="str">
        <f t="shared" ref="D3:Y3" si="0">B3</f>
        <v># of Vehicles</v>
      </c>
      <c r="E3" s="54" t="str">
        <f t="shared" si="0"/>
        <v>Total Miles</v>
      </c>
      <c r="F3" s="54" t="str">
        <f t="shared" si="0"/>
        <v># of Vehicles</v>
      </c>
      <c r="G3" s="54" t="str">
        <f t="shared" si="0"/>
        <v>Total Miles</v>
      </c>
      <c r="H3" s="54" t="str">
        <f t="shared" si="0"/>
        <v># of Vehicles</v>
      </c>
      <c r="I3" s="54">
        <f>Sheet1!G3</f>
        <v>0</v>
      </c>
      <c r="J3" s="54" t="str">
        <f t="shared" si="0"/>
        <v># of Vehicles</v>
      </c>
      <c r="K3" s="54">
        <f t="shared" si="0"/>
        <v>0</v>
      </c>
      <c r="L3" s="54" t="str">
        <f t="shared" si="0"/>
        <v># of Vehicles</v>
      </c>
      <c r="M3" s="54">
        <f t="shared" si="0"/>
        <v>0</v>
      </c>
      <c r="N3" s="54" t="str">
        <f t="shared" si="0"/>
        <v># of Vehicles</v>
      </c>
      <c r="O3" s="54">
        <f t="shared" si="0"/>
        <v>0</v>
      </c>
      <c r="P3" s="54" t="str">
        <f t="shared" si="0"/>
        <v># of Vehicles</v>
      </c>
      <c r="Q3" s="54">
        <f t="shared" si="0"/>
        <v>0</v>
      </c>
      <c r="R3" s="54" t="str">
        <f t="shared" si="0"/>
        <v># of Vehicles</v>
      </c>
      <c r="S3" s="54">
        <f t="shared" si="0"/>
        <v>0</v>
      </c>
      <c r="T3" s="54" t="str">
        <f t="shared" si="0"/>
        <v># of Vehicles</v>
      </c>
      <c r="U3" s="54">
        <f t="shared" si="0"/>
        <v>0</v>
      </c>
      <c r="V3" s="54" t="str">
        <f t="shared" si="0"/>
        <v># of Vehicles</v>
      </c>
      <c r="W3" s="54">
        <f t="shared" si="0"/>
        <v>0</v>
      </c>
      <c r="X3" s="54" t="str">
        <f t="shared" si="0"/>
        <v># of Vehicles</v>
      </c>
      <c r="Y3" s="54">
        <f t="shared" si="0"/>
        <v>0</v>
      </c>
      <c r="AA3" s="54" t="str">
        <f>X3</f>
        <v># of Vehicles</v>
      </c>
      <c r="AB3" s="54">
        <f>Y3</f>
        <v>0</v>
      </c>
    </row>
    <row r="4" spans="1:28" ht="27">
      <c r="A4" s="162" t="s">
        <v>103</v>
      </c>
      <c r="B4" s="215">
        <f>Sheet1!D277</f>
        <v>0</v>
      </c>
      <c r="C4" s="215">
        <f>Sheet1!G277</f>
        <v>0</v>
      </c>
      <c r="D4" s="217">
        <f>Sheet1!D278</f>
        <v>0</v>
      </c>
      <c r="E4" s="217">
        <f>Sheet1!G278</f>
        <v>0</v>
      </c>
      <c r="F4" s="163">
        <f>Sheet1!D279</f>
        <v>0</v>
      </c>
      <c r="G4" s="163">
        <f>Sheet1!G279</f>
        <v>0</v>
      </c>
      <c r="H4" s="162">
        <f>Sheet1!D280</f>
        <v>0</v>
      </c>
      <c r="I4" s="162">
        <f>Sheet1!G280</f>
        <v>0</v>
      </c>
      <c r="J4" s="162">
        <f>Sheet1!D281</f>
        <v>0</v>
      </c>
      <c r="K4" s="162">
        <f>Sheet1!G281</f>
        <v>0</v>
      </c>
      <c r="L4" s="162">
        <f>Sheet1!D282</f>
        <v>0</v>
      </c>
      <c r="M4" s="162">
        <f>Sheet1!G282</f>
        <v>0</v>
      </c>
      <c r="N4" s="162">
        <f>Sheet1!D283</f>
        <v>0</v>
      </c>
      <c r="O4" s="162">
        <f>Sheet1!G283</f>
        <v>0</v>
      </c>
      <c r="P4" s="162">
        <f>Sheet1!D284</f>
        <v>0</v>
      </c>
      <c r="Q4" s="162">
        <f>Sheet1!G284</f>
        <v>0</v>
      </c>
      <c r="R4" s="162">
        <f>Sheet1!D285</f>
        <v>0</v>
      </c>
      <c r="S4" s="162">
        <f>Sheet1!G285</f>
        <v>0</v>
      </c>
      <c r="T4" s="162">
        <f>Sheet1!D286</f>
        <v>0</v>
      </c>
      <c r="U4" s="162">
        <f>Sheet1!G286</f>
        <v>0</v>
      </c>
      <c r="V4" s="162">
        <f>Sheet1!D287</f>
        <v>0</v>
      </c>
      <c r="W4" s="162">
        <f>Sheet1!G287</f>
        <v>0</v>
      </c>
      <c r="X4" s="162">
        <f>Sheet1!D288</f>
        <v>0</v>
      </c>
      <c r="Y4" s="162">
        <f>Sheet1!G288</f>
        <v>0</v>
      </c>
      <c r="AA4" s="111">
        <f>B4+D4+F4+H4+J4+L4+N4+P4+R4+T4+V4+X4</f>
        <v>0</v>
      </c>
      <c r="AB4" s="111">
        <f>C4+E4+G4+I4+K4+M4+O4+Q4+S4+U4+W4+Y4</f>
        <v>0</v>
      </c>
    </row>
    <row r="5" spans="1:28" ht="14.4">
      <c r="A5" s="205" t="s">
        <v>94</v>
      </c>
      <c r="B5" s="598">
        <f>Sheet1!E277</f>
        <v>0</v>
      </c>
      <c r="C5" s="599"/>
      <c r="D5" s="598">
        <f>Sheet1!E278</f>
        <v>0</v>
      </c>
      <c r="E5" s="599"/>
      <c r="F5" s="598">
        <f>Sheet1!E279</f>
        <v>0</v>
      </c>
      <c r="G5" s="599"/>
      <c r="H5" s="598">
        <f>Sheet1!E280</f>
        <v>0</v>
      </c>
      <c r="I5" s="599"/>
      <c r="J5" s="598">
        <f>Sheet1!E281</f>
        <v>0</v>
      </c>
      <c r="K5" s="599"/>
      <c r="L5" s="598">
        <f>Sheet1!E282</f>
        <v>0</v>
      </c>
      <c r="M5" s="599"/>
      <c r="N5" s="598">
        <f>Sheet1!E283</f>
        <v>0</v>
      </c>
      <c r="O5" s="599"/>
      <c r="P5" s="598">
        <f>Sheet1!E284</f>
        <v>0</v>
      </c>
      <c r="Q5" s="599"/>
      <c r="R5" s="598">
        <f>Sheet1!E285</f>
        <v>0</v>
      </c>
      <c r="S5" s="599"/>
      <c r="T5" s="598">
        <f>Sheet1!E286</f>
        <v>0</v>
      </c>
      <c r="U5" s="599"/>
      <c r="V5" s="598">
        <f>Sheet1!E287</f>
        <v>0</v>
      </c>
      <c r="W5" s="599"/>
      <c r="X5" s="598">
        <f>Sheet1!E288</f>
        <v>0</v>
      </c>
      <c r="Y5" s="599"/>
      <c r="AA5" s="603">
        <f>B5+D5+F5+H5+J5+L5+N5+P5+R5+T5+V5+X5</f>
        <v>0</v>
      </c>
      <c r="AB5" s="573"/>
    </row>
    <row r="6" spans="1:28" ht="14.7" thickBot="1">
      <c r="A6" s="17"/>
      <c r="B6" s="56"/>
      <c r="C6" s="57"/>
      <c r="D6" s="57"/>
      <c r="E6" s="57"/>
      <c r="F6" s="57"/>
      <c r="G6" s="57"/>
      <c r="H6" s="57"/>
      <c r="I6" s="57"/>
      <c r="J6" s="57"/>
      <c r="K6" s="57"/>
      <c r="L6" s="57"/>
      <c r="M6" s="58"/>
      <c r="N6" s="57"/>
      <c r="O6" s="57"/>
      <c r="P6" s="57"/>
      <c r="Q6" s="57"/>
      <c r="R6" s="57"/>
      <c r="S6" s="58"/>
      <c r="T6" s="57"/>
      <c r="U6" s="57"/>
      <c r="V6" s="57"/>
      <c r="W6" s="57"/>
      <c r="X6" s="57"/>
      <c r="Y6" s="58"/>
    </row>
    <row r="7" spans="1:28" ht="23.7" thickBot="1">
      <c r="A7" s="10"/>
      <c r="B7" s="587" t="s">
        <v>4</v>
      </c>
      <c r="C7" s="564"/>
      <c r="D7" s="564"/>
      <c r="E7" s="564"/>
      <c r="F7" s="564"/>
      <c r="G7" s="564"/>
      <c r="H7" s="564"/>
      <c r="I7" s="564"/>
      <c r="J7" s="564"/>
      <c r="K7" s="564"/>
      <c r="L7" s="564"/>
      <c r="M7" s="566"/>
      <c r="N7" s="588" t="s">
        <v>6</v>
      </c>
      <c r="O7" s="564"/>
      <c r="P7" s="564"/>
      <c r="Q7" s="564"/>
      <c r="R7" s="564"/>
      <c r="S7" s="566"/>
      <c r="T7" s="589" t="s">
        <v>8</v>
      </c>
      <c r="U7" s="564"/>
      <c r="V7" s="564"/>
      <c r="W7" s="564"/>
      <c r="X7" s="564"/>
      <c r="Y7" s="566"/>
    </row>
    <row r="8" spans="1:28" ht="16.8" customHeight="1">
      <c r="A8" s="569" t="s">
        <v>98</v>
      </c>
      <c r="B8" s="559" t="s">
        <v>81</v>
      </c>
      <c r="C8" s="560"/>
      <c r="D8" s="559" t="s">
        <v>36</v>
      </c>
      <c r="E8" s="560"/>
      <c r="F8" s="559" t="s">
        <v>82</v>
      </c>
      <c r="G8" s="560"/>
      <c r="H8" s="559" t="s">
        <v>41</v>
      </c>
      <c r="I8" s="560"/>
      <c r="J8" s="559" t="s">
        <v>99</v>
      </c>
      <c r="K8" s="560"/>
      <c r="L8" s="559" t="s">
        <v>100</v>
      </c>
      <c r="M8" s="560"/>
      <c r="N8" s="559" t="s">
        <v>85</v>
      </c>
      <c r="O8" s="560"/>
      <c r="P8" s="559" t="s">
        <v>86</v>
      </c>
      <c r="Q8" s="560"/>
      <c r="R8" s="559" t="s">
        <v>87</v>
      </c>
      <c r="S8" s="560"/>
      <c r="T8" s="559" t="s">
        <v>88</v>
      </c>
      <c r="U8" s="560"/>
      <c r="V8" s="559" t="s">
        <v>101</v>
      </c>
      <c r="W8" s="560"/>
      <c r="X8" s="559" t="s">
        <v>90</v>
      </c>
      <c r="Y8" s="560"/>
    </row>
    <row r="9" spans="1:28" ht="27.3" thickBot="1">
      <c r="A9" s="570"/>
      <c r="B9" s="54" t="str">
        <f t="shared" ref="B9:Y9" si="1">B3</f>
        <v># of Vehicles</v>
      </c>
      <c r="C9" s="54" t="str">
        <f t="shared" si="1"/>
        <v>Total Miles</v>
      </c>
      <c r="D9" s="54" t="str">
        <f t="shared" si="1"/>
        <v># of Vehicles</v>
      </c>
      <c r="E9" s="54" t="str">
        <f t="shared" si="1"/>
        <v>Total Miles</v>
      </c>
      <c r="F9" s="54" t="str">
        <f t="shared" si="1"/>
        <v># of Vehicles</v>
      </c>
      <c r="G9" s="54">
        <f>Sheet1!G3</f>
        <v>0</v>
      </c>
      <c r="H9" s="54" t="str">
        <f t="shared" si="1"/>
        <v># of Vehicles</v>
      </c>
      <c r="I9" s="54">
        <f t="shared" si="1"/>
        <v>0</v>
      </c>
      <c r="J9" s="54" t="str">
        <f t="shared" si="1"/>
        <v># of Vehicles</v>
      </c>
      <c r="K9" s="54">
        <f t="shared" si="1"/>
        <v>0</v>
      </c>
      <c r="L9" s="54" t="str">
        <f t="shared" si="1"/>
        <v># of Vehicles</v>
      </c>
      <c r="M9" s="54">
        <f t="shared" si="1"/>
        <v>0</v>
      </c>
      <c r="N9" s="54" t="str">
        <f t="shared" si="1"/>
        <v># of Vehicles</v>
      </c>
      <c r="O9" s="54">
        <f t="shared" si="1"/>
        <v>0</v>
      </c>
      <c r="P9" s="54" t="str">
        <f t="shared" si="1"/>
        <v># of Vehicles</v>
      </c>
      <c r="Q9" s="54">
        <f t="shared" si="1"/>
        <v>0</v>
      </c>
      <c r="R9" s="54" t="str">
        <f t="shared" si="1"/>
        <v># of Vehicles</v>
      </c>
      <c r="S9" s="54">
        <f t="shared" si="1"/>
        <v>0</v>
      </c>
      <c r="T9" s="54" t="str">
        <f t="shared" si="1"/>
        <v># of Vehicles</v>
      </c>
      <c r="U9" s="54">
        <f t="shared" si="1"/>
        <v>0</v>
      </c>
      <c r="V9" s="54" t="str">
        <f t="shared" si="1"/>
        <v># of Vehicles</v>
      </c>
      <c r="W9" s="54">
        <f t="shared" si="1"/>
        <v>0</v>
      </c>
      <c r="X9" s="54" t="str">
        <f t="shared" si="1"/>
        <v># of Vehicles</v>
      </c>
      <c r="Y9" s="54">
        <f t="shared" si="1"/>
        <v>0</v>
      </c>
      <c r="AA9" s="54" t="str">
        <f>X9</f>
        <v># of Vehicles</v>
      </c>
      <c r="AB9" s="54">
        <f>Y9</f>
        <v>0</v>
      </c>
    </row>
    <row r="10" spans="1:28" ht="27.3" thickBot="1">
      <c r="A10" s="15" t="s">
        <v>104</v>
      </c>
      <c r="B10" s="59">
        <f>Sheet1!D289</f>
        <v>0</v>
      </c>
      <c r="C10" s="59">
        <f>Sheet1!G289</f>
        <v>0</v>
      </c>
      <c r="D10" s="59">
        <f>Sheet1!D290</f>
        <v>0</v>
      </c>
      <c r="E10" s="59">
        <f>Sheet1!G290</f>
        <v>0</v>
      </c>
      <c r="F10" s="161">
        <f>Sheet1!D291</f>
        <v>0</v>
      </c>
      <c r="G10" s="161">
        <f>Sheet1!G291</f>
        <v>0</v>
      </c>
      <c r="H10" s="59">
        <f>Sheet1!D292</f>
        <v>0</v>
      </c>
      <c r="I10" s="59">
        <f>Sheet1!G292</f>
        <v>0</v>
      </c>
      <c r="J10" s="59">
        <f>Sheet1!D293</f>
        <v>0</v>
      </c>
      <c r="K10" s="59">
        <f>Sheet1!G293</f>
        <v>0</v>
      </c>
      <c r="L10" s="59">
        <f>Sheet1!D294</f>
        <v>0</v>
      </c>
      <c r="M10" s="59">
        <f>Sheet1!G294</f>
        <v>0</v>
      </c>
      <c r="N10" s="59">
        <f>Sheet1!D295</f>
        <v>0</v>
      </c>
      <c r="O10" s="59">
        <f>Sheet1!G295</f>
        <v>0</v>
      </c>
      <c r="P10" s="59">
        <f>Sheet1!D296</f>
        <v>0</v>
      </c>
      <c r="Q10" s="59">
        <f>Sheet1!G296</f>
        <v>0</v>
      </c>
      <c r="R10" s="59">
        <f>Sheet1!D297</f>
        <v>0</v>
      </c>
      <c r="S10" s="59">
        <f>Sheet1!G297</f>
        <v>0</v>
      </c>
      <c r="T10" s="59">
        <f>Sheet1!D298</f>
        <v>0</v>
      </c>
      <c r="U10" s="59">
        <f>Sheet1!G298</f>
        <v>0</v>
      </c>
      <c r="V10" s="59">
        <f>Sheet1!D299</f>
        <v>0</v>
      </c>
      <c r="W10" s="59">
        <f>Sheet1!G299</f>
        <v>0</v>
      </c>
      <c r="X10" s="59">
        <f>Sheet1!D300</f>
        <v>0</v>
      </c>
      <c r="Y10" s="59">
        <f>Sheet1!G300</f>
        <v>0</v>
      </c>
      <c r="AA10" s="111">
        <f>B10+D10+F10+H10+J10+L10+N10+P10+R10+T10+V10+X10</f>
        <v>0</v>
      </c>
      <c r="AB10">
        <f>C10+E10+G10+I10+K10+M10+O10+Q10+S10+U10+W10+Y10</f>
        <v>0</v>
      </c>
    </row>
    <row r="11" spans="1:28" ht="14.4">
      <c r="A11" s="205" t="s">
        <v>94</v>
      </c>
      <c r="B11" s="600">
        <f>Sheet1!E289</f>
        <v>0</v>
      </c>
      <c r="C11" s="558"/>
      <c r="D11" s="600">
        <f>Sheet1!E290</f>
        <v>0</v>
      </c>
      <c r="E11" s="558"/>
      <c r="F11" s="600">
        <f>Sheet1!E291</f>
        <v>0</v>
      </c>
      <c r="G11" s="558"/>
      <c r="H11" s="600">
        <f>Sheet1!E292</f>
        <v>0</v>
      </c>
      <c r="I11" s="558"/>
      <c r="J11" s="600">
        <f>Sheet1!E293</f>
        <v>0</v>
      </c>
      <c r="K11" s="558"/>
      <c r="L11" s="600">
        <f>Sheet1!E294</f>
        <v>0</v>
      </c>
      <c r="M11" s="558"/>
      <c r="N11" s="600">
        <f>Sheet1!E295</f>
        <v>0</v>
      </c>
      <c r="O11" s="558"/>
      <c r="P11" s="600">
        <f>Sheet1!E296</f>
        <v>0</v>
      </c>
      <c r="Q11" s="558"/>
      <c r="R11" s="600">
        <f>Sheet1!E297</f>
        <v>0</v>
      </c>
      <c r="S11" s="558"/>
      <c r="T11" s="600">
        <f>Sheet1!E298</f>
        <v>0</v>
      </c>
      <c r="U11" s="558"/>
      <c r="V11" s="600">
        <f>Sheet1!E299</f>
        <v>0</v>
      </c>
      <c r="W11" s="558"/>
      <c r="X11" s="600">
        <f>Sheet1!E300</f>
        <v>0</v>
      </c>
      <c r="Y11" s="558"/>
      <c r="AA11" s="603">
        <f>B11+D11+F11+H11+J11+L11+N11+P11+R11+T11+V11+X11</f>
        <v>0</v>
      </c>
      <c r="AB11" s="573"/>
    </row>
    <row r="12" spans="1:28" ht="15.3" thickBot="1"/>
    <row r="13" spans="1:28" ht="23.7" thickBot="1">
      <c r="A13" s="10"/>
      <c r="B13" s="587" t="s">
        <v>4</v>
      </c>
      <c r="C13" s="564"/>
      <c r="D13" s="564"/>
      <c r="E13" s="564"/>
      <c r="F13" s="564"/>
      <c r="G13" s="564"/>
      <c r="H13" s="564"/>
      <c r="I13" s="564"/>
      <c r="J13" s="564"/>
      <c r="K13" s="564"/>
      <c r="L13" s="564"/>
      <c r="M13" s="566"/>
      <c r="N13" s="588" t="s">
        <v>6</v>
      </c>
      <c r="O13" s="564"/>
      <c r="P13" s="564"/>
      <c r="Q13" s="564"/>
      <c r="R13" s="564"/>
      <c r="S13" s="566"/>
      <c r="T13" s="589" t="s">
        <v>8</v>
      </c>
      <c r="U13" s="564"/>
      <c r="V13" s="564"/>
      <c r="W13" s="564"/>
      <c r="X13" s="564"/>
      <c r="Y13" s="566"/>
    </row>
    <row r="14" spans="1:28" ht="16.8" customHeight="1">
      <c r="A14" s="569" t="s">
        <v>98</v>
      </c>
      <c r="B14" s="559" t="s">
        <v>81</v>
      </c>
      <c r="C14" s="560"/>
      <c r="D14" s="559" t="s">
        <v>36</v>
      </c>
      <c r="E14" s="560"/>
      <c r="F14" s="559" t="s">
        <v>82</v>
      </c>
      <c r="G14" s="560"/>
      <c r="H14" s="559" t="s">
        <v>41</v>
      </c>
      <c r="I14" s="560"/>
      <c r="J14" s="559" t="s">
        <v>99</v>
      </c>
      <c r="K14" s="560"/>
      <c r="L14" s="559" t="s">
        <v>100</v>
      </c>
      <c r="M14" s="560"/>
      <c r="N14" s="559" t="s">
        <v>85</v>
      </c>
      <c r="O14" s="560"/>
      <c r="P14" s="559" t="s">
        <v>86</v>
      </c>
      <c r="Q14" s="560"/>
      <c r="R14" s="559" t="s">
        <v>87</v>
      </c>
      <c r="S14" s="560"/>
      <c r="T14" s="559" t="s">
        <v>88</v>
      </c>
      <c r="U14" s="560"/>
      <c r="V14" s="559" t="s">
        <v>101</v>
      </c>
      <c r="W14" s="560"/>
      <c r="X14" s="559" t="s">
        <v>90</v>
      </c>
      <c r="Y14" s="560"/>
    </row>
    <row r="15" spans="1:28" ht="27.3" thickBot="1">
      <c r="A15" s="570"/>
      <c r="B15" s="54" t="str">
        <f t="shared" ref="B15:Y15" si="2">B9</f>
        <v># of Vehicles</v>
      </c>
      <c r="C15" s="54" t="str">
        <f t="shared" si="2"/>
        <v>Total Miles</v>
      </c>
      <c r="D15" s="54" t="str">
        <f t="shared" si="2"/>
        <v># of Vehicles</v>
      </c>
      <c r="E15" s="54" t="str">
        <f t="shared" si="2"/>
        <v>Total Miles</v>
      </c>
      <c r="F15" s="54" t="str">
        <f t="shared" si="2"/>
        <v># of Vehicles</v>
      </c>
      <c r="G15" s="54">
        <f>Sheet1!G9</f>
        <v>0</v>
      </c>
      <c r="H15" s="54" t="str">
        <f t="shared" si="2"/>
        <v># of Vehicles</v>
      </c>
      <c r="I15" s="54">
        <f t="shared" si="2"/>
        <v>0</v>
      </c>
      <c r="J15" s="54" t="str">
        <f t="shared" si="2"/>
        <v># of Vehicles</v>
      </c>
      <c r="K15" s="54">
        <f t="shared" si="2"/>
        <v>0</v>
      </c>
      <c r="L15" s="54" t="str">
        <f t="shared" si="2"/>
        <v># of Vehicles</v>
      </c>
      <c r="M15" s="54">
        <f t="shared" si="2"/>
        <v>0</v>
      </c>
      <c r="N15" s="54" t="str">
        <f t="shared" si="2"/>
        <v># of Vehicles</v>
      </c>
      <c r="O15" s="54">
        <f t="shared" si="2"/>
        <v>0</v>
      </c>
      <c r="P15" s="54" t="str">
        <f t="shared" si="2"/>
        <v># of Vehicles</v>
      </c>
      <c r="Q15" s="54">
        <f t="shared" si="2"/>
        <v>0</v>
      </c>
      <c r="R15" s="54" t="str">
        <f t="shared" si="2"/>
        <v># of Vehicles</v>
      </c>
      <c r="S15" s="54">
        <f t="shared" si="2"/>
        <v>0</v>
      </c>
      <c r="T15" s="54" t="str">
        <f t="shared" si="2"/>
        <v># of Vehicles</v>
      </c>
      <c r="U15" s="54">
        <f t="shared" si="2"/>
        <v>0</v>
      </c>
      <c r="V15" s="54" t="str">
        <f t="shared" si="2"/>
        <v># of Vehicles</v>
      </c>
      <c r="W15" s="54">
        <f t="shared" si="2"/>
        <v>0</v>
      </c>
      <c r="X15" s="54" t="str">
        <f t="shared" si="2"/>
        <v># of Vehicles</v>
      </c>
      <c r="Y15" s="54">
        <f t="shared" si="2"/>
        <v>0</v>
      </c>
      <c r="AA15" s="54" t="str">
        <f>X15</f>
        <v># of Vehicles</v>
      </c>
      <c r="AB15" s="54">
        <f>Y15</f>
        <v>0</v>
      </c>
    </row>
    <row r="16" spans="1:28" ht="27.3" thickBot="1">
      <c r="A16" s="15" t="s">
        <v>105</v>
      </c>
      <c r="B16" s="59">
        <f>Sheet1!D301</f>
        <v>0</v>
      </c>
      <c r="C16" s="59">
        <f>Sheet1!G301</f>
        <v>0</v>
      </c>
      <c r="D16" s="59">
        <f>Sheet1!D302</f>
        <v>0</v>
      </c>
      <c r="E16" s="59">
        <f>Sheet1!G302</f>
        <v>0</v>
      </c>
      <c r="F16" s="59">
        <f>Sheet1!D303</f>
        <v>0</v>
      </c>
      <c r="G16" s="59">
        <f>Sheet1!G303</f>
        <v>0</v>
      </c>
      <c r="H16" s="59">
        <f>Sheet1!D304</f>
        <v>0</v>
      </c>
      <c r="I16" s="59">
        <f>Sheet1!G304</f>
        <v>0</v>
      </c>
      <c r="J16" s="59">
        <f>Sheet1!D305</f>
        <v>0</v>
      </c>
      <c r="K16" s="59">
        <f>Sheet1!G305</f>
        <v>0</v>
      </c>
      <c r="L16" s="59">
        <f>Sheet1!D306</f>
        <v>0</v>
      </c>
      <c r="M16" s="59">
        <f>Sheet1!G306</f>
        <v>0</v>
      </c>
      <c r="N16" s="59">
        <f>Sheet1!D307</f>
        <v>0</v>
      </c>
      <c r="O16" s="59">
        <f>Sheet1!G307</f>
        <v>0</v>
      </c>
      <c r="P16" s="59">
        <f>Sheet1!D308</f>
        <v>0</v>
      </c>
      <c r="Q16" s="59">
        <f>Sheet1!G308</f>
        <v>0</v>
      </c>
      <c r="R16" s="59">
        <f>Sheet1!D309</f>
        <v>0</v>
      </c>
      <c r="S16" s="59">
        <f>Sheet1!G309</f>
        <v>0</v>
      </c>
      <c r="T16" s="59">
        <f>Sheet1!D310</f>
        <v>0</v>
      </c>
      <c r="U16" s="59">
        <f>Sheet1!G310</f>
        <v>0</v>
      </c>
      <c r="V16" s="59">
        <f>Sheet1!D311</f>
        <v>0</v>
      </c>
      <c r="W16" s="59">
        <f>Sheet1!G311</f>
        <v>0</v>
      </c>
      <c r="X16" s="59">
        <f>Sheet1!D312</f>
        <v>0</v>
      </c>
      <c r="Y16" s="59">
        <f>Sheet1!G312</f>
        <v>0</v>
      </c>
      <c r="AA16">
        <f>B16+D16+F16+H16+J16+L16+N16+P16+R16+T16+V16+X16</f>
        <v>0</v>
      </c>
      <c r="AB16">
        <f>C16+E16+G16+I16+K16+M16+O16+Q16+S16+U16+W16+Y16</f>
        <v>0</v>
      </c>
    </row>
    <row r="17" spans="1:28" ht="14.4">
      <c r="A17" s="205" t="s">
        <v>94</v>
      </c>
      <c r="B17" s="600">
        <f>Sheet1!E301</f>
        <v>0</v>
      </c>
      <c r="C17" s="558"/>
      <c r="D17" s="600">
        <f>Sheet1!E302</f>
        <v>0</v>
      </c>
      <c r="E17" s="558"/>
      <c r="F17" s="600">
        <f>Sheet1!E303</f>
        <v>0</v>
      </c>
      <c r="G17" s="558"/>
      <c r="H17" s="600">
        <f>Sheet1!E304</f>
        <v>0</v>
      </c>
      <c r="I17" s="558"/>
      <c r="J17" s="600">
        <f>Sheet1!E305</f>
        <v>0</v>
      </c>
      <c r="K17" s="558"/>
      <c r="L17" s="600">
        <f>Sheet1!E306</f>
        <v>0</v>
      </c>
      <c r="M17" s="558"/>
      <c r="N17" s="600">
        <f>Sheet1!E307</f>
        <v>0</v>
      </c>
      <c r="O17" s="558"/>
      <c r="P17" s="600">
        <f>Sheet1!E308</f>
        <v>0</v>
      </c>
      <c r="Q17" s="558"/>
      <c r="R17" s="600">
        <f>Sheet1!E309</f>
        <v>0</v>
      </c>
      <c r="S17" s="558"/>
      <c r="T17" s="600">
        <f>Sheet1!E310</f>
        <v>0</v>
      </c>
      <c r="U17" s="558"/>
      <c r="V17" s="600">
        <f>Sheet1!E311</f>
        <v>0</v>
      </c>
      <c r="W17" s="558"/>
      <c r="X17" s="600">
        <f>Sheet1!E312</f>
        <v>0</v>
      </c>
      <c r="Y17" s="558"/>
      <c r="AA17" s="603">
        <f>B17+D17+F17+H17+J17+L17+N17+P17+R17+T17+V17+X17</f>
        <v>0</v>
      </c>
      <c r="AB17" s="573"/>
    </row>
    <row r="18" spans="1:28" ht="15.3" thickBot="1"/>
    <row r="19" spans="1:28" ht="23.7" thickBot="1">
      <c r="A19" s="10"/>
      <c r="B19" s="587" t="s">
        <v>4</v>
      </c>
      <c r="C19" s="564"/>
      <c r="D19" s="564"/>
      <c r="E19" s="564"/>
      <c r="F19" s="564"/>
      <c r="G19" s="564"/>
      <c r="H19" s="564"/>
      <c r="I19" s="564"/>
      <c r="J19" s="564"/>
      <c r="K19" s="564"/>
      <c r="L19" s="564"/>
      <c r="M19" s="566"/>
      <c r="N19" s="588" t="s">
        <v>6</v>
      </c>
      <c r="O19" s="564"/>
      <c r="P19" s="564"/>
      <c r="Q19" s="564"/>
      <c r="R19" s="564"/>
      <c r="S19" s="566"/>
      <c r="T19" s="589" t="s">
        <v>8</v>
      </c>
      <c r="U19" s="564"/>
      <c r="V19" s="564"/>
      <c r="W19" s="564"/>
      <c r="X19" s="564"/>
      <c r="Y19" s="566"/>
    </row>
    <row r="20" spans="1:28" ht="16.8" customHeight="1">
      <c r="A20" s="569" t="s">
        <v>98</v>
      </c>
      <c r="B20" s="559" t="s">
        <v>81</v>
      </c>
      <c r="C20" s="560"/>
      <c r="D20" s="559" t="s">
        <v>36</v>
      </c>
      <c r="E20" s="560"/>
      <c r="F20" s="559" t="s">
        <v>82</v>
      </c>
      <c r="G20" s="560"/>
      <c r="H20" s="559" t="s">
        <v>41</v>
      </c>
      <c r="I20" s="560"/>
      <c r="J20" s="559" t="s">
        <v>99</v>
      </c>
      <c r="K20" s="560"/>
      <c r="L20" s="559" t="s">
        <v>100</v>
      </c>
      <c r="M20" s="560"/>
      <c r="N20" s="559" t="s">
        <v>85</v>
      </c>
      <c r="O20" s="560"/>
      <c r="P20" s="559" t="s">
        <v>86</v>
      </c>
      <c r="Q20" s="560"/>
      <c r="R20" s="559" t="s">
        <v>87</v>
      </c>
      <c r="S20" s="560"/>
      <c r="T20" s="559" t="s">
        <v>88</v>
      </c>
      <c r="U20" s="560"/>
      <c r="V20" s="559" t="s">
        <v>101</v>
      </c>
      <c r="W20" s="560"/>
      <c r="X20" s="559" t="s">
        <v>90</v>
      </c>
      <c r="Y20" s="560"/>
    </row>
    <row r="21" spans="1:28" ht="27.3" thickBot="1">
      <c r="A21" s="570"/>
      <c r="B21" s="54" t="str">
        <f t="shared" ref="B21:Y21" si="3">B15</f>
        <v># of Vehicles</v>
      </c>
      <c r="C21" s="54" t="str">
        <f t="shared" si="3"/>
        <v>Total Miles</v>
      </c>
      <c r="D21" s="54" t="str">
        <f t="shared" si="3"/>
        <v># of Vehicles</v>
      </c>
      <c r="E21" s="54" t="str">
        <f t="shared" si="3"/>
        <v>Total Miles</v>
      </c>
      <c r="F21" s="54" t="str">
        <f t="shared" si="3"/>
        <v># of Vehicles</v>
      </c>
      <c r="G21" s="54">
        <f>Sheet1!G15</f>
        <v>0</v>
      </c>
      <c r="H21" s="54" t="str">
        <f t="shared" si="3"/>
        <v># of Vehicles</v>
      </c>
      <c r="I21" s="54">
        <f t="shared" si="3"/>
        <v>0</v>
      </c>
      <c r="J21" s="54" t="str">
        <f t="shared" si="3"/>
        <v># of Vehicles</v>
      </c>
      <c r="K21" s="54">
        <f t="shared" si="3"/>
        <v>0</v>
      </c>
      <c r="L21" s="54" t="str">
        <f t="shared" si="3"/>
        <v># of Vehicles</v>
      </c>
      <c r="M21" s="54">
        <f t="shared" si="3"/>
        <v>0</v>
      </c>
      <c r="N21" s="54" t="str">
        <f t="shared" si="3"/>
        <v># of Vehicles</v>
      </c>
      <c r="O21" s="54">
        <f t="shared" si="3"/>
        <v>0</v>
      </c>
      <c r="P21" s="54" t="str">
        <f t="shared" si="3"/>
        <v># of Vehicles</v>
      </c>
      <c r="Q21" s="54">
        <f t="shared" si="3"/>
        <v>0</v>
      </c>
      <c r="R21" s="54" t="str">
        <f t="shared" si="3"/>
        <v># of Vehicles</v>
      </c>
      <c r="S21" s="54">
        <f t="shared" si="3"/>
        <v>0</v>
      </c>
      <c r="T21" s="54" t="str">
        <f t="shared" si="3"/>
        <v># of Vehicles</v>
      </c>
      <c r="U21" s="54">
        <f t="shared" si="3"/>
        <v>0</v>
      </c>
      <c r="V21" s="54" t="str">
        <f t="shared" si="3"/>
        <v># of Vehicles</v>
      </c>
      <c r="W21" s="54">
        <f t="shared" si="3"/>
        <v>0</v>
      </c>
      <c r="X21" s="54" t="str">
        <f t="shared" si="3"/>
        <v># of Vehicles</v>
      </c>
      <c r="Y21" s="54">
        <f t="shared" si="3"/>
        <v>0</v>
      </c>
      <c r="AA21" s="54" t="str">
        <f>X21</f>
        <v># of Vehicles</v>
      </c>
      <c r="AB21" s="54">
        <f>Y21</f>
        <v>0</v>
      </c>
    </row>
    <row r="22" spans="1:28" ht="27.3" thickBot="1">
      <c r="A22" s="15" t="s">
        <v>106</v>
      </c>
      <c r="B22" s="59">
        <f>Sheet1!D313</f>
        <v>0</v>
      </c>
      <c r="C22" s="59">
        <f>Sheet1!G313</f>
        <v>0</v>
      </c>
      <c r="D22" s="59">
        <f>Sheet1!D314</f>
        <v>0</v>
      </c>
      <c r="E22" s="59">
        <f>Sheet1!G314</f>
        <v>0</v>
      </c>
      <c r="F22" s="59">
        <f>Sheet1!D315</f>
        <v>0</v>
      </c>
      <c r="G22" s="59">
        <f>Sheet1!G315</f>
        <v>0</v>
      </c>
      <c r="H22" s="59">
        <f>Sheet1!D316</f>
        <v>0</v>
      </c>
      <c r="I22" s="59">
        <f>Sheet1!G316</f>
        <v>0</v>
      </c>
      <c r="J22" s="59">
        <f>Sheet1!D317</f>
        <v>0</v>
      </c>
      <c r="K22" s="59">
        <f>Sheet1!G317</f>
        <v>0</v>
      </c>
      <c r="L22" s="59">
        <f>Sheet1!D318</f>
        <v>0</v>
      </c>
      <c r="M22" s="59">
        <f>Sheet1!G318</f>
        <v>0</v>
      </c>
      <c r="N22" s="59">
        <f>Sheet1!D319</f>
        <v>1</v>
      </c>
      <c r="O22" s="59">
        <f>Sheet1!G319</f>
        <v>0</v>
      </c>
      <c r="P22" s="59">
        <f>Sheet1!D320</f>
        <v>0</v>
      </c>
      <c r="Q22" s="59">
        <f>Sheet1!G320</f>
        <v>0</v>
      </c>
      <c r="R22" s="59">
        <f>Sheet1!D321</f>
        <v>0</v>
      </c>
      <c r="S22" s="59">
        <f>Sheet1!G321</f>
        <v>0</v>
      </c>
      <c r="T22" s="59">
        <f>Sheet1!D322</f>
        <v>0</v>
      </c>
      <c r="U22" s="59">
        <f>Sheet1!G322</f>
        <v>0</v>
      </c>
      <c r="V22" s="59">
        <f>Sheet1!D323</f>
        <v>0</v>
      </c>
      <c r="W22" s="59">
        <f>Sheet1!G323</f>
        <v>0</v>
      </c>
      <c r="X22" s="59">
        <f>Sheet1!D324</f>
        <v>0</v>
      </c>
      <c r="Y22" s="59">
        <f>Sheet1!G324</f>
        <v>0</v>
      </c>
      <c r="AA22">
        <f>B22+D22+F22+H22+J22+L22+N22+P22+R22+T22+V22+X22</f>
        <v>1</v>
      </c>
      <c r="AB22">
        <f>C22+E22+G22+I22+K22+M22+O22+Q22+S22+U22+W22+Y22</f>
        <v>0</v>
      </c>
    </row>
    <row r="23" spans="1:28" ht="14.4">
      <c r="A23" s="205" t="s">
        <v>94</v>
      </c>
      <c r="B23" s="600">
        <f>Sheet1!E313</f>
        <v>0</v>
      </c>
      <c r="C23" s="558"/>
      <c r="D23" s="600">
        <f>Sheet1!E314</f>
        <v>0</v>
      </c>
      <c r="E23" s="558"/>
      <c r="F23" s="600">
        <f>Sheet1!E315</f>
        <v>0</v>
      </c>
      <c r="G23" s="558"/>
      <c r="H23" s="600">
        <f>Sheet1!E316</f>
        <v>0</v>
      </c>
      <c r="I23" s="558"/>
      <c r="J23" s="600">
        <f>Sheet1!E317</f>
        <v>0</v>
      </c>
      <c r="K23" s="558"/>
      <c r="L23" s="600">
        <f>Sheet1!E318</f>
        <v>0</v>
      </c>
      <c r="M23" s="558"/>
      <c r="N23" s="600">
        <f>Sheet1!E319</f>
        <v>0</v>
      </c>
      <c r="O23" s="558"/>
      <c r="P23" s="600">
        <f>Sheet1!E320</f>
        <v>0</v>
      </c>
      <c r="Q23" s="558"/>
      <c r="R23" s="600">
        <f>Sheet1!E321</f>
        <v>0</v>
      </c>
      <c r="S23" s="558"/>
      <c r="T23" s="600">
        <f>Sheet1!E322</f>
        <v>0</v>
      </c>
      <c r="U23" s="558"/>
      <c r="V23" s="600">
        <f>Sheet1!E323</f>
        <v>0</v>
      </c>
      <c r="W23" s="558"/>
      <c r="X23" s="600">
        <f>Sheet1!E324</f>
        <v>0</v>
      </c>
      <c r="Y23" s="558"/>
      <c r="AA23" s="603">
        <f>B23+D23+F23+H23+J23+L23+N23+P23+R23+T23+V23+X23</f>
        <v>0</v>
      </c>
      <c r="AB23" s="573"/>
    </row>
    <row r="24" spans="1:28" ht="15.3" thickBot="1"/>
    <row r="25" spans="1:28" ht="23.7" thickBot="1">
      <c r="A25" s="10"/>
      <c r="B25" s="587" t="s">
        <v>4</v>
      </c>
      <c r="C25" s="564"/>
      <c r="D25" s="564"/>
      <c r="E25" s="564"/>
      <c r="F25" s="564"/>
      <c r="G25" s="564"/>
      <c r="H25" s="564"/>
      <c r="I25" s="564"/>
      <c r="J25" s="564"/>
      <c r="K25" s="564"/>
      <c r="L25" s="564"/>
      <c r="M25" s="566"/>
      <c r="N25" s="588" t="s">
        <v>6</v>
      </c>
      <c r="O25" s="564"/>
      <c r="P25" s="564"/>
      <c r="Q25" s="564"/>
      <c r="R25" s="564"/>
      <c r="S25" s="566"/>
      <c r="T25" s="589" t="s">
        <v>8</v>
      </c>
      <c r="U25" s="564"/>
      <c r="V25" s="564"/>
      <c r="W25" s="564"/>
      <c r="X25" s="564"/>
      <c r="Y25" s="566"/>
    </row>
    <row r="26" spans="1:28" ht="16.8" customHeight="1">
      <c r="A26" s="569" t="s">
        <v>98</v>
      </c>
      <c r="B26" s="559" t="s">
        <v>81</v>
      </c>
      <c r="C26" s="560"/>
      <c r="D26" s="559" t="s">
        <v>36</v>
      </c>
      <c r="E26" s="560"/>
      <c r="F26" s="559" t="s">
        <v>82</v>
      </c>
      <c r="G26" s="560"/>
      <c r="H26" s="559" t="s">
        <v>41</v>
      </c>
      <c r="I26" s="560"/>
      <c r="J26" s="559" t="s">
        <v>99</v>
      </c>
      <c r="K26" s="560"/>
      <c r="L26" s="559" t="s">
        <v>100</v>
      </c>
      <c r="M26" s="560"/>
      <c r="N26" s="559" t="s">
        <v>85</v>
      </c>
      <c r="O26" s="560"/>
      <c r="P26" s="559" t="s">
        <v>86</v>
      </c>
      <c r="Q26" s="560"/>
      <c r="R26" s="559" t="s">
        <v>87</v>
      </c>
      <c r="S26" s="560"/>
      <c r="T26" s="559" t="s">
        <v>88</v>
      </c>
      <c r="U26" s="560"/>
      <c r="V26" s="559" t="s">
        <v>101</v>
      </c>
      <c r="W26" s="560"/>
      <c r="X26" s="559" t="s">
        <v>90</v>
      </c>
      <c r="Y26" s="560"/>
    </row>
    <row r="27" spans="1:28" ht="27.3" thickBot="1">
      <c r="A27" s="570"/>
      <c r="B27" s="54" t="str">
        <f t="shared" ref="B27:Y27" si="4">B21</f>
        <v># of Vehicles</v>
      </c>
      <c r="C27" s="54" t="str">
        <f t="shared" si="4"/>
        <v>Total Miles</v>
      </c>
      <c r="D27" s="54" t="str">
        <f t="shared" si="4"/>
        <v># of Vehicles</v>
      </c>
      <c r="E27" s="54" t="str">
        <f t="shared" si="4"/>
        <v>Total Miles</v>
      </c>
      <c r="F27" s="54" t="str">
        <f t="shared" si="4"/>
        <v># of Vehicles</v>
      </c>
      <c r="G27" s="54">
        <f>Sheet1!G21</f>
        <v>0</v>
      </c>
      <c r="H27" s="54" t="str">
        <f t="shared" si="4"/>
        <v># of Vehicles</v>
      </c>
      <c r="I27" s="54">
        <f t="shared" si="4"/>
        <v>0</v>
      </c>
      <c r="J27" s="54" t="str">
        <f t="shared" si="4"/>
        <v># of Vehicles</v>
      </c>
      <c r="K27" s="54">
        <f t="shared" si="4"/>
        <v>0</v>
      </c>
      <c r="L27" s="54" t="str">
        <f t="shared" si="4"/>
        <v># of Vehicles</v>
      </c>
      <c r="M27" s="54">
        <f t="shared" si="4"/>
        <v>0</v>
      </c>
      <c r="N27" s="54" t="str">
        <f t="shared" si="4"/>
        <v># of Vehicles</v>
      </c>
      <c r="O27" s="54">
        <f t="shared" si="4"/>
        <v>0</v>
      </c>
      <c r="P27" s="54" t="str">
        <f t="shared" si="4"/>
        <v># of Vehicles</v>
      </c>
      <c r="Q27" s="54">
        <f t="shared" si="4"/>
        <v>0</v>
      </c>
      <c r="R27" s="54" t="str">
        <f t="shared" si="4"/>
        <v># of Vehicles</v>
      </c>
      <c r="S27" s="54">
        <f t="shared" si="4"/>
        <v>0</v>
      </c>
      <c r="T27" s="54" t="str">
        <f t="shared" si="4"/>
        <v># of Vehicles</v>
      </c>
      <c r="U27" s="54">
        <f t="shared" si="4"/>
        <v>0</v>
      </c>
      <c r="V27" s="54" t="str">
        <f t="shared" si="4"/>
        <v># of Vehicles</v>
      </c>
      <c r="W27" s="54">
        <f t="shared" si="4"/>
        <v>0</v>
      </c>
      <c r="X27" s="54" t="str">
        <f t="shared" si="4"/>
        <v># of Vehicles</v>
      </c>
      <c r="Y27" s="54">
        <f t="shared" si="4"/>
        <v>0</v>
      </c>
      <c r="AA27" s="54" t="str">
        <f>X27</f>
        <v># of Vehicles</v>
      </c>
      <c r="AB27" s="54">
        <f>Y27</f>
        <v>0</v>
      </c>
    </row>
    <row r="28" spans="1:28" ht="27.3" thickBot="1">
      <c r="A28" s="15" t="s">
        <v>107</v>
      </c>
      <c r="B28" s="59">
        <f>Sheet1!D325</f>
        <v>0</v>
      </c>
      <c r="C28" s="59">
        <f>Sheet1!G325</f>
        <v>0</v>
      </c>
      <c r="D28" s="59">
        <f>Sheet1!D326</f>
        <v>0</v>
      </c>
      <c r="E28" s="59">
        <f>Sheet1!G326</f>
        <v>0</v>
      </c>
      <c r="F28" s="59">
        <f>Sheet1!D327</f>
        <v>0</v>
      </c>
      <c r="G28" s="59">
        <f>Sheet1!G327</f>
        <v>0</v>
      </c>
      <c r="H28" s="59">
        <f>Sheet1!D328</f>
        <v>0</v>
      </c>
      <c r="I28" s="59">
        <f>Sheet1!G328</f>
        <v>0</v>
      </c>
      <c r="J28" s="59">
        <f>Sheet1!D329</f>
        <v>0</v>
      </c>
      <c r="K28" s="59">
        <f>Sheet1!G329</f>
        <v>0</v>
      </c>
      <c r="L28" s="59">
        <f>Sheet1!D330</f>
        <v>0</v>
      </c>
      <c r="M28" s="59">
        <f>Sheet1!G330</f>
        <v>0</v>
      </c>
      <c r="N28" s="59">
        <f>Sheet1!D331</f>
        <v>0</v>
      </c>
      <c r="O28" s="59">
        <f>Sheet1!G331</f>
        <v>0</v>
      </c>
      <c r="P28" s="59">
        <f>Sheet1!D332</f>
        <v>0</v>
      </c>
      <c r="Q28" s="59">
        <f>Sheet1!G332</f>
        <v>0</v>
      </c>
      <c r="R28" s="59">
        <f>Sheet1!D33</f>
        <v>0</v>
      </c>
      <c r="S28" s="59">
        <f>Sheet1!G33</f>
        <v>0</v>
      </c>
      <c r="T28" s="59">
        <f>Sheet1!D334</f>
        <v>0</v>
      </c>
      <c r="U28" s="59">
        <f>Sheet1!G334</f>
        <v>0</v>
      </c>
      <c r="V28" s="59">
        <f>Sheet1!D335</f>
        <v>0</v>
      </c>
      <c r="W28" s="59">
        <f>Sheet1!G335</f>
        <v>0</v>
      </c>
      <c r="X28" s="59">
        <f>Sheet1!D336</f>
        <v>0</v>
      </c>
      <c r="Y28" s="59">
        <f>Sheet1!G336</f>
        <v>0</v>
      </c>
      <c r="AA28">
        <f>B28+D28+F28+H28+J28+L28+N28+P28+R28+T28+V28+X28</f>
        <v>0</v>
      </c>
      <c r="AB28">
        <f>C28+E28+G28+I28+K28+M28+O28+Q28+S28+U28+W28+Y28</f>
        <v>0</v>
      </c>
    </row>
    <row r="29" spans="1:28" ht="14.4">
      <c r="A29" s="205" t="s">
        <v>94</v>
      </c>
      <c r="B29" s="600">
        <f>Sheet1!E325</f>
        <v>0</v>
      </c>
      <c r="C29" s="558"/>
      <c r="D29" s="600">
        <f>Sheet1!E326</f>
        <v>0</v>
      </c>
      <c r="E29" s="558"/>
      <c r="F29" s="600">
        <f>Sheet1!E327</f>
        <v>0</v>
      </c>
      <c r="G29" s="558"/>
      <c r="H29" s="600">
        <f>Sheet1!E328</f>
        <v>0</v>
      </c>
      <c r="I29" s="558"/>
      <c r="J29" s="600">
        <f>Sheet1!E329</f>
        <v>0</v>
      </c>
      <c r="K29" s="558"/>
      <c r="L29" s="600">
        <f>Sheet1!E330</f>
        <v>0</v>
      </c>
      <c r="M29" s="558"/>
      <c r="N29" s="600">
        <f>Sheet1!E331</f>
        <v>0</v>
      </c>
      <c r="O29" s="558"/>
      <c r="P29" s="600">
        <f>Sheet1!E332</f>
        <v>0</v>
      </c>
      <c r="Q29" s="558"/>
      <c r="R29" s="600">
        <f>Sheet1!E333</f>
        <v>0</v>
      </c>
      <c r="S29" s="558"/>
      <c r="T29" s="600">
        <f>Sheet1!E334</f>
        <v>0</v>
      </c>
      <c r="U29" s="558"/>
      <c r="V29" s="600">
        <f>Sheet1!E335</f>
        <v>0</v>
      </c>
      <c r="W29" s="558"/>
      <c r="X29" s="600">
        <f>Sheet1!E336</f>
        <v>0</v>
      </c>
      <c r="Y29" s="558"/>
      <c r="AA29" s="603">
        <f>B29+D29+F29+H29+J29+L29+N29+P29+R29+T29+V29+X29</f>
        <v>0</v>
      </c>
      <c r="AB29" s="573"/>
    </row>
    <row r="30" spans="1:28" ht="15.3" thickBot="1"/>
    <row r="31" spans="1:28" ht="23.7" thickBot="1">
      <c r="A31" s="10"/>
      <c r="B31" s="587" t="s">
        <v>4</v>
      </c>
      <c r="C31" s="564"/>
      <c r="D31" s="564"/>
      <c r="E31" s="564"/>
      <c r="F31" s="564"/>
      <c r="G31" s="564"/>
      <c r="H31" s="564"/>
      <c r="I31" s="564"/>
      <c r="J31" s="564"/>
      <c r="K31" s="564"/>
      <c r="L31" s="564"/>
      <c r="M31" s="566"/>
      <c r="N31" s="588" t="s">
        <v>6</v>
      </c>
      <c r="O31" s="564"/>
      <c r="P31" s="564"/>
      <c r="Q31" s="564"/>
      <c r="R31" s="564"/>
      <c r="S31" s="566"/>
      <c r="T31" s="589" t="s">
        <v>8</v>
      </c>
      <c r="U31" s="564"/>
      <c r="V31" s="564"/>
      <c r="W31" s="564"/>
      <c r="X31" s="564"/>
      <c r="Y31" s="566"/>
    </row>
    <row r="32" spans="1:28" ht="16.8" customHeight="1">
      <c r="A32" s="569" t="s">
        <v>98</v>
      </c>
      <c r="B32" s="559" t="s">
        <v>81</v>
      </c>
      <c r="C32" s="560"/>
      <c r="D32" s="559" t="s">
        <v>36</v>
      </c>
      <c r="E32" s="560"/>
      <c r="F32" s="559" t="s">
        <v>82</v>
      </c>
      <c r="G32" s="560"/>
      <c r="H32" s="559" t="s">
        <v>41</v>
      </c>
      <c r="I32" s="560"/>
      <c r="J32" s="559" t="s">
        <v>99</v>
      </c>
      <c r="K32" s="560"/>
      <c r="L32" s="559" t="s">
        <v>100</v>
      </c>
      <c r="M32" s="560"/>
      <c r="N32" s="559" t="s">
        <v>85</v>
      </c>
      <c r="O32" s="560"/>
      <c r="P32" s="559" t="s">
        <v>86</v>
      </c>
      <c r="Q32" s="560"/>
      <c r="R32" s="559" t="s">
        <v>87</v>
      </c>
      <c r="S32" s="560"/>
      <c r="T32" s="559" t="s">
        <v>88</v>
      </c>
      <c r="U32" s="560"/>
      <c r="V32" s="559" t="s">
        <v>101</v>
      </c>
      <c r="W32" s="560"/>
      <c r="X32" s="559" t="s">
        <v>90</v>
      </c>
      <c r="Y32" s="560"/>
    </row>
    <row r="33" spans="1:28" ht="27.3" thickBot="1">
      <c r="A33" s="570"/>
      <c r="B33" s="54" t="str">
        <f t="shared" ref="B33:Y33" si="5">B27</f>
        <v># of Vehicles</v>
      </c>
      <c r="C33" s="54" t="str">
        <f t="shared" si="5"/>
        <v>Total Miles</v>
      </c>
      <c r="D33" s="54" t="str">
        <f t="shared" si="5"/>
        <v># of Vehicles</v>
      </c>
      <c r="E33" s="54" t="str">
        <f t="shared" si="5"/>
        <v>Total Miles</v>
      </c>
      <c r="F33" s="54" t="str">
        <f t="shared" si="5"/>
        <v># of Vehicles</v>
      </c>
      <c r="G33" s="54">
        <f>Sheet1!G27</f>
        <v>0</v>
      </c>
      <c r="H33" s="54" t="str">
        <f t="shared" si="5"/>
        <v># of Vehicles</v>
      </c>
      <c r="I33" s="54">
        <f t="shared" si="5"/>
        <v>0</v>
      </c>
      <c r="J33" s="54" t="str">
        <f t="shared" si="5"/>
        <v># of Vehicles</v>
      </c>
      <c r="K33" s="54">
        <f t="shared" si="5"/>
        <v>0</v>
      </c>
      <c r="L33" s="54" t="str">
        <f t="shared" si="5"/>
        <v># of Vehicles</v>
      </c>
      <c r="M33" s="54">
        <f t="shared" si="5"/>
        <v>0</v>
      </c>
      <c r="N33" s="54" t="str">
        <f t="shared" si="5"/>
        <v># of Vehicles</v>
      </c>
      <c r="O33" s="54">
        <f t="shared" si="5"/>
        <v>0</v>
      </c>
      <c r="P33" s="54" t="str">
        <f t="shared" si="5"/>
        <v># of Vehicles</v>
      </c>
      <c r="Q33" s="54">
        <f t="shared" si="5"/>
        <v>0</v>
      </c>
      <c r="R33" s="54" t="str">
        <f t="shared" si="5"/>
        <v># of Vehicles</v>
      </c>
      <c r="S33" s="54">
        <f t="shared" si="5"/>
        <v>0</v>
      </c>
      <c r="T33" s="54" t="str">
        <f t="shared" si="5"/>
        <v># of Vehicles</v>
      </c>
      <c r="U33" s="54">
        <f t="shared" si="5"/>
        <v>0</v>
      </c>
      <c r="V33" s="54" t="str">
        <f t="shared" si="5"/>
        <v># of Vehicles</v>
      </c>
      <c r="W33" s="54">
        <f t="shared" si="5"/>
        <v>0</v>
      </c>
      <c r="X33" s="54" t="str">
        <f t="shared" si="5"/>
        <v># of Vehicles</v>
      </c>
      <c r="Y33" s="54">
        <f t="shared" si="5"/>
        <v>0</v>
      </c>
      <c r="AA33" s="54" t="str">
        <f>X33</f>
        <v># of Vehicles</v>
      </c>
      <c r="AB33" s="54">
        <f>Y33</f>
        <v>0</v>
      </c>
    </row>
    <row r="34" spans="1:28" ht="27.3" thickBot="1">
      <c r="A34" s="15" t="s">
        <v>108</v>
      </c>
      <c r="B34" s="59">
        <f>Sheet1!D337</f>
        <v>0</v>
      </c>
      <c r="C34" s="59">
        <f>Sheet1!G337</f>
        <v>0</v>
      </c>
      <c r="D34" s="59">
        <f>Sheet1!D338</f>
        <v>0</v>
      </c>
      <c r="E34" s="59">
        <f>Sheet1!G338</f>
        <v>0</v>
      </c>
      <c r="F34" s="161">
        <f>Sheet1!D339</f>
        <v>6</v>
      </c>
      <c r="G34" s="161">
        <f>Sheet1!G339</f>
        <v>0</v>
      </c>
      <c r="H34" s="59">
        <f>Sheet1!D340</f>
        <v>0</v>
      </c>
      <c r="I34" s="59">
        <f>Sheet1!G340</f>
        <v>0</v>
      </c>
      <c r="J34" s="59">
        <f>Sheet1!D341</f>
        <v>0</v>
      </c>
      <c r="K34" s="59">
        <f>Sheet1!G341</f>
        <v>0</v>
      </c>
      <c r="L34" s="59">
        <f>Sheet1!D342</f>
        <v>0</v>
      </c>
      <c r="M34" s="59">
        <f>Sheet1!G342</f>
        <v>0</v>
      </c>
      <c r="N34" s="59">
        <f>Sheet1!D343</f>
        <v>0</v>
      </c>
      <c r="O34" s="59">
        <f>Sheet1!G343</f>
        <v>0</v>
      </c>
      <c r="P34" s="59">
        <f>Sheet1!D344</f>
        <v>0</v>
      </c>
      <c r="Q34" s="59">
        <f>Sheet1!G344</f>
        <v>0</v>
      </c>
      <c r="R34" s="59">
        <f>Sheet1!D345</f>
        <v>0</v>
      </c>
      <c r="S34" s="59">
        <f>Sheet1!G345</f>
        <v>0</v>
      </c>
      <c r="T34" s="59">
        <f>Sheet1!D346</f>
        <v>0</v>
      </c>
      <c r="U34" s="59">
        <f>Sheet1!G346</f>
        <v>0</v>
      </c>
      <c r="V34" s="59">
        <f>Sheet1!D347</f>
        <v>0</v>
      </c>
      <c r="W34" s="59">
        <f>Sheet1!G347</f>
        <v>0</v>
      </c>
      <c r="X34" s="59">
        <f>Sheet1!D348</f>
        <v>0</v>
      </c>
      <c r="Y34" s="59">
        <f>Sheet1!G348</f>
        <v>0</v>
      </c>
      <c r="AA34" s="111">
        <f>B34+D34+F34+H34+J34+L34+N34+P34+R34+T34+V34+X34</f>
        <v>6</v>
      </c>
      <c r="AB34">
        <f>C34+E34+G34+I34+K34+M34+O34+Q34+S34+U34+W34+Y34</f>
        <v>0</v>
      </c>
    </row>
    <row r="35" spans="1:28" ht="14.4">
      <c r="A35" s="205" t="s">
        <v>94</v>
      </c>
      <c r="B35" s="601">
        <f>Sheet1!E337</f>
        <v>0</v>
      </c>
      <c r="C35" s="568"/>
      <c r="D35" s="601">
        <f>Sheet1!E338</f>
        <v>0</v>
      </c>
      <c r="E35" s="568"/>
      <c r="F35" s="601">
        <f>Sheet1!E339</f>
        <v>0</v>
      </c>
      <c r="G35" s="568"/>
      <c r="H35" s="601">
        <f>Sheet1!E340</f>
        <v>0</v>
      </c>
      <c r="I35" s="568"/>
      <c r="J35" s="601">
        <f>Sheet1!E341</f>
        <v>0</v>
      </c>
      <c r="K35" s="568"/>
      <c r="L35" s="601">
        <f>Sheet1!E342</f>
        <v>0</v>
      </c>
      <c r="M35" s="568"/>
      <c r="N35" s="601">
        <f>Sheet1!E343</f>
        <v>0</v>
      </c>
      <c r="O35" s="568"/>
      <c r="P35" s="601">
        <f>Sheet1!E344</f>
        <v>0</v>
      </c>
      <c r="Q35" s="568"/>
      <c r="R35" s="601">
        <f>Sheet1!E345</f>
        <v>0</v>
      </c>
      <c r="S35" s="568"/>
      <c r="T35" s="601">
        <f>Sheet1!E346</f>
        <v>0</v>
      </c>
      <c r="U35" s="568"/>
      <c r="V35" s="601">
        <f>Sheet1!E347</f>
        <v>0</v>
      </c>
      <c r="W35" s="568"/>
      <c r="X35" s="601">
        <f>Sheet1!E348</f>
        <v>0</v>
      </c>
      <c r="Y35" s="568"/>
      <c r="AA35" s="603">
        <f>B35+D35+F35+H35+J35+L35+N35+P35+R35+T35+V35+X35</f>
        <v>0</v>
      </c>
      <c r="AB35" s="573"/>
    </row>
    <row r="36" spans="1:28" ht="15.3" thickBot="1"/>
    <row r="37" spans="1:28" ht="23.7" thickBot="1">
      <c r="A37" s="10"/>
      <c r="B37" s="587" t="s">
        <v>4</v>
      </c>
      <c r="C37" s="564"/>
      <c r="D37" s="564"/>
      <c r="E37" s="564"/>
      <c r="F37" s="564"/>
      <c r="G37" s="564"/>
      <c r="H37" s="564"/>
      <c r="I37" s="564"/>
      <c r="J37" s="564"/>
      <c r="K37" s="564"/>
      <c r="L37" s="564"/>
      <c r="M37" s="566"/>
      <c r="N37" s="588" t="s">
        <v>6</v>
      </c>
      <c r="O37" s="564"/>
      <c r="P37" s="564"/>
      <c r="Q37" s="564"/>
      <c r="R37" s="564"/>
      <c r="S37" s="566"/>
      <c r="T37" s="589" t="s">
        <v>8</v>
      </c>
      <c r="U37" s="564"/>
      <c r="V37" s="564"/>
      <c r="W37" s="564"/>
      <c r="X37" s="564"/>
      <c r="Y37" s="566"/>
    </row>
    <row r="38" spans="1:28" ht="16.8" customHeight="1">
      <c r="A38" s="569" t="s">
        <v>98</v>
      </c>
      <c r="B38" s="559" t="s">
        <v>81</v>
      </c>
      <c r="C38" s="560"/>
      <c r="D38" s="559" t="s">
        <v>36</v>
      </c>
      <c r="E38" s="560"/>
      <c r="F38" s="559" t="s">
        <v>82</v>
      </c>
      <c r="G38" s="560"/>
      <c r="H38" s="559" t="s">
        <v>41</v>
      </c>
      <c r="I38" s="560"/>
      <c r="J38" s="559" t="s">
        <v>99</v>
      </c>
      <c r="K38" s="560"/>
      <c r="L38" s="559" t="s">
        <v>100</v>
      </c>
      <c r="M38" s="560"/>
      <c r="N38" s="559" t="s">
        <v>85</v>
      </c>
      <c r="O38" s="560"/>
      <c r="P38" s="559" t="s">
        <v>86</v>
      </c>
      <c r="Q38" s="560"/>
      <c r="R38" s="559" t="s">
        <v>87</v>
      </c>
      <c r="S38" s="560"/>
      <c r="T38" s="559" t="s">
        <v>88</v>
      </c>
      <c r="U38" s="560"/>
      <c r="V38" s="559" t="s">
        <v>101</v>
      </c>
      <c r="W38" s="560"/>
      <c r="X38" s="559" t="s">
        <v>90</v>
      </c>
      <c r="Y38" s="560"/>
    </row>
    <row r="39" spans="1:28" ht="27.3" thickBot="1">
      <c r="A39" s="570"/>
      <c r="B39" s="54" t="str">
        <f t="shared" ref="B39:Y39" si="6">B33</f>
        <v># of Vehicles</v>
      </c>
      <c r="C39" s="54" t="str">
        <f t="shared" si="6"/>
        <v>Total Miles</v>
      </c>
      <c r="D39" s="54" t="str">
        <f t="shared" si="6"/>
        <v># of Vehicles</v>
      </c>
      <c r="E39" s="54" t="str">
        <f t="shared" si="6"/>
        <v>Total Miles</v>
      </c>
      <c r="F39" s="54" t="str">
        <f t="shared" si="6"/>
        <v># of Vehicles</v>
      </c>
      <c r="G39" s="54">
        <f>Sheet1!G33</f>
        <v>0</v>
      </c>
      <c r="H39" s="54" t="str">
        <f t="shared" si="6"/>
        <v># of Vehicles</v>
      </c>
      <c r="I39" s="54">
        <f t="shared" si="6"/>
        <v>0</v>
      </c>
      <c r="J39" s="54" t="str">
        <f t="shared" si="6"/>
        <v># of Vehicles</v>
      </c>
      <c r="K39" s="54">
        <f t="shared" si="6"/>
        <v>0</v>
      </c>
      <c r="L39" s="54" t="str">
        <f t="shared" si="6"/>
        <v># of Vehicles</v>
      </c>
      <c r="M39" s="54">
        <f t="shared" si="6"/>
        <v>0</v>
      </c>
      <c r="N39" s="54" t="str">
        <f t="shared" si="6"/>
        <v># of Vehicles</v>
      </c>
      <c r="O39" s="54">
        <f t="shared" si="6"/>
        <v>0</v>
      </c>
      <c r="P39" s="54" t="str">
        <f t="shared" si="6"/>
        <v># of Vehicles</v>
      </c>
      <c r="Q39" s="54">
        <f t="shared" si="6"/>
        <v>0</v>
      </c>
      <c r="R39" s="54" t="str">
        <f t="shared" si="6"/>
        <v># of Vehicles</v>
      </c>
      <c r="S39" s="54">
        <f t="shared" si="6"/>
        <v>0</v>
      </c>
      <c r="T39" s="54" t="str">
        <f t="shared" si="6"/>
        <v># of Vehicles</v>
      </c>
      <c r="U39" s="54">
        <f t="shared" si="6"/>
        <v>0</v>
      </c>
      <c r="V39" s="54" t="str">
        <f t="shared" si="6"/>
        <v># of Vehicles</v>
      </c>
      <c r="W39" s="54">
        <f t="shared" si="6"/>
        <v>0</v>
      </c>
      <c r="X39" s="54" t="str">
        <f t="shared" si="6"/>
        <v># of Vehicles</v>
      </c>
      <c r="Y39" s="54">
        <f t="shared" si="6"/>
        <v>0</v>
      </c>
      <c r="AA39" s="54" t="str">
        <f>X39</f>
        <v># of Vehicles</v>
      </c>
      <c r="AB39" s="54">
        <f>Y39</f>
        <v>0</v>
      </c>
    </row>
    <row r="40" spans="1:28" ht="27.3" thickBot="1">
      <c r="A40" s="15" t="s">
        <v>109</v>
      </c>
      <c r="B40" s="59">
        <f>Sheet1!D349</f>
        <v>0</v>
      </c>
      <c r="C40" s="59">
        <f>Sheet1!G349</f>
        <v>0</v>
      </c>
      <c r="D40" s="59">
        <f>Sheet1!D350</f>
        <v>0</v>
      </c>
      <c r="E40" s="59">
        <f>Sheet1!G350</f>
        <v>0</v>
      </c>
      <c r="F40" s="59">
        <f>Sheet1!D351</f>
        <v>0</v>
      </c>
      <c r="G40" s="59">
        <f>Sheet1!G351</f>
        <v>0</v>
      </c>
      <c r="H40" s="59">
        <f>Sheet1!D352</f>
        <v>0</v>
      </c>
      <c r="I40" s="59">
        <f>Sheet1!G352</f>
        <v>0</v>
      </c>
      <c r="J40" s="59">
        <f>Sheet1!D353</f>
        <v>0</v>
      </c>
      <c r="K40" s="59">
        <f>Sheet1!G353</f>
        <v>0</v>
      </c>
      <c r="L40" s="59">
        <f>Sheet1!D354</f>
        <v>0</v>
      </c>
      <c r="M40" s="59">
        <f>Sheet1!G354</f>
        <v>0</v>
      </c>
      <c r="N40" s="59">
        <f>Sheet1!D355</f>
        <v>0</v>
      </c>
      <c r="O40" s="59">
        <f>Sheet1!G355</f>
        <v>0</v>
      </c>
      <c r="P40" s="59">
        <f>Sheet1!D356</f>
        <v>0</v>
      </c>
      <c r="Q40" s="59">
        <f>Sheet1!G356</f>
        <v>0</v>
      </c>
      <c r="R40" s="59">
        <f>Sheet1!D357</f>
        <v>0</v>
      </c>
      <c r="S40" s="59">
        <f>Sheet1!G357</f>
        <v>0</v>
      </c>
      <c r="T40" s="59">
        <f>Sheet1!D358</f>
        <v>0</v>
      </c>
      <c r="U40" s="59">
        <f>Sheet1!G358</f>
        <v>0</v>
      </c>
      <c r="V40" s="59">
        <f>Sheet1!D359</f>
        <v>0</v>
      </c>
      <c r="W40" s="59">
        <f>Sheet1!G359</f>
        <v>0</v>
      </c>
      <c r="X40" s="59">
        <f>Sheet1!D360</f>
        <v>0</v>
      </c>
      <c r="Y40" s="59">
        <f>Sheet1!G360</f>
        <v>0</v>
      </c>
      <c r="AA40">
        <f>B40+D40+F40+H40+J40+L40+N40+P40+R40+T40+V40+X40</f>
        <v>0</v>
      </c>
      <c r="AB40">
        <f>C40+E40+G40+I40+K40+M40+O40+Q40+S40+U40+W40+Y40</f>
        <v>0</v>
      </c>
    </row>
    <row r="41" spans="1:28" ht="14.4">
      <c r="A41" s="205" t="s">
        <v>94</v>
      </c>
      <c r="B41" s="600">
        <f>Sheet1!E349</f>
        <v>0</v>
      </c>
      <c r="C41" s="558"/>
      <c r="D41" s="602">
        <f>Sheet1!E350</f>
        <v>0</v>
      </c>
      <c r="E41" s="558"/>
      <c r="F41" s="602">
        <f>Sheet1!E351</f>
        <v>0</v>
      </c>
      <c r="G41" s="558"/>
      <c r="H41" s="602">
        <f>Sheet1!E352</f>
        <v>0</v>
      </c>
      <c r="I41" s="558"/>
      <c r="J41" s="602">
        <f>Sheet1!E353</f>
        <v>0</v>
      </c>
      <c r="K41" s="558"/>
      <c r="L41" s="602">
        <f>Sheet1!E354</f>
        <v>0</v>
      </c>
      <c r="M41" s="558"/>
      <c r="N41" s="602">
        <f>Sheet1!D355</f>
        <v>0</v>
      </c>
      <c r="O41" s="558"/>
      <c r="P41" s="602">
        <f>Sheet1!E356</f>
        <v>0</v>
      </c>
      <c r="Q41" s="558"/>
      <c r="R41" s="602">
        <f>Sheet1!E357</f>
        <v>0</v>
      </c>
      <c r="S41" s="558"/>
      <c r="T41" s="602">
        <f>Sheet1!E358</f>
        <v>0</v>
      </c>
      <c r="U41" s="558"/>
      <c r="V41" s="602">
        <f>Sheet1!E359</f>
        <v>0</v>
      </c>
      <c r="W41" s="558"/>
      <c r="X41" s="602">
        <f>Sheet1!E360</f>
        <v>0</v>
      </c>
      <c r="Y41" s="558"/>
      <c r="AA41" s="603">
        <f>B41+D41+F41+H41+J41+L41+N41+P41+R41+T41+V41+X41</f>
        <v>0</v>
      </c>
      <c r="AB41" s="573"/>
    </row>
    <row r="42" spans="1:28" ht="15.3" thickBot="1"/>
    <row r="43" spans="1:28" ht="23.7" thickBot="1">
      <c r="A43" s="10"/>
      <c r="B43" s="587" t="s">
        <v>4</v>
      </c>
      <c r="C43" s="564"/>
      <c r="D43" s="564"/>
      <c r="E43" s="564"/>
      <c r="F43" s="564"/>
      <c r="G43" s="564"/>
      <c r="H43" s="564"/>
      <c r="I43" s="564"/>
      <c r="J43" s="564"/>
      <c r="K43" s="564"/>
      <c r="L43" s="564"/>
      <c r="M43" s="566"/>
      <c r="N43" s="588" t="s">
        <v>6</v>
      </c>
      <c r="O43" s="564"/>
      <c r="P43" s="564"/>
      <c r="Q43" s="564"/>
      <c r="R43" s="564"/>
      <c r="S43" s="566"/>
      <c r="T43" s="589" t="s">
        <v>8</v>
      </c>
      <c r="U43" s="564"/>
      <c r="V43" s="564"/>
      <c r="W43" s="564"/>
      <c r="X43" s="564"/>
      <c r="Y43" s="566"/>
    </row>
    <row r="44" spans="1:28" ht="16.8" customHeight="1">
      <c r="A44" s="569" t="s">
        <v>98</v>
      </c>
      <c r="B44" s="559" t="s">
        <v>81</v>
      </c>
      <c r="C44" s="560"/>
      <c r="D44" s="559" t="s">
        <v>36</v>
      </c>
      <c r="E44" s="560"/>
      <c r="F44" s="559" t="s">
        <v>82</v>
      </c>
      <c r="G44" s="560"/>
      <c r="H44" s="559" t="s">
        <v>41</v>
      </c>
      <c r="I44" s="560"/>
      <c r="J44" s="559" t="s">
        <v>99</v>
      </c>
      <c r="K44" s="560"/>
      <c r="L44" s="559" t="s">
        <v>100</v>
      </c>
      <c r="M44" s="560"/>
      <c r="N44" s="559" t="s">
        <v>85</v>
      </c>
      <c r="O44" s="560"/>
      <c r="P44" s="559" t="s">
        <v>86</v>
      </c>
      <c r="Q44" s="560"/>
      <c r="R44" s="559" t="s">
        <v>87</v>
      </c>
      <c r="S44" s="560"/>
      <c r="T44" s="559" t="s">
        <v>88</v>
      </c>
      <c r="U44" s="560"/>
      <c r="V44" s="559" t="s">
        <v>101</v>
      </c>
      <c r="W44" s="560"/>
      <c r="X44" s="559" t="s">
        <v>90</v>
      </c>
      <c r="Y44" s="560"/>
    </row>
    <row r="45" spans="1:28" ht="27.3" thickBot="1">
      <c r="A45" s="570"/>
      <c r="B45" s="54" t="str">
        <f t="shared" ref="B45:Y45" si="7">B39</f>
        <v># of Vehicles</v>
      </c>
      <c r="C45" s="54" t="str">
        <f t="shared" si="7"/>
        <v>Total Miles</v>
      </c>
      <c r="D45" s="54" t="str">
        <f t="shared" si="7"/>
        <v># of Vehicles</v>
      </c>
      <c r="E45" s="54" t="str">
        <f t="shared" si="7"/>
        <v>Total Miles</v>
      </c>
      <c r="F45" s="54" t="str">
        <f t="shared" si="7"/>
        <v># of Vehicles</v>
      </c>
      <c r="G45" s="54">
        <f>Sheet1!G39</f>
        <v>0</v>
      </c>
      <c r="H45" s="54" t="str">
        <f t="shared" si="7"/>
        <v># of Vehicles</v>
      </c>
      <c r="I45" s="54">
        <f t="shared" si="7"/>
        <v>0</v>
      </c>
      <c r="J45" s="54" t="str">
        <f t="shared" si="7"/>
        <v># of Vehicles</v>
      </c>
      <c r="K45" s="54">
        <f t="shared" si="7"/>
        <v>0</v>
      </c>
      <c r="L45" s="54" t="str">
        <f t="shared" si="7"/>
        <v># of Vehicles</v>
      </c>
      <c r="M45" s="54">
        <f t="shared" si="7"/>
        <v>0</v>
      </c>
      <c r="N45" s="54" t="str">
        <f t="shared" si="7"/>
        <v># of Vehicles</v>
      </c>
      <c r="O45" s="54">
        <f t="shared" si="7"/>
        <v>0</v>
      </c>
      <c r="P45" s="54" t="str">
        <f t="shared" si="7"/>
        <v># of Vehicles</v>
      </c>
      <c r="Q45" s="54">
        <f t="shared" si="7"/>
        <v>0</v>
      </c>
      <c r="R45" s="54" t="str">
        <f t="shared" si="7"/>
        <v># of Vehicles</v>
      </c>
      <c r="S45" s="54">
        <f t="shared" si="7"/>
        <v>0</v>
      </c>
      <c r="T45" s="54" t="str">
        <f t="shared" si="7"/>
        <v># of Vehicles</v>
      </c>
      <c r="U45" s="54">
        <f t="shared" si="7"/>
        <v>0</v>
      </c>
      <c r="V45" s="54" t="str">
        <f t="shared" si="7"/>
        <v># of Vehicles</v>
      </c>
      <c r="W45" s="54">
        <f t="shared" si="7"/>
        <v>0</v>
      </c>
      <c r="X45" s="54" t="str">
        <f t="shared" si="7"/>
        <v># of Vehicles</v>
      </c>
      <c r="Y45" s="54">
        <f t="shared" si="7"/>
        <v>0</v>
      </c>
      <c r="AA45" s="54" t="str">
        <f>X45</f>
        <v># of Vehicles</v>
      </c>
      <c r="AB45" s="54">
        <f>Y45</f>
        <v>0</v>
      </c>
    </row>
    <row r="46" spans="1:28" ht="27.3" thickBot="1">
      <c r="A46" s="15" t="s">
        <v>110</v>
      </c>
      <c r="B46" s="59">
        <f>Sheet1!D361</f>
        <v>0</v>
      </c>
      <c r="C46" s="59">
        <f>Sheet1!G361</f>
        <v>0</v>
      </c>
      <c r="D46" s="59">
        <f>Sheet1!D362</f>
        <v>0</v>
      </c>
      <c r="E46" s="59">
        <f>Sheet1!G362</f>
        <v>0</v>
      </c>
      <c r="F46" s="59">
        <f>Sheet1!D363</f>
        <v>0</v>
      </c>
      <c r="G46" s="59">
        <f>Sheet1!G363</f>
        <v>0</v>
      </c>
      <c r="H46" s="59">
        <f>Sheet1!D364</f>
        <v>0</v>
      </c>
      <c r="I46" s="59">
        <f>Sheet1!G364</f>
        <v>0</v>
      </c>
      <c r="J46" s="59">
        <f>Sheet1!D365</f>
        <v>0</v>
      </c>
      <c r="K46" s="59">
        <f>Sheet1!G365</f>
        <v>0</v>
      </c>
      <c r="L46" s="59">
        <f>Sheet1!D366</f>
        <v>0</v>
      </c>
      <c r="M46" s="59">
        <f>Sheet1!G366</f>
        <v>0</v>
      </c>
      <c r="N46" s="59">
        <f>Sheet1!D367</f>
        <v>0</v>
      </c>
      <c r="O46" s="59">
        <f>Sheet1!G367</f>
        <v>0</v>
      </c>
      <c r="P46" s="59">
        <f>Sheet1!D368</f>
        <v>0</v>
      </c>
      <c r="Q46" s="59">
        <f>Sheet1!G368</f>
        <v>0</v>
      </c>
      <c r="R46" s="59">
        <f>Sheet1!D369</f>
        <v>0</v>
      </c>
      <c r="S46" s="59">
        <f>Sheet1!G369</f>
        <v>0</v>
      </c>
      <c r="T46" s="59">
        <f>Sheet1!D370</f>
        <v>0</v>
      </c>
      <c r="U46" s="59">
        <f>Sheet1!G370</f>
        <v>0</v>
      </c>
      <c r="V46" s="59">
        <f>Sheet1!D371</f>
        <v>0</v>
      </c>
      <c r="W46" s="59">
        <f>Sheet1!G371</f>
        <v>0</v>
      </c>
      <c r="X46" s="59">
        <f>Sheet1!D372</f>
        <v>0</v>
      </c>
      <c r="Y46" s="59">
        <f>Sheet1!G372</f>
        <v>0</v>
      </c>
      <c r="AA46">
        <f>B46+D46+F46+H46+J46+L46+N46+P46+R46+T46+V46+X46</f>
        <v>0</v>
      </c>
      <c r="AB46">
        <f>C46+E46+G46+I46+K46+M46+O46+Q46+S46+U46+W46+Y46</f>
        <v>0</v>
      </c>
    </row>
    <row r="47" spans="1:28" ht="14.4">
      <c r="A47" s="205" t="s">
        <v>94</v>
      </c>
      <c r="B47" s="600">
        <f>Sheet1!E361</f>
        <v>0</v>
      </c>
      <c r="C47" s="558"/>
      <c r="D47" s="600">
        <f>Sheet1!E362</f>
        <v>0</v>
      </c>
      <c r="E47" s="558"/>
      <c r="F47" s="600">
        <f>Sheet1!E363</f>
        <v>0</v>
      </c>
      <c r="G47" s="558"/>
      <c r="H47" s="600">
        <f>Sheet1!E364</f>
        <v>0</v>
      </c>
      <c r="I47" s="558"/>
      <c r="J47" s="600">
        <f>Sheet1!E365</f>
        <v>0</v>
      </c>
      <c r="K47" s="558"/>
      <c r="L47" s="600">
        <f>Sheet1!E366</f>
        <v>0</v>
      </c>
      <c r="M47" s="558"/>
      <c r="N47" s="600">
        <f>Sheet1!E367</f>
        <v>0</v>
      </c>
      <c r="O47" s="558"/>
      <c r="P47" s="600">
        <f>Sheet1!E368</f>
        <v>0</v>
      </c>
      <c r="Q47" s="558"/>
      <c r="R47" s="600">
        <f>Sheet1!E369</f>
        <v>0</v>
      </c>
      <c r="S47" s="558"/>
      <c r="T47" s="600">
        <f>Sheet1!E370</f>
        <v>0</v>
      </c>
      <c r="U47" s="558"/>
      <c r="V47" s="600">
        <f>Sheet1!E371</f>
        <v>0</v>
      </c>
      <c r="W47" s="558"/>
      <c r="X47" s="600">
        <f>Sheet1!E372</f>
        <v>0</v>
      </c>
      <c r="Y47" s="558"/>
      <c r="AA47" s="603">
        <f>B47+D47+F47+H47+J47+L47+N47+P47+R47+T47+V47+X47</f>
        <v>0</v>
      </c>
      <c r="AB47" s="573"/>
    </row>
    <row r="48" spans="1:28" ht="15.3" thickBot="1"/>
    <row r="49" spans="1:28" ht="23.7" thickBot="1">
      <c r="A49" s="10"/>
      <c r="B49" s="587" t="s">
        <v>4</v>
      </c>
      <c r="C49" s="564"/>
      <c r="D49" s="564"/>
      <c r="E49" s="564"/>
      <c r="F49" s="564"/>
      <c r="G49" s="564"/>
      <c r="H49" s="564"/>
      <c r="I49" s="564"/>
      <c r="J49" s="564"/>
      <c r="K49" s="564"/>
      <c r="L49" s="564"/>
      <c r="M49" s="566"/>
      <c r="N49" s="588" t="s">
        <v>6</v>
      </c>
      <c r="O49" s="564"/>
      <c r="P49" s="564"/>
      <c r="Q49" s="564"/>
      <c r="R49" s="564"/>
      <c r="S49" s="566"/>
      <c r="T49" s="589" t="s">
        <v>8</v>
      </c>
      <c r="U49" s="564"/>
      <c r="V49" s="564"/>
      <c r="W49" s="564"/>
      <c r="X49" s="564"/>
      <c r="Y49" s="566"/>
    </row>
    <row r="50" spans="1:28" ht="16.8" customHeight="1">
      <c r="A50" s="569" t="s">
        <v>98</v>
      </c>
      <c r="B50" s="559" t="s">
        <v>81</v>
      </c>
      <c r="C50" s="560"/>
      <c r="D50" s="559" t="s">
        <v>36</v>
      </c>
      <c r="E50" s="560"/>
      <c r="F50" s="559" t="s">
        <v>82</v>
      </c>
      <c r="G50" s="560"/>
      <c r="H50" s="559" t="s">
        <v>41</v>
      </c>
      <c r="I50" s="560"/>
      <c r="J50" s="559" t="s">
        <v>99</v>
      </c>
      <c r="K50" s="560"/>
      <c r="L50" s="559" t="s">
        <v>100</v>
      </c>
      <c r="M50" s="560"/>
      <c r="N50" s="559" t="s">
        <v>85</v>
      </c>
      <c r="O50" s="560"/>
      <c r="P50" s="559" t="s">
        <v>86</v>
      </c>
      <c r="Q50" s="560"/>
      <c r="R50" s="559" t="s">
        <v>87</v>
      </c>
      <c r="S50" s="560"/>
      <c r="T50" s="559" t="s">
        <v>88</v>
      </c>
      <c r="U50" s="560"/>
      <c r="V50" s="559" t="s">
        <v>101</v>
      </c>
      <c r="W50" s="560"/>
      <c r="X50" s="559" t="s">
        <v>90</v>
      </c>
      <c r="Y50" s="560"/>
    </row>
    <row r="51" spans="1:28" ht="27.3" thickBot="1">
      <c r="A51" s="570"/>
      <c r="B51" s="54" t="str">
        <f t="shared" ref="B51:Y51" si="8">B45</f>
        <v># of Vehicles</v>
      </c>
      <c r="C51" s="54" t="str">
        <f t="shared" si="8"/>
        <v>Total Miles</v>
      </c>
      <c r="D51" s="54" t="str">
        <f t="shared" si="8"/>
        <v># of Vehicles</v>
      </c>
      <c r="E51" s="54" t="str">
        <f t="shared" si="8"/>
        <v>Total Miles</v>
      </c>
      <c r="F51" s="54" t="str">
        <f t="shared" si="8"/>
        <v># of Vehicles</v>
      </c>
      <c r="G51" s="54">
        <f>Sheet1!G45</f>
        <v>0</v>
      </c>
      <c r="H51" s="54" t="str">
        <f t="shared" si="8"/>
        <v># of Vehicles</v>
      </c>
      <c r="I51" s="54">
        <f t="shared" si="8"/>
        <v>0</v>
      </c>
      <c r="J51" s="54" t="str">
        <f t="shared" si="8"/>
        <v># of Vehicles</v>
      </c>
      <c r="K51" s="54">
        <f t="shared" si="8"/>
        <v>0</v>
      </c>
      <c r="L51" s="54" t="str">
        <f t="shared" si="8"/>
        <v># of Vehicles</v>
      </c>
      <c r="M51" s="54">
        <f t="shared" si="8"/>
        <v>0</v>
      </c>
      <c r="N51" s="54" t="str">
        <f t="shared" si="8"/>
        <v># of Vehicles</v>
      </c>
      <c r="O51" s="54">
        <f t="shared" si="8"/>
        <v>0</v>
      </c>
      <c r="P51" s="54" t="str">
        <f t="shared" si="8"/>
        <v># of Vehicles</v>
      </c>
      <c r="Q51" s="54">
        <f t="shared" si="8"/>
        <v>0</v>
      </c>
      <c r="R51" s="54" t="str">
        <f t="shared" si="8"/>
        <v># of Vehicles</v>
      </c>
      <c r="S51" s="54">
        <f t="shared" si="8"/>
        <v>0</v>
      </c>
      <c r="T51" s="54" t="str">
        <f t="shared" si="8"/>
        <v># of Vehicles</v>
      </c>
      <c r="U51" s="54">
        <f t="shared" si="8"/>
        <v>0</v>
      </c>
      <c r="V51" s="54" t="str">
        <f t="shared" si="8"/>
        <v># of Vehicles</v>
      </c>
      <c r="W51" s="54">
        <f t="shared" si="8"/>
        <v>0</v>
      </c>
      <c r="X51" s="54" t="str">
        <f t="shared" si="8"/>
        <v># of Vehicles</v>
      </c>
      <c r="Y51" s="54">
        <f t="shared" si="8"/>
        <v>0</v>
      </c>
      <c r="AA51" s="54" t="str">
        <f>X51</f>
        <v># of Vehicles</v>
      </c>
      <c r="AB51" s="54">
        <f>Y51</f>
        <v>0</v>
      </c>
    </row>
    <row r="52" spans="1:28" ht="27.3" thickBot="1">
      <c r="A52" s="15" t="s">
        <v>111</v>
      </c>
      <c r="B52" s="59">
        <f>Sheet1!D373</f>
        <v>0</v>
      </c>
      <c r="C52" s="59">
        <f>Sheet1!G373</f>
        <v>0</v>
      </c>
      <c r="D52" s="59">
        <f>Sheet1!D374</f>
        <v>0</v>
      </c>
      <c r="E52" s="59">
        <f>Sheet1!G374</f>
        <v>0</v>
      </c>
      <c r="F52" s="59">
        <f>Sheet1!D375</f>
        <v>0</v>
      </c>
      <c r="G52" s="59">
        <f>Sheet1!G375</f>
        <v>0</v>
      </c>
      <c r="H52" s="59">
        <f>Sheet1!D376</f>
        <v>0</v>
      </c>
      <c r="I52" s="59">
        <f>Sheet1!G376</f>
        <v>0</v>
      </c>
      <c r="J52" s="59">
        <f>Sheet1!D377</f>
        <v>0</v>
      </c>
      <c r="K52" s="59">
        <f>Sheet1!G377</f>
        <v>0</v>
      </c>
      <c r="L52" s="59">
        <f>Sheet1!D378</f>
        <v>0</v>
      </c>
      <c r="M52" s="59">
        <f>Sheet1!G378</f>
        <v>0</v>
      </c>
      <c r="N52" s="59">
        <f>Sheet1!D379</f>
        <v>0</v>
      </c>
      <c r="O52" s="59">
        <f>Sheet1!G379</f>
        <v>0</v>
      </c>
      <c r="P52" s="59">
        <f>Sheet1!D380</f>
        <v>0</v>
      </c>
      <c r="Q52" s="59">
        <f>Sheet1!G380</f>
        <v>0</v>
      </c>
      <c r="R52" s="59">
        <f>Sheet1!D381</f>
        <v>0</v>
      </c>
      <c r="S52" s="59">
        <f>Sheet1!G381</f>
        <v>0</v>
      </c>
      <c r="T52" s="59">
        <f>Sheet1!D382</f>
        <v>0</v>
      </c>
      <c r="U52" s="59">
        <f>Sheet1!G382</f>
        <v>0</v>
      </c>
      <c r="V52" s="59">
        <f>Sheet1!D383</f>
        <v>0</v>
      </c>
      <c r="W52" s="59">
        <f>Sheet1!G383</f>
        <v>0</v>
      </c>
      <c r="X52" s="59">
        <f>Sheet1!D384</f>
        <v>0</v>
      </c>
      <c r="Y52" s="59">
        <f>Sheet1!G384</f>
        <v>0</v>
      </c>
      <c r="AA52">
        <f>B52+D52+F52+H52+J52+L52+N52+P52+R52+T52+V52+X52</f>
        <v>0</v>
      </c>
      <c r="AB52">
        <f>C52+E52+G52+I52+K52+M52+O52+Q52+S52+U52+W52+Y52</f>
        <v>0</v>
      </c>
    </row>
    <row r="53" spans="1:28" ht="14.4">
      <c r="A53" s="205" t="s">
        <v>94</v>
      </c>
      <c r="B53" s="600">
        <f>Sheet1!E373</f>
        <v>0</v>
      </c>
      <c r="C53" s="558"/>
      <c r="D53" s="602">
        <f>Sheet1!E374</f>
        <v>0</v>
      </c>
      <c r="E53" s="558"/>
      <c r="F53" s="602">
        <f>Sheet1!E375</f>
        <v>0</v>
      </c>
      <c r="G53" s="558"/>
      <c r="H53" s="602">
        <f>Sheet1!E376</f>
        <v>0</v>
      </c>
      <c r="I53" s="558"/>
      <c r="J53" s="602">
        <f>Sheet1!E377</f>
        <v>0</v>
      </c>
      <c r="K53" s="558"/>
      <c r="L53" s="602">
        <f>Sheet1!E378</f>
        <v>0</v>
      </c>
      <c r="M53" s="558"/>
      <c r="N53" s="602">
        <f>Sheet1!E379</f>
        <v>0</v>
      </c>
      <c r="O53" s="558"/>
      <c r="P53" s="602">
        <f>Sheet1!E380</f>
        <v>0</v>
      </c>
      <c r="Q53" s="558"/>
      <c r="R53" s="602">
        <f>Sheet1!E381</f>
        <v>0</v>
      </c>
      <c r="S53" s="558"/>
      <c r="T53" s="602">
        <f>Sheet1!E382</f>
        <v>0</v>
      </c>
      <c r="U53" s="558"/>
      <c r="V53" s="602">
        <f>Sheet1!E383</f>
        <v>0</v>
      </c>
      <c r="W53" s="558"/>
      <c r="X53" s="602">
        <f>Sheet1!E384</f>
        <v>0</v>
      </c>
      <c r="Y53" s="558"/>
      <c r="AA53" s="603">
        <f>B53+D53+F53+H53+J53+L53+N53+P53+R53+T53+V53+X53</f>
        <v>0</v>
      </c>
      <c r="AB53" s="573"/>
    </row>
    <row r="54" spans="1:28" ht="15.3" thickBot="1"/>
    <row r="55" spans="1:28" ht="23.7" thickBot="1">
      <c r="A55" s="10"/>
      <c r="B55" s="587" t="s">
        <v>4</v>
      </c>
      <c r="C55" s="564"/>
      <c r="D55" s="564"/>
      <c r="E55" s="564"/>
      <c r="F55" s="564"/>
      <c r="G55" s="564"/>
      <c r="H55" s="564"/>
      <c r="I55" s="564"/>
      <c r="J55" s="564"/>
      <c r="K55" s="564"/>
      <c r="L55" s="564"/>
      <c r="M55" s="566"/>
      <c r="N55" s="588" t="s">
        <v>6</v>
      </c>
      <c r="O55" s="564"/>
      <c r="P55" s="564"/>
      <c r="Q55" s="564"/>
      <c r="R55" s="564"/>
      <c r="S55" s="566"/>
      <c r="T55" s="589" t="s">
        <v>8</v>
      </c>
      <c r="U55" s="564"/>
      <c r="V55" s="564"/>
      <c r="W55" s="564"/>
      <c r="X55" s="564"/>
      <c r="Y55" s="566"/>
    </row>
    <row r="56" spans="1:28" ht="16.8" customHeight="1">
      <c r="A56" s="569" t="s">
        <v>98</v>
      </c>
      <c r="B56" s="559" t="s">
        <v>81</v>
      </c>
      <c r="C56" s="560"/>
      <c r="D56" s="559" t="s">
        <v>36</v>
      </c>
      <c r="E56" s="560"/>
      <c r="F56" s="559" t="s">
        <v>82</v>
      </c>
      <c r="G56" s="560"/>
      <c r="H56" s="559" t="s">
        <v>41</v>
      </c>
      <c r="I56" s="560"/>
      <c r="J56" s="559" t="s">
        <v>99</v>
      </c>
      <c r="K56" s="560"/>
      <c r="L56" s="559" t="s">
        <v>100</v>
      </c>
      <c r="M56" s="560"/>
      <c r="N56" s="559" t="s">
        <v>85</v>
      </c>
      <c r="O56" s="560"/>
      <c r="P56" s="559" t="s">
        <v>86</v>
      </c>
      <c r="Q56" s="560"/>
      <c r="R56" s="559" t="s">
        <v>87</v>
      </c>
      <c r="S56" s="560"/>
      <c r="T56" s="559" t="s">
        <v>88</v>
      </c>
      <c r="U56" s="560"/>
      <c r="V56" s="559" t="s">
        <v>101</v>
      </c>
      <c r="W56" s="560"/>
      <c r="X56" s="559" t="s">
        <v>90</v>
      </c>
      <c r="Y56" s="560"/>
    </row>
    <row r="57" spans="1:28" ht="27.3" thickBot="1">
      <c r="A57" s="570"/>
      <c r="B57" s="54" t="str">
        <f t="shared" ref="B57:Y57" si="9">B51</f>
        <v># of Vehicles</v>
      </c>
      <c r="C57" s="54" t="str">
        <f t="shared" si="9"/>
        <v>Total Miles</v>
      </c>
      <c r="D57" s="54" t="str">
        <f t="shared" si="9"/>
        <v># of Vehicles</v>
      </c>
      <c r="E57" s="54" t="str">
        <f t="shared" si="9"/>
        <v>Total Miles</v>
      </c>
      <c r="F57" s="54" t="str">
        <f t="shared" si="9"/>
        <v># of Vehicles</v>
      </c>
      <c r="G57" s="54">
        <f>Sheet1!G51</f>
        <v>0</v>
      </c>
      <c r="H57" s="54" t="str">
        <f t="shared" si="9"/>
        <v># of Vehicles</v>
      </c>
      <c r="I57" s="54">
        <f t="shared" si="9"/>
        <v>0</v>
      </c>
      <c r="J57" s="54" t="str">
        <f t="shared" si="9"/>
        <v># of Vehicles</v>
      </c>
      <c r="K57" s="54">
        <f t="shared" si="9"/>
        <v>0</v>
      </c>
      <c r="L57" s="54" t="str">
        <f t="shared" si="9"/>
        <v># of Vehicles</v>
      </c>
      <c r="M57" s="54">
        <f t="shared" si="9"/>
        <v>0</v>
      </c>
      <c r="N57" s="54" t="str">
        <f t="shared" si="9"/>
        <v># of Vehicles</v>
      </c>
      <c r="O57" s="54">
        <f t="shared" si="9"/>
        <v>0</v>
      </c>
      <c r="P57" s="54" t="str">
        <f t="shared" si="9"/>
        <v># of Vehicles</v>
      </c>
      <c r="Q57" s="54">
        <f t="shared" si="9"/>
        <v>0</v>
      </c>
      <c r="R57" s="54" t="str">
        <f t="shared" si="9"/>
        <v># of Vehicles</v>
      </c>
      <c r="S57" s="54">
        <f t="shared" si="9"/>
        <v>0</v>
      </c>
      <c r="T57" s="54" t="str">
        <f t="shared" si="9"/>
        <v># of Vehicles</v>
      </c>
      <c r="U57" s="54">
        <f t="shared" si="9"/>
        <v>0</v>
      </c>
      <c r="V57" s="54" t="str">
        <f t="shared" si="9"/>
        <v># of Vehicles</v>
      </c>
      <c r="W57" s="54">
        <f t="shared" si="9"/>
        <v>0</v>
      </c>
      <c r="X57" s="54" t="str">
        <f t="shared" si="9"/>
        <v># of Vehicles</v>
      </c>
      <c r="Y57" s="54">
        <f t="shared" si="9"/>
        <v>0</v>
      </c>
      <c r="AA57" s="54" t="str">
        <f>X57</f>
        <v># of Vehicles</v>
      </c>
      <c r="AB57" s="54">
        <f>Y57</f>
        <v>0</v>
      </c>
    </row>
    <row r="58" spans="1:28" ht="27.3" thickBot="1">
      <c r="A58" s="15" t="s">
        <v>112</v>
      </c>
      <c r="B58" s="59">
        <f>Sheet1!D385</f>
        <v>0</v>
      </c>
      <c r="C58" s="59">
        <f>Sheet1!G385</f>
        <v>0</v>
      </c>
      <c r="D58" s="59">
        <f>Sheet1!D386</f>
        <v>0</v>
      </c>
      <c r="E58" s="59">
        <f>Sheet1!G386</f>
        <v>0</v>
      </c>
      <c r="F58" s="59">
        <f>Sheet1!D387</f>
        <v>0</v>
      </c>
      <c r="G58" s="59">
        <f>Sheet1!G387</f>
        <v>0</v>
      </c>
      <c r="H58" s="59">
        <f>Sheet1!D388</f>
        <v>0</v>
      </c>
      <c r="I58" s="59">
        <f>Sheet1!G388</f>
        <v>0</v>
      </c>
      <c r="J58" s="59">
        <f>Sheet1!D389</f>
        <v>0</v>
      </c>
      <c r="K58" s="59">
        <f>Sheet1!G389</f>
        <v>0</v>
      </c>
      <c r="L58" s="59">
        <f>Sheet1!D390</f>
        <v>0</v>
      </c>
      <c r="M58" s="59">
        <f>Sheet1!G390</f>
        <v>0</v>
      </c>
      <c r="N58" s="59">
        <f>Sheet1!D391</f>
        <v>0</v>
      </c>
      <c r="O58" s="59">
        <f>Sheet1!G391</f>
        <v>0</v>
      </c>
      <c r="P58" s="59">
        <f>Sheet1!D392</f>
        <v>0</v>
      </c>
      <c r="Q58" s="59">
        <f>Sheet1!G392</f>
        <v>0</v>
      </c>
      <c r="R58" s="59">
        <f>Sheet1!D393</f>
        <v>0</v>
      </c>
      <c r="S58" s="59">
        <f>Sheet1!G393</f>
        <v>0</v>
      </c>
      <c r="T58" s="59">
        <f>Sheet1!D394</f>
        <v>0</v>
      </c>
      <c r="U58" s="59">
        <f>Sheet1!G394</f>
        <v>0</v>
      </c>
      <c r="V58" s="59">
        <f>Sheet1!D395</f>
        <v>0</v>
      </c>
      <c r="W58" s="59">
        <f>Sheet1!G395</f>
        <v>0</v>
      </c>
      <c r="X58" s="59">
        <f>Sheet1!D396</f>
        <v>0</v>
      </c>
      <c r="Y58" s="59">
        <f>Sheet1!G396</f>
        <v>0</v>
      </c>
      <c r="AA58">
        <f>B58+D58+F58+H58+J58+L58+N58+P58+R58+T58+V58+X58</f>
        <v>0</v>
      </c>
      <c r="AB58">
        <f>C58+E58+G58+I58+K58+M58+O58+Q58+S58+U58+W58+Y58</f>
        <v>0</v>
      </c>
    </row>
    <row r="59" spans="1:28" ht="14.4">
      <c r="A59" s="205" t="s">
        <v>94</v>
      </c>
      <c r="B59" s="600">
        <f>Sheet1!E385</f>
        <v>0</v>
      </c>
      <c r="C59" s="558"/>
      <c r="D59" s="602">
        <f>Sheet1!E386</f>
        <v>0</v>
      </c>
      <c r="E59" s="558"/>
      <c r="F59" s="602">
        <f>Sheet1!E387</f>
        <v>0</v>
      </c>
      <c r="G59" s="558"/>
      <c r="H59" s="602">
        <f>Sheet1!E388</f>
        <v>0</v>
      </c>
      <c r="I59" s="558"/>
      <c r="J59" s="602">
        <f>Sheet1!E389</f>
        <v>0</v>
      </c>
      <c r="K59" s="558"/>
      <c r="L59" s="602">
        <f>Sheet1!E390</f>
        <v>0</v>
      </c>
      <c r="M59" s="558"/>
      <c r="N59" s="602">
        <f>Sheet1!E391</f>
        <v>0</v>
      </c>
      <c r="O59" s="558"/>
      <c r="P59" s="602">
        <f>Sheet1!E392</f>
        <v>0</v>
      </c>
      <c r="Q59" s="558"/>
      <c r="R59" s="602">
        <f>Sheet1!E393</f>
        <v>0</v>
      </c>
      <c r="S59" s="558"/>
      <c r="T59" s="602">
        <f>Sheet1!E394</f>
        <v>0</v>
      </c>
      <c r="U59" s="558"/>
      <c r="V59" s="602">
        <f>Sheet1!E395</f>
        <v>0</v>
      </c>
      <c r="W59" s="558"/>
      <c r="X59" s="602">
        <f>Sheet1!E396</f>
        <v>0</v>
      </c>
      <c r="Y59" s="558"/>
      <c r="AA59" s="603">
        <f>B59+D59+F59+H59+J59+L59+N59+P59+R59+T59+V59+X59</f>
        <v>0</v>
      </c>
      <c r="AB59" s="573"/>
    </row>
    <row r="60" spans="1:28" ht="15.3" thickBot="1"/>
    <row r="61" spans="1:28" ht="23.7" thickBot="1">
      <c r="A61" s="10"/>
      <c r="B61" s="587" t="s">
        <v>4</v>
      </c>
      <c r="C61" s="564"/>
      <c r="D61" s="564"/>
      <c r="E61" s="564"/>
      <c r="F61" s="564"/>
      <c r="G61" s="564"/>
      <c r="H61" s="564"/>
      <c r="I61" s="564"/>
      <c r="J61" s="564"/>
      <c r="K61" s="564"/>
      <c r="L61" s="564"/>
      <c r="M61" s="566"/>
      <c r="N61" s="588" t="s">
        <v>6</v>
      </c>
      <c r="O61" s="564"/>
      <c r="P61" s="564"/>
      <c r="Q61" s="564"/>
      <c r="R61" s="564"/>
      <c r="S61" s="566"/>
      <c r="T61" s="589" t="s">
        <v>8</v>
      </c>
      <c r="U61" s="564"/>
      <c r="V61" s="564"/>
      <c r="W61" s="564"/>
      <c r="X61" s="564"/>
      <c r="Y61" s="566"/>
    </row>
    <row r="62" spans="1:28" ht="16.8" customHeight="1">
      <c r="A62" s="569" t="s">
        <v>98</v>
      </c>
      <c r="B62" s="559" t="s">
        <v>81</v>
      </c>
      <c r="C62" s="560"/>
      <c r="D62" s="559" t="s">
        <v>36</v>
      </c>
      <c r="E62" s="560"/>
      <c r="F62" s="559" t="s">
        <v>82</v>
      </c>
      <c r="G62" s="560"/>
      <c r="H62" s="559" t="s">
        <v>41</v>
      </c>
      <c r="I62" s="560"/>
      <c r="J62" s="559" t="s">
        <v>99</v>
      </c>
      <c r="K62" s="560"/>
      <c r="L62" s="559" t="s">
        <v>100</v>
      </c>
      <c r="M62" s="560"/>
      <c r="N62" s="559" t="s">
        <v>85</v>
      </c>
      <c r="O62" s="560"/>
      <c r="P62" s="559" t="s">
        <v>86</v>
      </c>
      <c r="Q62" s="560"/>
      <c r="R62" s="559" t="s">
        <v>87</v>
      </c>
      <c r="S62" s="560"/>
      <c r="T62" s="559" t="s">
        <v>88</v>
      </c>
      <c r="U62" s="560"/>
      <c r="V62" s="559" t="s">
        <v>101</v>
      </c>
      <c r="W62" s="560"/>
      <c r="X62" s="559" t="s">
        <v>90</v>
      </c>
      <c r="Y62" s="560"/>
    </row>
    <row r="63" spans="1:28" ht="27.3" thickBot="1">
      <c r="A63" s="570"/>
      <c r="B63" s="54" t="str">
        <f t="shared" ref="B63:Y63" si="10">B57</f>
        <v># of Vehicles</v>
      </c>
      <c r="C63" s="54" t="str">
        <f t="shared" si="10"/>
        <v>Total Miles</v>
      </c>
      <c r="D63" s="54" t="str">
        <f t="shared" si="10"/>
        <v># of Vehicles</v>
      </c>
      <c r="E63" s="54" t="str">
        <f t="shared" si="10"/>
        <v>Total Miles</v>
      </c>
      <c r="F63" s="54" t="str">
        <f t="shared" si="10"/>
        <v># of Vehicles</v>
      </c>
      <c r="G63" s="54">
        <f>Sheet1!G57</f>
        <v>0</v>
      </c>
      <c r="H63" s="54" t="str">
        <f t="shared" si="10"/>
        <v># of Vehicles</v>
      </c>
      <c r="I63" s="54">
        <f t="shared" si="10"/>
        <v>0</v>
      </c>
      <c r="J63" s="54" t="str">
        <f t="shared" si="10"/>
        <v># of Vehicles</v>
      </c>
      <c r="K63" s="54">
        <f t="shared" si="10"/>
        <v>0</v>
      </c>
      <c r="L63" s="54" t="str">
        <f t="shared" si="10"/>
        <v># of Vehicles</v>
      </c>
      <c r="M63" s="54">
        <f t="shared" si="10"/>
        <v>0</v>
      </c>
      <c r="N63" s="54" t="str">
        <f t="shared" si="10"/>
        <v># of Vehicles</v>
      </c>
      <c r="O63" s="54">
        <f t="shared" si="10"/>
        <v>0</v>
      </c>
      <c r="P63" s="54" t="str">
        <f t="shared" si="10"/>
        <v># of Vehicles</v>
      </c>
      <c r="Q63" s="54">
        <f t="shared" si="10"/>
        <v>0</v>
      </c>
      <c r="R63" s="54" t="str">
        <f t="shared" si="10"/>
        <v># of Vehicles</v>
      </c>
      <c r="S63" s="54">
        <f t="shared" si="10"/>
        <v>0</v>
      </c>
      <c r="T63" s="54" t="str">
        <f t="shared" si="10"/>
        <v># of Vehicles</v>
      </c>
      <c r="U63" s="54">
        <f t="shared" si="10"/>
        <v>0</v>
      </c>
      <c r="V63" s="54" t="str">
        <f t="shared" si="10"/>
        <v># of Vehicles</v>
      </c>
      <c r="W63" s="54">
        <f t="shared" si="10"/>
        <v>0</v>
      </c>
      <c r="X63" s="54" t="str">
        <f t="shared" si="10"/>
        <v># of Vehicles</v>
      </c>
      <c r="Y63" s="54">
        <f t="shared" si="10"/>
        <v>0</v>
      </c>
      <c r="AA63" s="54" t="str">
        <f>X63</f>
        <v># of Vehicles</v>
      </c>
      <c r="AB63" s="54">
        <f>Y63</f>
        <v>0</v>
      </c>
    </row>
    <row r="64" spans="1:28" ht="27.3" thickBot="1">
      <c r="A64" s="15" t="s">
        <v>113</v>
      </c>
      <c r="B64" s="59">
        <f>Sheet1!D397</f>
        <v>0</v>
      </c>
      <c r="C64" s="59">
        <f>Sheet1!G397</f>
        <v>0</v>
      </c>
      <c r="D64" s="59">
        <f>Sheet1!D398</f>
        <v>0</v>
      </c>
      <c r="E64" s="59">
        <f>Sheet1!G398</f>
        <v>0</v>
      </c>
      <c r="F64" s="59">
        <f>Sheet1!D399</f>
        <v>0</v>
      </c>
      <c r="G64" s="59">
        <f>Sheet1!G399</f>
        <v>0</v>
      </c>
      <c r="H64" s="59">
        <f>Sheet1!D400</f>
        <v>0</v>
      </c>
      <c r="I64" s="59">
        <f>Sheet1!G400</f>
        <v>0</v>
      </c>
      <c r="J64" s="59">
        <f>Sheet1!D401</f>
        <v>0</v>
      </c>
      <c r="K64" s="59">
        <f>Sheet1!G401</f>
        <v>0</v>
      </c>
      <c r="L64" s="59">
        <f>Sheet1!D402</f>
        <v>0</v>
      </c>
      <c r="M64" s="59">
        <f>Sheet1!G402</f>
        <v>0</v>
      </c>
      <c r="N64" s="59">
        <f>Sheet1!D403</f>
        <v>0</v>
      </c>
      <c r="O64" s="59">
        <f>Sheet1!G403</f>
        <v>0</v>
      </c>
      <c r="P64" s="59">
        <f>Sheet1!D404</f>
        <v>0</v>
      </c>
      <c r="Q64" s="59">
        <f>Sheet1!G404</f>
        <v>0</v>
      </c>
      <c r="R64" s="59">
        <f>Sheet1!D405</f>
        <v>0</v>
      </c>
      <c r="S64" s="59">
        <f>Sheet1!G405</f>
        <v>0</v>
      </c>
      <c r="T64" s="59">
        <f>Sheet1!D406</f>
        <v>0</v>
      </c>
      <c r="U64" s="59">
        <f>Sheet1!G406</f>
        <v>0</v>
      </c>
      <c r="V64" s="59">
        <f>Sheet1!D407</f>
        <v>0</v>
      </c>
      <c r="W64" s="59">
        <f>Sheet1!G407</f>
        <v>0</v>
      </c>
      <c r="X64" s="59">
        <f>Sheet1!D408</f>
        <v>0</v>
      </c>
      <c r="Y64" s="59">
        <f>Sheet1!G408</f>
        <v>0</v>
      </c>
      <c r="AA64">
        <f>B64+D64+F64+H64+J64+L64+N64+P64+R64+T64+V64+X64</f>
        <v>0</v>
      </c>
      <c r="AB64">
        <f>C64+E64+G64+I64+K64+M64+O64+Q64+S64+U64+W64+Y64</f>
        <v>0</v>
      </c>
    </row>
    <row r="65" spans="1:28" ht="14.4">
      <c r="A65" s="205" t="s">
        <v>94</v>
      </c>
      <c r="B65" s="600">
        <f>Sheet1!E397</f>
        <v>0</v>
      </c>
      <c r="C65" s="558"/>
      <c r="D65" s="600">
        <f>Sheet1!E398</f>
        <v>0</v>
      </c>
      <c r="E65" s="558"/>
      <c r="F65" s="600">
        <f>Sheet1!E399</f>
        <v>0</v>
      </c>
      <c r="G65" s="558"/>
      <c r="H65" s="600">
        <f>Sheet1!E400</f>
        <v>0</v>
      </c>
      <c r="I65" s="558"/>
      <c r="J65" s="600">
        <f>Sheet1!E401</f>
        <v>0</v>
      </c>
      <c r="K65" s="558"/>
      <c r="L65" s="600">
        <f>Sheet1!E402</f>
        <v>0</v>
      </c>
      <c r="M65" s="558"/>
      <c r="N65" s="600">
        <f>Sheet1!E403</f>
        <v>0</v>
      </c>
      <c r="O65" s="558"/>
      <c r="P65" s="600">
        <f>Sheet1!E404</f>
        <v>0</v>
      </c>
      <c r="Q65" s="558"/>
      <c r="R65" s="600">
        <f>Sheet1!E405</f>
        <v>0</v>
      </c>
      <c r="S65" s="558"/>
      <c r="T65" s="600">
        <f>Sheet1!E406</f>
        <v>0</v>
      </c>
      <c r="U65" s="558"/>
      <c r="V65" s="600">
        <f>Sheet1!E407</f>
        <v>0</v>
      </c>
      <c r="W65" s="558"/>
      <c r="X65" s="600">
        <f>Sheet1!E408</f>
        <v>0</v>
      </c>
      <c r="Y65" s="558"/>
      <c r="AA65" s="603">
        <f>B65+D65+F65+H65+J65+L65+N65+P65+R65+T65+V65+X65</f>
        <v>0</v>
      </c>
      <c r="AB65" s="573"/>
    </row>
    <row r="66" spans="1:28" ht="15.3" thickBot="1"/>
    <row r="67" spans="1:28" ht="23.7" thickBot="1">
      <c r="A67" s="10"/>
      <c r="B67" s="587" t="s">
        <v>4</v>
      </c>
      <c r="C67" s="564"/>
      <c r="D67" s="564"/>
      <c r="E67" s="564"/>
      <c r="F67" s="564"/>
      <c r="G67" s="564"/>
      <c r="H67" s="564"/>
      <c r="I67" s="564"/>
      <c r="J67" s="564"/>
      <c r="K67" s="564"/>
      <c r="L67" s="564"/>
      <c r="M67" s="566"/>
      <c r="N67" s="588" t="s">
        <v>6</v>
      </c>
      <c r="O67" s="564"/>
      <c r="P67" s="564"/>
      <c r="Q67" s="564"/>
      <c r="R67" s="564"/>
      <c r="S67" s="566"/>
      <c r="T67" s="589" t="s">
        <v>8</v>
      </c>
      <c r="U67" s="564"/>
      <c r="V67" s="564"/>
      <c r="W67" s="564"/>
      <c r="X67" s="564"/>
      <c r="Y67" s="566"/>
    </row>
    <row r="68" spans="1:28" ht="16.8" customHeight="1">
      <c r="A68" s="569" t="s">
        <v>98</v>
      </c>
      <c r="B68" s="559" t="s">
        <v>81</v>
      </c>
      <c r="C68" s="560"/>
      <c r="D68" s="559" t="s">
        <v>36</v>
      </c>
      <c r="E68" s="560"/>
      <c r="F68" s="559" t="s">
        <v>82</v>
      </c>
      <c r="G68" s="560"/>
      <c r="H68" s="559" t="s">
        <v>41</v>
      </c>
      <c r="I68" s="560"/>
      <c r="J68" s="559" t="s">
        <v>99</v>
      </c>
      <c r="K68" s="560"/>
      <c r="L68" s="559" t="s">
        <v>100</v>
      </c>
      <c r="M68" s="560"/>
      <c r="N68" s="559" t="s">
        <v>85</v>
      </c>
      <c r="O68" s="560"/>
      <c r="P68" s="559" t="s">
        <v>86</v>
      </c>
      <c r="Q68" s="560"/>
      <c r="R68" s="559" t="s">
        <v>87</v>
      </c>
      <c r="S68" s="560"/>
      <c r="T68" s="559" t="s">
        <v>88</v>
      </c>
      <c r="U68" s="560"/>
      <c r="V68" s="559" t="s">
        <v>101</v>
      </c>
      <c r="W68" s="560"/>
      <c r="X68" s="559" t="s">
        <v>90</v>
      </c>
      <c r="Y68" s="560"/>
    </row>
    <row r="69" spans="1:28" ht="27.3" thickBot="1">
      <c r="A69" s="570"/>
      <c r="B69" s="54" t="str">
        <f t="shared" ref="B69:Y69" si="11">B63</f>
        <v># of Vehicles</v>
      </c>
      <c r="C69" s="54" t="str">
        <f t="shared" si="11"/>
        <v>Total Miles</v>
      </c>
      <c r="D69" s="54" t="str">
        <f t="shared" si="11"/>
        <v># of Vehicles</v>
      </c>
      <c r="E69" s="54" t="str">
        <f t="shared" si="11"/>
        <v>Total Miles</v>
      </c>
      <c r="F69" s="54" t="str">
        <f t="shared" si="11"/>
        <v># of Vehicles</v>
      </c>
      <c r="G69" s="54">
        <f>Sheet1!G63</f>
        <v>0</v>
      </c>
      <c r="H69" s="54" t="str">
        <f t="shared" si="11"/>
        <v># of Vehicles</v>
      </c>
      <c r="I69" s="54">
        <f t="shared" si="11"/>
        <v>0</v>
      </c>
      <c r="J69" s="54" t="str">
        <f t="shared" si="11"/>
        <v># of Vehicles</v>
      </c>
      <c r="K69" s="54">
        <f t="shared" si="11"/>
        <v>0</v>
      </c>
      <c r="L69" s="54" t="str">
        <f t="shared" si="11"/>
        <v># of Vehicles</v>
      </c>
      <c r="M69" s="54">
        <f t="shared" si="11"/>
        <v>0</v>
      </c>
      <c r="N69" s="54" t="str">
        <f t="shared" si="11"/>
        <v># of Vehicles</v>
      </c>
      <c r="O69" s="54">
        <f t="shared" si="11"/>
        <v>0</v>
      </c>
      <c r="P69" s="54" t="str">
        <f t="shared" si="11"/>
        <v># of Vehicles</v>
      </c>
      <c r="Q69" s="54">
        <f t="shared" si="11"/>
        <v>0</v>
      </c>
      <c r="R69" s="54" t="str">
        <f t="shared" si="11"/>
        <v># of Vehicles</v>
      </c>
      <c r="S69" s="54">
        <f t="shared" si="11"/>
        <v>0</v>
      </c>
      <c r="T69" s="54" t="str">
        <f t="shared" si="11"/>
        <v># of Vehicles</v>
      </c>
      <c r="U69" s="54">
        <f t="shared" si="11"/>
        <v>0</v>
      </c>
      <c r="V69" s="54" t="str">
        <f t="shared" si="11"/>
        <v># of Vehicles</v>
      </c>
      <c r="W69" s="54">
        <f t="shared" si="11"/>
        <v>0</v>
      </c>
      <c r="X69" s="54" t="str">
        <f t="shared" si="11"/>
        <v># of Vehicles</v>
      </c>
      <c r="Y69" s="54">
        <f t="shared" si="11"/>
        <v>0</v>
      </c>
      <c r="AA69" s="54" t="str">
        <f>X69</f>
        <v># of Vehicles</v>
      </c>
      <c r="AB69" s="54">
        <f>Y69</f>
        <v>0</v>
      </c>
    </row>
    <row r="70" spans="1:28" ht="27.3" thickBot="1">
      <c r="A70" s="15" t="s">
        <v>114</v>
      </c>
      <c r="B70" s="59">
        <f>Sheet1!D409</f>
        <v>0</v>
      </c>
      <c r="C70" s="59">
        <f>Sheet1!G409</f>
        <v>0</v>
      </c>
      <c r="D70" s="59">
        <f>Sheet1!D410</f>
        <v>0</v>
      </c>
      <c r="E70" s="59">
        <f>Sheet1!G410</f>
        <v>0</v>
      </c>
      <c r="F70" s="59">
        <f>Sheet1!D411</f>
        <v>0</v>
      </c>
      <c r="G70" s="59">
        <f>Sheet1!G411</f>
        <v>0</v>
      </c>
      <c r="H70" s="59">
        <f>Sheet1!D412</f>
        <v>0</v>
      </c>
      <c r="I70" s="59">
        <f>Sheet1!G412</f>
        <v>0</v>
      </c>
      <c r="J70" s="59">
        <f>Sheet1!D413</f>
        <v>0</v>
      </c>
      <c r="K70" s="59">
        <f>Sheet1!G413</f>
        <v>0</v>
      </c>
      <c r="L70" s="59">
        <f>Sheet1!D414</f>
        <v>0</v>
      </c>
      <c r="M70" s="59">
        <f>Sheet1!G414</f>
        <v>0</v>
      </c>
      <c r="N70" s="59">
        <f>Sheet1!D415</f>
        <v>0</v>
      </c>
      <c r="O70" s="59">
        <f>Sheet1!G415</f>
        <v>0</v>
      </c>
      <c r="P70" s="59">
        <f>Sheet1!D416</f>
        <v>0</v>
      </c>
      <c r="Q70" s="59">
        <f>Sheet1!G416</f>
        <v>0</v>
      </c>
      <c r="R70" s="59">
        <f>Sheet1!D417</f>
        <v>0</v>
      </c>
      <c r="S70" s="59">
        <f>Sheet1!G417</f>
        <v>0</v>
      </c>
      <c r="T70" s="59">
        <f>Sheet1!D418</f>
        <v>0</v>
      </c>
      <c r="U70" s="59">
        <f>Sheet1!G418</f>
        <v>0</v>
      </c>
      <c r="V70" s="59">
        <f>Sheet1!D419</f>
        <v>0</v>
      </c>
      <c r="W70" s="59">
        <f>Sheet1!G419</f>
        <v>0</v>
      </c>
      <c r="X70" s="59">
        <f>Sheet1!D420</f>
        <v>0</v>
      </c>
      <c r="Y70" s="59">
        <f>Sheet1!G420</f>
        <v>0</v>
      </c>
      <c r="AA70">
        <f>B70+D70+F70+H70+J70+L70+N70+P70+R70+T70+V70+X70</f>
        <v>0</v>
      </c>
      <c r="AB70">
        <f>C70+E70+G70+I70+K70+M70+O70+Q70+S70+U70+W70+Y70</f>
        <v>0</v>
      </c>
    </row>
    <row r="71" spans="1:28" ht="14.4">
      <c r="A71" s="205" t="s">
        <v>94</v>
      </c>
      <c r="B71" s="600">
        <f>Sheet1!E409</f>
        <v>0</v>
      </c>
      <c r="C71" s="558"/>
      <c r="D71" s="600">
        <f>Sheet1!E410</f>
        <v>0</v>
      </c>
      <c r="E71" s="558"/>
      <c r="F71" s="600">
        <f>Sheet1!E411</f>
        <v>0</v>
      </c>
      <c r="G71" s="558"/>
      <c r="H71" s="600">
        <f>Sheet1!E412</f>
        <v>0</v>
      </c>
      <c r="I71" s="558"/>
      <c r="J71" s="600">
        <f>Sheet1!E413</f>
        <v>0</v>
      </c>
      <c r="K71" s="558"/>
      <c r="L71" s="600">
        <f>Sheet1!E414</f>
        <v>0</v>
      </c>
      <c r="M71" s="558"/>
      <c r="N71" s="600">
        <f>Sheet1!E415</f>
        <v>0</v>
      </c>
      <c r="O71" s="558"/>
      <c r="P71" s="600">
        <f>Sheet1!E416</f>
        <v>0</v>
      </c>
      <c r="Q71" s="558"/>
      <c r="R71" s="600">
        <f>Sheet1!E417</f>
        <v>0</v>
      </c>
      <c r="S71" s="558"/>
      <c r="T71" s="600">
        <f>Sheet1!E418</f>
        <v>0</v>
      </c>
      <c r="U71" s="558"/>
      <c r="V71" s="600">
        <f>Sheet1!E419</f>
        <v>0</v>
      </c>
      <c r="W71" s="558"/>
      <c r="X71" s="600">
        <f>Sheet1!E420</f>
        <v>0</v>
      </c>
      <c r="Y71" s="558"/>
      <c r="AA71" s="603">
        <f>B71+D71+F71+H71+J71+L71+N71+P71+R71+T71+V71+X71</f>
        <v>0</v>
      </c>
      <c r="AB71" s="573"/>
    </row>
    <row r="72" spans="1:28" ht="15.3" thickBot="1"/>
    <row r="73" spans="1:28" ht="23.7" thickBot="1">
      <c r="A73" s="10"/>
      <c r="B73" s="587" t="s">
        <v>4</v>
      </c>
      <c r="C73" s="564"/>
      <c r="D73" s="564"/>
      <c r="E73" s="564"/>
      <c r="F73" s="564"/>
      <c r="G73" s="564"/>
      <c r="H73" s="564"/>
      <c r="I73" s="564"/>
      <c r="J73" s="564"/>
      <c r="K73" s="564"/>
      <c r="L73" s="564"/>
      <c r="M73" s="566"/>
      <c r="N73" s="588" t="s">
        <v>6</v>
      </c>
      <c r="O73" s="564"/>
      <c r="P73" s="564"/>
      <c r="Q73" s="564"/>
      <c r="R73" s="564"/>
      <c r="S73" s="566"/>
      <c r="T73" s="589" t="s">
        <v>8</v>
      </c>
      <c r="U73" s="564"/>
      <c r="V73" s="564"/>
      <c r="W73" s="564"/>
      <c r="X73" s="564"/>
      <c r="Y73" s="566"/>
    </row>
    <row r="74" spans="1:28" ht="16.8" customHeight="1">
      <c r="A74" s="569" t="s">
        <v>98</v>
      </c>
      <c r="B74" s="559" t="s">
        <v>81</v>
      </c>
      <c r="C74" s="560"/>
      <c r="D74" s="559" t="s">
        <v>36</v>
      </c>
      <c r="E74" s="560"/>
      <c r="F74" s="559" t="s">
        <v>82</v>
      </c>
      <c r="G74" s="560"/>
      <c r="H74" s="559" t="s">
        <v>41</v>
      </c>
      <c r="I74" s="560"/>
      <c r="J74" s="559" t="s">
        <v>99</v>
      </c>
      <c r="K74" s="560"/>
      <c r="L74" s="559" t="s">
        <v>100</v>
      </c>
      <c r="M74" s="560"/>
      <c r="N74" s="559" t="s">
        <v>85</v>
      </c>
      <c r="O74" s="560"/>
      <c r="P74" s="559" t="s">
        <v>86</v>
      </c>
      <c r="Q74" s="560"/>
      <c r="R74" s="559" t="s">
        <v>87</v>
      </c>
      <c r="S74" s="560"/>
      <c r="T74" s="559" t="s">
        <v>88</v>
      </c>
      <c r="U74" s="560"/>
      <c r="V74" s="559" t="s">
        <v>101</v>
      </c>
      <c r="W74" s="560"/>
      <c r="X74" s="559" t="s">
        <v>90</v>
      </c>
      <c r="Y74" s="560"/>
    </row>
    <row r="75" spans="1:28" ht="27.3" thickBot="1">
      <c r="A75" s="570"/>
      <c r="B75" s="54" t="str">
        <f t="shared" ref="B75:Y75" si="12">B69</f>
        <v># of Vehicles</v>
      </c>
      <c r="C75" s="54" t="str">
        <f t="shared" si="12"/>
        <v>Total Miles</v>
      </c>
      <c r="D75" s="54" t="str">
        <f t="shared" si="12"/>
        <v># of Vehicles</v>
      </c>
      <c r="E75" s="54" t="str">
        <f t="shared" si="12"/>
        <v>Total Miles</v>
      </c>
      <c r="F75" s="54" t="str">
        <f t="shared" si="12"/>
        <v># of Vehicles</v>
      </c>
      <c r="G75" s="54">
        <f>Sheet1!G69</f>
        <v>0</v>
      </c>
      <c r="H75" s="54" t="str">
        <f t="shared" si="12"/>
        <v># of Vehicles</v>
      </c>
      <c r="I75" s="54">
        <f t="shared" si="12"/>
        <v>0</v>
      </c>
      <c r="J75" s="54" t="str">
        <f t="shared" si="12"/>
        <v># of Vehicles</v>
      </c>
      <c r="K75" s="54">
        <f t="shared" si="12"/>
        <v>0</v>
      </c>
      <c r="L75" s="54" t="str">
        <f t="shared" si="12"/>
        <v># of Vehicles</v>
      </c>
      <c r="M75" s="54">
        <f t="shared" si="12"/>
        <v>0</v>
      </c>
      <c r="N75" s="54" t="str">
        <f t="shared" si="12"/>
        <v># of Vehicles</v>
      </c>
      <c r="O75" s="54">
        <f t="shared" si="12"/>
        <v>0</v>
      </c>
      <c r="P75" s="54" t="str">
        <f t="shared" si="12"/>
        <v># of Vehicles</v>
      </c>
      <c r="Q75" s="54">
        <f t="shared" si="12"/>
        <v>0</v>
      </c>
      <c r="R75" s="54" t="str">
        <f t="shared" si="12"/>
        <v># of Vehicles</v>
      </c>
      <c r="S75" s="54">
        <f t="shared" si="12"/>
        <v>0</v>
      </c>
      <c r="T75" s="54" t="str">
        <f t="shared" si="12"/>
        <v># of Vehicles</v>
      </c>
      <c r="U75" s="54">
        <f t="shared" si="12"/>
        <v>0</v>
      </c>
      <c r="V75" s="54" t="str">
        <f t="shared" si="12"/>
        <v># of Vehicles</v>
      </c>
      <c r="W75" s="54">
        <f t="shared" si="12"/>
        <v>0</v>
      </c>
      <c r="X75" s="54" t="str">
        <f t="shared" si="12"/>
        <v># of Vehicles</v>
      </c>
      <c r="Y75" s="54">
        <f t="shared" si="12"/>
        <v>0</v>
      </c>
      <c r="AA75" s="54" t="str">
        <f>X75</f>
        <v># of Vehicles</v>
      </c>
      <c r="AB75" s="54">
        <f>Y75</f>
        <v>0</v>
      </c>
    </row>
    <row r="76" spans="1:28" ht="27.3" thickBot="1">
      <c r="A76" s="15" t="s">
        <v>115</v>
      </c>
      <c r="B76" s="59">
        <f>Sheet1!D421</f>
        <v>0</v>
      </c>
      <c r="C76" s="59">
        <f>Sheet1!G421</f>
        <v>0</v>
      </c>
      <c r="D76" s="59">
        <f>Sheet1!D422</f>
        <v>0</v>
      </c>
      <c r="E76" s="59">
        <f>Sheet1!G422</f>
        <v>0</v>
      </c>
      <c r="F76" s="59">
        <f>Sheet1!D423</f>
        <v>0</v>
      </c>
      <c r="G76" s="59">
        <f>Sheet1!G423</f>
        <v>0</v>
      </c>
      <c r="H76" s="59">
        <f>Sheet1!D424</f>
        <v>0</v>
      </c>
      <c r="I76" s="59">
        <f>Sheet1!G424</f>
        <v>0</v>
      </c>
      <c r="J76" s="59">
        <f>Sheet1!D425</f>
        <v>0</v>
      </c>
      <c r="K76" s="59">
        <f>Sheet1!G425</f>
        <v>0</v>
      </c>
      <c r="L76" s="59">
        <f>Sheet1!D426</f>
        <v>0</v>
      </c>
      <c r="M76" s="59">
        <f>Sheet1!G426</f>
        <v>0</v>
      </c>
      <c r="N76" s="59">
        <f>Sheet1!D427</f>
        <v>0</v>
      </c>
      <c r="O76" s="59">
        <f>Sheet1!G427</f>
        <v>0</v>
      </c>
      <c r="P76" s="59">
        <f>Sheet1!D428</f>
        <v>0</v>
      </c>
      <c r="Q76" s="59">
        <f>Sheet1!G428</f>
        <v>0</v>
      </c>
      <c r="R76" s="59">
        <f>Sheet1!D429</f>
        <v>0</v>
      </c>
      <c r="S76" s="59">
        <f>Sheet1!G429</f>
        <v>0</v>
      </c>
      <c r="T76" s="59">
        <f>Sheet1!D430</f>
        <v>0</v>
      </c>
      <c r="U76" s="59">
        <f>Sheet1!G430</f>
        <v>0</v>
      </c>
      <c r="V76" s="59">
        <f>Sheet1!D431</f>
        <v>0</v>
      </c>
      <c r="W76" s="59">
        <f>Sheet1!G431</f>
        <v>0</v>
      </c>
      <c r="X76" s="59">
        <f>Sheet1!D432</f>
        <v>0</v>
      </c>
      <c r="Y76" s="59">
        <f>Sheet1!G432</f>
        <v>0</v>
      </c>
      <c r="AA76">
        <f>B76+D76+F76+H76+J76+L76+N76+P76+R76+T76+V76+X76</f>
        <v>0</v>
      </c>
      <c r="AB76">
        <f>C76+E76+G76+I76+K76+M76+O76+Q76+S76+U76+W76+Y76</f>
        <v>0</v>
      </c>
    </row>
    <row r="77" spans="1:28" ht="14.4">
      <c r="A77" s="205" t="s">
        <v>94</v>
      </c>
      <c r="B77" s="600">
        <f>Sheet1!E421</f>
        <v>0</v>
      </c>
      <c r="C77" s="558"/>
      <c r="D77" s="600">
        <f>Sheet1!E422</f>
        <v>0</v>
      </c>
      <c r="E77" s="558"/>
      <c r="F77" s="600">
        <f>Sheet1!E423</f>
        <v>0</v>
      </c>
      <c r="G77" s="558"/>
      <c r="H77" s="600">
        <f>Sheet1!E424</f>
        <v>0</v>
      </c>
      <c r="I77" s="558"/>
      <c r="J77" s="600">
        <f>Sheet1!E425</f>
        <v>0</v>
      </c>
      <c r="K77" s="558"/>
      <c r="L77" s="600">
        <f>Sheet1!E426</f>
        <v>0</v>
      </c>
      <c r="M77" s="558"/>
      <c r="N77" s="600">
        <f>Sheet1!E427</f>
        <v>0</v>
      </c>
      <c r="O77" s="558"/>
      <c r="P77" s="600">
        <f>Sheet1!E428</f>
        <v>0</v>
      </c>
      <c r="Q77" s="558"/>
      <c r="R77" s="600">
        <f>Sheet1!E429</f>
        <v>0</v>
      </c>
      <c r="S77" s="558"/>
      <c r="T77" s="600">
        <f>Sheet1!E430</f>
        <v>0</v>
      </c>
      <c r="U77" s="558"/>
      <c r="V77" s="600">
        <f>Sheet1!E431</f>
        <v>0</v>
      </c>
      <c r="W77" s="558"/>
      <c r="X77" s="600">
        <f>Sheet1!E432</f>
        <v>0</v>
      </c>
      <c r="Y77" s="558"/>
      <c r="AA77" s="603">
        <f>B77+D77+F77+H77+J77+L77+N77+P77+R77+T77+V77+X77</f>
        <v>0</v>
      </c>
      <c r="AB77" s="573"/>
    </row>
    <row r="78" spans="1:28" ht="15.3" thickBot="1"/>
    <row r="79" spans="1:28" ht="23.7" thickBot="1">
      <c r="A79" s="10"/>
      <c r="B79" s="587" t="s">
        <v>4</v>
      </c>
      <c r="C79" s="564"/>
      <c r="D79" s="564"/>
      <c r="E79" s="564"/>
      <c r="F79" s="564"/>
      <c r="G79" s="564"/>
      <c r="H79" s="564"/>
      <c r="I79" s="564"/>
      <c r="J79" s="564"/>
      <c r="K79" s="564"/>
      <c r="L79" s="564"/>
      <c r="M79" s="566"/>
      <c r="N79" s="588" t="s">
        <v>6</v>
      </c>
      <c r="O79" s="564"/>
      <c r="P79" s="564"/>
      <c r="Q79" s="564"/>
      <c r="R79" s="564"/>
      <c r="S79" s="566"/>
      <c r="T79" s="589" t="s">
        <v>8</v>
      </c>
      <c r="U79" s="564"/>
      <c r="V79" s="564"/>
      <c r="W79" s="564"/>
      <c r="X79" s="564"/>
      <c r="Y79" s="566"/>
    </row>
    <row r="80" spans="1:28" ht="16.8" customHeight="1">
      <c r="A80" s="569" t="s">
        <v>98</v>
      </c>
      <c r="B80" s="559" t="s">
        <v>81</v>
      </c>
      <c r="C80" s="560"/>
      <c r="D80" s="559" t="s">
        <v>36</v>
      </c>
      <c r="E80" s="560"/>
      <c r="F80" s="559" t="s">
        <v>82</v>
      </c>
      <c r="G80" s="560"/>
      <c r="H80" s="559" t="s">
        <v>41</v>
      </c>
      <c r="I80" s="560"/>
      <c r="J80" s="559" t="s">
        <v>99</v>
      </c>
      <c r="K80" s="560"/>
      <c r="L80" s="559" t="s">
        <v>100</v>
      </c>
      <c r="M80" s="560"/>
      <c r="N80" s="559" t="s">
        <v>85</v>
      </c>
      <c r="O80" s="560"/>
      <c r="P80" s="559" t="s">
        <v>86</v>
      </c>
      <c r="Q80" s="560"/>
      <c r="R80" s="559" t="s">
        <v>87</v>
      </c>
      <c r="S80" s="560"/>
      <c r="T80" s="559" t="s">
        <v>88</v>
      </c>
      <c r="U80" s="560"/>
      <c r="V80" s="559" t="s">
        <v>101</v>
      </c>
      <c r="W80" s="560"/>
      <c r="X80" s="559" t="s">
        <v>90</v>
      </c>
      <c r="Y80" s="560"/>
    </row>
    <row r="81" spans="1:28" ht="27.3" thickBot="1">
      <c r="A81" s="570"/>
      <c r="B81" s="54" t="str">
        <f t="shared" ref="B81:Y81" si="13">B75</f>
        <v># of Vehicles</v>
      </c>
      <c r="C81" s="54" t="str">
        <f t="shared" si="13"/>
        <v>Total Miles</v>
      </c>
      <c r="D81" s="54" t="str">
        <f t="shared" si="13"/>
        <v># of Vehicles</v>
      </c>
      <c r="E81" s="54" t="str">
        <f t="shared" si="13"/>
        <v>Total Miles</v>
      </c>
      <c r="F81" s="54" t="str">
        <f t="shared" si="13"/>
        <v># of Vehicles</v>
      </c>
      <c r="G81" s="54">
        <f>Sheet1!G75</f>
        <v>0</v>
      </c>
      <c r="H81" s="54" t="str">
        <f t="shared" si="13"/>
        <v># of Vehicles</v>
      </c>
      <c r="I81" s="54">
        <f t="shared" si="13"/>
        <v>0</v>
      </c>
      <c r="J81" s="54" t="str">
        <f t="shared" si="13"/>
        <v># of Vehicles</v>
      </c>
      <c r="K81" s="54">
        <f t="shared" si="13"/>
        <v>0</v>
      </c>
      <c r="L81" s="54" t="str">
        <f t="shared" si="13"/>
        <v># of Vehicles</v>
      </c>
      <c r="M81" s="54">
        <f t="shared" si="13"/>
        <v>0</v>
      </c>
      <c r="N81" s="54" t="str">
        <f t="shared" si="13"/>
        <v># of Vehicles</v>
      </c>
      <c r="O81" s="54">
        <f t="shared" si="13"/>
        <v>0</v>
      </c>
      <c r="P81" s="54" t="str">
        <f t="shared" si="13"/>
        <v># of Vehicles</v>
      </c>
      <c r="Q81" s="54">
        <f t="shared" si="13"/>
        <v>0</v>
      </c>
      <c r="R81" s="54" t="str">
        <f t="shared" si="13"/>
        <v># of Vehicles</v>
      </c>
      <c r="S81" s="54">
        <f t="shared" si="13"/>
        <v>0</v>
      </c>
      <c r="T81" s="54" t="str">
        <f t="shared" si="13"/>
        <v># of Vehicles</v>
      </c>
      <c r="U81" s="54">
        <f t="shared" si="13"/>
        <v>0</v>
      </c>
      <c r="V81" s="54" t="str">
        <f t="shared" si="13"/>
        <v># of Vehicles</v>
      </c>
      <c r="W81" s="54">
        <f t="shared" si="13"/>
        <v>0</v>
      </c>
      <c r="X81" s="54" t="str">
        <f t="shared" si="13"/>
        <v># of Vehicles</v>
      </c>
      <c r="Y81" s="54">
        <f t="shared" si="13"/>
        <v>0</v>
      </c>
      <c r="AA81" s="54" t="str">
        <f>X81</f>
        <v># of Vehicles</v>
      </c>
      <c r="AB81" s="54">
        <f>Y81</f>
        <v>0</v>
      </c>
    </row>
    <row r="82" spans="1:28" ht="27.3" thickBot="1">
      <c r="A82" s="15" t="s">
        <v>116</v>
      </c>
      <c r="B82" s="59">
        <f>Sheet1!D433</f>
        <v>0</v>
      </c>
      <c r="C82" s="59">
        <f>Sheet1!G433</f>
        <v>0</v>
      </c>
      <c r="D82" s="59">
        <f>Sheet1!D434</f>
        <v>0</v>
      </c>
      <c r="E82" s="59">
        <f>Sheet1!G434</f>
        <v>0</v>
      </c>
      <c r="F82" s="59">
        <f>Sheet1!D435</f>
        <v>0</v>
      </c>
      <c r="G82" s="59">
        <f>Sheet1!G435</f>
        <v>0</v>
      </c>
      <c r="H82" s="59">
        <f>Sheet1!D436</f>
        <v>0</v>
      </c>
      <c r="I82" s="59">
        <f>Sheet1!G436</f>
        <v>0</v>
      </c>
      <c r="J82" s="59">
        <f>Sheet1!D437</f>
        <v>0</v>
      </c>
      <c r="K82" s="59">
        <f>Sheet1!G437</f>
        <v>0</v>
      </c>
      <c r="L82" s="59">
        <f>Sheet1!D438</f>
        <v>0</v>
      </c>
      <c r="M82" s="59">
        <f>Sheet1!G438</f>
        <v>0</v>
      </c>
      <c r="N82" s="59">
        <f>Sheet1!D439</f>
        <v>0</v>
      </c>
      <c r="O82" s="59">
        <f>Sheet1!G439</f>
        <v>0</v>
      </c>
      <c r="P82" s="59">
        <f>Sheet1!D440</f>
        <v>0</v>
      </c>
      <c r="Q82" s="59">
        <f>Sheet1!G440</f>
        <v>0</v>
      </c>
      <c r="R82" s="59">
        <f>Sheet1!D441</f>
        <v>0</v>
      </c>
      <c r="S82" s="59">
        <f>Sheet1!G441</f>
        <v>0</v>
      </c>
      <c r="T82" s="59">
        <f>Sheet1!D442</f>
        <v>0</v>
      </c>
      <c r="U82" s="59">
        <f>Sheet1!G442</f>
        <v>0</v>
      </c>
      <c r="V82" s="59">
        <f>Sheet1!D443</f>
        <v>0</v>
      </c>
      <c r="W82" s="59">
        <f>Sheet1!G443</f>
        <v>0</v>
      </c>
      <c r="X82" s="59">
        <f>Sheet1!D444</f>
        <v>0</v>
      </c>
      <c r="Y82" s="59">
        <f>Sheet1!G444</f>
        <v>0</v>
      </c>
      <c r="AA82">
        <f>B82+D82+F82+H82+J82+L82+N82+P82+R82+T82+V82+X82</f>
        <v>0</v>
      </c>
      <c r="AB82">
        <f>C82+E82+G82+I82+K82+M82+O82+Q82+S82+U82+W82+Y82</f>
        <v>0</v>
      </c>
    </row>
    <row r="83" spans="1:28" ht="14.4">
      <c r="A83" s="205" t="s">
        <v>94</v>
      </c>
      <c r="B83" s="600">
        <f>Sheet1!E433</f>
        <v>0</v>
      </c>
      <c r="C83" s="558"/>
      <c r="D83" s="600">
        <f>Sheet1!E434</f>
        <v>0</v>
      </c>
      <c r="E83" s="558"/>
      <c r="F83" s="600">
        <f>Sheet1!E435</f>
        <v>0</v>
      </c>
      <c r="G83" s="558"/>
      <c r="H83" s="600">
        <f>Sheet1!E436</f>
        <v>0</v>
      </c>
      <c r="I83" s="558"/>
      <c r="J83" s="600">
        <f>Sheet1!E437</f>
        <v>0</v>
      </c>
      <c r="K83" s="558"/>
      <c r="L83" s="600">
        <f>Sheet1!E438</f>
        <v>0</v>
      </c>
      <c r="M83" s="558"/>
      <c r="N83" s="600">
        <f>Sheet1!E439</f>
        <v>0</v>
      </c>
      <c r="O83" s="558"/>
      <c r="P83" s="600">
        <f>Sheet1!E440</f>
        <v>0</v>
      </c>
      <c r="Q83" s="558"/>
      <c r="R83" s="600">
        <f>Sheet1!E441</f>
        <v>0</v>
      </c>
      <c r="S83" s="558"/>
      <c r="T83" s="600">
        <f>Sheet1!E442</f>
        <v>0</v>
      </c>
      <c r="U83" s="558"/>
      <c r="V83" s="600">
        <f>Sheet1!E443</f>
        <v>0</v>
      </c>
      <c r="W83" s="558"/>
      <c r="X83" s="600">
        <f>Sheet1!E444</f>
        <v>0</v>
      </c>
      <c r="Y83" s="558"/>
      <c r="AA83" s="603">
        <f>B83+D83+F83+H83+J83+L83+N83+P83+R83+T83+V83+X83</f>
        <v>0</v>
      </c>
      <c r="AB83" s="573"/>
    </row>
    <row r="84" spans="1:28" ht="15.3" thickBot="1"/>
    <row r="85" spans="1:28" ht="23.7" thickBot="1">
      <c r="A85" s="10"/>
      <c r="B85" s="587" t="s">
        <v>4</v>
      </c>
      <c r="C85" s="564"/>
      <c r="D85" s="564"/>
      <c r="E85" s="564"/>
      <c r="F85" s="564"/>
      <c r="G85" s="564"/>
      <c r="H85" s="564"/>
      <c r="I85" s="564"/>
      <c r="J85" s="564"/>
      <c r="K85" s="564"/>
      <c r="L85" s="564"/>
      <c r="M85" s="566"/>
      <c r="N85" s="588" t="s">
        <v>6</v>
      </c>
      <c r="O85" s="564"/>
      <c r="P85" s="564"/>
      <c r="Q85" s="564"/>
      <c r="R85" s="564"/>
      <c r="S85" s="566"/>
      <c r="T85" s="589" t="s">
        <v>8</v>
      </c>
      <c r="U85" s="564"/>
      <c r="V85" s="564"/>
      <c r="W85" s="564"/>
      <c r="X85" s="564"/>
      <c r="Y85" s="566"/>
    </row>
    <row r="86" spans="1:28" ht="16.8" customHeight="1">
      <c r="A86" s="569" t="s">
        <v>98</v>
      </c>
      <c r="B86" s="559" t="s">
        <v>81</v>
      </c>
      <c r="C86" s="560"/>
      <c r="D86" s="559" t="s">
        <v>36</v>
      </c>
      <c r="E86" s="560"/>
      <c r="F86" s="559" t="s">
        <v>82</v>
      </c>
      <c r="G86" s="560"/>
      <c r="H86" s="559" t="s">
        <v>41</v>
      </c>
      <c r="I86" s="560"/>
      <c r="J86" s="559" t="s">
        <v>99</v>
      </c>
      <c r="K86" s="560"/>
      <c r="L86" s="559" t="s">
        <v>100</v>
      </c>
      <c r="M86" s="560"/>
      <c r="N86" s="559" t="s">
        <v>85</v>
      </c>
      <c r="O86" s="560"/>
      <c r="P86" s="559" t="s">
        <v>86</v>
      </c>
      <c r="Q86" s="560"/>
      <c r="R86" s="559" t="s">
        <v>87</v>
      </c>
      <c r="S86" s="560"/>
      <c r="T86" s="559" t="s">
        <v>88</v>
      </c>
      <c r="U86" s="560"/>
      <c r="V86" s="559" t="s">
        <v>101</v>
      </c>
      <c r="W86" s="560"/>
      <c r="X86" s="559" t="s">
        <v>90</v>
      </c>
      <c r="Y86" s="560"/>
    </row>
    <row r="87" spans="1:28" ht="27.3" thickBot="1">
      <c r="A87" s="570"/>
      <c r="B87" s="54" t="str">
        <f t="shared" ref="B87:Y87" si="14">B81</f>
        <v># of Vehicles</v>
      </c>
      <c r="C87" s="54" t="str">
        <f t="shared" si="14"/>
        <v>Total Miles</v>
      </c>
      <c r="D87" s="54" t="str">
        <f t="shared" si="14"/>
        <v># of Vehicles</v>
      </c>
      <c r="E87" s="54" t="str">
        <f t="shared" si="14"/>
        <v>Total Miles</v>
      </c>
      <c r="F87" s="54" t="str">
        <f t="shared" si="14"/>
        <v># of Vehicles</v>
      </c>
      <c r="G87" s="54">
        <f>Sheet1!G81</f>
        <v>0</v>
      </c>
      <c r="H87" s="54" t="str">
        <f t="shared" si="14"/>
        <v># of Vehicles</v>
      </c>
      <c r="I87" s="54">
        <f t="shared" si="14"/>
        <v>0</v>
      </c>
      <c r="J87" s="54" t="str">
        <f t="shared" si="14"/>
        <v># of Vehicles</v>
      </c>
      <c r="K87" s="54">
        <f t="shared" si="14"/>
        <v>0</v>
      </c>
      <c r="L87" s="54" t="str">
        <f t="shared" si="14"/>
        <v># of Vehicles</v>
      </c>
      <c r="M87" s="54">
        <f t="shared" si="14"/>
        <v>0</v>
      </c>
      <c r="N87" s="54" t="str">
        <f t="shared" si="14"/>
        <v># of Vehicles</v>
      </c>
      <c r="O87" s="54">
        <f t="shared" si="14"/>
        <v>0</v>
      </c>
      <c r="P87" s="54" t="str">
        <f t="shared" si="14"/>
        <v># of Vehicles</v>
      </c>
      <c r="Q87" s="54">
        <f t="shared" si="14"/>
        <v>0</v>
      </c>
      <c r="R87" s="54" t="str">
        <f t="shared" si="14"/>
        <v># of Vehicles</v>
      </c>
      <c r="S87" s="54">
        <f t="shared" si="14"/>
        <v>0</v>
      </c>
      <c r="T87" s="54" t="str">
        <f t="shared" si="14"/>
        <v># of Vehicles</v>
      </c>
      <c r="U87" s="54">
        <f t="shared" si="14"/>
        <v>0</v>
      </c>
      <c r="V87" s="54" t="str">
        <f t="shared" si="14"/>
        <v># of Vehicles</v>
      </c>
      <c r="W87" s="54">
        <f t="shared" si="14"/>
        <v>0</v>
      </c>
      <c r="X87" s="54" t="str">
        <f t="shared" si="14"/>
        <v># of Vehicles</v>
      </c>
      <c r="Y87" s="54">
        <f t="shared" si="14"/>
        <v>0</v>
      </c>
      <c r="AA87" s="54" t="str">
        <f>X87</f>
        <v># of Vehicles</v>
      </c>
      <c r="AB87" s="54">
        <f>Y87</f>
        <v>0</v>
      </c>
    </row>
    <row r="88" spans="1:28" ht="27.3" thickBot="1">
      <c r="A88" s="15" t="s">
        <v>117</v>
      </c>
      <c r="B88" s="59">
        <f>Sheet1!D445</f>
        <v>0</v>
      </c>
      <c r="C88" s="59">
        <f>Sheet1!G445</f>
        <v>0</v>
      </c>
      <c r="D88" s="59">
        <f>Sheet1!D446</f>
        <v>0</v>
      </c>
      <c r="E88" s="59">
        <f>Sheet1!G446</f>
        <v>0</v>
      </c>
      <c r="F88" s="59">
        <f>Sheet1!D447</f>
        <v>0</v>
      </c>
      <c r="G88" s="59">
        <f>Sheet1!G447</f>
        <v>0</v>
      </c>
      <c r="H88" s="59">
        <f>Sheet1!D448</f>
        <v>0</v>
      </c>
      <c r="I88" s="59">
        <f>Sheet1!G448</f>
        <v>0</v>
      </c>
      <c r="J88" s="59">
        <f>Sheet1!D449</f>
        <v>0</v>
      </c>
      <c r="K88" s="59">
        <f>Sheet1!G449</f>
        <v>0</v>
      </c>
      <c r="L88" s="59">
        <f>Sheet1!D450</f>
        <v>0</v>
      </c>
      <c r="M88" s="59">
        <f>Sheet1!G450</f>
        <v>0</v>
      </c>
      <c r="N88" s="59">
        <f>Sheet1!D451</f>
        <v>0</v>
      </c>
      <c r="O88" s="59">
        <f>Sheet1!G451</f>
        <v>0</v>
      </c>
      <c r="P88" s="59">
        <f>Sheet1!D452</f>
        <v>0</v>
      </c>
      <c r="Q88" s="59">
        <f>Sheet1!G452</f>
        <v>0</v>
      </c>
      <c r="R88" s="59">
        <f>Sheet1!D453</f>
        <v>0</v>
      </c>
      <c r="S88" s="59">
        <f>Sheet1!G453</f>
        <v>0</v>
      </c>
      <c r="T88" s="59">
        <f>Sheet1!D454</f>
        <v>0</v>
      </c>
      <c r="U88" s="59">
        <f>Sheet1!G454</f>
        <v>0</v>
      </c>
      <c r="V88" s="59">
        <f>Sheet1!D455</f>
        <v>0</v>
      </c>
      <c r="W88" s="59">
        <f>Sheet1!G455</f>
        <v>0</v>
      </c>
      <c r="X88" s="59">
        <f>Sheet1!D456</f>
        <v>0</v>
      </c>
      <c r="Y88" s="59">
        <f>Sheet1!G456</f>
        <v>0</v>
      </c>
      <c r="AA88">
        <f>B88+D88+F88+H88+J88+L88+N88+P88+R88+T88+V88+X88</f>
        <v>0</v>
      </c>
      <c r="AB88">
        <f>C88+E88+G88+I88+K88+M88+O88+Q88+S88+U88+W88+Y88</f>
        <v>0</v>
      </c>
    </row>
    <row r="89" spans="1:28" ht="14.4">
      <c r="A89" s="205" t="s">
        <v>94</v>
      </c>
      <c r="B89" s="600">
        <f>Sheet1!E445</f>
        <v>0</v>
      </c>
      <c r="C89" s="558"/>
      <c r="D89" s="600">
        <f>Sheet1!E446</f>
        <v>0</v>
      </c>
      <c r="E89" s="558"/>
      <c r="F89" s="600">
        <f>Sheet1!E447</f>
        <v>0</v>
      </c>
      <c r="G89" s="558"/>
      <c r="H89" s="600">
        <f>Sheet1!E448</f>
        <v>0</v>
      </c>
      <c r="I89" s="558"/>
      <c r="J89" s="600">
        <f>Sheet1!E449</f>
        <v>0</v>
      </c>
      <c r="K89" s="558"/>
      <c r="L89" s="600">
        <f>Sheet1!E450</f>
        <v>0</v>
      </c>
      <c r="M89" s="558"/>
      <c r="N89" s="600">
        <f>Sheet1!E451</f>
        <v>0</v>
      </c>
      <c r="O89" s="558"/>
      <c r="P89" s="600">
        <f>Sheet1!E452</f>
        <v>0</v>
      </c>
      <c r="Q89" s="558"/>
      <c r="R89" s="600">
        <f>Sheet1!E453</f>
        <v>0</v>
      </c>
      <c r="S89" s="558"/>
      <c r="T89" s="600">
        <f>Sheet1!E454</f>
        <v>0</v>
      </c>
      <c r="U89" s="558"/>
      <c r="V89" s="600">
        <f>Sheet1!E455</f>
        <v>0</v>
      </c>
      <c r="W89" s="558"/>
      <c r="X89" s="600">
        <f>Sheet1!E456</f>
        <v>0</v>
      </c>
      <c r="Y89" s="558"/>
      <c r="AA89" s="603">
        <f>B89+D89+F89+H89+J89+L89+N89+P89+R89+T89+V89+X89</f>
        <v>0</v>
      </c>
      <c r="AB89" s="573"/>
    </row>
    <row r="90" spans="1:28" ht="14.7" thickBot="1">
      <c r="A90" s="61"/>
      <c r="B90" s="62"/>
      <c r="C90" s="62"/>
      <c r="D90" s="62"/>
      <c r="E90" s="62"/>
      <c r="F90" s="62"/>
      <c r="G90" s="62"/>
      <c r="H90" s="62"/>
      <c r="I90" s="62"/>
      <c r="J90" s="62"/>
      <c r="K90" s="62"/>
      <c r="L90" s="62"/>
      <c r="M90" s="62"/>
      <c r="N90" s="62"/>
      <c r="O90" s="62"/>
      <c r="P90" s="62"/>
      <c r="Q90" s="62"/>
      <c r="R90" s="62"/>
      <c r="S90" s="62"/>
      <c r="T90" s="62"/>
      <c r="U90" s="62"/>
      <c r="V90" s="62"/>
      <c r="W90" s="62"/>
      <c r="X90" s="62"/>
      <c r="Y90" s="62"/>
    </row>
    <row r="91" spans="1:28" ht="23.7" thickBot="1">
      <c r="A91" s="10"/>
      <c r="B91" s="587" t="s">
        <v>4</v>
      </c>
      <c r="C91" s="564"/>
      <c r="D91" s="564"/>
      <c r="E91" s="564"/>
      <c r="F91" s="564"/>
      <c r="G91" s="564"/>
      <c r="H91" s="564"/>
      <c r="I91" s="564"/>
      <c r="J91" s="564"/>
      <c r="K91" s="564"/>
      <c r="L91" s="564"/>
      <c r="M91" s="566"/>
      <c r="N91" s="588" t="s">
        <v>6</v>
      </c>
      <c r="O91" s="564"/>
      <c r="P91" s="564"/>
      <c r="Q91" s="564"/>
      <c r="R91" s="564"/>
      <c r="S91" s="566"/>
      <c r="T91" s="589" t="s">
        <v>8</v>
      </c>
      <c r="U91" s="564"/>
      <c r="V91" s="564"/>
      <c r="W91" s="564"/>
      <c r="X91" s="564"/>
      <c r="Y91" s="566"/>
    </row>
    <row r="92" spans="1:28" ht="16.8" customHeight="1">
      <c r="A92" s="569" t="s">
        <v>98</v>
      </c>
      <c r="B92" s="559" t="s">
        <v>81</v>
      </c>
      <c r="C92" s="560"/>
      <c r="D92" s="559" t="s">
        <v>36</v>
      </c>
      <c r="E92" s="560"/>
      <c r="F92" s="559" t="s">
        <v>82</v>
      </c>
      <c r="G92" s="560"/>
      <c r="H92" s="559" t="s">
        <v>41</v>
      </c>
      <c r="I92" s="560"/>
      <c r="J92" s="559" t="s">
        <v>99</v>
      </c>
      <c r="K92" s="560"/>
      <c r="L92" s="559" t="s">
        <v>100</v>
      </c>
      <c r="M92" s="560"/>
      <c r="N92" s="559" t="s">
        <v>85</v>
      </c>
      <c r="O92" s="560"/>
      <c r="P92" s="559" t="s">
        <v>86</v>
      </c>
      <c r="Q92" s="560"/>
      <c r="R92" s="559" t="s">
        <v>87</v>
      </c>
      <c r="S92" s="560"/>
      <c r="T92" s="559" t="s">
        <v>88</v>
      </c>
      <c r="U92" s="560"/>
      <c r="V92" s="559" t="s">
        <v>101</v>
      </c>
      <c r="W92" s="560"/>
      <c r="X92" s="559" t="s">
        <v>90</v>
      </c>
      <c r="Y92" s="560"/>
    </row>
    <row r="93" spans="1:28" ht="27.3" thickBot="1">
      <c r="A93" s="570"/>
      <c r="B93" s="54" t="str">
        <f t="shared" ref="B93:Y93" si="15">B87</f>
        <v># of Vehicles</v>
      </c>
      <c r="C93" s="54" t="str">
        <f t="shared" si="15"/>
        <v>Total Miles</v>
      </c>
      <c r="D93" s="54" t="str">
        <f t="shared" si="15"/>
        <v># of Vehicles</v>
      </c>
      <c r="E93" s="54" t="str">
        <f t="shared" si="15"/>
        <v>Total Miles</v>
      </c>
      <c r="F93" s="54" t="str">
        <f t="shared" si="15"/>
        <v># of Vehicles</v>
      </c>
      <c r="G93" s="54">
        <f>Sheet1!G87</f>
        <v>0</v>
      </c>
      <c r="H93" s="54" t="str">
        <f t="shared" si="15"/>
        <v># of Vehicles</v>
      </c>
      <c r="I93" s="54">
        <f t="shared" si="15"/>
        <v>0</v>
      </c>
      <c r="J93" s="54" t="str">
        <f t="shared" si="15"/>
        <v># of Vehicles</v>
      </c>
      <c r="K93" s="54">
        <f t="shared" si="15"/>
        <v>0</v>
      </c>
      <c r="L93" s="54" t="str">
        <f t="shared" si="15"/>
        <v># of Vehicles</v>
      </c>
      <c r="M93" s="54">
        <f t="shared" si="15"/>
        <v>0</v>
      </c>
      <c r="N93" s="54" t="str">
        <f t="shared" si="15"/>
        <v># of Vehicles</v>
      </c>
      <c r="O93" s="54">
        <f t="shared" si="15"/>
        <v>0</v>
      </c>
      <c r="P93" s="54" t="str">
        <f t="shared" si="15"/>
        <v># of Vehicles</v>
      </c>
      <c r="Q93" s="54">
        <f t="shared" si="15"/>
        <v>0</v>
      </c>
      <c r="R93" s="54" t="str">
        <f t="shared" si="15"/>
        <v># of Vehicles</v>
      </c>
      <c r="S93" s="54">
        <f t="shared" si="15"/>
        <v>0</v>
      </c>
      <c r="T93" s="54" t="str">
        <f t="shared" si="15"/>
        <v># of Vehicles</v>
      </c>
      <c r="U93" s="54">
        <f t="shared" si="15"/>
        <v>0</v>
      </c>
      <c r="V93" s="54" t="str">
        <f t="shared" si="15"/>
        <v># of Vehicles</v>
      </c>
      <c r="W93" s="54">
        <f t="shared" si="15"/>
        <v>0</v>
      </c>
      <c r="X93" s="54" t="str">
        <f t="shared" si="15"/>
        <v># of Vehicles</v>
      </c>
      <c r="Y93" s="54">
        <f t="shared" si="15"/>
        <v>0</v>
      </c>
      <c r="AA93" s="54" t="str">
        <f>X93</f>
        <v># of Vehicles</v>
      </c>
      <c r="AB93" s="54">
        <f>Y93</f>
        <v>0</v>
      </c>
    </row>
    <row r="94" spans="1:28" ht="14.7" thickBot="1">
      <c r="A94" s="15" t="s">
        <v>118</v>
      </c>
      <c r="B94" s="59">
        <f>Sheet1!D457</f>
        <v>0</v>
      </c>
      <c r="C94" s="59">
        <f>Sheet1!G457</f>
        <v>0</v>
      </c>
      <c r="D94" s="59">
        <f>Sheet1!D458</f>
        <v>0</v>
      </c>
      <c r="E94" s="59">
        <f>Sheet1!G458</f>
        <v>0</v>
      </c>
      <c r="F94" s="63">
        <f>Sheet1!D459</f>
        <v>0</v>
      </c>
      <c r="G94" s="63">
        <f>Sheet1!G459</f>
        <v>0</v>
      </c>
      <c r="H94" s="59">
        <f>Sheet1!D460</f>
        <v>0</v>
      </c>
      <c r="I94" s="59">
        <f>Sheet1!G460</f>
        <v>0</v>
      </c>
      <c r="J94" s="59">
        <f>Sheet1!D461</f>
        <v>0</v>
      </c>
      <c r="K94" s="59">
        <f>Sheet1!G461</f>
        <v>0</v>
      </c>
      <c r="L94" s="59">
        <f>Sheet1!D462</f>
        <v>0</v>
      </c>
      <c r="M94" s="59">
        <f>Sheet1!G462</f>
        <v>0</v>
      </c>
      <c r="N94" s="59">
        <f>Sheet1!D463</f>
        <v>0</v>
      </c>
      <c r="O94" s="59">
        <f>Sheet1!G463</f>
        <v>0</v>
      </c>
      <c r="P94" s="59">
        <f>Sheet1!D464</f>
        <v>0</v>
      </c>
      <c r="Q94" s="59">
        <f>Sheet1!G464</f>
        <v>0</v>
      </c>
      <c r="R94" s="59">
        <f>Sheet1!D465</f>
        <v>0</v>
      </c>
      <c r="S94" s="59">
        <f>Sheet1!G465</f>
        <v>0</v>
      </c>
      <c r="T94" s="59">
        <f>Sheet1!D466</f>
        <v>0</v>
      </c>
      <c r="U94" s="59">
        <f>Sheet1!G466</f>
        <v>0</v>
      </c>
      <c r="V94" s="59">
        <f>Sheet1!D467</f>
        <v>0</v>
      </c>
      <c r="W94" s="59">
        <f>Sheet1!G467</f>
        <v>0</v>
      </c>
      <c r="X94" s="59">
        <f>Sheet1!D468</f>
        <v>0</v>
      </c>
      <c r="Y94" s="59">
        <f>Sheet1!G468</f>
        <v>0</v>
      </c>
      <c r="AA94">
        <f>B94+D94+F94+H94+J94+L94+N94+P94+R94+T94+V94+X94</f>
        <v>0</v>
      </c>
      <c r="AB94">
        <f>C94+E94+G94+I94+K94+M94+O94+Q94+S94+U94+W94+Y94</f>
        <v>0</v>
      </c>
    </row>
    <row r="95" spans="1:28" ht="14.4">
      <c r="A95" s="205" t="s">
        <v>94</v>
      </c>
      <c r="B95" s="600">
        <f>Sheet1!E457</f>
        <v>0</v>
      </c>
      <c r="C95" s="558"/>
      <c r="D95" s="600">
        <f>Sheet1!E458</f>
        <v>0</v>
      </c>
      <c r="E95" s="558"/>
      <c r="F95" s="600">
        <f>Sheet1!E459</f>
        <v>0</v>
      </c>
      <c r="G95" s="558"/>
      <c r="H95" s="600">
        <f>Sheet1!E460</f>
        <v>0</v>
      </c>
      <c r="I95" s="558"/>
      <c r="J95" s="600">
        <f>Sheet1!E461</f>
        <v>0</v>
      </c>
      <c r="K95" s="558"/>
      <c r="L95" s="600">
        <f>Sheet1!E462</f>
        <v>0</v>
      </c>
      <c r="M95" s="558"/>
      <c r="N95" s="600">
        <f>Sheet1!E463</f>
        <v>0</v>
      </c>
      <c r="O95" s="558"/>
      <c r="P95" s="600">
        <f>Sheet1!E464</f>
        <v>0</v>
      </c>
      <c r="Q95" s="558"/>
      <c r="R95" s="600">
        <f>Sheet1!E465</f>
        <v>0</v>
      </c>
      <c r="S95" s="558"/>
      <c r="T95" s="600">
        <f>Sheet1!E466</f>
        <v>0</v>
      </c>
      <c r="U95" s="558"/>
      <c r="V95" s="600">
        <f>Sheet1!E467</f>
        <v>0</v>
      </c>
      <c r="W95" s="558"/>
      <c r="X95" s="600">
        <f>Sheet1!E468</f>
        <v>0</v>
      </c>
      <c r="Y95" s="558"/>
      <c r="AA95" s="603">
        <f>B95+D95+F95+H95+J95+L95+N95+P95+R95+T95+V95+X95</f>
        <v>0</v>
      </c>
      <c r="AB95" s="573"/>
    </row>
    <row r="96" spans="1:28" ht="14.7" thickBot="1">
      <c r="A96" s="61"/>
      <c r="B96" s="62"/>
      <c r="C96" s="62"/>
      <c r="D96" s="62"/>
      <c r="E96" s="62"/>
      <c r="F96" s="62"/>
      <c r="G96" s="62"/>
      <c r="H96" s="62"/>
      <c r="I96" s="62"/>
      <c r="J96" s="62"/>
      <c r="K96" s="62"/>
      <c r="L96" s="62"/>
      <c r="M96" s="62"/>
      <c r="N96" s="62"/>
      <c r="O96" s="62"/>
      <c r="P96" s="62"/>
      <c r="Q96" s="62"/>
      <c r="R96" s="62"/>
      <c r="S96" s="62"/>
      <c r="T96" s="62"/>
      <c r="U96" s="62"/>
      <c r="V96" s="62"/>
      <c r="W96" s="62"/>
      <c r="X96" s="62"/>
      <c r="Y96" s="62"/>
    </row>
    <row r="97" spans="1:28" ht="23.7" thickBot="1">
      <c r="A97" s="10"/>
      <c r="B97" s="587" t="s">
        <v>4</v>
      </c>
      <c r="C97" s="564"/>
      <c r="D97" s="564"/>
      <c r="E97" s="564"/>
      <c r="F97" s="564"/>
      <c r="G97" s="564"/>
      <c r="H97" s="564"/>
      <c r="I97" s="564"/>
      <c r="J97" s="564"/>
      <c r="K97" s="564"/>
      <c r="L97" s="564"/>
      <c r="M97" s="566"/>
      <c r="N97" s="588" t="s">
        <v>6</v>
      </c>
      <c r="O97" s="564"/>
      <c r="P97" s="564"/>
      <c r="Q97" s="564"/>
      <c r="R97" s="564"/>
      <c r="S97" s="566"/>
      <c r="T97" s="589" t="s">
        <v>8</v>
      </c>
      <c r="U97" s="564"/>
      <c r="V97" s="564"/>
      <c r="W97" s="564"/>
      <c r="X97" s="564"/>
      <c r="Y97" s="566"/>
    </row>
    <row r="98" spans="1:28" ht="16.8" customHeight="1">
      <c r="A98" s="569" t="s">
        <v>98</v>
      </c>
      <c r="B98" s="559" t="s">
        <v>81</v>
      </c>
      <c r="C98" s="560"/>
      <c r="D98" s="559" t="s">
        <v>36</v>
      </c>
      <c r="E98" s="560"/>
      <c r="F98" s="559" t="s">
        <v>82</v>
      </c>
      <c r="G98" s="560"/>
      <c r="H98" s="559" t="s">
        <v>41</v>
      </c>
      <c r="I98" s="560"/>
      <c r="J98" s="559" t="s">
        <v>99</v>
      </c>
      <c r="K98" s="560"/>
      <c r="L98" s="559" t="s">
        <v>100</v>
      </c>
      <c r="M98" s="560"/>
      <c r="N98" s="559" t="s">
        <v>85</v>
      </c>
      <c r="O98" s="560"/>
      <c r="P98" s="559" t="s">
        <v>86</v>
      </c>
      <c r="Q98" s="560"/>
      <c r="R98" s="559" t="s">
        <v>87</v>
      </c>
      <c r="S98" s="560"/>
      <c r="T98" s="559" t="s">
        <v>88</v>
      </c>
      <c r="U98" s="560"/>
      <c r="V98" s="559" t="s">
        <v>101</v>
      </c>
      <c r="W98" s="560"/>
      <c r="X98" s="559" t="s">
        <v>90</v>
      </c>
      <c r="Y98" s="560"/>
    </row>
    <row r="99" spans="1:28" ht="27.3" thickBot="1">
      <c r="A99" s="570"/>
      <c r="B99" s="54" t="str">
        <f t="shared" ref="B99:Y99" si="16">B93</f>
        <v># of Vehicles</v>
      </c>
      <c r="C99" s="54" t="str">
        <f t="shared" si="16"/>
        <v>Total Miles</v>
      </c>
      <c r="D99" s="54" t="str">
        <f t="shared" si="16"/>
        <v># of Vehicles</v>
      </c>
      <c r="E99" s="54" t="str">
        <f t="shared" si="16"/>
        <v>Total Miles</v>
      </c>
      <c r="F99" s="54" t="str">
        <f t="shared" si="16"/>
        <v># of Vehicles</v>
      </c>
      <c r="G99" s="54">
        <f>Sheet1!G93</f>
        <v>0</v>
      </c>
      <c r="H99" s="54" t="str">
        <f t="shared" si="16"/>
        <v># of Vehicles</v>
      </c>
      <c r="I99" s="54">
        <f t="shared" si="16"/>
        <v>0</v>
      </c>
      <c r="J99" s="54" t="str">
        <f t="shared" si="16"/>
        <v># of Vehicles</v>
      </c>
      <c r="K99" s="54">
        <f t="shared" si="16"/>
        <v>0</v>
      </c>
      <c r="L99" s="54" t="str">
        <f t="shared" si="16"/>
        <v># of Vehicles</v>
      </c>
      <c r="M99" s="54">
        <f t="shared" si="16"/>
        <v>0</v>
      </c>
      <c r="N99" s="54" t="str">
        <f t="shared" si="16"/>
        <v># of Vehicles</v>
      </c>
      <c r="O99" s="54">
        <f t="shared" si="16"/>
        <v>0</v>
      </c>
      <c r="P99" s="54" t="str">
        <f t="shared" si="16"/>
        <v># of Vehicles</v>
      </c>
      <c r="Q99" s="54">
        <f t="shared" si="16"/>
        <v>0</v>
      </c>
      <c r="R99" s="54" t="str">
        <f t="shared" si="16"/>
        <v># of Vehicles</v>
      </c>
      <c r="S99" s="54">
        <f t="shared" si="16"/>
        <v>0</v>
      </c>
      <c r="T99" s="54" t="str">
        <f t="shared" si="16"/>
        <v># of Vehicles</v>
      </c>
      <c r="U99" s="54">
        <f t="shared" si="16"/>
        <v>0</v>
      </c>
      <c r="V99" s="54" t="str">
        <f t="shared" si="16"/>
        <v># of Vehicles</v>
      </c>
      <c r="W99" s="54">
        <f t="shared" si="16"/>
        <v>0</v>
      </c>
      <c r="X99" s="54" t="str">
        <f t="shared" si="16"/>
        <v># of Vehicles</v>
      </c>
      <c r="Y99" s="54">
        <f t="shared" si="16"/>
        <v>0</v>
      </c>
      <c r="AA99" s="54" t="str">
        <f>X99</f>
        <v># of Vehicles</v>
      </c>
      <c r="AB99" s="54">
        <f>Y99</f>
        <v>0</v>
      </c>
    </row>
    <row r="100" spans="1:28" ht="14.7" thickBot="1">
      <c r="A100" s="15" t="s">
        <v>119</v>
      </c>
      <c r="B100" s="59">
        <f>Sheet1!D469</f>
        <v>0</v>
      </c>
      <c r="C100" s="59">
        <f>Sheet1!G469</f>
        <v>0</v>
      </c>
      <c r="D100" s="59">
        <f>Sheet1!D470</f>
        <v>0</v>
      </c>
      <c r="E100" s="59">
        <f>Sheet1!G470</f>
        <v>0</v>
      </c>
      <c r="F100" s="63">
        <f>Sheet1!D471</f>
        <v>0</v>
      </c>
      <c r="G100" s="63">
        <f>Sheet1!G471</f>
        <v>0</v>
      </c>
      <c r="H100" s="59">
        <f>Sheet1!D472</f>
        <v>0</v>
      </c>
      <c r="I100" s="59">
        <f>Sheet1!G472</f>
        <v>0</v>
      </c>
      <c r="J100" s="59">
        <f>Sheet1!D473</f>
        <v>0</v>
      </c>
      <c r="K100" s="59">
        <f>Sheet1!G473</f>
        <v>0</v>
      </c>
      <c r="L100" s="59">
        <f>Sheet1!D474</f>
        <v>0</v>
      </c>
      <c r="M100" s="59">
        <f>Sheet1!G474</f>
        <v>0</v>
      </c>
      <c r="N100" s="59">
        <f>Sheet1!D475</f>
        <v>0</v>
      </c>
      <c r="O100" s="59">
        <f>Sheet1!G475</f>
        <v>0</v>
      </c>
      <c r="P100" s="59">
        <f>Sheet1!D476</f>
        <v>0</v>
      </c>
      <c r="Q100" s="59">
        <f>Sheet1!G476</f>
        <v>0</v>
      </c>
      <c r="R100" s="59">
        <f>Sheet1!D477</f>
        <v>0</v>
      </c>
      <c r="S100" s="59">
        <f>Sheet1!G477</f>
        <v>0</v>
      </c>
      <c r="T100" s="59">
        <f>Sheet1!D478</f>
        <v>0</v>
      </c>
      <c r="U100" s="59">
        <f>Sheet1!G478</f>
        <v>0</v>
      </c>
      <c r="V100" s="59">
        <f>Sheet1!D479</f>
        <v>0</v>
      </c>
      <c r="W100" s="59">
        <f>Sheet1!G479</f>
        <v>0</v>
      </c>
      <c r="X100" s="59">
        <f>Sheet1!D480</f>
        <v>0</v>
      </c>
      <c r="Y100" s="59">
        <f>Sheet1!G480</f>
        <v>0</v>
      </c>
      <c r="AA100">
        <f>B100+D100+F100+H100+J100+L100+N100+P100+R100+T100+V100+X100</f>
        <v>0</v>
      </c>
      <c r="AB100">
        <f>C100+E100+G100+I100+K100+M100+O100+Q100+S100+U100+W100+Y100</f>
        <v>0</v>
      </c>
    </row>
    <row r="101" spans="1:28" ht="14.4">
      <c r="A101" s="205" t="s">
        <v>94</v>
      </c>
      <c r="B101" s="600">
        <f>Sheet1!E469</f>
        <v>0</v>
      </c>
      <c r="C101" s="558"/>
      <c r="D101" s="600">
        <f>Sheet1!E470</f>
        <v>0</v>
      </c>
      <c r="E101" s="558"/>
      <c r="F101" s="600">
        <f>Sheet1!E471</f>
        <v>0</v>
      </c>
      <c r="G101" s="558"/>
      <c r="H101" s="600">
        <f>Sheet1!E472</f>
        <v>0</v>
      </c>
      <c r="I101" s="558"/>
      <c r="J101" s="600">
        <f>Sheet1!E473</f>
        <v>0</v>
      </c>
      <c r="K101" s="558"/>
      <c r="L101" s="600">
        <f>Sheet1!E474</f>
        <v>0</v>
      </c>
      <c r="M101" s="558"/>
      <c r="N101" s="600">
        <f>Sheet1!E475</f>
        <v>0</v>
      </c>
      <c r="O101" s="558"/>
      <c r="P101" s="600">
        <f>Sheet1!E476</f>
        <v>0</v>
      </c>
      <c r="Q101" s="558"/>
      <c r="R101" s="600">
        <f>Sheet1!E477</f>
        <v>0</v>
      </c>
      <c r="S101" s="558"/>
      <c r="T101" s="600">
        <f>Sheet1!E478</f>
        <v>0</v>
      </c>
      <c r="U101" s="558"/>
      <c r="V101" s="600">
        <f>Sheet1!E479</f>
        <v>0</v>
      </c>
      <c r="W101" s="558"/>
      <c r="X101" s="600">
        <f>Sheet1!E480</f>
        <v>0</v>
      </c>
      <c r="Y101" s="558"/>
      <c r="AA101" s="603">
        <f>B101+D101+F101+H101+J101+L101+N101+P101+R101+T101+V101+X101</f>
        <v>0</v>
      </c>
      <c r="AB101" s="573"/>
    </row>
    <row r="102" spans="1:28" ht="14.7" thickBot="1">
      <c r="A102" s="61"/>
      <c r="B102" s="62"/>
      <c r="C102" s="62"/>
      <c r="D102" s="62"/>
      <c r="E102" s="62"/>
      <c r="F102" s="62"/>
      <c r="G102" s="62"/>
      <c r="H102" s="62"/>
      <c r="I102" s="62"/>
      <c r="J102" s="62"/>
      <c r="K102" s="62"/>
      <c r="L102" s="62"/>
      <c r="M102" s="62"/>
      <c r="N102" s="62"/>
      <c r="O102" s="62"/>
      <c r="P102" s="62"/>
      <c r="Q102" s="62"/>
      <c r="R102" s="62"/>
      <c r="S102" s="62"/>
      <c r="T102" s="62"/>
      <c r="U102" s="62"/>
      <c r="V102" s="62"/>
      <c r="W102" s="62"/>
      <c r="X102" s="62"/>
      <c r="Y102" s="62"/>
    </row>
    <row r="103" spans="1:28" ht="23.7" thickBot="1">
      <c r="A103" s="10"/>
      <c r="B103" s="587" t="s">
        <v>4</v>
      </c>
      <c r="C103" s="564"/>
      <c r="D103" s="564"/>
      <c r="E103" s="564"/>
      <c r="F103" s="564"/>
      <c r="G103" s="564"/>
      <c r="H103" s="564"/>
      <c r="I103" s="564"/>
      <c r="J103" s="564"/>
      <c r="K103" s="564"/>
      <c r="L103" s="564"/>
      <c r="M103" s="566"/>
      <c r="N103" s="588" t="s">
        <v>6</v>
      </c>
      <c r="O103" s="564"/>
      <c r="P103" s="564"/>
      <c r="Q103" s="564"/>
      <c r="R103" s="564"/>
      <c r="S103" s="566"/>
      <c r="T103" s="589" t="s">
        <v>8</v>
      </c>
      <c r="U103" s="564"/>
      <c r="V103" s="564"/>
      <c r="W103" s="564"/>
      <c r="X103" s="564"/>
      <c r="Y103" s="566"/>
    </row>
    <row r="104" spans="1:28" ht="16.8" customHeight="1">
      <c r="A104" s="569" t="s">
        <v>98</v>
      </c>
      <c r="B104" s="559" t="s">
        <v>81</v>
      </c>
      <c r="C104" s="560"/>
      <c r="D104" s="559" t="s">
        <v>36</v>
      </c>
      <c r="E104" s="560"/>
      <c r="F104" s="559" t="s">
        <v>82</v>
      </c>
      <c r="G104" s="560"/>
      <c r="H104" s="559" t="s">
        <v>41</v>
      </c>
      <c r="I104" s="560"/>
      <c r="J104" s="559" t="s">
        <v>99</v>
      </c>
      <c r="K104" s="560"/>
      <c r="L104" s="559" t="s">
        <v>100</v>
      </c>
      <c r="M104" s="560"/>
      <c r="N104" s="559" t="s">
        <v>85</v>
      </c>
      <c r="O104" s="560"/>
      <c r="P104" s="559" t="s">
        <v>86</v>
      </c>
      <c r="Q104" s="560"/>
      <c r="R104" s="559" t="s">
        <v>87</v>
      </c>
      <c r="S104" s="560"/>
      <c r="T104" s="559" t="s">
        <v>88</v>
      </c>
      <c r="U104" s="560"/>
      <c r="V104" s="559" t="s">
        <v>101</v>
      </c>
      <c r="W104" s="560"/>
      <c r="X104" s="559" t="s">
        <v>90</v>
      </c>
      <c r="Y104" s="560"/>
    </row>
    <row r="105" spans="1:28" ht="27.3" thickBot="1">
      <c r="A105" s="570"/>
      <c r="B105" s="54" t="str">
        <f t="shared" ref="B105:Y105" si="17">B99</f>
        <v># of Vehicles</v>
      </c>
      <c r="C105" s="54" t="str">
        <f t="shared" si="17"/>
        <v>Total Miles</v>
      </c>
      <c r="D105" s="54" t="str">
        <f t="shared" si="17"/>
        <v># of Vehicles</v>
      </c>
      <c r="E105" s="54" t="str">
        <f t="shared" si="17"/>
        <v>Total Miles</v>
      </c>
      <c r="F105" s="54" t="str">
        <f t="shared" si="17"/>
        <v># of Vehicles</v>
      </c>
      <c r="G105" s="54">
        <f>Sheet1!G99</f>
        <v>0</v>
      </c>
      <c r="H105" s="54" t="str">
        <f t="shared" si="17"/>
        <v># of Vehicles</v>
      </c>
      <c r="I105" s="54">
        <f t="shared" si="17"/>
        <v>0</v>
      </c>
      <c r="J105" s="54" t="str">
        <f t="shared" si="17"/>
        <v># of Vehicles</v>
      </c>
      <c r="K105" s="54">
        <f t="shared" si="17"/>
        <v>0</v>
      </c>
      <c r="L105" s="54" t="str">
        <f t="shared" si="17"/>
        <v># of Vehicles</v>
      </c>
      <c r="M105" s="54">
        <f t="shared" si="17"/>
        <v>0</v>
      </c>
      <c r="N105" s="54" t="str">
        <f t="shared" si="17"/>
        <v># of Vehicles</v>
      </c>
      <c r="O105" s="54">
        <f t="shared" si="17"/>
        <v>0</v>
      </c>
      <c r="P105" s="54" t="str">
        <f t="shared" si="17"/>
        <v># of Vehicles</v>
      </c>
      <c r="Q105" s="54">
        <f t="shared" si="17"/>
        <v>0</v>
      </c>
      <c r="R105" s="54" t="str">
        <f t="shared" si="17"/>
        <v># of Vehicles</v>
      </c>
      <c r="S105" s="54">
        <f t="shared" si="17"/>
        <v>0</v>
      </c>
      <c r="T105" s="54" t="str">
        <f t="shared" si="17"/>
        <v># of Vehicles</v>
      </c>
      <c r="U105" s="54">
        <f t="shared" si="17"/>
        <v>0</v>
      </c>
      <c r="V105" s="54" t="str">
        <f t="shared" si="17"/>
        <v># of Vehicles</v>
      </c>
      <c r="W105" s="54">
        <f t="shared" si="17"/>
        <v>0</v>
      </c>
      <c r="X105" s="54" t="str">
        <f t="shared" si="17"/>
        <v># of Vehicles</v>
      </c>
      <c r="Y105" s="54">
        <f t="shared" si="17"/>
        <v>0</v>
      </c>
      <c r="AA105" s="54" t="str">
        <f>X105</f>
        <v># of Vehicles</v>
      </c>
      <c r="AB105" s="54">
        <f>Y105</f>
        <v>0</v>
      </c>
    </row>
    <row r="106" spans="1:28" ht="14.7" thickBot="1">
      <c r="A106" s="15" t="s">
        <v>120</v>
      </c>
      <c r="B106" s="59">
        <f>Sheet1!D481</f>
        <v>0</v>
      </c>
      <c r="C106" s="59">
        <f>Sheet1!G481</f>
        <v>0</v>
      </c>
      <c r="D106" s="59">
        <f>Sheet1!D482</f>
        <v>0</v>
      </c>
      <c r="E106" s="59">
        <f>Sheet1!G482</f>
        <v>0</v>
      </c>
      <c r="F106" s="63">
        <f>Sheet1!D483</f>
        <v>0</v>
      </c>
      <c r="G106" s="63">
        <f>Sheet1!G483</f>
        <v>0</v>
      </c>
      <c r="H106" s="59">
        <f>Sheet1!D484</f>
        <v>0</v>
      </c>
      <c r="I106" s="59">
        <f>Sheet1!G484</f>
        <v>0</v>
      </c>
      <c r="J106" s="59">
        <f>Sheet1!D485</f>
        <v>0</v>
      </c>
      <c r="K106" s="59">
        <f>Sheet1!G485</f>
        <v>0</v>
      </c>
      <c r="L106" s="59">
        <f>Sheet1!D486</f>
        <v>0</v>
      </c>
      <c r="M106" s="59">
        <f>Sheet1!G486</f>
        <v>0</v>
      </c>
      <c r="N106" s="59">
        <f>Sheet1!D487</f>
        <v>0</v>
      </c>
      <c r="O106" s="59">
        <f>Sheet1!G487</f>
        <v>0</v>
      </c>
      <c r="P106" s="59">
        <f>Sheet1!D488</f>
        <v>0</v>
      </c>
      <c r="Q106" s="59">
        <f>Sheet1!G488</f>
        <v>0</v>
      </c>
      <c r="R106" s="59">
        <f>Sheet1!D489</f>
        <v>0</v>
      </c>
      <c r="S106" s="59">
        <f>Sheet1!G489</f>
        <v>0</v>
      </c>
      <c r="T106" s="59">
        <f>Sheet1!D490</f>
        <v>0</v>
      </c>
      <c r="U106" s="59">
        <f>Sheet1!G490</f>
        <v>0</v>
      </c>
      <c r="V106" s="59">
        <f>Sheet1!D491</f>
        <v>0</v>
      </c>
      <c r="W106" s="59">
        <f>Sheet1!G491</f>
        <v>0</v>
      </c>
      <c r="X106" s="59">
        <f>Sheet1!D492</f>
        <v>0</v>
      </c>
      <c r="Y106" s="59">
        <f>Sheet1!G492</f>
        <v>0</v>
      </c>
      <c r="AA106">
        <f>B106+D106+F106+H106+J106+L106+N106+P106+R106+T106+V106+X106</f>
        <v>0</v>
      </c>
      <c r="AB106">
        <f>C106+E106+G106+I106+K106+M106+O106+Q106+S106+U106+W106+Y106</f>
        <v>0</v>
      </c>
    </row>
    <row r="107" spans="1:28" ht="14.4">
      <c r="A107" s="205" t="s">
        <v>94</v>
      </c>
      <c r="B107" s="600">
        <f>Sheet1!E481</f>
        <v>0</v>
      </c>
      <c r="C107" s="558"/>
      <c r="D107" s="600">
        <f>Sheet1!E482</f>
        <v>0</v>
      </c>
      <c r="E107" s="558"/>
      <c r="F107" s="600">
        <f>Sheet1!E483</f>
        <v>0</v>
      </c>
      <c r="G107" s="558"/>
      <c r="H107" s="600">
        <f>Sheet1!E484</f>
        <v>0</v>
      </c>
      <c r="I107" s="558"/>
      <c r="J107" s="600">
        <f>Sheet1!E485</f>
        <v>0</v>
      </c>
      <c r="K107" s="558"/>
      <c r="L107" s="600">
        <f>Sheet1!E486</f>
        <v>0</v>
      </c>
      <c r="M107" s="558"/>
      <c r="N107" s="600">
        <f>Sheet1!E487</f>
        <v>0</v>
      </c>
      <c r="O107" s="558"/>
      <c r="P107" s="600">
        <f>Sheet1!E488</f>
        <v>0</v>
      </c>
      <c r="Q107" s="558"/>
      <c r="R107" s="600">
        <f>Sheet1!E489</f>
        <v>0</v>
      </c>
      <c r="S107" s="558"/>
      <c r="T107" s="600">
        <f>Sheet1!E490</f>
        <v>0</v>
      </c>
      <c r="U107" s="558"/>
      <c r="V107" s="600">
        <f>Sheet1!E491</f>
        <v>0</v>
      </c>
      <c r="W107" s="558"/>
      <c r="X107" s="600">
        <f>Sheet1!E492</f>
        <v>0</v>
      </c>
      <c r="Y107" s="558"/>
      <c r="AA107" s="603">
        <f>B107+D107+F107+H107+J107+L107+N107+P107+R107+T107+V107+X107</f>
        <v>0</v>
      </c>
      <c r="AB107" s="573"/>
    </row>
    <row r="108" spans="1:28" ht="15.3" thickBot="1"/>
    <row r="109" spans="1:28" ht="23.7" thickBot="1">
      <c r="A109" s="10"/>
      <c r="B109" s="587" t="s">
        <v>4</v>
      </c>
      <c r="C109" s="564"/>
      <c r="D109" s="564"/>
      <c r="E109" s="564"/>
      <c r="F109" s="564"/>
      <c r="G109" s="564"/>
      <c r="H109" s="564"/>
      <c r="I109" s="564"/>
      <c r="J109" s="564"/>
      <c r="K109" s="564"/>
      <c r="L109" s="564"/>
      <c r="M109" s="566"/>
      <c r="N109" s="588" t="s">
        <v>6</v>
      </c>
      <c r="O109" s="564"/>
      <c r="P109" s="564"/>
      <c r="Q109" s="564"/>
      <c r="R109" s="564"/>
      <c r="S109" s="566"/>
      <c r="T109" s="589" t="s">
        <v>8</v>
      </c>
      <c r="U109" s="564"/>
      <c r="V109" s="564"/>
      <c r="W109" s="564"/>
      <c r="X109" s="564"/>
      <c r="Y109" s="566"/>
    </row>
    <row r="110" spans="1:28" ht="16.8" customHeight="1">
      <c r="A110" s="569" t="s">
        <v>98</v>
      </c>
      <c r="B110" s="559" t="s">
        <v>81</v>
      </c>
      <c r="C110" s="560"/>
      <c r="D110" s="559" t="s">
        <v>36</v>
      </c>
      <c r="E110" s="560"/>
      <c r="F110" s="559" t="s">
        <v>82</v>
      </c>
      <c r="G110" s="560"/>
      <c r="H110" s="559" t="s">
        <v>41</v>
      </c>
      <c r="I110" s="560"/>
      <c r="J110" s="559" t="s">
        <v>99</v>
      </c>
      <c r="K110" s="560"/>
      <c r="L110" s="559" t="s">
        <v>100</v>
      </c>
      <c r="M110" s="560"/>
      <c r="N110" s="559" t="s">
        <v>85</v>
      </c>
      <c r="O110" s="560"/>
      <c r="P110" s="559" t="s">
        <v>86</v>
      </c>
      <c r="Q110" s="560"/>
      <c r="R110" s="559" t="s">
        <v>87</v>
      </c>
      <c r="S110" s="560"/>
      <c r="T110" s="559" t="s">
        <v>88</v>
      </c>
      <c r="U110" s="560"/>
      <c r="V110" s="559" t="s">
        <v>101</v>
      </c>
      <c r="W110" s="560"/>
      <c r="X110" s="559" t="s">
        <v>90</v>
      </c>
      <c r="Y110" s="560"/>
    </row>
    <row r="111" spans="1:28" ht="27.3" thickBot="1">
      <c r="A111" s="570"/>
      <c r="B111" s="54" t="str">
        <f t="shared" ref="B111:Y111" si="18">B105</f>
        <v># of Vehicles</v>
      </c>
      <c r="C111" s="54" t="str">
        <f t="shared" si="18"/>
        <v>Total Miles</v>
      </c>
      <c r="D111" s="54" t="str">
        <f t="shared" si="18"/>
        <v># of Vehicles</v>
      </c>
      <c r="E111" s="54" t="str">
        <f t="shared" si="18"/>
        <v>Total Miles</v>
      </c>
      <c r="F111" s="54" t="str">
        <f t="shared" si="18"/>
        <v># of Vehicles</v>
      </c>
      <c r="G111" s="54">
        <f>Sheet1!G105</f>
        <v>0</v>
      </c>
      <c r="H111" s="54" t="str">
        <f t="shared" si="18"/>
        <v># of Vehicles</v>
      </c>
      <c r="I111" s="54">
        <f t="shared" si="18"/>
        <v>0</v>
      </c>
      <c r="J111" s="54" t="str">
        <f t="shared" si="18"/>
        <v># of Vehicles</v>
      </c>
      <c r="K111" s="54">
        <f t="shared" si="18"/>
        <v>0</v>
      </c>
      <c r="L111" s="54" t="str">
        <f t="shared" si="18"/>
        <v># of Vehicles</v>
      </c>
      <c r="M111" s="54">
        <f t="shared" si="18"/>
        <v>0</v>
      </c>
      <c r="N111" s="54" t="str">
        <f t="shared" si="18"/>
        <v># of Vehicles</v>
      </c>
      <c r="O111" s="54">
        <f t="shared" si="18"/>
        <v>0</v>
      </c>
      <c r="P111" s="54" t="str">
        <f t="shared" si="18"/>
        <v># of Vehicles</v>
      </c>
      <c r="Q111" s="54">
        <f t="shared" si="18"/>
        <v>0</v>
      </c>
      <c r="R111" s="54" t="str">
        <f t="shared" si="18"/>
        <v># of Vehicles</v>
      </c>
      <c r="S111" s="54">
        <f t="shared" si="18"/>
        <v>0</v>
      </c>
      <c r="T111" s="54" t="str">
        <f t="shared" si="18"/>
        <v># of Vehicles</v>
      </c>
      <c r="U111" s="54">
        <f t="shared" si="18"/>
        <v>0</v>
      </c>
      <c r="V111" s="54" t="str">
        <f t="shared" si="18"/>
        <v># of Vehicles</v>
      </c>
      <c r="W111" s="54">
        <f t="shared" si="18"/>
        <v>0</v>
      </c>
      <c r="X111" s="54" t="str">
        <f t="shared" si="18"/>
        <v># of Vehicles</v>
      </c>
      <c r="Y111" s="54">
        <f t="shared" si="18"/>
        <v>0</v>
      </c>
      <c r="AA111" s="54" t="str">
        <f>X111</f>
        <v># of Vehicles</v>
      </c>
      <c r="AB111" s="54">
        <f>Y111</f>
        <v>0</v>
      </c>
    </row>
    <row r="112" spans="1:28" ht="27.3" thickBot="1">
      <c r="A112" s="15" t="s">
        <v>121</v>
      </c>
      <c r="B112" s="59">
        <f>Sheet1!D493</f>
        <v>0</v>
      </c>
      <c r="C112" s="59">
        <f>Sheet1!G493</f>
        <v>0</v>
      </c>
      <c r="D112" s="59">
        <f>Sheet1!D494</f>
        <v>0</v>
      </c>
      <c r="E112" s="59">
        <f>Sheet1!G494</f>
        <v>0</v>
      </c>
      <c r="F112" s="59">
        <f>Sheet1!D495</f>
        <v>0</v>
      </c>
      <c r="G112" s="59">
        <f>Sheet1!G495</f>
        <v>0</v>
      </c>
      <c r="H112" s="59">
        <f>Sheet1!D496</f>
        <v>0</v>
      </c>
      <c r="I112" s="59">
        <f>Sheet1!G496</f>
        <v>0</v>
      </c>
      <c r="J112" s="59">
        <f>Sheet1!D497</f>
        <v>0</v>
      </c>
      <c r="K112" s="59">
        <f>Sheet1!G497</f>
        <v>0</v>
      </c>
      <c r="L112" s="59">
        <f>Sheet1!D498</f>
        <v>0</v>
      </c>
      <c r="M112" s="59">
        <f>Sheet1!G498</f>
        <v>0</v>
      </c>
      <c r="N112" s="59">
        <f>Sheet1!D499</f>
        <v>0</v>
      </c>
      <c r="O112" s="59">
        <f>Sheet1!G499</f>
        <v>0</v>
      </c>
      <c r="P112" s="59">
        <f>Sheet1!D500</f>
        <v>0</v>
      </c>
      <c r="Q112" s="59">
        <f>Sheet1!G500</f>
        <v>0</v>
      </c>
      <c r="R112" s="59">
        <f>Sheet1!D501</f>
        <v>0</v>
      </c>
      <c r="S112" s="59">
        <f>Sheet1!G501</f>
        <v>0</v>
      </c>
      <c r="T112" s="59">
        <f>Sheet1!D502</f>
        <v>0</v>
      </c>
      <c r="U112" s="59">
        <f>Sheet1!G502</f>
        <v>0</v>
      </c>
      <c r="V112" s="59">
        <f>Sheet1!D503</f>
        <v>0</v>
      </c>
      <c r="W112" s="59">
        <f>Sheet1!G503</f>
        <v>0</v>
      </c>
      <c r="X112" s="59">
        <f>Sheet1!D504</f>
        <v>0</v>
      </c>
      <c r="Y112" s="59">
        <f>Sheet1!G504</f>
        <v>0</v>
      </c>
      <c r="AA112">
        <f>B112+D112+F112+H112+J112+L112+N112+P112+R112+T112+V112+X112</f>
        <v>0</v>
      </c>
      <c r="AB112">
        <f>C112+E112+G112+I112+K112+M112+O112+Q112+S112+U112+W112+Y112</f>
        <v>0</v>
      </c>
    </row>
    <row r="113" spans="1:28" ht="14.4">
      <c r="A113" s="205" t="s">
        <v>94</v>
      </c>
      <c r="B113" s="600">
        <f>Sheet1!E493</f>
        <v>0</v>
      </c>
      <c r="C113" s="558"/>
      <c r="D113" s="600">
        <f>Sheet1!E494</f>
        <v>0</v>
      </c>
      <c r="E113" s="558"/>
      <c r="F113" s="600">
        <f>Sheet1!E495</f>
        <v>0</v>
      </c>
      <c r="G113" s="558"/>
      <c r="H113" s="600">
        <f>Sheet1!E496</f>
        <v>0</v>
      </c>
      <c r="I113" s="558"/>
      <c r="J113" s="600">
        <f>Sheet1!E497</f>
        <v>0</v>
      </c>
      <c r="K113" s="558"/>
      <c r="L113" s="600">
        <f>Sheet1!E498</f>
        <v>0</v>
      </c>
      <c r="M113" s="558"/>
      <c r="N113" s="600">
        <f>Sheet1!E499</f>
        <v>0</v>
      </c>
      <c r="O113" s="558"/>
      <c r="P113" s="600">
        <f>Sheet1!E500</f>
        <v>0</v>
      </c>
      <c r="Q113" s="558"/>
      <c r="R113" s="600">
        <f>Sheet1!E501</f>
        <v>0</v>
      </c>
      <c r="S113" s="558"/>
      <c r="T113" s="600">
        <f>Sheet1!E502</f>
        <v>0</v>
      </c>
      <c r="U113" s="558"/>
      <c r="V113" s="600">
        <f>Sheet1!E503</f>
        <v>0</v>
      </c>
      <c r="W113" s="558"/>
      <c r="X113" s="600">
        <f>Sheet1!E504</f>
        <v>0</v>
      </c>
      <c r="Y113" s="558"/>
      <c r="AA113" s="603">
        <f>B113+D113+F113+H113+J113+L113+N113+P113+R113+T113+V113+X113</f>
        <v>0</v>
      </c>
      <c r="AB113" s="573"/>
    </row>
    <row r="115" spans="1:28" ht="15.3" thickBot="1"/>
    <row r="116" spans="1:28" ht="23.7" thickBot="1">
      <c r="A116" s="10"/>
      <c r="B116" s="587" t="s">
        <v>4</v>
      </c>
      <c r="C116" s="564"/>
      <c r="D116" s="564"/>
      <c r="E116" s="564"/>
      <c r="F116" s="564"/>
      <c r="G116" s="564"/>
      <c r="H116" s="564"/>
      <c r="I116" s="564"/>
      <c r="J116" s="564"/>
      <c r="K116" s="564"/>
      <c r="L116" s="564"/>
      <c r="M116" s="566"/>
      <c r="N116" s="588" t="s">
        <v>6</v>
      </c>
      <c r="O116" s="564"/>
      <c r="P116" s="564"/>
      <c r="Q116" s="564"/>
      <c r="R116" s="564"/>
      <c r="S116" s="566"/>
      <c r="T116" s="589" t="s">
        <v>8</v>
      </c>
      <c r="U116" s="564"/>
      <c r="V116" s="564"/>
      <c r="W116" s="564"/>
      <c r="X116" s="564"/>
      <c r="Y116" s="566"/>
    </row>
    <row r="117" spans="1:28" ht="16.8" customHeight="1">
      <c r="A117" s="10"/>
      <c r="B117" s="559" t="s">
        <v>81</v>
      </c>
      <c r="C117" s="560"/>
      <c r="D117" s="559" t="s">
        <v>36</v>
      </c>
      <c r="E117" s="560"/>
      <c r="F117" s="559" t="s">
        <v>82</v>
      </c>
      <c r="G117" s="560"/>
      <c r="H117" s="559" t="s">
        <v>41</v>
      </c>
      <c r="I117" s="560"/>
      <c r="J117" s="559" t="s">
        <v>99</v>
      </c>
      <c r="K117" s="560"/>
      <c r="L117" s="559" t="s">
        <v>100</v>
      </c>
      <c r="M117" s="560"/>
      <c r="N117" s="559" t="s">
        <v>85</v>
      </c>
      <c r="O117" s="560"/>
      <c r="P117" s="559" t="s">
        <v>86</v>
      </c>
      <c r="Q117" s="560"/>
      <c r="R117" s="559" t="s">
        <v>87</v>
      </c>
      <c r="S117" s="560"/>
      <c r="T117" s="559" t="s">
        <v>88</v>
      </c>
      <c r="U117" s="560"/>
      <c r="V117" s="559" t="s">
        <v>101</v>
      </c>
      <c r="W117" s="560"/>
      <c r="X117" s="559" t="s">
        <v>90</v>
      </c>
      <c r="Y117" s="560"/>
    </row>
    <row r="118" spans="1:28" ht="27">
      <c r="B118" s="54" t="str">
        <f t="shared" ref="B118:Y118" si="19">B111</f>
        <v># of Vehicles</v>
      </c>
      <c r="C118" s="54" t="str">
        <f t="shared" si="19"/>
        <v>Total Miles</v>
      </c>
      <c r="D118" s="54" t="str">
        <f t="shared" si="19"/>
        <v># of Vehicles</v>
      </c>
      <c r="E118" s="54" t="str">
        <f t="shared" si="19"/>
        <v>Total Miles</v>
      </c>
      <c r="F118" s="54" t="str">
        <f t="shared" si="19"/>
        <v># of Vehicles</v>
      </c>
      <c r="G118" s="54">
        <f>Sheet1!G111</f>
        <v>0</v>
      </c>
      <c r="H118" s="54" t="str">
        <f t="shared" si="19"/>
        <v># of Vehicles</v>
      </c>
      <c r="I118" s="54">
        <f t="shared" si="19"/>
        <v>0</v>
      </c>
      <c r="J118" s="54" t="str">
        <f t="shared" si="19"/>
        <v># of Vehicles</v>
      </c>
      <c r="K118" s="54">
        <f t="shared" si="19"/>
        <v>0</v>
      </c>
      <c r="L118" s="54" t="str">
        <f t="shared" si="19"/>
        <v># of Vehicles</v>
      </c>
      <c r="M118" s="54">
        <f t="shared" si="19"/>
        <v>0</v>
      </c>
      <c r="N118" s="54" t="str">
        <f t="shared" si="19"/>
        <v># of Vehicles</v>
      </c>
      <c r="O118" s="54">
        <f t="shared" si="19"/>
        <v>0</v>
      </c>
      <c r="P118" s="54" t="str">
        <f t="shared" si="19"/>
        <v># of Vehicles</v>
      </c>
      <c r="Q118" s="54">
        <f t="shared" si="19"/>
        <v>0</v>
      </c>
      <c r="R118" s="54" t="str">
        <f t="shared" si="19"/>
        <v># of Vehicles</v>
      </c>
      <c r="S118" s="54">
        <f t="shared" si="19"/>
        <v>0</v>
      </c>
      <c r="T118" s="54" t="str">
        <f t="shared" si="19"/>
        <v># of Vehicles</v>
      </c>
      <c r="U118" s="54">
        <f t="shared" si="19"/>
        <v>0</v>
      </c>
      <c r="V118" s="54" t="str">
        <f t="shared" si="19"/>
        <v># of Vehicles</v>
      </c>
      <c r="W118" s="54">
        <f t="shared" si="19"/>
        <v>0</v>
      </c>
      <c r="X118" s="54" t="str">
        <f t="shared" si="19"/>
        <v># of Vehicles</v>
      </c>
      <c r="Y118" s="54">
        <f t="shared" si="19"/>
        <v>0</v>
      </c>
    </row>
    <row r="119" spans="1:28">
      <c r="A119" s="60" t="s">
        <v>122</v>
      </c>
      <c r="B119" s="64">
        <f t="shared" ref="B119:Y119" si="20">B4+B10+B16+B22+B28+B34+B40+B46+B52+B58+B64+B70+B76+B82+B88+B94+B100+B106+B112</f>
        <v>0</v>
      </c>
      <c r="C119" s="64">
        <f t="shared" si="20"/>
        <v>0</v>
      </c>
      <c r="D119" s="64">
        <f t="shared" si="20"/>
        <v>0</v>
      </c>
      <c r="E119" s="64">
        <f t="shared" si="20"/>
        <v>0</v>
      </c>
      <c r="F119" s="64">
        <f t="shared" si="20"/>
        <v>6</v>
      </c>
      <c r="G119" s="64">
        <f>Sheet1!G4+G10+G16+G22+G28+G34+G40+G46+G52+G58+G64+G70+G76+G82+G88+G94+G100+G106+G112</f>
        <v>0</v>
      </c>
      <c r="H119" s="64">
        <f t="shared" si="20"/>
        <v>0</v>
      </c>
      <c r="I119" s="64">
        <f t="shared" si="20"/>
        <v>0</v>
      </c>
      <c r="J119" s="64">
        <f t="shared" si="20"/>
        <v>0</v>
      </c>
      <c r="K119" s="64">
        <f t="shared" si="20"/>
        <v>0</v>
      </c>
      <c r="L119" s="64">
        <f t="shared" si="20"/>
        <v>0</v>
      </c>
      <c r="M119" s="64">
        <f t="shared" si="20"/>
        <v>0</v>
      </c>
      <c r="N119" s="64">
        <f t="shared" si="20"/>
        <v>1</v>
      </c>
      <c r="O119" s="64">
        <f t="shared" si="20"/>
        <v>0</v>
      </c>
      <c r="P119" s="64">
        <f t="shared" si="20"/>
        <v>0</v>
      </c>
      <c r="Q119" s="64">
        <f t="shared" si="20"/>
        <v>0</v>
      </c>
      <c r="R119" s="64">
        <f t="shared" si="20"/>
        <v>0</v>
      </c>
      <c r="S119" s="64">
        <f t="shared" si="20"/>
        <v>0</v>
      </c>
      <c r="T119" s="64">
        <f t="shared" si="20"/>
        <v>0</v>
      </c>
      <c r="U119" s="64">
        <f t="shared" si="20"/>
        <v>0</v>
      </c>
      <c r="V119" s="64">
        <f t="shared" si="20"/>
        <v>0</v>
      </c>
      <c r="W119" s="64">
        <f t="shared" si="20"/>
        <v>0</v>
      </c>
      <c r="X119" s="64">
        <f t="shared" si="20"/>
        <v>0</v>
      </c>
      <c r="Y119" s="64">
        <f t="shared" si="20"/>
        <v>0</v>
      </c>
      <c r="AA119">
        <f>B119+D119+F119+H119+J119+L119+N119+P119+R119+T119+V119+X119</f>
        <v>7</v>
      </c>
      <c r="AB119">
        <f>C119+E119+G119+I119+K119+M119+O119+Q119+S119+U119+W119+Y119</f>
        <v>0</v>
      </c>
    </row>
    <row r="120" spans="1:28">
      <c r="A120" s="60" t="s">
        <v>123</v>
      </c>
      <c r="B120" s="60">
        <f>B5+B11+B17+B23+B29+B35+B41+B47+B53+B59+B65+B71+B77+B83+B89+B95+B101+B107+B113</f>
        <v>0</v>
      </c>
      <c r="D120" s="60">
        <f>D5+D11+D17+D23+D29+D35+D41+D47+D53+D59+D65+D71+D77+D83+D89+D95+D101+D107+D113</f>
        <v>0</v>
      </c>
      <c r="F120" s="60">
        <f>F5+F11+F17+F23+F29+F35+F41+F47+F53+F59+F65+F71+F77+F83+F89+F95+F101+F107+F113</f>
        <v>0</v>
      </c>
      <c r="H120" s="60">
        <f>H5+H11+H17+H23+H29+H35+H41+H47+H53+H59+H65+H71+H77+H83+H89+H95+H101+H107+H113</f>
        <v>0</v>
      </c>
      <c r="J120" s="60">
        <f>J5+J11+J17+J23+J29+J35+J41+J47+J53+J59+J65+J71+J77+J83+J89+J95+J101+J107+J113</f>
        <v>0</v>
      </c>
      <c r="L120" s="60">
        <f>L5+L11+L17+L23+L29+L35+L41+L47+L53+L59+L65+L71+L77+L83+L89+L95+L101+L107+L113</f>
        <v>0</v>
      </c>
      <c r="N120" s="60">
        <f>N5+N11+N17+N23+N29+N35+N41+N47+N53+N59+N65+N71+N77+N83+N89+N95+N101+N107+N113</f>
        <v>0</v>
      </c>
      <c r="P120" s="60">
        <f>P5+P11+P17+P23+P29+P35+P41+P47+P53+P59+P65+P71+P77+P83+P89+P95+P101+P107+P113</f>
        <v>0</v>
      </c>
      <c r="R120" s="60">
        <f>R5+R11+R17+R23+R29+R35+R41+R47+R53+R59+R65+R71+R77+R83+R89+R95+R101+R107+R113</f>
        <v>0</v>
      </c>
      <c r="T120" s="60">
        <f>T5+T11+T17+T23+T29+T35+T41+T47+T53+T59+T65+T71+T77+T83+T89+T95+T101+T107+T113</f>
        <v>0</v>
      </c>
      <c r="V120" s="60">
        <f>V5+V11+V17+V23+V29+V35+V41+V47+V53+V59+V65+V71+V77+V83+V89+V95+V101+V107+V113</f>
        <v>0</v>
      </c>
      <c r="X120" s="60">
        <f>X5+X11+X17+X23+X29+X35+X41+X47+X53+X59+X65+X71+X77+X83+X89+X95+X101+X107+X113</f>
        <v>0</v>
      </c>
      <c r="AA120" s="111">
        <f>SUM(B120:Y120)</f>
        <v>0</v>
      </c>
    </row>
  </sheetData>
  <mergeCells count="566">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H71:I71"/>
    <mergeCell ref="J71:K71"/>
    <mergeCell ref="L71:M71"/>
    <mergeCell ref="N71:O71"/>
    <mergeCell ref="P71:Q71"/>
    <mergeCell ref="R71:S71"/>
    <mergeCell ref="N59:O59"/>
    <mergeCell ref="P59:Q59"/>
    <mergeCell ref="R59:S59"/>
    <mergeCell ref="R68:S68"/>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B104:C104"/>
    <mergeCell ref="D104:E104"/>
    <mergeCell ref="F104:G104"/>
    <mergeCell ref="H104:I104"/>
    <mergeCell ref="J104:K104"/>
    <mergeCell ref="L104:M104"/>
    <mergeCell ref="N104:O104"/>
    <mergeCell ref="P104:Q104"/>
    <mergeCell ref="R107:S107"/>
    <mergeCell ref="R104:S104"/>
    <mergeCell ref="V98:W98"/>
    <mergeCell ref="X98:Y98"/>
    <mergeCell ref="B97:M97"/>
    <mergeCell ref="N97:S97"/>
    <mergeCell ref="T97:Y97"/>
    <mergeCell ref="A98:A99"/>
    <mergeCell ref="B98:C98"/>
    <mergeCell ref="D98:E98"/>
    <mergeCell ref="F98:G98"/>
    <mergeCell ref="H98:I98"/>
    <mergeCell ref="J98:K98"/>
    <mergeCell ref="L98:M98"/>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A50:A51"/>
    <mergeCell ref="B50:C50"/>
    <mergeCell ref="D50:E50"/>
    <mergeCell ref="F50:G50"/>
    <mergeCell ref="H50:I50"/>
    <mergeCell ref="J50:K50"/>
    <mergeCell ref="L50:M50"/>
    <mergeCell ref="R44:S44"/>
    <mergeCell ref="T44:U44"/>
    <mergeCell ref="V44:W44"/>
    <mergeCell ref="X44:Y44"/>
    <mergeCell ref="A44:A45"/>
    <mergeCell ref="B44:C44"/>
    <mergeCell ref="D44:E44"/>
    <mergeCell ref="F44:G44"/>
    <mergeCell ref="H44:I44"/>
    <mergeCell ref="J44:K44"/>
    <mergeCell ref="L44:M44"/>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A26:A27"/>
    <mergeCell ref="B26:C26"/>
    <mergeCell ref="D26:E26"/>
    <mergeCell ref="F26:G26"/>
    <mergeCell ref="H26:I26"/>
    <mergeCell ref="J26:K26"/>
    <mergeCell ref="L26:M26"/>
    <mergeCell ref="N32:O32"/>
    <mergeCell ref="P32:Q32"/>
    <mergeCell ref="A32:A33"/>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R14:S14"/>
    <mergeCell ref="T14:U14"/>
    <mergeCell ref="V14:W14"/>
    <mergeCell ref="X14:Y14"/>
    <mergeCell ref="B13:M13"/>
    <mergeCell ref="N13:S13"/>
    <mergeCell ref="T13:Y13"/>
    <mergeCell ref="N14:O14"/>
    <mergeCell ref="P14:Q14"/>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2:S2"/>
    <mergeCell ref="T2:U2"/>
    <mergeCell ref="V2:W2"/>
    <mergeCell ref="X2:Y2"/>
    <mergeCell ref="B1:M1"/>
    <mergeCell ref="N1:S1"/>
    <mergeCell ref="T1:Y1"/>
    <mergeCell ref="A2:A3"/>
    <mergeCell ref="B2:C2"/>
    <mergeCell ref="D2:E2"/>
    <mergeCell ref="F2:G2"/>
    <mergeCell ref="H2:I2"/>
    <mergeCell ref="J2:K2"/>
    <mergeCell ref="L2:M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D88F0-441C-4609-9991-9349AB81B1F3}">
  <sheetPr>
    <tabColor rgb="FF92D050"/>
  </sheetPr>
  <dimension ref="A1:O26"/>
  <sheetViews>
    <sheetView workbookViewId="0">
      <selection activeCell="G21" sqref="G21"/>
    </sheetView>
  </sheetViews>
  <sheetFormatPr defaultRowHeight="14.4"/>
  <cols>
    <col min="1" max="1" width="20.578125" customWidth="1"/>
    <col min="2" max="8" width="9.15625" customWidth="1"/>
    <col min="9" max="9" width="12.68359375" bestFit="1" customWidth="1"/>
  </cols>
  <sheetData>
    <row r="1" spans="1:15" ht="16.8">
      <c r="A1" s="610" t="s">
        <v>124</v>
      </c>
      <c r="B1" s="599"/>
      <c r="C1" s="599"/>
      <c r="D1" s="599"/>
      <c r="E1" s="599"/>
      <c r="F1" s="599"/>
      <c r="G1" s="65">
        <f>'User Profile'!$D$17</f>
        <v>2021</v>
      </c>
      <c r="H1" s="65">
        <f>'User Profile'!$D$18</f>
        <v>2022</v>
      </c>
      <c r="I1" s="9"/>
    </row>
    <row r="2" spans="1:15" ht="16.8">
      <c r="A2" s="66"/>
      <c r="B2" s="67"/>
      <c r="C2" s="67"/>
      <c r="D2" s="67"/>
      <c r="E2" s="67"/>
      <c r="F2" s="67"/>
      <c r="G2" s="10"/>
      <c r="H2" s="10"/>
      <c r="I2" s="9"/>
    </row>
    <row r="3" spans="1:15" ht="29.4">
      <c r="A3" s="611" t="s">
        <v>125</v>
      </c>
      <c r="B3" s="599"/>
      <c r="C3" s="599"/>
      <c r="D3" s="599"/>
      <c r="E3" s="599"/>
      <c r="F3" s="586"/>
      <c r="G3" s="611" t="s">
        <v>126</v>
      </c>
      <c r="H3" s="586"/>
      <c r="I3" s="68" t="s">
        <v>127</v>
      </c>
      <c r="K3" s="89" t="str">
        <f>IF('User Profile'!$D$19="US Units", G1&amp;" GGE", G1&amp;" GLE")</f>
        <v>2021 GLE</v>
      </c>
      <c r="L3" s="89" t="str">
        <f>IF('User Profile'!$D$19="US Units", H1&amp;" GGE", H1&amp;" GLE")</f>
        <v>2022 GLE</v>
      </c>
      <c r="M3" s="30"/>
      <c r="N3" s="89" t="str">
        <f>G1&amp;" CO2 (kg)"</f>
        <v>2021 CO2 (kg)</v>
      </c>
      <c r="O3" s="89" t="str">
        <f>H1&amp;" CO2 (kg)"</f>
        <v>2022 CO2 (kg)</v>
      </c>
    </row>
    <row r="4" spans="1:15" ht="15.3">
      <c r="A4" s="612" t="s">
        <v>128</v>
      </c>
      <c r="B4" s="599"/>
      <c r="C4" s="599"/>
      <c r="D4" s="599"/>
      <c r="E4" s="599"/>
      <c r="F4" s="586"/>
      <c r="G4" s="231">
        <f>Sheet1!I505</f>
        <v>0</v>
      </c>
      <c r="H4" s="231">
        <f>Sheet1!I524</f>
        <v>0</v>
      </c>
      <c r="I4" s="50" t="str">
        <f>Sheet1!K505</f>
        <v>gallons</v>
      </c>
      <c r="K4" s="232">
        <f>G4</f>
        <v>0</v>
      </c>
      <c r="L4" s="232">
        <f>H4</f>
        <v>0</v>
      </c>
      <c r="M4" s="69"/>
      <c r="N4" s="233">
        <f>8.78*IF('User Profile'!$D$19="US Units",K4,K4/3.7854)</f>
        <v>0</v>
      </c>
      <c r="O4" s="233">
        <f>8.78*IF('User Profile'!$D$19="US Units",L4,L4/3.7854)</f>
        <v>0</v>
      </c>
    </row>
    <row r="5" spans="1:15" ht="15.3">
      <c r="A5" s="70" t="s">
        <v>130</v>
      </c>
      <c r="B5" s="71"/>
      <c r="C5" s="71"/>
      <c r="D5" s="71"/>
      <c r="E5" s="71"/>
      <c r="F5" s="72"/>
      <c r="G5" s="234">
        <f>Sheet1!I506</f>
        <v>0</v>
      </c>
      <c r="H5" s="234">
        <f>Sheet1!I525</f>
        <v>0</v>
      </c>
      <c r="I5" s="73" t="str">
        <f>Sheet1!K506</f>
        <v>gallons</v>
      </c>
      <c r="K5" s="235">
        <f>G5*1.13</f>
        <v>0</v>
      </c>
      <c r="L5" s="235">
        <f>H5*1.13</f>
        <v>0</v>
      </c>
      <c r="M5" s="69"/>
      <c r="N5" s="235">
        <f>10.21*IF('User Profile'!$D$19="US Units",G5,G5/3.7854)</f>
        <v>0</v>
      </c>
      <c r="O5" s="235">
        <f>10.21*IF('User Profile'!$D$19="US Units",H5,H5/3.7854)</f>
        <v>0</v>
      </c>
    </row>
    <row r="6" spans="1:15" ht="15.3">
      <c r="A6" s="74" t="s">
        <v>131</v>
      </c>
      <c r="B6" s="75"/>
      <c r="C6" s="75"/>
      <c r="D6" s="75"/>
      <c r="E6" s="75"/>
      <c r="F6" s="76"/>
      <c r="G6" s="231">
        <f>Sheet1!I507</f>
        <v>0</v>
      </c>
      <c r="H6" s="231">
        <f>Sheet1!I526</f>
        <v>0</v>
      </c>
      <c r="I6" s="50" t="str">
        <f>Sheet1!K507</f>
        <v>kWh</v>
      </c>
      <c r="K6" s="233">
        <f>IF('User Profile'!$D$19="US Units",G6/33.7,3.7854*G6/33.7)</f>
        <v>0</v>
      </c>
      <c r="L6" s="233">
        <f>IF('User Profile'!$D$19="US Units",H6/33.7,3.7854*H6/33.7)</f>
        <v>0</v>
      </c>
      <c r="M6" s="69"/>
      <c r="N6" s="233">
        <f>G6*0.56</f>
        <v>0</v>
      </c>
      <c r="O6" s="233">
        <f>H6*0.56</f>
        <v>0</v>
      </c>
    </row>
    <row r="7" spans="1:15" ht="29.1" customHeight="1">
      <c r="A7" s="613" t="s">
        <v>133</v>
      </c>
      <c r="B7" s="599"/>
      <c r="C7" s="599"/>
      <c r="D7" s="599"/>
      <c r="E7" s="599"/>
      <c r="F7" s="599"/>
      <c r="G7" s="599"/>
      <c r="H7" s="599"/>
      <c r="I7" s="586"/>
      <c r="K7" s="236" t="s">
        <v>134</v>
      </c>
      <c r="L7" s="236" t="s">
        <v>134</v>
      </c>
      <c r="M7" s="69"/>
      <c r="N7" s="236" t="s">
        <v>134</v>
      </c>
      <c r="O7" s="236" t="s">
        <v>134</v>
      </c>
    </row>
    <row r="8" spans="1:15" ht="15.3">
      <c r="A8" s="605" t="s">
        <v>300</v>
      </c>
      <c r="B8" s="606"/>
      <c r="C8" s="606"/>
      <c r="D8" s="606"/>
      <c r="E8" s="606"/>
      <c r="F8" s="607"/>
      <c r="G8" s="244">
        <f>Sheet1!I508</f>
        <v>0</v>
      </c>
      <c r="H8" s="244">
        <f>Sheet1!I527</f>
        <v>0</v>
      </c>
      <c r="I8" s="245" t="str">
        <f>Sheet1!K508</f>
        <v>miles</v>
      </c>
      <c r="K8" s="233">
        <f>IF('User Profile'!$D$19="US Units",G8*0.4/33.7,(G8/1.609)*0.4/33.7)</f>
        <v>0</v>
      </c>
      <c r="L8" s="233">
        <f>IF('User Profile'!$D$19="US Units",H8*0.4/33.7,(H8/1.609)*0.4/33.7)</f>
        <v>0</v>
      </c>
      <c r="M8" s="69"/>
      <c r="N8" s="233">
        <f>IF('User Profile'!$D$19="US Units",G8*0.4,(G8/1.609)*0.4)*0.56</f>
        <v>0</v>
      </c>
      <c r="O8" s="233">
        <f>IF('User Profile'!$D$19="US Units",H8*0.4,(H8/1.609)*0.4)*0.56</f>
        <v>0</v>
      </c>
    </row>
    <row r="9" spans="1:15" ht="16.899999999999999" customHeight="1">
      <c r="A9" s="605" t="s">
        <v>299</v>
      </c>
      <c r="B9" s="606"/>
      <c r="C9" s="606"/>
      <c r="D9" s="606"/>
      <c r="E9" s="606"/>
      <c r="F9" s="607"/>
      <c r="G9" s="244">
        <f>Sheet1!I509</f>
        <v>0</v>
      </c>
      <c r="H9" s="244">
        <f>Sheet1!I528</f>
        <v>0</v>
      </c>
      <c r="I9" s="245" t="str">
        <f>Sheet1!K509</f>
        <v>miles</v>
      </c>
      <c r="K9" s="233">
        <f>IF('User Profile'!$D$19="US Units",G9*1.2/33.7,(G9/1.609)*1.2/33.7)</f>
        <v>0</v>
      </c>
      <c r="L9" s="233">
        <f>IF('User Profile'!$D$19="US Units",H9*1.2/33.7,(H9/1.609)*1.2/33.7)</f>
        <v>0</v>
      </c>
      <c r="M9" s="69"/>
      <c r="N9" s="233">
        <f>IF('User Profile'!$D$19="US Units",G9*1.2,(G9/1.609)*1.2)*0.56</f>
        <v>0</v>
      </c>
      <c r="O9" s="233">
        <f>IF('User Profile'!$D$19="US Units",H9*1.2,(H9/1.609)*1.2)*0.56</f>
        <v>0</v>
      </c>
    </row>
    <row r="10" spans="1:15" ht="15.3">
      <c r="A10" s="605" t="s">
        <v>301</v>
      </c>
      <c r="B10" s="606"/>
      <c r="C10" s="606"/>
      <c r="D10" s="606"/>
      <c r="E10" s="606"/>
      <c r="F10" s="607"/>
      <c r="G10" s="244">
        <f>Sheet1!I510</f>
        <v>0</v>
      </c>
      <c r="H10" s="244">
        <f>Sheet1!I529</f>
        <v>0</v>
      </c>
      <c r="I10" s="245" t="str">
        <f>Sheet1!K510</f>
        <v>miles</v>
      </c>
      <c r="K10" s="233">
        <f>IF('User Profile'!$D$19="US Units",G10*2.5/33.7,(G10/1.609)*2.5/33.7)</f>
        <v>0</v>
      </c>
      <c r="L10" s="233">
        <f>IF('User Profile'!$D$19="US Units",H10*2.5/33.7,(H10/1.609)*2.5/33.7)</f>
        <v>0</v>
      </c>
      <c r="M10" s="69"/>
      <c r="N10" s="233">
        <f>IF('User Profile'!$D$19="US Units",G10*2.5,(G10/1.609)*2.5)*0.56</f>
        <v>0</v>
      </c>
      <c r="O10" s="233">
        <f>IF('User Profile'!$D$19="US Units",H10*2.5,(H10/1.609)*2.5)*0.56</f>
        <v>0</v>
      </c>
    </row>
    <row r="11" spans="1:15" ht="16.899999999999999" customHeight="1">
      <c r="A11" s="78" t="s">
        <v>139</v>
      </c>
      <c r="B11" s="608" t="s">
        <v>140</v>
      </c>
      <c r="C11" s="599"/>
      <c r="D11" s="599"/>
      <c r="E11" s="599"/>
      <c r="F11" s="79">
        <v>0.05</v>
      </c>
      <c r="G11" s="242">
        <f>Sheet1!I511</f>
        <v>0</v>
      </c>
      <c r="H11" s="242">
        <f>Sheet1!I530</f>
        <v>0</v>
      </c>
      <c r="I11" s="239" t="str">
        <f>Sheet1!K511</f>
        <v>B5 gallons</v>
      </c>
      <c r="K11" s="235">
        <f>G11*($F$11*119550+(1-$F$11)*128450)/116090</f>
        <v>0</v>
      </c>
      <c r="L11" s="235">
        <f>H11*($F$11*119550+(1-$F$11)*128450)/116090</f>
        <v>0</v>
      </c>
      <c r="M11" s="69"/>
      <c r="N11" s="235">
        <f>IF('User Profile'!$D$19="US Units",G11,G11/3.7854)*(F11*9.45+(1-F11)*10.21)</f>
        <v>0</v>
      </c>
      <c r="O11" s="235">
        <f>IF('User Profile'!$D$19="US Units",H11,H11/3.7854)*(G11*9.45+(1-G11)*10.21)</f>
        <v>0</v>
      </c>
    </row>
    <row r="12" spans="1:15" ht="16.899999999999999" customHeight="1">
      <c r="A12" s="80" t="s">
        <v>142</v>
      </c>
      <c r="B12" s="609" t="s">
        <v>143</v>
      </c>
      <c r="C12" s="599"/>
      <c r="D12" s="599"/>
      <c r="E12" s="599"/>
      <c r="F12" s="81" t="s">
        <v>144</v>
      </c>
      <c r="G12" s="241">
        <f>Sheet1!I512</f>
        <v>0</v>
      </c>
      <c r="H12" s="241">
        <f>Sheet1!I531</f>
        <v>0</v>
      </c>
      <c r="I12" s="77" t="str">
        <f>Sheet1!K512</f>
        <v>E85 gallons</v>
      </c>
      <c r="K12" s="233">
        <f>G12*0.78</f>
        <v>0</v>
      </c>
      <c r="L12" s="233">
        <f>H12*0.78</f>
        <v>0</v>
      </c>
      <c r="M12" s="69"/>
      <c r="N12" s="233">
        <f>6.2*IF('User Profile'!$D$19="US Units",G12,G12/3.7854)</f>
        <v>0</v>
      </c>
      <c r="O12" s="233">
        <f>6.2*IF('User Profile'!$D$19="US Units",H12,H12/3.7854)</f>
        <v>0</v>
      </c>
    </row>
    <row r="13" spans="1:15" ht="15.3">
      <c r="A13" s="70" t="s">
        <v>146</v>
      </c>
      <c r="B13" s="71"/>
      <c r="C13" s="71"/>
      <c r="D13" s="71"/>
      <c r="E13" s="71"/>
      <c r="F13" s="72"/>
      <c r="G13" s="242">
        <f>Sheet1!I513</f>
        <v>0</v>
      </c>
      <c r="H13" s="242">
        <f>Sheet1!I532</f>
        <v>0</v>
      </c>
      <c r="I13" s="239" t="str">
        <f>Sheet1!K513</f>
        <v>LPG gallons</v>
      </c>
      <c r="K13" s="235">
        <f>IF(OR($I$13="GGE",$I$13="GLE")=TRUE,G13,IF(OR($I$13="LPG gallons",$I$13="LPG liters"),G13*0.73,G13*1.13))</f>
        <v>0</v>
      </c>
      <c r="L13" s="235">
        <f>IF(OR($I$13="GGE",$I$13="GLE")=TRUE,H13,IF(OR($I$13="LPG gallons",$I$13="LPG liters"),H13*0.73,H13*1.13))</f>
        <v>0</v>
      </c>
      <c r="M13" s="69"/>
      <c r="N13" s="235">
        <f>5.68*IF($I$13="GGE",G13/0.73,IF($I$13="LPG gallons",G13,1.13*G13/0.73))</f>
        <v>0</v>
      </c>
      <c r="O13" s="235">
        <f>5.68*IF($I$13="GGE",H13/0.73,IF($I$13="LPG gallons",H13,1.13*H13/0.73))</f>
        <v>0</v>
      </c>
    </row>
    <row r="14" spans="1:15" ht="15.3">
      <c r="A14" s="82" t="s">
        <v>148</v>
      </c>
      <c r="B14" s="83"/>
      <c r="C14" s="83"/>
      <c r="D14" s="83"/>
      <c r="E14" s="83"/>
      <c r="F14" s="84"/>
      <c r="G14" s="241">
        <f>Sheet1!I514</f>
        <v>0</v>
      </c>
      <c r="H14" s="241">
        <f>Sheet1!I533</f>
        <v>0</v>
      </c>
      <c r="I14" s="77" t="str">
        <f>Sheet1!K514</f>
        <v>DGE</v>
      </c>
      <c r="K14" s="233">
        <f>IF(OR($I$14="GGE",$I$14="GLE")=TRUE,G14,G14*1.13)</f>
        <v>0</v>
      </c>
      <c r="L14" s="233">
        <f>IF(OR($I$14="GGE",$I$14="GLE")=TRUE,H14,H14*1.13)</f>
        <v>0</v>
      </c>
      <c r="M14" s="69"/>
      <c r="N14" s="233">
        <f>IF('User Profile'!$D$19="US Units",IF($I$14="GGE",G14*6.9,G14*7.64),IF($I$14="GLE",(G14/3.7854)*6.9,(G14/3.7854)*7.64))</f>
        <v>0</v>
      </c>
      <c r="O14" s="233">
        <f>IF('User Profile'!$D$19="US Units",IF($I$14="GGE",H14*6.9,H14*7.64),IF($I$14="GLE",(H14/3.7854)*6.9,(H14/3.7854)*7.64))</f>
        <v>0</v>
      </c>
    </row>
    <row r="15" spans="1:15" ht="15.3">
      <c r="A15" s="70" t="s">
        <v>150</v>
      </c>
      <c r="B15" s="71"/>
      <c r="C15" s="71"/>
      <c r="D15" s="71"/>
      <c r="E15" s="71"/>
      <c r="F15" s="72"/>
      <c r="G15" s="242">
        <f>Sheet1!I515</f>
        <v>0</v>
      </c>
      <c r="H15" s="242">
        <f>Sheet1!I534</f>
        <v>0</v>
      </c>
      <c r="I15" s="239" t="str">
        <f>Sheet1!K515</f>
        <v>LNG gallons</v>
      </c>
      <c r="K15" s="235">
        <f>IF(OR($I$15="GGE",$I$15="GLE")=TRUE,G15,IF(OR($I$15="LNG gallons",$I$15="LNG liters"),G15*0.64,G15*1.13))</f>
        <v>0</v>
      </c>
      <c r="L15" s="235">
        <f>IF(OR($I$15="GGE",$I$15="GLE")=TRUE,H15,IF(OR($I$15="LNG gallons",$I$15="LNG liters"),H15*0.64,H15*1.13))</f>
        <v>0</v>
      </c>
      <c r="M15" s="69"/>
      <c r="N15" s="235">
        <f>4.46*IF($I$15="GGE",G15/0.64,IF($I$15="LNG gallons",G15,1.13*G15/0.64))</f>
        <v>0</v>
      </c>
      <c r="O15" s="235">
        <f>4.46*IF($I$15="GGE",H15/0.64,IF($I$15="LNG gallons",H15,1.13*H15/0.64))</f>
        <v>0</v>
      </c>
    </row>
    <row r="16" spans="1:15" ht="15.3">
      <c r="A16" s="82" t="s">
        <v>152</v>
      </c>
      <c r="B16" s="83"/>
      <c r="C16" s="83"/>
      <c r="D16" s="83"/>
      <c r="E16" s="83"/>
      <c r="F16" s="84"/>
      <c r="G16" s="241">
        <f>Sheet1!I516</f>
        <v>0</v>
      </c>
      <c r="H16" s="241">
        <f>Sheet1!I535</f>
        <v>0</v>
      </c>
      <c r="I16" s="77" t="str">
        <f>Sheet1!K516</f>
        <v>LNG/D gallons</v>
      </c>
      <c r="K16" s="233">
        <f>G16*76330/116090</f>
        <v>0</v>
      </c>
      <c r="L16" s="233">
        <f>H16*76330/116090</f>
        <v>0</v>
      </c>
      <c r="M16" s="69"/>
      <c r="N16" s="233">
        <f>G16</f>
        <v>0</v>
      </c>
      <c r="O16" s="233">
        <f>H16</f>
        <v>0</v>
      </c>
    </row>
    <row r="17" spans="1:15" ht="16.899999999999999" customHeight="1">
      <c r="A17" s="85" t="s">
        <v>154</v>
      </c>
      <c r="B17" s="608" t="s">
        <v>155</v>
      </c>
      <c r="C17" s="599"/>
      <c r="D17" s="599"/>
      <c r="E17" s="599"/>
      <c r="F17" s="86">
        <v>0.2</v>
      </c>
      <c r="G17" s="242">
        <f>Sheet1!I517</f>
        <v>0</v>
      </c>
      <c r="H17" s="242">
        <f>Sheet1!I536</f>
        <v>0</v>
      </c>
      <c r="I17" s="239" t="str">
        <f>Sheet1!K517</f>
        <v>RD20 gallons</v>
      </c>
      <c r="K17" s="235">
        <f>G17*1.03</f>
        <v>0</v>
      </c>
      <c r="L17" s="235">
        <f>H17*1.03</f>
        <v>0</v>
      </c>
      <c r="M17" s="69"/>
      <c r="N17" s="235">
        <f>G17</f>
        <v>0</v>
      </c>
      <c r="O17" s="235">
        <f>H17</f>
        <v>0</v>
      </c>
    </row>
    <row r="18" spans="1:15" ht="15.3">
      <c r="A18" s="74" t="s">
        <v>157</v>
      </c>
      <c r="B18" s="83"/>
      <c r="C18" s="83"/>
      <c r="D18" s="83"/>
      <c r="E18" s="83"/>
      <c r="F18" s="84"/>
      <c r="G18" s="241">
        <f>Sheet1!I518</f>
        <v>0</v>
      </c>
      <c r="H18" s="241">
        <f>Sheet1!I537</f>
        <v>0</v>
      </c>
      <c r="I18" s="77" t="str">
        <f>Sheet1!K518</f>
        <v>H gallons</v>
      </c>
      <c r="K18" s="233">
        <f>0.992*G18</f>
        <v>0</v>
      </c>
      <c r="L18" s="233">
        <f>0.992*H18</f>
        <v>0</v>
      </c>
      <c r="M18" s="69"/>
      <c r="N18" s="237">
        <f>K18</f>
        <v>0</v>
      </c>
      <c r="O18" s="237">
        <f>L18</f>
        <v>0</v>
      </c>
    </row>
    <row r="19" spans="1:15" ht="15.3">
      <c r="A19" s="70" t="s">
        <v>159</v>
      </c>
      <c r="B19" s="71"/>
      <c r="C19" s="71"/>
      <c r="D19" s="71"/>
      <c r="E19" s="71"/>
      <c r="F19" s="72"/>
      <c r="G19" s="242">
        <f>Sheet1!I519</f>
        <v>0</v>
      </c>
      <c r="H19" s="242">
        <f>Sheet1!I538</f>
        <v>0</v>
      </c>
      <c r="I19" s="239" t="str">
        <f>Sheet1!K519</f>
        <v>E100 gallons</v>
      </c>
      <c r="K19" s="235">
        <f>G19</f>
        <v>0</v>
      </c>
      <c r="L19" s="235">
        <f t="shared" ref="K19:L19" si="0">H19</f>
        <v>0</v>
      </c>
      <c r="M19" s="87"/>
      <c r="N19" s="238">
        <f>K19</f>
        <v>0</v>
      </c>
      <c r="O19" s="238">
        <f t="shared" ref="O19" si="1">L19</f>
        <v>0</v>
      </c>
    </row>
    <row r="20" spans="1:15" ht="15.3">
      <c r="A20" s="74" t="s">
        <v>161</v>
      </c>
      <c r="B20" s="75"/>
      <c r="C20" s="75"/>
      <c r="D20" s="75"/>
      <c r="E20" s="75"/>
      <c r="F20" s="76"/>
      <c r="G20" s="241">
        <f>Sheet1!I520</f>
        <v>0</v>
      </c>
      <c r="H20" s="241">
        <f>Sheet1!I539</f>
        <v>0</v>
      </c>
      <c r="I20" s="77" t="str">
        <f>Sheet1!K520</f>
        <v>B100 gallons</v>
      </c>
      <c r="K20" s="233">
        <f>G20*(1*119550+(1-1)*128450)/116090</f>
        <v>0</v>
      </c>
      <c r="L20" s="233">
        <f>H20*(1*119550+(1-1)*128450)/116090</f>
        <v>0</v>
      </c>
      <c r="M20" s="69"/>
      <c r="N20" s="240">
        <f>IF('User Profile'!$D$19="US Units",G20,G20/3.7854)*(1*9.45+(1-1)*10.21)</f>
        <v>0</v>
      </c>
      <c r="O20" s="240">
        <f>IF('User Profile'!$D$19="US Units",H20,H20/3.7854)*(1*9.45+(1-1)*10.21)</f>
        <v>0</v>
      </c>
    </row>
    <row r="21" spans="1:15" ht="15.3">
      <c r="A21" s="70" t="str">
        <f>Sheet1!H521</f>
        <v>Alternate Fuel 1 (Insert non listed options here)</v>
      </c>
      <c r="B21" s="71"/>
      <c r="C21" s="71"/>
      <c r="D21" s="71"/>
      <c r="E21" s="71"/>
      <c r="F21" s="72"/>
      <c r="G21" s="242">
        <f>Sheet1!I521</f>
        <v>0</v>
      </c>
      <c r="H21" s="242">
        <f>Sheet1!I540</f>
        <v>0</v>
      </c>
      <c r="I21" s="239">
        <f>Sheet1!K521</f>
        <v>0</v>
      </c>
      <c r="K21" s="248"/>
      <c r="L21" s="248"/>
      <c r="M21" s="87"/>
      <c r="N21" s="248"/>
      <c r="O21" s="248"/>
    </row>
    <row r="22" spans="1:15" ht="15.3">
      <c r="A22" s="82" t="str">
        <f>Sheet1!H522</f>
        <v>Alternate Fuel 2 (Insert non listed options here)</v>
      </c>
      <c r="B22" s="75"/>
      <c r="C22" s="75"/>
      <c r="D22" s="75"/>
      <c r="E22" s="75"/>
      <c r="F22" s="76"/>
      <c r="G22" s="241">
        <f>Sheet1!I522</f>
        <v>0</v>
      </c>
      <c r="H22" s="241">
        <f>Sheet1!I542</f>
        <v>0</v>
      </c>
      <c r="I22" s="77">
        <f>Sheet1!K522</f>
        <v>0</v>
      </c>
      <c r="K22" s="248"/>
      <c r="L22" s="248"/>
      <c r="N22" s="249"/>
      <c r="O22" s="249"/>
    </row>
    <row r="23" spans="1:15" ht="15.3">
      <c r="A23" s="70" t="str">
        <f>Sheet1!H523</f>
        <v>Alternate Fuel 3 (Insert non listed options here)</v>
      </c>
      <c r="B23" s="71"/>
      <c r="C23" s="71"/>
      <c r="D23" s="71"/>
      <c r="E23" s="71"/>
      <c r="F23" s="72"/>
      <c r="G23" s="242">
        <f>Sheet1!I523</f>
        <v>0</v>
      </c>
      <c r="H23" s="242">
        <f>Sheet1!I543</f>
        <v>0</v>
      </c>
      <c r="I23" s="239">
        <f>Sheet1!K523</f>
        <v>0</v>
      </c>
      <c r="K23" s="248"/>
      <c r="L23" s="248"/>
      <c r="N23" s="249"/>
      <c r="O23" s="249"/>
    </row>
    <row r="25" spans="1:15" ht="14.1" customHeight="1">
      <c r="G25" s="246"/>
      <c r="H25" s="246"/>
      <c r="K25" s="604" t="s">
        <v>163</v>
      </c>
      <c r="L25" s="573"/>
      <c r="N25" s="604" t="s">
        <v>163</v>
      </c>
      <c r="O25" s="573"/>
    </row>
    <row r="26" spans="1:15">
      <c r="K26" s="88">
        <f>SUM(K4:K6,K8:K21)</f>
        <v>0</v>
      </c>
      <c r="L26" s="88">
        <f>SUM(L4:L6,L8:L21)</f>
        <v>0</v>
      </c>
      <c r="N26" s="88">
        <f>SUM(N4:N6,N8:N21)</f>
        <v>0</v>
      </c>
      <c r="O26" s="88">
        <f>SUM(O4:O6,O8:O21)</f>
        <v>0</v>
      </c>
    </row>
  </sheetData>
  <mergeCells count="13">
    <mergeCell ref="A8:F8"/>
    <mergeCell ref="A1:F1"/>
    <mergeCell ref="A3:F3"/>
    <mergeCell ref="G3:H3"/>
    <mergeCell ref="A4:F4"/>
    <mergeCell ref="A7:I7"/>
    <mergeCell ref="N25:O25"/>
    <mergeCell ref="A9:F9"/>
    <mergeCell ref="A10:F10"/>
    <mergeCell ref="B11:E11"/>
    <mergeCell ref="B12:E12"/>
    <mergeCell ref="B17:E17"/>
    <mergeCell ref="K25:L25"/>
  </mergeCells>
  <dataValidations count="2">
    <dataValidation type="list" allowBlank="1" showInputMessage="1" showErrorMessage="1" sqref="F17" xr:uid="{ED639A19-DDC9-447E-89D4-253577511619}">
      <formula1>"20%, 100%"</formula1>
    </dataValidation>
    <dataValidation type="list" allowBlank="1" showInputMessage="1" showErrorMessage="1" sqref="F12" xr:uid="{639C2C28-BDB0-4C14-B7D5-63E6CC4A3230}">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8DC88-5354-4A97-8234-D5165D927CB5}">
  <dimension ref="A1:R543"/>
  <sheetViews>
    <sheetView topLeftCell="A505" workbookViewId="0">
      <selection activeCell="I505" sqref="I505"/>
    </sheetView>
  </sheetViews>
  <sheetFormatPr defaultRowHeight="14.4"/>
  <sheetData>
    <row r="1" spans="1:18">
      <c r="A1" t="s">
        <v>260</v>
      </c>
      <c r="B1" t="s">
        <v>81</v>
      </c>
      <c r="C1" t="s">
        <v>4</v>
      </c>
      <c r="D1">
        <v>0</v>
      </c>
      <c r="E1">
        <v>0</v>
      </c>
      <c r="F1" t="s">
        <v>274</v>
      </c>
    </row>
    <row r="2" spans="1:18">
      <c r="A2" t="s">
        <v>260</v>
      </c>
      <c r="B2" t="s">
        <v>36</v>
      </c>
      <c r="C2" t="s">
        <v>4</v>
      </c>
      <c r="D2">
        <v>0</v>
      </c>
      <c r="E2">
        <v>0</v>
      </c>
      <c r="F2" t="s">
        <v>274</v>
      </c>
    </row>
    <row r="3" spans="1:18">
      <c r="A3" t="s">
        <v>260</v>
      </c>
      <c r="B3" t="s">
        <v>82</v>
      </c>
      <c r="C3" t="s">
        <v>4</v>
      </c>
      <c r="D3">
        <v>0</v>
      </c>
      <c r="E3">
        <v>0</v>
      </c>
      <c r="F3" t="s">
        <v>274</v>
      </c>
    </row>
    <row r="4" spans="1:18">
      <c r="A4" t="s">
        <v>260</v>
      </c>
      <c r="B4" t="s">
        <v>275</v>
      </c>
      <c r="C4" t="s">
        <v>4</v>
      </c>
      <c r="D4">
        <v>0</v>
      </c>
      <c r="E4">
        <v>0</v>
      </c>
      <c r="F4" t="s">
        <v>274</v>
      </c>
    </row>
    <row r="5" spans="1:18">
      <c r="A5" t="s">
        <v>260</v>
      </c>
      <c r="B5" t="s">
        <v>276</v>
      </c>
      <c r="C5" t="s">
        <v>4</v>
      </c>
      <c r="D5">
        <v>0</v>
      </c>
      <c r="E5">
        <v>0</v>
      </c>
      <c r="F5" t="s">
        <v>274</v>
      </c>
    </row>
    <row r="6" spans="1:18">
      <c r="A6" t="s">
        <v>260</v>
      </c>
      <c r="B6" t="s">
        <v>277</v>
      </c>
      <c r="C6" t="s">
        <v>4</v>
      </c>
      <c r="D6">
        <v>0</v>
      </c>
      <c r="E6">
        <v>0</v>
      </c>
      <c r="F6" t="s">
        <v>274</v>
      </c>
    </row>
    <row r="7" spans="1:18">
      <c r="A7" t="s">
        <v>260</v>
      </c>
      <c r="B7" t="s">
        <v>85</v>
      </c>
      <c r="C7" t="s">
        <v>6</v>
      </c>
      <c r="D7">
        <v>0</v>
      </c>
      <c r="E7">
        <v>0</v>
      </c>
      <c r="F7" t="s">
        <v>274</v>
      </c>
    </row>
    <row r="8" spans="1:18">
      <c r="A8" t="s">
        <v>260</v>
      </c>
      <c r="B8" t="s">
        <v>86</v>
      </c>
      <c r="C8" t="s">
        <v>6</v>
      </c>
      <c r="D8">
        <v>0</v>
      </c>
      <c r="E8">
        <v>0</v>
      </c>
      <c r="F8" t="s">
        <v>274</v>
      </c>
    </row>
    <row r="9" spans="1:18">
      <c r="A9" t="s">
        <v>260</v>
      </c>
      <c r="B9" t="s">
        <v>87</v>
      </c>
      <c r="C9" t="s">
        <v>6</v>
      </c>
      <c r="D9">
        <v>0</v>
      </c>
      <c r="E9">
        <v>0</v>
      </c>
      <c r="F9" t="s">
        <v>274</v>
      </c>
    </row>
    <row r="10" spans="1:18">
      <c r="A10" t="s">
        <v>260</v>
      </c>
      <c r="B10" t="s">
        <v>88</v>
      </c>
      <c r="C10" t="s">
        <v>8</v>
      </c>
      <c r="D10">
        <v>0</v>
      </c>
      <c r="E10">
        <v>0</v>
      </c>
      <c r="F10" t="s">
        <v>274</v>
      </c>
    </row>
    <row r="11" spans="1:18">
      <c r="A11" t="s">
        <v>260</v>
      </c>
      <c r="B11" t="s">
        <v>101</v>
      </c>
      <c r="C11" t="s">
        <v>8</v>
      </c>
      <c r="D11">
        <v>0</v>
      </c>
      <c r="E11">
        <v>0</v>
      </c>
      <c r="F11" t="s">
        <v>274</v>
      </c>
    </row>
    <row r="12" spans="1:18">
      <c r="A12" s="204" t="s">
        <v>260</v>
      </c>
      <c r="B12" s="204" t="s">
        <v>90</v>
      </c>
      <c r="C12" s="204" t="s">
        <v>8</v>
      </c>
      <c r="D12" s="204">
        <v>0</v>
      </c>
      <c r="E12" s="204">
        <v>0</v>
      </c>
      <c r="F12" s="204" t="s">
        <v>274</v>
      </c>
      <c r="N12" s="204"/>
      <c r="O12" s="204"/>
      <c r="P12" s="204"/>
      <c r="Q12" s="204"/>
      <c r="R12" s="204"/>
    </row>
    <row r="13" spans="1:18">
      <c r="A13" t="s">
        <v>292</v>
      </c>
      <c r="B13" t="s">
        <v>81</v>
      </c>
      <c r="C13" t="s">
        <v>4</v>
      </c>
      <c r="D13">
        <v>0</v>
      </c>
      <c r="E13">
        <v>0</v>
      </c>
      <c r="F13" t="s">
        <v>274</v>
      </c>
    </row>
    <row r="14" spans="1:18">
      <c r="A14" t="s">
        <v>292</v>
      </c>
      <c r="B14" t="s">
        <v>36</v>
      </c>
      <c r="C14" t="s">
        <v>4</v>
      </c>
      <c r="D14">
        <v>0</v>
      </c>
      <c r="E14">
        <v>0</v>
      </c>
      <c r="F14" t="s">
        <v>274</v>
      </c>
    </row>
    <row r="15" spans="1:18">
      <c r="A15" t="s">
        <v>292</v>
      </c>
      <c r="B15" t="s">
        <v>82</v>
      </c>
      <c r="C15" t="s">
        <v>4</v>
      </c>
      <c r="D15">
        <v>0</v>
      </c>
      <c r="E15">
        <v>0</v>
      </c>
      <c r="F15" t="s">
        <v>274</v>
      </c>
    </row>
    <row r="16" spans="1:18">
      <c r="A16" t="s">
        <v>292</v>
      </c>
      <c r="B16" t="s">
        <v>275</v>
      </c>
      <c r="C16" t="s">
        <v>4</v>
      </c>
      <c r="D16">
        <v>0</v>
      </c>
      <c r="E16">
        <v>0</v>
      </c>
      <c r="F16" t="s">
        <v>274</v>
      </c>
    </row>
    <row r="17" spans="1:18">
      <c r="A17" t="s">
        <v>292</v>
      </c>
      <c r="B17" t="s">
        <v>276</v>
      </c>
      <c r="C17" t="s">
        <v>4</v>
      </c>
      <c r="D17">
        <v>0</v>
      </c>
      <c r="E17">
        <v>0</v>
      </c>
      <c r="F17" t="s">
        <v>274</v>
      </c>
    </row>
    <row r="18" spans="1:18">
      <c r="A18" t="s">
        <v>292</v>
      </c>
      <c r="B18" t="s">
        <v>277</v>
      </c>
      <c r="C18" t="s">
        <v>4</v>
      </c>
      <c r="D18">
        <v>0</v>
      </c>
      <c r="E18">
        <v>0</v>
      </c>
      <c r="F18" t="s">
        <v>274</v>
      </c>
    </row>
    <row r="19" spans="1:18">
      <c r="A19" t="s">
        <v>292</v>
      </c>
      <c r="B19" t="s">
        <v>85</v>
      </c>
      <c r="C19" t="s">
        <v>6</v>
      </c>
      <c r="D19">
        <v>0</v>
      </c>
      <c r="E19">
        <v>0</v>
      </c>
      <c r="F19" t="s">
        <v>274</v>
      </c>
    </row>
    <row r="20" spans="1:18">
      <c r="A20" t="s">
        <v>292</v>
      </c>
      <c r="B20" t="s">
        <v>86</v>
      </c>
      <c r="C20" t="s">
        <v>6</v>
      </c>
      <c r="D20">
        <v>0</v>
      </c>
      <c r="E20">
        <v>0</v>
      </c>
      <c r="F20" t="s">
        <v>274</v>
      </c>
    </row>
    <row r="21" spans="1:18">
      <c r="A21" t="s">
        <v>292</v>
      </c>
      <c r="B21" t="s">
        <v>87</v>
      </c>
      <c r="C21" t="s">
        <v>6</v>
      </c>
      <c r="D21">
        <v>0</v>
      </c>
      <c r="E21">
        <v>0</v>
      </c>
      <c r="F21" t="s">
        <v>274</v>
      </c>
    </row>
    <row r="22" spans="1:18">
      <c r="A22" t="s">
        <v>292</v>
      </c>
      <c r="B22" t="s">
        <v>88</v>
      </c>
      <c r="C22" t="s">
        <v>8</v>
      </c>
      <c r="D22">
        <v>0</v>
      </c>
      <c r="E22">
        <v>0</v>
      </c>
      <c r="F22" t="s">
        <v>274</v>
      </c>
    </row>
    <row r="23" spans="1:18">
      <c r="A23" t="s">
        <v>292</v>
      </c>
      <c r="B23" t="s">
        <v>101</v>
      </c>
      <c r="C23" t="s">
        <v>8</v>
      </c>
      <c r="D23">
        <v>0</v>
      </c>
      <c r="E23">
        <v>0</v>
      </c>
      <c r="F23" t="s">
        <v>274</v>
      </c>
    </row>
    <row r="24" spans="1:18">
      <c r="A24" s="204" t="s">
        <v>292</v>
      </c>
      <c r="B24" s="204" t="s">
        <v>90</v>
      </c>
      <c r="C24" s="204" t="s">
        <v>8</v>
      </c>
      <c r="D24">
        <v>0</v>
      </c>
      <c r="E24">
        <v>0</v>
      </c>
      <c r="F24" s="204" t="s">
        <v>274</v>
      </c>
      <c r="N24" s="204"/>
      <c r="O24" s="204"/>
      <c r="P24" s="204"/>
      <c r="Q24" s="204"/>
      <c r="R24" s="204"/>
    </row>
    <row r="25" spans="1:18">
      <c r="A25" t="s">
        <v>260</v>
      </c>
      <c r="B25" t="s">
        <v>81</v>
      </c>
      <c r="C25" t="s">
        <v>4</v>
      </c>
      <c r="D25">
        <v>0</v>
      </c>
      <c r="E25">
        <v>0</v>
      </c>
      <c r="F25" t="s">
        <v>291</v>
      </c>
    </row>
    <row r="26" spans="1:18">
      <c r="A26" t="s">
        <v>260</v>
      </c>
      <c r="B26" t="s">
        <v>36</v>
      </c>
      <c r="C26" t="s">
        <v>4</v>
      </c>
      <c r="D26">
        <v>0</v>
      </c>
      <c r="E26">
        <v>0</v>
      </c>
      <c r="F26" t="s">
        <v>291</v>
      </c>
    </row>
    <row r="27" spans="1:18">
      <c r="A27" t="s">
        <v>260</v>
      </c>
      <c r="B27" t="s">
        <v>82</v>
      </c>
      <c r="C27" t="s">
        <v>4</v>
      </c>
      <c r="D27">
        <v>0</v>
      </c>
      <c r="E27">
        <v>0</v>
      </c>
      <c r="F27" t="s">
        <v>291</v>
      </c>
    </row>
    <row r="28" spans="1:18">
      <c r="A28" t="s">
        <v>260</v>
      </c>
      <c r="B28" t="s">
        <v>275</v>
      </c>
      <c r="C28" t="s">
        <v>4</v>
      </c>
      <c r="D28">
        <v>0</v>
      </c>
      <c r="E28">
        <v>0</v>
      </c>
      <c r="F28" t="s">
        <v>291</v>
      </c>
    </row>
    <row r="29" spans="1:18">
      <c r="A29" t="s">
        <v>260</v>
      </c>
      <c r="B29" t="s">
        <v>276</v>
      </c>
      <c r="C29" t="s">
        <v>4</v>
      </c>
      <c r="D29">
        <v>0</v>
      </c>
      <c r="E29">
        <v>0</v>
      </c>
      <c r="F29" t="s">
        <v>291</v>
      </c>
    </row>
    <row r="30" spans="1:18">
      <c r="A30" t="s">
        <v>260</v>
      </c>
      <c r="B30" t="s">
        <v>277</v>
      </c>
      <c r="C30" t="s">
        <v>4</v>
      </c>
      <c r="D30">
        <v>0</v>
      </c>
      <c r="E30">
        <v>0</v>
      </c>
      <c r="F30" t="s">
        <v>291</v>
      </c>
    </row>
    <row r="31" spans="1:18">
      <c r="A31" t="s">
        <v>260</v>
      </c>
      <c r="B31" t="s">
        <v>85</v>
      </c>
      <c r="C31" t="s">
        <v>6</v>
      </c>
      <c r="D31">
        <v>0</v>
      </c>
      <c r="E31">
        <v>0</v>
      </c>
      <c r="F31" t="s">
        <v>291</v>
      </c>
    </row>
    <row r="32" spans="1:18">
      <c r="A32" t="s">
        <v>260</v>
      </c>
      <c r="B32" t="s">
        <v>86</v>
      </c>
      <c r="C32" t="s">
        <v>6</v>
      </c>
      <c r="D32">
        <v>0</v>
      </c>
      <c r="E32">
        <v>0</v>
      </c>
      <c r="F32" t="s">
        <v>291</v>
      </c>
    </row>
    <row r="33" spans="1:18">
      <c r="A33" t="s">
        <v>260</v>
      </c>
      <c r="B33" t="s">
        <v>87</v>
      </c>
      <c r="C33" t="s">
        <v>6</v>
      </c>
      <c r="D33">
        <v>0</v>
      </c>
      <c r="E33">
        <v>0</v>
      </c>
      <c r="F33" t="s">
        <v>291</v>
      </c>
    </row>
    <row r="34" spans="1:18">
      <c r="A34" t="s">
        <v>260</v>
      </c>
      <c r="B34" t="s">
        <v>88</v>
      </c>
      <c r="C34" t="s">
        <v>8</v>
      </c>
      <c r="D34">
        <v>0</v>
      </c>
      <c r="E34">
        <v>0</v>
      </c>
      <c r="F34" t="s">
        <v>291</v>
      </c>
    </row>
    <row r="35" spans="1:18">
      <c r="A35" t="s">
        <v>260</v>
      </c>
      <c r="B35" t="s">
        <v>101</v>
      </c>
      <c r="C35" t="s">
        <v>8</v>
      </c>
      <c r="D35">
        <v>0</v>
      </c>
      <c r="E35">
        <v>0</v>
      </c>
      <c r="F35" t="s">
        <v>291</v>
      </c>
    </row>
    <row r="36" spans="1:18">
      <c r="A36" s="204" t="s">
        <v>260</v>
      </c>
      <c r="B36" s="204" t="s">
        <v>90</v>
      </c>
      <c r="C36" s="204" t="s">
        <v>8</v>
      </c>
      <c r="D36" s="204">
        <v>0</v>
      </c>
      <c r="E36" s="204">
        <v>0</v>
      </c>
      <c r="F36" s="204" t="s">
        <v>291</v>
      </c>
      <c r="N36" s="204"/>
      <c r="O36" s="204"/>
      <c r="P36" s="204"/>
      <c r="Q36" s="204"/>
      <c r="R36" s="204"/>
    </row>
    <row r="37" spans="1:18">
      <c r="A37" t="s">
        <v>292</v>
      </c>
      <c r="B37" t="s">
        <v>81</v>
      </c>
      <c r="C37" t="s">
        <v>4</v>
      </c>
      <c r="D37">
        <v>0</v>
      </c>
      <c r="E37">
        <v>0</v>
      </c>
      <c r="F37" t="s">
        <v>291</v>
      </c>
    </row>
    <row r="38" spans="1:18">
      <c r="A38" t="s">
        <v>292</v>
      </c>
      <c r="B38" t="s">
        <v>36</v>
      </c>
      <c r="C38" t="s">
        <v>4</v>
      </c>
      <c r="D38">
        <v>0</v>
      </c>
      <c r="E38">
        <v>0</v>
      </c>
      <c r="F38" t="s">
        <v>291</v>
      </c>
    </row>
    <row r="39" spans="1:18">
      <c r="A39" t="s">
        <v>292</v>
      </c>
      <c r="B39" t="s">
        <v>82</v>
      </c>
      <c r="C39" t="s">
        <v>4</v>
      </c>
      <c r="D39">
        <v>0</v>
      </c>
      <c r="E39">
        <v>0</v>
      </c>
      <c r="F39" t="s">
        <v>291</v>
      </c>
    </row>
    <row r="40" spans="1:18">
      <c r="A40" t="s">
        <v>292</v>
      </c>
      <c r="B40" t="s">
        <v>275</v>
      </c>
      <c r="C40" t="s">
        <v>4</v>
      </c>
      <c r="D40">
        <v>0</v>
      </c>
      <c r="E40">
        <v>0</v>
      </c>
      <c r="F40" t="s">
        <v>291</v>
      </c>
    </row>
    <row r="41" spans="1:18">
      <c r="A41" t="s">
        <v>292</v>
      </c>
      <c r="B41" t="s">
        <v>276</v>
      </c>
      <c r="C41" t="s">
        <v>4</v>
      </c>
      <c r="D41">
        <v>0</v>
      </c>
      <c r="E41">
        <v>0</v>
      </c>
      <c r="F41" t="s">
        <v>291</v>
      </c>
    </row>
    <row r="42" spans="1:18">
      <c r="A42" t="s">
        <v>292</v>
      </c>
      <c r="B42" t="s">
        <v>277</v>
      </c>
      <c r="C42" t="s">
        <v>4</v>
      </c>
      <c r="D42">
        <v>0</v>
      </c>
      <c r="E42">
        <v>0</v>
      </c>
      <c r="F42" t="s">
        <v>291</v>
      </c>
    </row>
    <row r="43" spans="1:18">
      <c r="A43" t="s">
        <v>292</v>
      </c>
      <c r="B43" t="s">
        <v>85</v>
      </c>
      <c r="C43" t="s">
        <v>6</v>
      </c>
      <c r="D43">
        <v>0</v>
      </c>
      <c r="E43">
        <v>0</v>
      </c>
      <c r="F43" t="s">
        <v>291</v>
      </c>
    </row>
    <row r="44" spans="1:18">
      <c r="A44" t="s">
        <v>292</v>
      </c>
      <c r="B44" t="s">
        <v>86</v>
      </c>
      <c r="C44" t="s">
        <v>6</v>
      </c>
      <c r="D44">
        <v>0</v>
      </c>
      <c r="E44">
        <v>0</v>
      </c>
      <c r="F44" t="s">
        <v>291</v>
      </c>
    </row>
    <row r="45" spans="1:18">
      <c r="A45" t="s">
        <v>292</v>
      </c>
      <c r="B45" t="s">
        <v>87</v>
      </c>
      <c r="C45" t="s">
        <v>6</v>
      </c>
      <c r="D45">
        <v>0</v>
      </c>
      <c r="E45">
        <v>0</v>
      </c>
      <c r="F45" t="s">
        <v>291</v>
      </c>
    </row>
    <row r="46" spans="1:18">
      <c r="A46" t="s">
        <v>292</v>
      </c>
      <c r="B46" t="s">
        <v>88</v>
      </c>
      <c r="C46" t="s">
        <v>8</v>
      </c>
      <c r="D46">
        <v>0</v>
      </c>
      <c r="E46">
        <v>0</v>
      </c>
      <c r="F46" t="s">
        <v>291</v>
      </c>
    </row>
    <row r="47" spans="1:18">
      <c r="A47" t="s">
        <v>292</v>
      </c>
      <c r="B47" t="s">
        <v>101</v>
      </c>
      <c r="C47" t="s">
        <v>8</v>
      </c>
      <c r="D47">
        <v>0</v>
      </c>
      <c r="E47">
        <v>0</v>
      </c>
      <c r="F47" t="s">
        <v>291</v>
      </c>
    </row>
    <row r="48" spans="1:18">
      <c r="A48" s="204" t="s">
        <v>292</v>
      </c>
      <c r="B48" s="204" t="s">
        <v>90</v>
      </c>
      <c r="C48" s="204" t="s">
        <v>8</v>
      </c>
      <c r="D48">
        <v>0</v>
      </c>
      <c r="E48">
        <v>0</v>
      </c>
      <c r="F48" s="204" t="s">
        <v>291</v>
      </c>
      <c r="N48" s="204"/>
      <c r="O48" s="204"/>
      <c r="P48" s="204"/>
      <c r="Q48" s="204"/>
      <c r="R48" s="204"/>
    </row>
    <row r="49" spans="1:18">
      <c r="A49" s="218" t="s">
        <v>128</v>
      </c>
      <c r="B49" s="218" t="s">
        <v>81</v>
      </c>
      <c r="C49" s="218" t="s">
        <v>4</v>
      </c>
      <c r="D49" s="218">
        <v>0</v>
      </c>
      <c r="E49" s="218">
        <v>0</v>
      </c>
      <c r="F49" s="218" t="s">
        <v>274</v>
      </c>
      <c r="G49" s="218">
        <v>0</v>
      </c>
    </row>
    <row r="50" spans="1:18">
      <c r="A50" s="218" t="s">
        <v>128</v>
      </c>
      <c r="B50" s="218" t="s">
        <v>36</v>
      </c>
      <c r="C50" s="218" t="s">
        <v>4</v>
      </c>
      <c r="D50" s="218">
        <v>0</v>
      </c>
      <c r="E50" s="218">
        <v>0</v>
      </c>
      <c r="F50" s="218" t="s">
        <v>274</v>
      </c>
      <c r="G50" s="218">
        <v>0</v>
      </c>
    </row>
    <row r="51" spans="1:18">
      <c r="A51" s="218" t="s">
        <v>128</v>
      </c>
      <c r="B51" s="218" t="s">
        <v>82</v>
      </c>
      <c r="C51" s="218" t="s">
        <v>4</v>
      </c>
      <c r="D51" s="218">
        <v>0</v>
      </c>
      <c r="E51" s="218">
        <v>0</v>
      </c>
      <c r="F51" s="218" t="s">
        <v>274</v>
      </c>
      <c r="G51" s="218">
        <v>0</v>
      </c>
    </row>
    <row r="52" spans="1:18">
      <c r="A52" s="218" t="s">
        <v>128</v>
      </c>
      <c r="B52" s="218" t="s">
        <v>275</v>
      </c>
      <c r="C52" s="218" t="s">
        <v>4</v>
      </c>
      <c r="D52" s="218">
        <v>0</v>
      </c>
      <c r="E52" s="218">
        <v>0</v>
      </c>
      <c r="F52" s="218" t="s">
        <v>274</v>
      </c>
      <c r="G52" s="218">
        <v>0</v>
      </c>
    </row>
    <row r="53" spans="1:18">
      <c r="A53" s="218" t="s">
        <v>128</v>
      </c>
      <c r="B53" s="218" t="s">
        <v>276</v>
      </c>
      <c r="C53" s="218" t="s">
        <v>4</v>
      </c>
      <c r="D53" s="218">
        <v>0</v>
      </c>
      <c r="E53" s="218">
        <v>0</v>
      </c>
      <c r="F53" s="218" t="s">
        <v>274</v>
      </c>
      <c r="G53" s="218">
        <v>0</v>
      </c>
    </row>
    <row r="54" spans="1:18">
      <c r="A54" s="218" t="s">
        <v>128</v>
      </c>
      <c r="B54" s="218" t="s">
        <v>277</v>
      </c>
      <c r="C54" s="218" t="s">
        <v>4</v>
      </c>
      <c r="D54" s="218">
        <v>0</v>
      </c>
      <c r="E54" s="218">
        <v>0</v>
      </c>
      <c r="F54" s="218" t="s">
        <v>274</v>
      </c>
      <c r="G54" s="218">
        <v>0</v>
      </c>
    </row>
    <row r="55" spans="1:18">
      <c r="A55" s="218" t="s">
        <v>128</v>
      </c>
      <c r="B55" s="218" t="s">
        <v>85</v>
      </c>
      <c r="C55" s="218" t="s">
        <v>6</v>
      </c>
      <c r="D55" s="218">
        <v>0</v>
      </c>
      <c r="E55" s="218">
        <v>0</v>
      </c>
      <c r="F55" s="218" t="s">
        <v>274</v>
      </c>
      <c r="G55" s="218">
        <v>0</v>
      </c>
    </row>
    <row r="56" spans="1:18">
      <c r="A56" s="218" t="s">
        <v>128</v>
      </c>
      <c r="B56" s="218" t="s">
        <v>86</v>
      </c>
      <c r="C56" s="218" t="s">
        <v>6</v>
      </c>
      <c r="D56" s="218">
        <v>0</v>
      </c>
      <c r="E56" s="218">
        <v>0</v>
      </c>
      <c r="F56" s="218" t="s">
        <v>274</v>
      </c>
      <c r="G56" s="218">
        <v>0</v>
      </c>
    </row>
    <row r="57" spans="1:18">
      <c r="A57" s="218" t="s">
        <v>128</v>
      </c>
      <c r="B57" s="218" t="s">
        <v>87</v>
      </c>
      <c r="C57" s="218" t="s">
        <v>6</v>
      </c>
      <c r="D57" s="218">
        <v>0</v>
      </c>
      <c r="E57" s="218">
        <v>0</v>
      </c>
      <c r="F57" s="218" t="s">
        <v>274</v>
      </c>
      <c r="G57" s="218">
        <v>0</v>
      </c>
    </row>
    <row r="58" spans="1:18">
      <c r="A58" s="218" t="s">
        <v>128</v>
      </c>
      <c r="B58" s="218" t="s">
        <v>88</v>
      </c>
      <c r="C58" s="218" t="s">
        <v>8</v>
      </c>
      <c r="D58" s="218">
        <v>0</v>
      </c>
      <c r="E58" s="218">
        <v>0</v>
      </c>
      <c r="F58" s="218" t="s">
        <v>274</v>
      </c>
      <c r="G58" s="218">
        <v>0</v>
      </c>
    </row>
    <row r="59" spans="1:18">
      <c r="A59" s="218" t="s">
        <v>128</v>
      </c>
      <c r="B59" s="218" t="s">
        <v>101</v>
      </c>
      <c r="C59" s="218" t="s">
        <v>8</v>
      </c>
      <c r="D59" s="218">
        <v>0</v>
      </c>
      <c r="E59" s="218">
        <v>0</v>
      </c>
      <c r="F59" s="218" t="s">
        <v>274</v>
      </c>
      <c r="G59" s="218">
        <v>0</v>
      </c>
    </row>
    <row r="60" spans="1:18">
      <c r="A60" s="219" t="s">
        <v>128</v>
      </c>
      <c r="B60" s="219" t="s">
        <v>90</v>
      </c>
      <c r="C60" s="219" t="s">
        <v>8</v>
      </c>
      <c r="D60" s="219">
        <v>0</v>
      </c>
      <c r="E60" s="219">
        <v>0</v>
      </c>
      <c r="F60" s="219" t="s">
        <v>274</v>
      </c>
      <c r="G60" s="219">
        <v>0</v>
      </c>
      <c r="N60" s="204"/>
      <c r="O60" s="204"/>
      <c r="P60" s="204"/>
      <c r="Q60" s="204"/>
      <c r="R60" s="204"/>
    </row>
    <row r="61" spans="1:18">
      <c r="A61" s="218" t="s">
        <v>130</v>
      </c>
      <c r="B61" s="218" t="s">
        <v>81</v>
      </c>
      <c r="C61" s="218" t="s">
        <v>4</v>
      </c>
      <c r="D61" s="218">
        <v>0</v>
      </c>
      <c r="E61" s="218">
        <v>0</v>
      </c>
      <c r="F61" s="218" t="s">
        <v>274</v>
      </c>
      <c r="G61" s="218">
        <v>0</v>
      </c>
    </row>
    <row r="62" spans="1:18">
      <c r="A62" s="218" t="s">
        <v>130</v>
      </c>
      <c r="B62" s="218" t="s">
        <v>36</v>
      </c>
      <c r="C62" s="218" t="s">
        <v>4</v>
      </c>
      <c r="D62" s="218">
        <v>0</v>
      </c>
      <c r="E62" s="218">
        <v>0</v>
      </c>
      <c r="F62" s="218" t="s">
        <v>274</v>
      </c>
      <c r="G62" s="218">
        <v>0</v>
      </c>
    </row>
    <row r="63" spans="1:18">
      <c r="A63" s="218" t="s">
        <v>130</v>
      </c>
      <c r="B63" s="218" t="s">
        <v>82</v>
      </c>
      <c r="C63" s="218" t="s">
        <v>4</v>
      </c>
      <c r="D63" s="218">
        <v>0</v>
      </c>
      <c r="E63" s="218">
        <v>0</v>
      </c>
      <c r="F63" s="218" t="s">
        <v>274</v>
      </c>
      <c r="G63" s="218">
        <v>0</v>
      </c>
    </row>
    <row r="64" spans="1:18">
      <c r="A64" s="218" t="s">
        <v>130</v>
      </c>
      <c r="B64" s="218" t="s">
        <v>275</v>
      </c>
      <c r="C64" s="218" t="s">
        <v>4</v>
      </c>
      <c r="D64" s="218">
        <v>0</v>
      </c>
      <c r="E64" s="218">
        <v>0</v>
      </c>
      <c r="F64" s="218" t="s">
        <v>274</v>
      </c>
      <c r="G64" s="218">
        <v>0</v>
      </c>
    </row>
    <row r="65" spans="1:18">
      <c r="A65" s="218" t="s">
        <v>130</v>
      </c>
      <c r="B65" s="218" t="s">
        <v>276</v>
      </c>
      <c r="C65" s="218" t="s">
        <v>4</v>
      </c>
      <c r="D65" s="218">
        <v>0</v>
      </c>
      <c r="E65" s="218">
        <v>0</v>
      </c>
      <c r="F65" s="218" t="s">
        <v>274</v>
      </c>
      <c r="G65" s="218">
        <v>0</v>
      </c>
    </row>
    <row r="66" spans="1:18">
      <c r="A66" s="218" t="s">
        <v>130</v>
      </c>
      <c r="B66" s="218" t="s">
        <v>277</v>
      </c>
      <c r="C66" s="218" t="s">
        <v>4</v>
      </c>
      <c r="D66" s="218">
        <v>0</v>
      </c>
      <c r="E66" s="218">
        <v>0</v>
      </c>
      <c r="F66" s="218" t="s">
        <v>274</v>
      </c>
      <c r="G66" s="218">
        <v>0</v>
      </c>
    </row>
    <row r="67" spans="1:18">
      <c r="A67" s="218" t="s">
        <v>130</v>
      </c>
      <c r="B67" s="218" t="s">
        <v>85</v>
      </c>
      <c r="C67" s="218" t="s">
        <v>6</v>
      </c>
      <c r="D67" s="218">
        <v>0</v>
      </c>
      <c r="E67" s="218">
        <v>0</v>
      </c>
      <c r="F67" s="218" t="s">
        <v>274</v>
      </c>
      <c r="G67" s="218">
        <v>0</v>
      </c>
    </row>
    <row r="68" spans="1:18">
      <c r="A68" s="218" t="s">
        <v>130</v>
      </c>
      <c r="B68" s="218" t="s">
        <v>86</v>
      </c>
      <c r="C68" s="218" t="s">
        <v>6</v>
      </c>
      <c r="D68" s="218">
        <v>0</v>
      </c>
      <c r="E68" s="218">
        <v>0</v>
      </c>
      <c r="F68" s="218" t="s">
        <v>274</v>
      </c>
      <c r="G68" s="218">
        <v>0</v>
      </c>
    </row>
    <row r="69" spans="1:18">
      <c r="A69" s="218" t="s">
        <v>130</v>
      </c>
      <c r="B69" s="218" t="s">
        <v>87</v>
      </c>
      <c r="C69" s="218" t="s">
        <v>6</v>
      </c>
      <c r="D69" s="218">
        <v>0</v>
      </c>
      <c r="E69" s="218">
        <v>0</v>
      </c>
      <c r="F69" s="218" t="s">
        <v>274</v>
      </c>
      <c r="G69" s="218">
        <v>0</v>
      </c>
    </row>
    <row r="70" spans="1:18">
      <c r="A70" s="218" t="s">
        <v>130</v>
      </c>
      <c r="B70" s="218" t="s">
        <v>88</v>
      </c>
      <c r="C70" s="218" t="s">
        <v>8</v>
      </c>
      <c r="D70" s="218">
        <v>0</v>
      </c>
      <c r="E70" s="218">
        <v>0</v>
      </c>
      <c r="F70" s="218" t="s">
        <v>274</v>
      </c>
      <c r="G70" s="218">
        <v>0</v>
      </c>
    </row>
    <row r="71" spans="1:18">
      <c r="A71" s="218" t="s">
        <v>130</v>
      </c>
      <c r="B71" s="218" t="s">
        <v>101</v>
      </c>
      <c r="C71" s="218" t="s">
        <v>8</v>
      </c>
      <c r="D71" s="218">
        <v>0</v>
      </c>
      <c r="E71" s="218">
        <v>0</v>
      </c>
      <c r="F71" s="218" t="s">
        <v>274</v>
      </c>
      <c r="G71" s="218">
        <v>0</v>
      </c>
    </row>
    <row r="72" spans="1:18">
      <c r="A72" s="219" t="s">
        <v>130</v>
      </c>
      <c r="B72" s="219" t="s">
        <v>90</v>
      </c>
      <c r="C72" s="219" t="s">
        <v>8</v>
      </c>
      <c r="D72" s="219">
        <v>0</v>
      </c>
      <c r="E72" s="219">
        <v>0</v>
      </c>
      <c r="F72" s="219" t="s">
        <v>274</v>
      </c>
      <c r="G72" s="219">
        <v>0</v>
      </c>
      <c r="N72" s="204"/>
      <c r="O72" s="204"/>
      <c r="P72" s="204"/>
      <c r="Q72" s="204"/>
      <c r="R72" s="204"/>
    </row>
    <row r="73" spans="1:18">
      <c r="A73" t="s">
        <v>278</v>
      </c>
      <c r="B73" t="s">
        <v>81</v>
      </c>
      <c r="C73" t="s">
        <v>4</v>
      </c>
      <c r="D73">
        <v>0</v>
      </c>
      <c r="E73">
        <v>0</v>
      </c>
      <c r="F73" t="s">
        <v>274</v>
      </c>
      <c r="G73">
        <v>0</v>
      </c>
    </row>
    <row r="74" spans="1:18">
      <c r="A74" t="s">
        <v>278</v>
      </c>
      <c r="B74" t="s">
        <v>36</v>
      </c>
      <c r="C74" t="s">
        <v>4</v>
      </c>
      <c r="D74">
        <v>0</v>
      </c>
      <c r="E74">
        <v>0</v>
      </c>
      <c r="F74" t="s">
        <v>274</v>
      </c>
      <c r="G74">
        <v>0</v>
      </c>
    </row>
    <row r="75" spans="1:18">
      <c r="A75" t="s">
        <v>278</v>
      </c>
      <c r="B75" t="s">
        <v>82</v>
      </c>
      <c r="C75" t="s">
        <v>4</v>
      </c>
      <c r="D75">
        <v>0</v>
      </c>
      <c r="E75">
        <v>0</v>
      </c>
      <c r="F75" t="s">
        <v>274</v>
      </c>
      <c r="G75">
        <v>0</v>
      </c>
    </row>
    <row r="76" spans="1:18">
      <c r="A76" t="s">
        <v>278</v>
      </c>
      <c r="B76" t="s">
        <v>275</v>
      </c>
      <c r="C76" t="s">
        <v>4</v>
      </c>
      <c r="D76">
        <v>0</v>
      </c>
      <c r="E76">
        <v>0</v>
      </c>
      <c r="F76" t="s">
        <v>274</v>
      </c>
      <c r="G76">
        <v>0</v>
      </c>
    </row>
    <row r="77" spans="1:18">
      <c r="A77" t="s">
        <v>278</v>
      </c>
      <c r="B77" t="s">
        <v>276</v>
      </c>
      <c r="C77" t="s">
        <v>4</v>
      </c>
      <c r="D77">
        <v>0</v>
      </c>
      <c r="E77">
        <v>0</v>
      </c>
      <c r="F77" t="s">
        <v>274</v>
      </c>
      <c r="G77">
        <v>0</v>
      </c>
    </row>
    <row r="78" spans="1:18">
      <c r="A78" t="s">
        <v>278</v>
      </c>
      <c r="B78" t="s">
        <v>277</v>
      </c>
      <c r="C78" t="s">
        <v>4</v>
      </c>
      <c r="D78">
        <v>0</v>
      </c>
      <c r="E78">
        <v>0</v>
      </c>
      <c r="F78" t="s">
        <v>274</v>
      </c>
      <c r="G78">
        <v>0</v>
      </c>
    </row>
    <row r="79" spans="1:18">
      <c r="A79" t="s">
        <v>278</v>
      </c>
      <c r="B79" t="s">
        <v>85</v>
      </c>
      <c r="C79" t="s">
        <v>6</v>
      </c>
      <c r="D79">
        <v>0</v>
      </c>
      <c r="E79">
        <v>0</v>
      </c>
      <c r="F79" t="s">
        <v>274</v>
      </c>
      <c r="G79">
        <v>0</v>
      </c>
    </row>
    <row r="80" spans="1:18">
      <c r="A80" t="s">
        <v>278</v>
      </c>
      <c r="B80" t="s">
        <v>86</v>
      </c>
      <c r="C80" t="s">
        <v>6</v>
      </c>
      <c r="D80">
        <v>0</v>
      </c>
      <c r="E80">
        <v>0</v>
      </c>
      <c r="F80" t="s">
        <v>274</v>
      </c>
      <c r="G80">
        <v>0</v>
      </c>
    </row>
    <row r="81" spans="1:18">
      <c r="A81" t="s">
        <v>278</v>
      </c>
      <c r="B81" t="s">
        <v>87</v>
      </c>
      <c r="C81" t="s">
        <v>6</v>
      </c>
      <c r="D81">
        <v>0</v>
      </c>
      <c r="E81">
        <v>0</v>
      </c>
      <c r="F81" t="s">
        <v>274</v>
      </c>
      <c r="G81">
        <v>0</v>
      </c>
    </row>
    <row r="82" spans="1:18">
      <c r="A82" t="s">
        <v>278</v>
      </c>
      <c r="B82" t="s">
        <v>88</v>
      </c>
      <c r="C82" t="s">
        <v>8</v>
      </c>
      <c r="D82">
        <v>0</v>
      </c>
      <c r="E82">
        <v>0</v>
      </c>
      <c r="F82" t="s">
        <v>274</v>
      </c>
      <c r="G82">
        <v>0</v>
      </c>
    </row>
    <row r="83" spans="1:18">
      <c r="A83" t="s">
        <v>278</v>
      </c>
      <c r="B83" t="s">
        <v>101</v>
      </c>
      <c r="C83" t="s">
        <v>8</v>
      </c>
      <c r="D83">
        <v>0</v>
      </c>
      <c r="E83">
        <v>0</v>
      </c>
      <c r="F83" t="s">
        <v>274</v>
      </c>
      <c r="G83">
        <v>0</v>
      </c>
    </row>
    <row r="84" spans="1:18">
      <c r="A84" s="204" t="s">
        <v>278</v>
      </c>
      <c r="B84" s="204" t="s">
        <v>90</v>
      </c>
      <c r="C84" s="204" t="s">
        <v>8</v>
      </c>
      <c r="D84" s="204">
        <v>0</v>
      </c>
      <c r="E84" s="204">
        <v>0</v>
      </c>
      <c r="F84" s="204" t="s">
        <v>274</v>
      </c>
      <c r="G84" s="204">
        <v>0</v>
      </c>
      <c r="N84" s="204"/>
      <c r="O84" s="204"/>
      <c r="P84" s="204"/>
      <c r="Q84" s="204"/>
      <c r="R84" s="204"/>
    </row>
    <row r="85" spans="1:18">
      <c r="A85" t="s">
        <v>279</v>
      </c>
      <c r="B85" t="s">
        <v>81</v>
      </c>
      <c r="C85" t="s">
        <v>4</v>
      </c>
      <c r="D85">
        <v>0</v>
      </c>
      <c r="E85">
        <v>0</v>
      </c>
      <c r="F85" t="s">
        <v>274</v>
      </c>
      <c r="G85">
        <v>0</v>
      </c>
    </row>
    <row r="86" spans="1:18">
      <c r="A86" t="s">
        <v>279</v>
      </c>
      <c r="B86" t="s">
        <v>36</v>
      </c>
      <c r="C86" t="s">
        <v>4</v>
      </c>
      <c r="D86">
        <v>0</v>
      </c>
      <c r="E86">
        <v>0</v>
      </c>
      <c r="F86" t="s">
        <v>274</v>
      </c>
      <c r="G86">
        <v>0</v>
      </c>
    </row>
    <row r="87" spans="1:18">
      <c r="A87" t="s">
        <v>279</v>
      </c>
      <c r="B87" t="s">
        <v>82</v>
      </c>
      <c r="C87" t="s">
        <v>4</v>
      </c>
      <c r="D87">
        <v>0</v>
      </c>
      <c r="E87">
        <v>0</v>
      </c>
      <c r="F87" t="s">
        <v>274</v>
      </c>
      <c r="G87">
        <v>0</v>
      </c>
    </row>
    <row r="88" spans="1:18">
      <c r="A88" t="s">
        <v>279</v>
      </c>
      <c r="B88" t="s">
        <v>275</v>
      </c>
      <c r="C88" t="s">
        <v>4</v>
      </c>
      <c r="D88">
        <v>0</v>
      </c>
      <c r="E88">
        <v>0</v>
      </c>
      <c r="F88" t="s">
        <v>274</v>
      </c>
      <c r="G88">
        <v>0</v>
      </c>
    </row>
    <row r="89" spans="1:18">
      <c r="A89" t="s">
        <v>279</v>
      </c>
      <c r="B89" t="s">
        <v>276</v>
      </c>
      <c r="C89" t="s">
        <v>4</v>
      </c>
      <c r="D89">
        <v>0</v>
      </c>
      <c r="E89">
        <v>0</v>
      </c>
      <c r="F89" t="s">
        <v>274</v>
      </c>
      <c r="G89">
        <v>0</v>
      </c>
    </row>
    <row r="90" spans="1:18">
      <c r="A90" t="s">
        <v>279</v>
      </c>
      <c r="B90" t="s">
        <v>277</v>
      </c>
      <c r="C90" t="s">
        <v>4</v>
      </c>
      <c r="D90">
        <v>0</v>
      </c>
      <c r="E90">
        <v>0</v>
      </c>
      <c r="F90" t="s">
        <v>274</v>
      </c>
      <c r="G90">
        <v>0</v>
      </c>
    </row>
    <row r="91" spans="1:18">
      <c r="A91" t="s">
        <v>279</v>
      </c>
      <c r="B91" t="s">
        <v>85</v>
      </c>
      <c r="C91" t="s">
        <v>6</v>
      </c>
      <c r="D91">
        <v>0</v>
      </c>
      <c r="E91">
        <v>0</v>
      </c>
      <c r="F91" t="s">
        <v>274</v>
      </c>
      <c r="G91">
        <v>0</v>
      </c>
    </row>
    <row r="92" spans="1:18">
      <c r="A92" t="s">
        <v>279</v>
      </c>
      <c r="B92" t="s">
        <v>86</v>
      </c>
      <c r="C92" t="s">
        <v>6</v>
      </c>
      <c r="D92">
        <v>0</v>
      </c>
      <c r="E92">
        <v>0</v>
      </c>
      <c r="F92" t="s">
        <v>274</v>
      </c>
      <c r="G92">
        <v>0</v>
      </c>
    </row>
    <row r="93" spans="1:18">
      <c r="A93" t="s">
        <v>279</v>
      </c>
      <c r="B93" t="s">
        <v>87</v>
      </c>
      <c r="C93" t="s">
        <v>6</v>
      </c>
      <c r="D93">
        <v>0</v>
      </c>
      <c r="E93">
        <v>0</v>
      </c>
      <c r="F93" t="s">
        <v>274</v>
      </c>
      <c r="G93">
        <v>0</v>
      </c>
    </row>
    <row r="94" spans="1:18">
      <c r="A94" t="s">
        <v>279</v>
      </c>
      <c r="B94" t="s">
        <v>88</v>
      </c>
      <c r="C94" t="s">
        <v>8</v>
      </c>
      <c r="D94">
        <v>0</v>
      </c>
      <c r="E94">
        <v>0</v>
      </c>
      <c r="F94" t="s">
        <v>274</v>
      </c>
      <c r="G94">
        <v>0</v>
      </c>
    </row>
    <row r="95" spans="1:18">
      <c r="A95" t="s">
        <v>279</v>
      </c>
      <c r="B95" t="s">
        <v>101</v>
      </c>
      <c r="C95" t="s">
        <v>8</v>
      </c>
      <c r="D95">
        <v>0</v>
      </c>
      <c r="E95">
        <v>0</v>
      </c>
      <c r="F95" t="s">
        <v>274</v>
      </c>
      <c r="G95">
        <v>0</v>
      </c>
    </row>
    <row r="96" spans="1:18">
      <c r="A96" t="s">
        <v>279</v>
      </c>
      <c r="B96" t="s">
        <v>90</v>
      </c>
      <c r="C96" t="s">
        <v>8</v>
      </c>
      <c r="D96">
        <v>0</v>
      </c>
      <c r="E96">
        <v>0</v>
      </c>
      <c r="F96" t="s">
        <v>274</v>
      </c>
      <c r="G96">
        <v>0</v>
      </c>
    </row>
    <row r="97" spans="1:7">
      <c r="A97" t="s">
        <v>280</v>
      </c>
      <c r="B97" t="s">
        <v>81</v>
      </c>
      <c r="C97" t="s">
        <v>4</v>
      </c>
      <c r="D97">
        <v>0</v>
      </c>
      <c r="E97">
        <v>0</v>
      </c>
      <c r="F97" t="s">
        <v>274</v>
      </c>
      <c r="G97">
        <v>0</v>
      </c>
    </row>
    <row r="98" spans="1:7">
      <c r="A98" t="s">
        <v>280</v>
      </c>
      <c r="B98" t="s">
        <v>36</v>
      </c>
      <c r="C98" t="s">
        <v>4</v>
      </c>
      <c r="D98">
        <v>0</v>
      </c>
      <c r="E98">
        <v>0</v>
      </c>
      <c r="F98" t="s">
        <v>274</v>
      </c>
      <c r="G98">
        <v>0</v>
      </c>
    </row>
    <row r="99" spans="1:7">
      <c r="A99" t="s">
        <v>280</v>
      </c>
      <c r="B99" t="s">
        <v>82</v>
      </c>
      <c r="C99" t="s">
        <v>4</v>
      </c>
      <c r="D99">
        <v>0</v>
      </c>
      <c r="E99">
        <v>0</v>
      </c>
      <c r="F99" t="s">
        <v>274</v>
      </c>
      <c r="G99">
        <v>0</v>
      </c>
    </row>
    <row r="100" spans="1:7">
      <c r="A100" t="s">
        <v>280</v>
      </c>
      <c r="B100" t="s">
        <v>275</v>
      </c>
      <c r="C100" t="s">
        <v>4</v>
      </c>
      <c r="D100">
        <v>0</v>
      </c>
      <c r="E100">
        <v>0</v>
      </c>
      <c r="F100" t="s">
        <v>274</v>
      </c>
      <c r="G100">
        <v>0</v>
      </c>
    </row>
    <row r="101" spans="1:7">
      <c r="A101" t="s">
        <v>280</v>
      </c>
      <c r="B101" t="s">
        <v>276</v>
      </c>
      <c r="C101" t="s">
        <v>4</v>
      </c>
      <c r="D101">
        <v>0</v>
      </c>
      <c r="E101">
        <v>0</v>
      </c>
      <c r="F101" t="s">
        <v>274</v>
      </c>
      <c r="G101">
        <v>0</v>
      </c>
    </row>
    <row r="102" spans="1:7">
      <c r="A102" t="s">
        <v>280</v>
      </c>
      <c r="B102" t="s">
        <v>277</v>
      </c>
      <c r="C102" t="s">
        <v>4</v>
      </c>
      <c r="D102">
        <v>0</v>
      </c>
      <c r="E102">
        <v>0</v>
      </c>
      <c r="F102" t="s">
        <v>274</v>
      </c>
      <c r="G102">
        <v>0</v>
      </c>
    </row>
    <row r="103" spans="1:7">
      <c r="A103" t="s">
        <v>280</v>
      </c>
      <c r="B103" t="s">
        <v>85</v>
      </c>
      <c r="C103" t="s">
        <v>6</v>
      </c>
      <c r="D103">
        <v>0</v>
      </c>
      <c r="E103">
        <v>0</v>
      </c>
      <c r="F103" t="s">
        <v>274</v>
      </c>
      <c r="G103">
        <v>0</v>
      </c>
    </row>
    <row r="104" spans="1:7">
      <c r="A104" t="s">
        <v>280</v>
      </c>
      <c r="B104" t="s">
        <v>86</v>
      </c>
      <c r="C104" t="s">
        <v>6</v>
      </c>
      <c r="D104">
        <v>0</v>
      </c>
      <c r="E104">
        <v>0</v>
      </c>
      <c r="F104" t="s">
        <v>274</v>
      </c>
      <c r="G104">
        <v>0</v>
      </c>
    </row>
    <row r="105" spans="1:7">
      <c r="A105" t="s">
        <v>280</v>
      </c>
      <c r="B105" t="s">
        <v>87</v>
      </c>
      <c r="C105" t="s">
        <v>6</v>
      </c>
      <c r="D105">
        <v>0</v>
      </c>
      <c r="E105">
        <v>0</v>
      </c>
      <c r="F105" t="s">
        <v>274</v>
      </c>
      <c r="G105">
        <v>0</v>
      </c>
    </row>
    <row r="106" spans="1:7">
      <c r="A106" t="s">
        <v>280</v>
      </c>
      <c r="B106" t="s">
        <v>88</v>
      </c>
      <c r="C106" t="s">
        <v>8</v>
      </c>
      <c r="D106">
        <v>0</v>
      </c>
      <c r="E106">
        <v>0</v>
      </c>
      <c r="F106" t="s">
        <v>274</v>
      </c>
      <c r="G106">
        <v>0</v>
      </c>
    </row>
    <row r="107" spans="1:7">
      <c r="A107" t="s">
        <v>280</v>
      </c>
      <c r="B107" t="s">
        <v>101</v>
      </c>
      <c r="C107" t="s">
        <v>8</v>
      </c>
      <c r="D107">
        <v>0</v>
      </c>
      <c r="E107">
        <v>0</v>
      </c>
      <c r="F107" t="s">
        <v>274</v>
      </c>
      <c r="G107">
        <v>0</v>
      </c>
    </row>
    <row r="108" spans="1:7">
      <c r="A108" t="s">
        <v>280</v>
      </c>
      <c r="B108" t="s">
        <v>90</v>
      </c>
      <c r="C108" t="s">
        <v>8</v>
      </c>
      <c r="D108">
        <v>0</v>
      </c>
      <c r="E108">
        <v>0</v>
      </c>
      <c r="F108" t="s">
        <v>274</v>
      </c>
      <c r="G108">
        <v>0</v>
      </c>
    </row>
    <row r="109" spans="1:7">
      <c r="A109" t="s">
        <v>281</v>
      </c>
      <c r="B109" t="s">
        <v>81</v>
      </c>
      <c r="C109" t="s">
        <v>4</v>
      </c>
      <c r="D109">
        <v>0</v>
      </c>
      <c r="E109">
        <v>0</v>
      </c>
      <c r="F109" t="s">
        <v>274</v>
      </c>
      <c r="G109">
        <v>0</v>
      </c>
    </row>
    <row r="110" spans="1:7">
      <c r="A110" t="s">
        <v>281</v>
      </c>
      <c r="B110" t="s">
        <v>36</v>
      </c>
      <c r="C110" t="s">
        <v>4</v>
      </c>
      <c r="D110">
        <v>0</v>
      </c>
      <c r="E110">
        <v>0</v>
      </c>
      <c r="F110" t="s">
        <v>274</v>
      </c>
      <c r="G110">
        <v>0</v>
      </c>
    </row>
    <row r="111" spans="1:7">
      <c r="A111" t="s">
        <v>281</v>
      </c>
      <c r="B111" t="s">
        <v>82</v>
      </c>
      <c r="C111" t="s">
        <v>4</v>
      </c>
      <c r="D111">
        <v>0</v>
      </c>
      <c r="E111">
        <v>0</v>
      </c>
      <c r="F111" t="s">
        <v>274</v>
      </c>
      <c r="G111">
        <v>0</v>
      </c>
    </row>
    <row r="112" spans="1:7">
      <c r="A112" t="s">
        <v>281</v>
      </c>
      <c r="B112" t="s">
        <v>275</v>
      </c>
      <c r="C112" t="s">
        <v>4</v>
      </c>
      <c r="D112">
        <v>0</v>
      </c>
      <c r="E112">
        <v>0</v>
      </c>
      <c r="F112" t="s">
        <v>274</v>
      </c>
      <c r="G112">
        <v>0</v>
      </c>
    </row>
    <row r="113" spans="1:7">
      <c r="A113" t="s">
        <v>281</v>
      </c>
      <c r="B113" t="s">
        <v>276</v>
      </c>
      <c r="C113" t="s">
        <v>4</v>
      </c>
      <c r="D113">
        <v>0</v>
      </c>
      <c r="E113">
        <v>0</v>
      </c>
      <c r="F113" t="s">
        <v>274</v>
      </c>
      <c r="G113">
        <v>0</v>
      </c>
    </row>
    <row r="114" spans="1:7">
      <c r="A114" t="s">
        <v>281</v>
      </c>
      <c r="B114" t="s">
        <v>277</v>
      </c>
      <c r="C114" t="s">
        <v>4</v>
      </c>
      <c r="D114">
        <v>0</v>
      </c>
      <c r="E114">
        <v>0</v>
      </c>
      <c r="F114" t="s">
        <v>274</v>
      </c>
      <c r="G114">
        <v>0</v>
      </c>
    </row>
    <row r="115" spans="1:7">
      <c r="A115" t="s">
        <v>281</v>
      </c>
      <c r="B115" t="s">
        <v>85</v>
      </c>
      <c r="C115" t="s">
        <v>6</v>
      </c>
      <c r="D115">
        <v>0</v>
      </c>
      <c r="E115">
        <v>0</v>
      </c>
      <c r="F115" t="s">
        <v>274</v>
      </c>
      <c r="G115">
        <v>0</v>
      </c>
    </row>
    <row r="116" spans="1:7">
      <c r="A116" t="s">
        <v>281</v>
      </c>
      <c r="B116" t="s">
        <v>86</v>
      </c>
      <c r="C116" t="s">
        <v>6</v>
      </c>
      <c r="D116">
        <v>0</v>
      </c>
      <c r="E116">
        <v>0</v>
      </c>
      <c r="F116" t="s">
        <v>274</v>
      </c>
      <c r="G116">
        <v>0</v>
      </c>
    </row>
    <row r="117" spans="1:7">
      <c r="A117" t="s">
        <v>281</v>
      </c>
      <c r="B117" t="s">
        <v>87</v>
      </c>
      <c r="C117" t="s">
        <v>6</v>
      </c>
      <c r="D117">
        <v>0</v>
      </c>
      <c r="E117">
        <v>0</v>
      </c>
      <c r="F117" t="s">
        <v>274</v>
      </c>
      <c r="G117">
        <v>0</v>
      </c>
    </row>
    <row r="118" spans="1:7">
      <c r="A118" t="s">
        <v>281</v>
      </c>
      <c r="B118" t="s">
        <v>88</v>
      </c>
      <c r="C118" t="s">
        <v>8</v>
      </c>
      <c r="D118">
        <v>0</v>
      </c>
      <c r="E118">
        <v>0</v>
      </c>
      <c r="F118" t="s">
        <v>274</v>
      </c>
      <c r="G118">
        <v>0</v>
      </c>
    </row>
    <row r="119" spans="1:7">
      <c r="A119" t="s">
        <v>281</v>
      </c>
      <c r="B119" t="s">
        <v>101</v>
      </c>
      <c r="C119" t="s">
        <v>8</v>
      </c>
      <c r="D119">
        <v>0</v>
      </c>
      <c r="E119">
        <v>0</v>
      </c>
      <c r="F119" t="s">
        <v>274</v>
      </c>
      <c r="G119">
        <v>0</v>
      </c>
    </row>
    <row r="120" spans="1:7">
      <c r="A120" t="s">
        <v>281</v>
      </c>
      <c r="B120" t="s">
        <v>90</v>
      </c>
      <c r="C120" t="s">
        <v>8</v>
      </c>
      <c r="D120">
        <v>0</v>
      </c>
      <c r="E120">
        <v>0</v>
      </c>
      <c r="F120" t="s">
        <v>274</v>
      </c>
      <c r="G120">
        <v>0</v>
      </c>
    </row>
    <row r="121" spans="1:7">
      <c r="A121" t="s">
        <v>282</v>
      </c>
      <c r="B121" t="s">
        <v>81</v>
      </c>
      <c r="C121" t="s">
        <v>4</v>
      </c>
      <c r="D121">
        <v>0</v>
      </c>
      <c r="E121">
        <v>0</v>
      </c>
      <c r="F121" t="s">
        <v>274</v>
      </c>
      <c r="G121">
        <v>0</v>
      </c>
    </row>
    <row r="122" spans="1:7">
      <c r="A122" t="s">
        <v>282</v>
      </c>
      <c r="B122" t="s">
        <v>36</v>
      </c>
      <c r="C122" t="s">
        <v>4</v>
      </c>
      <c r="D122">
        <v>0</v>
      </c>
      <c r="E122">
        <v>0</v>
      </c>
      <c r="F122" t="s">
        <v>274</v>
      </c>
      <c r="G122">
        <v>0</v>
      </c>
    </row>
    <row r="123" spans="1:7">
      <c r="A123" t="s">
        <v>282</v>
      </c>
      <c r="B123" t="s">
        <v>82</v>
      </c>
      <c r="C123" t="s">
        <v>4</v>
      </c>
      <c r="D123">
        <v>0</v>
      </c>
      <c r="E123">
        <v>0</v>
      </c>
      <c r="F123" t="s">
        <v>274</v>
      </c>
      <c r="G123">
        <v>0</v>
      </c>
    </row>
    <row r="124" spans="1:7">
      <c r="A124" t="s">
        <v>282</v>
      </c>
      <c r="B124" t="s">
        <v>275</v>
      </c>
      <c r="C124" t="s">
        <v>4</v>
      </c>
      <c r="D124">
        <v>0</v>
      </c>
      <c r="E124">
        <v>0</v>
      </c>
      <c r="F124" t="s">
        <v>274</v>
      </c>
      <c r="G124">
        <v>0</v>
      </c>
    </row>
    <row r="125" spans="1:7">
      <c r="A125" t="s">
        <v>282</v>
      </c>
      <c r="B125" t="s">
        <v>276</v>
      </c>
      <c r="C125" t="s">
        <v>4</v>
      </c>
      <c r="D125">
        <v>0</v>
      </c>
      <c r="E125">
        <v>0</v>
      </c>
      <c r="F125" t="s">
        <v>274</v>
      </c>
      <c r="G125">
        <v>0</v>
      </c>
    </row>
    <row r="126" spans="1:7">
      <c r="A126" t="s">
        <v>282</v>
      </c>
      <c r="B126" t="s">
        <v>277</v>
      </c>
      <c r="C126" t="s">
        <v>4</v>
      </c>
      <c r="D126">
        <v>0</v>
      </c>
      <c r="E126">
        <v>0</v>
      </c>
      <c r="F126" t="s">
        <v>274</v>
      </c>
      <c r="G126">
        <v>0</v>
      </c>
    </row>
    <row r="127" spans="1:7">
      <c r="A127" t="s">
        <v>282</v>
      </c>
      <c r="B127" t="s">
        <v>85</v>
      </c>
      <c r="C127" t="s">
        <v>6</v>
      </c>
      <c r="D127">
        <v>0</v>
      </c>
      <c r="E127">
        <v>0</v>
      </c>
      <c r="F127" t="s">
        <v>274</v>
      </c>
      <c r="G127">
        <v>0</v>
      </c>
    </row>
    <row r="128" spans="1:7">
      <c r="A128" t="s">
        <v>282</v>
      </c>
      <c r="B128" t="s">
        <v>86</v>
      </c>
      <c r="C128" t="s">
        <v>6</v>
      </c>
      <c r="D128">
        <v>0</v>
      </c>
      <c r="E128">
        <v>0</v>
      </c>
      <c r="F128" t="s">
        <v>274</v>
      </c>
      <c r="G128">
        <v>0</v>
      </c>
    </row>
    <row r="129" spans="1:7">
      <c r="A129" t="s">
        <v>282</v>
      </c>
      <c r="B129" t="s">
        <v>87</v>
      </c>
      <c r="C129" t="s">
        <v>6</v>
      </c>
      <c r="D129">
        <v>0</v>
      </c>
      <c r="E129">
        <v>0</v>
      </c>
      <c r="F129" t="s">
        <v>274</v>
      </c>
      <c r="G129">
        <v>0</v>
      </c>
    </row>
    <row r="130" spans="1:7">
      <c r="A130" t="s">
        <v>282</v>
      </c>
      <c r="B130" t="s">
        <v>88</v>
      </c>
      <c r="C130" t="s">
        <v>8</v>
      </c>
      <c r="D130">
        <v>0</v>
      </c>
      <c r="E130">
        <v>0</v>
      </c>
      <c r="F130" t="s">
        <v>274</v>
      </c>
      <c r="G130">
        <v>0</v>
      </c>
    </row>
    <row r="131" spans="1:7">
      <c r="A131" t="s">
        <v>282</v>
      </c>
      <c r="B131" t="s">
        <v>101</v>
      </c>
      <c r="C131" t="s">
        <v>8</v>
      </c>
      <c r="D131">
        <v>0</v>
      </c>
      <c r="E131">
        <v>0</v>
      </c>
      <c r="F131" t="s">
        <v>274</v>
      </c>
      <c r="G131">
        <v>0</v>
      </c>
    </row>
    <row r="132" spans="1:7">
      <c r="A132" t="s">
        <v>282</v>
      </c>
      <c r="B132" t="s">
        <v>90</v>
      </c>
      <c r="C132" t="s">
        <v>8</v>
      </c>
      <c r="D132">
        <v>0</v>
      </c>
      <c r="E132">
        <v>0</v>
      </c>
      <c r="F132" t="s">
        <v>274</v>
      </c>
      <c r="G132">
        <v>0</v>
      </c>
    </row>
    <row r="133" spans="1:7">
      <c r="A133" t="s">
        <v>283</v>
      </c>
      <c r="B133" t="s">
        <v>81</v>
      </c>
      <c r="C133" t="s">
        <v>4</v>
      </c>
      <c r="D133">
        <v>0</v>
      </c>
      <c r="E133">
        <v>0</v>
      </c>
      <c r="F133" t="s">
        <v>274</v>
      </c>
      <c r="G133">
        <v>0</v>
      </c>
    </row>
    <row r="134" spans="1:7">
      <c r="A134" t="s">
        <v>283</v>
      </c>
      <c r="B134" t="s">
        <v>36</v>
      </c>
      <c r="C134" t="s">
        <v>4</v>
      </c>
      <c r="D134">
        <v>0</v>
      </c>
      <c r="E134">
        <v>0</v>
      </c>
      <c r="F134" t="s">
        <v>274</v>
      </c>
      <c r="G134">
        <v>0</v>
      </c>
    </row>
    <row r="135" spans="1:7">
      <c r="A135" t="s">
        <v>283</v>
      </c>
      <c r="B135" t="s">
        <v>82</v>
      </c>
      <c r="C135" t="s">
        <v>4</v>
      </c>
      <c r="D135">
        <v>0</v>
      </c>
      <c r="E135">
        <v>0</v>
      </c>
      <c r="F135" t="s">
        <v>274</v>
      </c>
      <c r="G135">
        <v>0</v>
      </c>
    </row>
    <row r="136" spans="1:7">
      <c r="A136" t="s">
        <v>283</v>
      </c>
      <c r="B136" t="s">
        <v>275</v>
      </c>
      <c r="C136" t="s">
        <v>4</v>
      </c>
      <c r="D136">
        <v>0</v>
      </c>
      <c r="E136">
        <v>0</v>
      </c>
      <c r="F136" t="s">
        <v>274</v>
      </c>
      <c r="G136">
        <v>0</v>
      </c>
    </row>
    <row r="137" spans="1:7">
      <c r="A137" t="s">
        <v>283</v>
      </c>
      <c r="B137" t="s">
        <v>276</v>
      </c>
      <c r="C137" t="s">
        <v>4</v>
      </c>
      <c r="D137">
        <v>0</v>
      </c>
      <c r="E137">
        <v>0</v>
      </c>
      <c r="F137" t="s">
        <v>274</v>
      </c>
      <c r="G137">
        <v>0</v>
      </c>
    </row>
    <row r="138" spans="1:7">
      <c r="A138" t="s">
        <v>283</v>
      </c>
      <c r="B138" t="s">
        <v>277</v>
      </c>
      <c r="C138" t="s">
        <v>4</v>
      </c>
      <c r="D138">
        <v>0</v>
      </c>
      <c r="E138">
        <v>0</v>
      </c>
      <c r="F138" t="s">
        <v>274</v>
      </c>
      <c r="G138">
        <v>0</v>
      </c>
    </row>
    <row r="139" spans="1:7">
      <c r="A139" t="s">
        <v>283</v>
      </c>
      <c r="B139" t="s">
        <v>85</v>
      </c>
      <c r="C139" t="s">
        <v>6</v>
      </c>
      <c r="D139">
        <v>0</v>
      </c>
      <c r="E139">
        <v>0</v>
      </c>
      <c r="F139" t="s">
        <v>274</v>
      </c>
      <c r="G139">
        <v>0</v>
      </c>
    </row>
    <row r="140" spans="1:7">
      <c r="A140" t="s">
        <v>283</v>
      </c>
      <c r="B140" t="s">
        <v>86</v>
      </c>
      <c r="C140" t="s">
        <v>6</v>
      </c>
      <c r="D140">
        <v>0</v>
      </c>
      <c r="E140">
        <v>0</v>
      </c>
      <c r="F140" t="s">
        <v>274</v>
      </c>
      <c r="G140">
        <v>0</v>
      </c>
    </row>
    <row r="141" spans="1:7">
      <c r="A141" t="s">
        <v>283</v>
      </c>
      <c r="B141" t="s">
        <v>87</v>
      </c>
      <c r="C141" t="s">
        <v>6</v>
      </c>
      <c r="D141">
        <v>0</v>
      </c>
      <c r="E141">
        <v>0</v>
      </c>
      <c r="F141" t="s">
        <v>274</v>
      </c>
      <c r="G141">
        <v>0</v>
      </c>
    </row>
    <row r="142" spans="1:7">
      <c r="A142" t="s">
        <v>283</v>
      </c>
      <c r="B142" t="s">
        <v>88</v>
      </c>
      <c r="C142" t="s">
        <v>8</v>
      </c>
      <c r="D142">
        <v>0</v>
      </c>
      <c r="E142">
        <v>0</v>
      </c>
      <c r="F142" t="s">
        <v>274</v>
      </c>
      <c r="G142">
        <v>0</v>
      </c>
    </row>
    <row r="143" spans="1:7">
      <c r="A143" t="s">
        <v>283</v>
      </c>
      <c r="B143" t="s">
        <v>101</v>
      </c>
      <c r="C143" t="s">
        <v>8</v>
      </c>
      <c r="D143">
        <v>0</v>
      </c>
      <c r="E143">
        <v>0</v>
      </c>
      <c r="F143" t="s">
        <v>274</v>
      </c>
      <c r="G143">
        <v>0</v>
      </c>
    </row>
    <row r="144" spans="1:7">
      <c r="A144" t="s">
        <v>283</v>
      </c>
      <c r="B144" t="s">
        <v>90</v>
      </c>
      <c r="C144" t="s">
        <v>8</v>
      </c>
      <c r="D144">
        <v>0</v>
      </c>
      <c r="E144">
        <v>0</v>
      </c>
      <c r="F144" t="s">
        <v>274</v>
      </c>
      <c r="G144">
        <v>0</v>
      </c>
    </row>
    <row r="145" spans="1:7">
      <c r="A145" t="s">
        <v>284</v>
      </c>
      <c r="B145" t="s">
        <v>81</v>
      </c>
      <c r="C145" t="s">
        <v>4</v>
      </c>
      <c r="D145">
        <v>0</v>
      </c>
      <c r="E145">
        <v>0</v>
      </c>
      <c r="F145" t="s">
        <v>274</v>
      </c>
      <c r="G145">
        <v>0</v>
      </c>
    </row>
    <row r="146" spans="1:7">
      <c r="A146" t="s">
        <v>284</v>
      </c>
      <c r="B146" t="s">
        <v>36</v>
      </c>
      <c r="C146" t="s">
        <v>4</v>
      </c>
      <c r="D146">
        <v>0</v>
      </c>
      <c r="E146">
        <v>0</v>
      </c>
      <c r="F146" t="s">
        <v>274</v>
      </c>
      <c r="G146">
        <v>0</v>
      </c>
    </row>
    <row r="147" spans="1:7">
      <c r="A147" t="s">
        <v>284</v>
      </c>
      <c r="B147" t="s">
        <v>82</v>
      </c>
      <c r="C147" t="s">
        <v>4</v>
      </c>
      <c r="D147">
        <v>0</v>
      </c>
      <c r="E147">
        <v>0</v>
      </c>
      <c r="F147" t="s">
        <v>274</v>
      </c>
      <c r="G147">
        <v>0</v>
      </c>
    </row>
    <row r="148" spans="1:7">
      <c r="A148" t="s">
        <v>284</v>
      </c>
      <c r="B148" t="s">
        <v>275</v>
      </c>
      <c r="C148" t="s">
        <v>4</v>
      </c>
      <c r="D148">
        <v>0</v>
      </c>
      <c r="E148">
        <v>0</v>
      </c>
      <c r="F148" t="s">
        <v>274</v>
      </c>
      <c r="G148">
        <v>0</v>
      </c>
    </row>
    <row r="149" spans="1:7">
      <c r="A149" t="s">
        <v>284</v>
      </c>
      <c r="B149" t="s">
        <v>276</v>
      </c>
      <c r="C149" t="s">
        <v>4</v>
      </c>
      <c r="D149">
        <v>0</v>
      </c>
      <c r="E149">
        <v>0</v>
      </c>
      <c r="F149" t="s">
        <v>274</v>
      </c>
      <c r="G149">
        <v>0</v>
      </c>
    </row>
    <row r="150" spans="1:7">
      <c r="A150" t="s">
        <v>284</v>
      </c>
      <c r="B150" t="s">
        <v>277</v>
      </c>
      <c r="C150" t="s">
        <v>4</v>
      </c>
      <c r="D150">
        <v>0</v>
      </c>
      <c r="E150">
        <v>0</v>
      </c>
      <c r="F150" t="s">
        <v>274</v>
      </c>
      <c r="G150">
        <v>0</v>
      </c>
    </row>
    <row r="151" spans="1:7">
      <c r="A151" t="s">
        <v>284</v>
      </c>
      <c r="B151" t="s">
        <v>85</v>
      </c>
      <c r="C151" t="s">
        <v>6</v>
      </c>
      <c r="D151">
        <v>0</v>
      </c>
      <c r="E151">
        <v>0</v>
      </c>
      <c r="F151" t="s">
        <v>274</v>
      </c>
      <c r="G151">
        <v>0</v>
      </c>
    </row>
    <row r="152" spans="1:7">
      <c r="A152" t="s">
        <v>284</v>
      </c>
      <c r="B152" t="s">
        <v>86</v>
      </c>
      <c r="C152" t="s">
        <v>6</v>
      </c>
      <c r="D152">
        <v>0</v>
      </c>
      <c r="E152">
        <v>0</v>
      </c>
      <c r="F152" t="s">
        <v>274</v>
      </c>
      <c r="G152">
        <v>0</v>
      </c>
    </row>
    <row r="153" spans="1:7">
      <c r="A153" t="s">
        <v>284</v>
      </c>
      <c r="B153" t="s">
        <v>87</v>
      </c>
      <c r="C153" t="s">
        <v>6</v>
      </c>
      <c r="D153">
        <v>0</v>
      </c>
      <c r="E153">
        <v>0</v>
      </c>
      <c r="F153" t="s">
        <v>274</v>
      </c>
      <c r="G153">
        <v>0</v>
      </c>
    </row>
    <row r="154" spans="1:7">
      <c r="A154" t="s">
        <v>284</v>
      </c>
      <c r="B154" t="s">
        <v>88</v>
      </c>
      <c r="C154" t="s">
        <v>8</v>
      </c>
      <c r="D154">
        <v>0</v>
      </c>
      <c r="E154">
        <v>0</v>
      </c>
      <c r="F154" t="s">
        <v>274</v>
      </c>
      <c r="G154">
        <v>0</v>
      </c>
    </row>
    <row r="155" spans="1:7">
      <c r="A155" t="s">
        <v>284</v>
      </c>
      <c r="B155" t="s">
        <v>101</v>
      </c>
      <c r="C155" t="s">
        <v>8</v>
      </c>
      <c r="D155">
        <v>0</v>
      </c>
      <c r="E155">
        <v>0</v>
      </c>
      <c r="F155" t="s">
        <v>274</v>
      </c>
      <c r="G155">
        <v>0</v>
      </c>
    </row>
    <row r="156" spans="1:7">
      <c r="A156" t="s">
        <v>284</v>
      </c>
      <c r="B156" t="s">
        <v>90</v>
      </c>
      <c r="C156" t="s">
        <v>8</v>
      </c>
      <c r="D156">
        <v>0</v>
      </c>
      <c r="E156">
        <v>0</v>
      </c>
      <c r="F156" t="s">
        <v>274</v>
      </c>
      <c r="G156">
        <v>0</v>
      </c>
    </row>
    <row r="157" spans="1:7">
      <c r="A157" t="s">
        <v>285</v>
      </c>
      <c r="B157" t="s">
        <v>81</v>
      </c>
      <c r="C157" t="s">
        <v>4</v>
      </c>
      <c r="D157">
        <v>0</v>
      </c>
      <c r="E157">
        <v>0</v>
      </c>
      <c r="F157" t="s">
        <v>274</v>
      </c>
      <c r="G157">
        <v>0</v>
      </c>
    </row>
    <row r="158" spans="1:7">
      <c r="A158" t="s">
        <v>285</v>
      </c>
      <c r="B158" t="s">
        <v>36</v>
      </c>
      <c r="C158" t="s">
        <v>4</v>
      </c>
      <c r="D158">
        <v>0</v>
      </c>
      <c r="E158">
        <v>0</v>
      </c>
      <c r="F158" t="s">
        <v>274</v>
      </c>
      <c r="G158">
        <v>0</v>
      </c>
    </row>
    <row r="159" spans="1:7">
      <c r="A159" t="s">
        <v>285</v>
      </c>
      <c r="B159" t="s">
        <v>82</v>
      </c>
      <c r="C159" t="s">
        <v>4</v>
      </c>
      <c r="D159">
        <v>0</v>
      </c>
      <c r="E159">
        <v>0</v>
      </c>
      <c r="F159" t="s">
        <v>274</v>
      </c>
      <c r="G159">
        <v>0</v>
      </c>
    </row>
    <row r="160" spans="1:7">
      <c r="A160" t="s">
        <v>285</v>
      </c>
      <c r="B160" t="s">
        <v>275</v>
      </c>
      <c r="C160" t="s">
        <v>4</v>
      </c>
      <c r="D160">
        <v>0</v>
      </c>
      <c r="E160">
        <v>0</v>
      </c>
      <c r="F160" t="s">
        <v>274</v>
      </c>
      <c r="G160">
        <v>0</v>
      </c>
    </row>
    <row r="161" spans="1:7">
      <c r="A161" t="s">
        <v>285</v>
      </c>
      <c r="B161" t="s">
        <v>276</v>
      </c>
      <c r="C161" t="s">
        <v>4</v>
      </c>
      <c r="D161">
        <v>0</v>
      </c>
      <c r="E161">
        <v>0</v>
      </c>
      <c r="F161" t="s">
        <v>274</v>
      </c>
      <c r="G161">
        <v>0</v>
      </c>
    </row>
    <row r="162" spans="1:7">
      <c r="A162" t="s">
        <v>285</v>
      </c>
      <c r="B162" t="s">
        <v>277</v>
      </c>
      <c r="C162" t="s">
        <v>4</v>
      </c>
      <c r="D162">
        <v>0</v>
      </c>
      <c r="E162">
        <v>0</v>
      </c>
      <c r="F162" t="s">
        <v>274</v>
      </c>
      <c r="G162">
        <v>0</v>
      </c>
    </row>
    <row r="163" spans="1:7">
      <c r="A163" t="s">
        <v>285</v>
      </c>
      <c r="B163" t="s">
        <v>85</v>
      </c>
      <c r="C163" t="s">
        <v>6</v>
      </c>
      <c r="D163">
        <v>0</v>
      </c>
      <c r="E163">
        <v>0</v>
      </c>
      <c r="F163" t="s">
        <v>274</v>
      </c>
      <c r="G163">
        <v>0</v>
      </c>
    </row>
    <row r="164" spans="1:7">
      <c r="A164" t="s">
        <v>285</v>
      </c>
      <c r="B164" t="s">
        <v>86</v>
      </c>
      <c r="C164" t="s">
        <v>6</v>
      </c>
      <c r="D164">
        <v>0</v>
      </c>
      <c r="E164">
        <v>0</v>
      </c>
      <c r="F164" t="s">
        <v>274</v>
      </c>
      <c r="G164">
        <v>0</v>
      </c>
    </row>
    <row r="165" spans="1:7">
      <c r="A165" t="s">
        <v>285</v>
      </c>
      <c r="B165" t="s">
        <v>87</v>
      </c>
      <c r="C165" t="s">
        <v>6</v>
      </c>
      <c r="D165">
        <v>0</v>
      </c>
      <c r="E165">
        <v>0</v>
      </c>
      <c r="F165" t="s">
        <v>274</v>
      </c>
      <c r="G165">
        <v>0</v>
      </c>
    </row>
    <row r="166" spans="1:7">
      <c r="A166" t="s">
        <v>285</v>
      </c>
      <c r="B166" t="s">
        <v>88</v>
      </c>
      <c r="C166" t="s">
        <v>8</v>
      </c>
      <c r="D166">
        <v>0</v>
      </c>
      <c r="E166">
        <v>0</v>
      </c>
      <c r="F166" t="s">
        <v>274</v>
      </c>
      <c r="G166">
        <v>0</v>
      </c>
    </row>
    <row r="167" spans="1:7">
      <c r="A167" t="s">
        <v>285</v>
      </c>
      <c r="B167" t="s">
        <v>101</v>
      </c>
      <c r="C167" t="s">
        <v>8</v>
      </c>
      <c r="D167">
        <v>0</v>
      </c>
      <c r="E167">
        <v>0</v>
      </c>
      <c r="F167" t="s">
        <v>274</v>
      </c>
      <c r="G167">
        <v>0</v>
      </c>
    </row>
    <row r="168" spans="1:7">
      <c r="A168" t="s">
        <v>285</v>
      </c>
      <c r="B168" t="s">
        <v>90</v>
      </c>
      <c r="C168" t="s">
        <v>8</v>
      </c>
      <c r="D168">
        <v>0</v>
      </c>
      <c r="E168">
        <v>0</v>
      </c>
      <c r="F168" t="s">
        <v>274</v>
      </c>
      <c r="G168">
        <v>0</v>
      </c>
    </row>
    <row r="169" spans="1:7">
      <c r="A169" t="s">
        <v>286</v>
      </c>
      <c r="B169" t="s">
        <v>81</v>
      </c>
      <c r="C169" t="s">
        <v>4</v>
      </c>
      <c r="D169">
        <v>0</v>
      </c>
      <c r="E169">
        <v>0</v>
      </c>
      <c r="F169" t="s">
        <v>274</v>
      </c>
      <c r="G169">
        <v>0</v>
      </c>
    </row>
    <row r="170" spans="1:7">
      <c r="A170" t="s">
        <v>286</v>
      </c>
      <c r="B170" t="s">
        <v>36</v>
      </c>
      <c r="C170" t="s">
        <v>4</v>
      </c>
      <c r="D170">
        <v>0</v>
      </c>
      <c r="E170">
        <v>0</v>
      </c>
      <c r="F170" t="s">
        <v>274</v>
      </c>
      <c r="G170">
        <v>0</v>
      </c>
    </row>
    <row r="171" spans="1:7">
      <c r="A171" t="s">
        <v>286</v>
      </c>
      <c r="B171" t="s">
        <v>82</v>
      </c>
      <c r="C171" t="s">
        <v>4</v>
      </c>
      <c r="D171">
        <v>0</v>
      </c>
      <c r="E171">
        <v>0</v>
      </c>
      <c r="F171" t="s">
        <v>274</v>
      </c>
      <c r="G171">
        <v>0</v>
      </c>
    </row>
    <row r="172" spans="1:7">
      <c r="A172" t="s">
        <v>286</v>
      </c>
      <c r="B172" t="s">
        <v>275</v>
      </c>
      <c r="C172" t="s">
        <v>4</v>
      </c>
      <c r="D172">
        <v>0</v>
      </c>
      <c r="E172">
        <v>0</v>
      </c>
      <c r="F172" t="s">
        <v>274</v>
      </c>
      <c r="G172">
        <v>0</v>
      </c>
    </row>
    <row r="173" spans="1:7">
      <c r="A173" t="s">
        <v>286</v>
      </c>
      <c r="B173" t="s">
        <v>276</v>
      </c>
      <c r="C173" t="s">
        <v>4</v>
      </c>
      <c r="D173">
        <v>0</v>
      </c>
      <c r="E173">
        <v>0</v>
      </c>
      <c r="F173" t="s">
        <v>274</v>
      </c>
      <c r="G173">
        <v>0</v>
      </c>
    </row>
    <row r="174" spans="1:7">
      <c r="A174" t="s">
        <v>286</v>
      </c>
      <c r="B174" t="s">
        <v>277</v>
      </c>
      <c r="C174" t="s">
        <v>4</v>
      </c>
      <c r="D174">
        <v>0</v>
      </c>
      <c r="E174">
        <v>0</v>
      </c>
      <c r="F174" t="s">
        <v>274</v>
      </c>
      <c r="G174">
        <v>0</v>
      </c>
    </row>
    <row r="175" spans="1:7">
      <c r="A175" t="s">
        <v>286</v>
      </c>
      <c r="B175" t="s">
        <v>85</v>
      </c>
      <c r="C175" t="s">
        <v>6</v>
      </c>
      <c r="D175">
        <v>0</v>
      </c>
      <c r="E175">
        <v>0</v>
      </c>
      <c r="F175" t="s">
        <v>274</v>
      </c>
      <c r="G175">
        <v>0</v>
      </c>
    </row>
    <row r="176" spans="1:7">
      <c r="A176" t="s">
        <v>286</v>
      </c>
      <c r="B176" t="s">
        <v>86</v>
      </c>
      <c r="C176" t="s">
        <v>6</v>
      </c>
      <c r="D176">
        <v>0</v>
      </c>
      <c r="E176">
        <v>0</v>
      </c>
      <c r="F176" t="s">
        <v>274</v>
      </c>
      <c r="G176">
        <v>0</v>
      </c>
    </row>
    <row r="177" spans="1:7">
      <c r="A177" t="s">
        <v>286</v>
      </c>
      <c r="B177" t="s">
        <v>87</v>
      </c>
      <c r="C177" t="s">
        <v>6</v>
      </c>
      <c r="D177">
        <v>0</v>
      </c>
      <c r="E177">
        <v>0</v>
      </c>
      <c r="F177" t="s">
        <v>274</v>
      </c>
      <c r="G177">
        <v>0</v>
      </c>
    </row>
    <row r="178" spans="1:7">
      <c r="A178" t="s">
        <v>286</v>
      </c>
      <c r="B178" t="s">
        <v>88</v>
      </c>
      <c r="C178" t="s">
        <v>8</v>
      </c>
      <c r="D178">
        <v>0</v>
      </c>
      <c r="E178">
        <v>0</v>
      </c>
      <c r="F178" t="s">
        <v>274</v>
      </c>
      <c r="G178">
        <v>0</v>
      </c>
    </row>
    <row r="179" spans="1:7">
      <c r="A179" t="s">
        <v>286</v>
      </c>
      <c r="B179" t="s">
        <v>101</v>
      </c>
      <c r="C179" t="s">
        <v>8</v>
      </c>
      <c r="D179">
        <v>0</v>
      </c>
      <c r="E179">
        <v>0</v>
      </c>
      <c r="F179" t="s">
        <v>274</v>
      </c>
      <c r="G179">
        <v>0</v>
      </c>
    </row>
    <row r="180" spans="1:7">
      <c r="A180" t="s">
        <v>286</v>
      </c>
      <c r="B180" t="s">
        <v>90</v>
      </c>
      <c r="C180" t="s">
        <v>8</v>
      </c>
      <c r="D180">
        <v>0</v>
      </c>
      <c r="E180">
        <v>0</v>
      </c>
      <c r="F180" t="s">
        <v>274</v>
      </c>
      <c r="G180">
        <v>0</v>
      </c>
    </row>
    <row r="181" spans="1:7">
      <c r="A181" t="s">
        <v>287</v>
      </c>
      <c r="B181" t="s">
        <v>81</v>
      </c>
      <c r="C181" t="s">
        <v>4</v>
      </c>
      <c r="D181">
        <v>0</v>
      </c>
      <c r="E181">
        <v>0</v>
      </c>
      <c r="F181" t="s">
        <v>274</v>
      </c>
      <c r="G181">
        <v>0</v>
      </c>
    </row>
    <row r="182" spans="1:7">
      <c r="A182" t="s">
        <v>287</v>
      </c>
      <c r="B182" t="s">
        <v>36</v>
      </c>
      <c r="C182" t="s">
        <v>4</v>
      </c>
      <c r="D182">
        <v>0</v>
      </c>
      <c r="E182">
        <v>0</v>
      </c>
      <c r="F182" t="s">
        <v>274</v>
      </c>
      <c r="G182">
        <v>0</v>
      </c>
    </row>
    <row r="183" spans="1:7">
      <c r="A183" t="s">
        <v>287</v>
      </c>
      <c r="B183" t="s">
        <v>82</v>
      </c>
      <c r="C183" t="s">
        <v>4</v>
      </c>
      <c r="D183">
        <v>0</v>
      </c>
      <c r="E183">
        <v>0</v>
      </c>
      <c r="F183" t="s">
        <v>274</v>
      </c>
      <c r="G183">
        <v>0</v>
      </c>
    </row>
    <row r="184" spans="1:7">
      <c r="A184" t="s">
        <v>287</v>
      </c>
      <c r="B184" t="s">
        <v>275</v>
      </c>
      <c r="C184" t="s">
        <v>4</v>
      </c>
      <c r="D184">
        <v>0</v>
      </c>
      <c r="E184">
        <v>0</v>
      </c>
      <c r="F184" t="s">
        <v>274</v>
      </c>
      <c r="G184">
        <v>0</v>
      </c>
    </row>
    <row r="185" spans="1:7">
      <c r="A185" t="s">
        <v>287</v>
      </c>
      <c r="B185" t="s">
        <v>276</v>
      </c>
      <c r="C185" t="s">
        <v>4</v>
      </c>
      <c r="D185">
        <v>0</v>
      </c>
      <c r="E185">
        <v>0</v>
      </c>
      <c r="F185" t="s">
        <v>274</v>
      </c>
      <c r="G185">
        <v>0</v>
      </c>
    </row>
    <row r="186" spans="1:7">
      <c r="A186" t="s">
        <v>287</v>
      </c>
      <c r="B186" t="s">
        <v>277</v>
      </c>
      <c r="C186" t="s">
        <v>4</v>
      </c>
      <c r="D186">
        <v>0</v>
      </c>
      <c r="E186">
        <v>0</v>
      </c>
      <c r="F186" t="s">
        <v>274</v>
      </c>
      <c r="G186">
        <v>0</v>
      </c>
    </row>
    <row r="187" spans="1:7">
      <c r="A187" t="s">
        <v>287</v>
      </c>
      <c r="B187" t="s">
        <v>85</v>
      </c>
      <c r="C187" t="s">
        <v>6</v>
      </c>
      <c r="D187">
        <v>0</v>
      </c>
      <c r="E187">
        <v>0</v>
      </c>
      <c r="F187" t="s">
        <v>274</v>
      </c>
      <c r="G187">
        <v>0</v>
      </c>
    </row>
    <row r="188" spans="1:7">
      <c r="A188" t="s">
        <v>287</v>
      </c>
      <c r="B188" t="s">
        <v>86</v>
      </c>
      <c r="C188" t="s">
        <v>6</v>
      </c>
      <c r="D188">
        <v>0</v>
      </c>
      <c r="E188">
        <v>0</v>
      </c>
      <c r="F188" t="s">
        <v>274</v>
      </c>
      <c r="G188">
        <v>0</v>
      </c>
    </row>
    <row r="189" spans="1:7">
      <c r="A189" t="s">
        <v>287</v>
      </c>
      <c r="B189" t="s">
        <v>87</v>
      </c>
      <c r="C189" t="s">
        <v>6</v>
      </c>
      <c r="D189">
        <v>0</v>
      </c>
      <c r="E189">
        <v>0</v>
      </c>
      <c r="F189" t="s">
        <v>274</v>
      </c>
      <c r="G189">
        <v>0</v>
      </c>
    </row>
    <row r="190" spans="1:7">
      <c r="A190" t="s">
        <v>287</v>
      </c>
      <c r="B190" t="s">
        <v>88</v>
      </c>
      <c r="C190" t="s">
        <v>8</v>
      </c>
      <c r="D190">
        <v>0</v>
      </c>
      <c r="E190">
        <v>0</v>
      </c>
      <c r="F190" t="s">
        <v>274</v>
      </c>
      <c r="G190">
        <v>0</v>
      </c>
    </row>
    <row r="191" spans="1:7">
      <c r="A191" t="s">
        <v>287</v>
      </c>
      <c r="B191" t="s">
        <v>101</v>
      </c>
      <c r="C191" t="s">
        <v>8</v>
      </c>
      <c r="D191">
        <v>0</v>
      </c>
      <c r="E191">
        <v>0</v>
      </c>
      <c r="F191" t="s">
        <v>274</v>
      </c>
      <c r="G191">
        <v>0</v>
      </c>
    </row>
    <row r="192" spans="1:7">
      <c r="A192" t="s">
        <v>287</v>
      </c>
      <c r="B192" t="s">
        <v>90</v>
      </c>
      <c r="C192" t="s">
        <v>8</v>
      </c>
      <c r="D192">
        <v>0</v>
      </c>
      <c r="E192">
        <v>0</v>
      </c>
      <c r="F192" t="s">
        <v>274</v>
      </c>
      <c r="G192">
        <v>0</v>
      </c>
    </row>
    <row r="193" spans="1:7">
      <c r="A193" t="s">
        <v>288</v>
      </c>
      <c r="B193" t="s">
        <v>81</v>
      </c>
      <c r="C193" t="s">
        <v>4</v>
      </c>
      <c r="D193">
        <v>0</v>
      </c>
      <c r="E193">
        <v>0</v>
      </c>
      <c r="F193" t="s">
        <v>274</v>
      </c>
      <c r="G193">
        <v>0</v>
      </c>
    </row>
    <row r="194" spans="1:7">
      <c r="A194" t="s">
        <v>288</v>
      </c>
      <c r="B194" t="s">
        <v>36</v>
      </c>
      <c r="C194" t="s">
        <v>4</v>
      </c>
      <c r="D194">
        <v>0</v>
      </c>
      <c r="E194">
        <v>0</v>
      </c>
      <c r="F194" t="s">
        <v>274</v>
      </c>
      <c r="G194">
        <v>0</v>
      </c>
    </row>
    <row r="195" spans="1:7">
      <c r="A195" t="s">
        <v>288</v>
      </c>
      <c r="B195" t="s">
        <v>82</v>
      </c>
      <c r="C195" t="s">
        <v>4</v>
      </c>
      <c r="D195">
        <v>0</v>
      </c>
      <c r="E195">
        <v>0</v>
      </c>
      <c r="F195" t="s">
        <v>274</v>
      </c>
      <c r="G195">
        <v>0</v>
      </c>
    </row>
    <row r="196" spans="1:7">
      <c r="A196" t="s">
        <v>288</v>
      </c>
      <c r="B196" t="s">
        <v>275</v>
      </c>
      <c r="C196" t="s">
        <v>4</v>
      </c>
      <c r="D196">
        <v>0</v>
      </c>
      <c r="E196">
        <v>0</v>
      </c>
      <c r="F196" t="s">
        <v>274</v>
      </c>
      <c r="G196">
        <v>0</v>
      </c>
    </row>
    <row r="197" spans="1:7">
      <c r="A197" t="s">
        <v>288</v>
      </c>
      <c r="B197" t="s">
        <v>276</v>
      </c>
      <c r="C197" t="s">
        <v>4</v>
      </c>
      <c r="D197">
        <v>0</v>
      </c>
      <c r="E197">
        <v>0</v>
      </c>
      <c r="F197" t="s">
        <v>274</v>
      </c>
      <c r="G197">
        <v>0</v>
      </c>
    </row>
    <row r="198" spans="1:7">
      <c r="A198" t="s">
        <v>288</v>
      </c>
      <c r="B198" t="s">
        <v>277</v>
      </c>
      <c r="C198" t="s">
        <v>4</v>
      </c>
      <c r="D198">
        <v>0</v>
      </c>
      <c r="E198">
        <v>0</v>
      </c>
      <c r="F198" t="s">
        <v>274</v>
      </c>
      <c r="G198">
        <v>0</v>
      </c>
    </row>
    <row r="199" spans="1:7">
      <c r="A199" t="s">
        <v>288</v>
      </c>
      <c r="B199" t="s">
        <v>85</v>
      </c>
      <c r="C199" t="s">
        <v>6</v>
      </c>
      <c r="D199">
        <v>0</v>
      </c>
      <c r="E199">
        <v>0</v>
      </c>
      <c r="F199" t="s">
        <v>274</v>
      </c>
      <c r="G199">
        <v>0</v>
      </c>
    </row>
    <row r="200" spans="1:7">
      <c r="A200" t="s">
        <v>288</v>
      </c>
      <c r="B200" t="s">
        <v>86</v>
      </c>
      <c r="C200" t="s">
        <v>6</v>
      </c>
      <c r="D200">
        <v>0</v>
      </c>
      <c r="E200">
        <v>0</v>
      </c>
      <c r="F200" t="s">
        <v>274</v>
      </c>
      <c r="G200">
        <v>0</v>
      </c>
    </row>
    <row r="201" spans="1:7">
      <c r="A201" t="s">
        <v>288</v>
      </c>
      <c r="B201" t="s">
        <v>87</v>
      </c>
      <c r="C201" t="s">
        <v>6</v>
      </c>
      <c r="D201">
        <v>0</v>
      </c>
      <c r="E201">
        <v>0</v>
      </c>
      <c r="F201" t="s">
        <v>274</v>
      </c>
      <c r="G201">
        <v>0</v>
      </c>
    </row>
    <row r="202" spans="1:7">
      <c r="A202" t="s">
        <v>288</v>
      </c>
      <c r="B202" t="s">
        <v>88</v>
      </c>
      <c r="C202" t="s">
        <v>8</v>
      </c>
      <c r="D202">
        <v>0</v>
      </c>
      <c r="E202">
        <v>0</v>
      </c>
      <c r="F202" t="s">
        <v>274</v>
      </c>
      <c r="G202">
        <v>0</v>
      </c>
    </row>
    <row r="203" spans="1:7">
      <c r="A203" t="s">
        <v>288</v>
      </c>
      <c r="B203" t="s">
        <v>101</v>
      </c>
      <c r="C203" t="s">
        <v>8</v>
      </c>
      <c r="D203">
        <v>0</v>
      </c>
      <c r="E203">
        <v>0</v>
      </c>
      <c r="F203" t="s">
        <v>274</v>
      </c>
      <c r="G203">
        <v>0</v>
      </c>
    </row>
    <row r="204" spans="1:7">
      <c r="A204" t="s">
        <v>288</v>
      </c>
      <c r="B204" t="s">
        <v>90</v>
      </c>
      <c r="C204" t="s">
        <v>8</v>
      </c>
      <c r="D204">
        <v>0</v>
      </c>
      <c r="E204">
        <v>0</v>
      </c>
      <c r="F204" t="s">
        <v>274</v>
      </c>
      <c r="G204">
        <v>0</v>
      </c>
    </row>
    <row r="205" spans="1:7">
      <c r="A205" t="s">
        <v>289</v>
      </c>
      <c r="B205" t="s">
        <v>81</v>
      </c>
      <c r="C205" t="s">
        <v>4</v>
      </c>
      <c r="D205">
        <v>0</v>
      </c>
      <c r="E205">
        <v>0</v>
      </c>
      <c r="F205" t="s">
        <v>274</v>
      </c>
      <c r="G205">
        <v>0</v>
      </c>
    </row>
    <row r="206" spans="1:7">
      <c r="A206" t="s">
        <v>289</v>
      </c>
      <c r="B206" t="s">
        <v>36</v>
      </c>
      <c r="C206" t="s">
        <v>4</v>
      </c>
      <c r="D206">
        <v>0</v>
      </c>
      <c r="E206">
        <v>0</v>
      </c>
      <c r="F206" t="s">
        <v>274</v>
      </c>
      <c r="G206">
        <v>0</v>
      </c>
    </row>
    <row r="207" spans="1:7">
      <c r="A207" t="s">
        <v>289</v>
      </c>
      <c r="B207" t="s">
        <v>82</v>
      </c>
      <c r="C207" t="s">
        <v>4</v>
      </c>
      <c r="D207">
        <v>0</v>
      </c>
      <c r="E207">
        <v>0</v>
      </c>
      <c r="F207" t="s">
        <v>274</v>
      </c>
      <c r="G207">
        <v>0</v>
      </c>
    </row>
    <row r="208" spans="1:7">
      <c r="A208" t="s">
        <v>289</v>
      </c>
      <c r="B208" t="s">
        <v>275</v>
      </c>
      <c r="C208" t="s">
        <v>4</v>
      </c>
      <c r="D208">
        <v>0</v>
      </c>
      <c r="E208">
        <v>0</v>
      </c>
      <c r="F208" t="s">
        <v>274</v>
      </c>
      <c r="G208">
        <v>0</v>
      </c>
    </row>
    <row r="209" spans="1:7">
      <c r="A209" t="s">
        <v>289</v>
      </c>
      <c r="B209" t="s">
        <v>276</v>
      </c>
      <c r="C209" t="s">
        <v>4</v>
      </c>
      <c r="D209">
        <v>0</v>
      </c>
      <c r="E209">
        <v>0</v>
      </c>
      <c r="F209" t="s">
        <v>274</v>
      </c>
      <c r="G209">
        <v>0</v>
      </c>
    </row>
    <row r="210" spans="1:7">
      <c r="A210" t="s">
        <v>289</v>
      </c>
      <c r="B210" t="s">
        <v>277</v>
      </c>
      <c r="C210" t="s">
        <v>4</v>
      </c>
      <c r="D210">
        <v>0</v>
      </c>
      <c r="E210">
        <v>0</v>
      </c>
      <c r="F210" t="s">
        <v>274</v>
      </c>
      <c r="G210">
        <v>0</v>
      </c>
    </row>
    <row r="211" spans="1:7">
      <c r="A211" t="s">
        <v>289</v>
      </c>
      <c r="B211" t="s">
        <v>85</v>
      </c>
      <c r="C211" t="s">
        <v>6</v>
      </c>
      <c r="D211">
        <v>0</v>
      </c>
      <c r="E211">
        <v>0</v>
      </c>
      <c r="F211" t="s">
        <v>274</v>
      </c>
      <c r="G211">
        <v>0</v>
      </c>
    </row>
    <row r="212" spans="1:7">
      <c r="A212" t="s">
        <v>289</v>
      </c>
      <c r="B212" t="s">
        <v>86</v>
      </c>
      <c r="C212" t="s">
        <v>6</v>
      </c>
      <c r="D212">
        <v>0</v>
      </c>
      <c r="E212">
        <v>0</v>
      </c>
      <c r="F212" t="s">
        <v>274</v>
      </c>
      <c r="G212">
        <v>0</v>
      </c>
    </row>
    <row r="213" spans="1:7">
      <c r="A213" t="s">
        <v>289</v>
      </c>
      <c r="B213" t="s">
        <v>87</v>
      </c>
      <c r="C213" t="s">
        <v>6</v>
      </c>
      <c r="D213">
        <v>0</v>
      </c>
      <c r="E213">
        <v>0</v>
      </c>
      <c r="F213" t="s">
        <v>274</v>
      </c>
      <c r="G213">
        <v>0</v>
      </c>
    </row>
    <row r="214" spans="1:7">
      <c r="A214" t="s">
        <v>289</v>
      </c>
      <c r="B214" t="s">
        <v>88</v>
      </c>
      <c r="C214" t="s">
        <v>8</v>
      </c>
      <c r="D214">
        <v>0</v>
      </c>
      <c r="E214">
        <v>0</v>
      </c>
      <c r="F214" t="s">
        <v>274</v>
      </c>
      <c r="G214">
        <v>0</v>
      </c>
    </row>
    <row r="215" spans="1:7">
      <c r="A215" t="s">
        <v>289</v>
      </c>
      <c r="B215" t="s">
        <v>101</v>
      </c>
      <c r="C215" t="s">
        <v>8</v>
      </c>
      <c r="D215">
        <v>0</v>
      </c>
      <c r="E215">
        <v>0</v>
      </c>
      <c r="F215" t="s">
        <v>274</v>
      </c>
      <c r="G215">
        <v>0</v>
      </c>
    </row>
    <row r="216" spans="1:7">
      <c r="A216" t="s">
        <v>289</v>
      </c>
      <c r="B216" t="s">
        <v>90</v>
      </c>
      <c r="C216" t="s">
        <v>8</v>
      </c>
      <c r="D216">
        <v>0</v>
      </c>
      <c r="E216">
        <v>0</v>
      </c>
      <c r="F216" t="s">
        <v>274</v>
      </c>
      <c r="G216">
        <v>0</v>
      </c>
    </row>
    <row r="217" spans="1:7">
      <c r="A217" t="s">
        <v>290</v>
      </c>
      <c r="B217" t="s">
        <v>81</v>
      </c>
      <c r="C217" t="s">
        <v>4</v>
      </c>
      <c r="D217">
        <v>0</v>
      </c>
      <c r="E217">
        <v>0</v>
      </c>
      <c r="F217" t="s">
        <v>274</v>
      </c>
      <c r="G217">
        <v>0</v>
      </c>
    </row>
    <row r="218" spans="1:7">
      <c r="A218" t="s">
        <v>290</v>
      </c>
      <c r="B218" t="s">
        <v>36</v>
      </c>
      <c r="C218" t="s">
        <v>4</v>
      </c>
      <c r="D218">
        <v>0</v>
      </c>
      <c r="E218">
        <v>0</v>
      </c>
      <c r="F218" t="s">
        <v>274</v>
      </c>
      <c r="G218">
        <v>0</v>
      </c>
    </row>
    <row r="219" spans="1:7">
      <c r="A219" t="s">
        <v>290</v>
      </c>
      <c r="B219" t="s">
        <v>82</v>
      </c>
      <c r="C219" t="s">
        <v>4</v>
      </c>
      <c r="D219">
        <v>0</v>
      </c>
      <c r="E219">
        <v>0</v>
      </c>
      <c r="F219" t="s">
        <v>274</v>
      </c>
      <c r="G219">
        <v>0</v>
      </c>
    </row>
    <row r="220" spans="1:7">
      <c r="A220" t="s">
        <v>290</v>
      </c>
      <c r="B220" t="s">
        <v>275</v>
      </c>
      <c r="C220" t="s">
        <v>4</v>
      </c>
      <c r="D220">
        <v>0</v>
      </c>
      <c r="E220">
        <v>0</v>
      </c>
      <c r="F220" t="s">
        <v>274</v>
      </c>
      <c r="G220">
        <v>0</v>
      </c>
    </row>
    <row r="221" spans="1:7">
      <c r="A221" t="s">
        <v>290</v>
      </c>
      <c r="B221" t="s">
        <v>276</v>
      </c>
      <c r="C221" t="s">
        <v>4</v>
      </c>
      <c r="D221">
        <v>0</v>
      </c>
      <c r="E221">
        <v>0</v>
      </c>
      <c r="F221" t="s">
        <v>274</v>
      </c>
      <c r="G221">
        <v>0</v>
      </c>
    </row>
    <row r="222" spans="1:7">
      <c r="A222" t="s">
        <v>290</v>
      </c>
      <c r="B222" t="s">
        <v>277</v>
      </c>
      <c r="C222" t="s">
        <v>4</v>
      </c>
      <c r="D222">
        <v>0</v>
      </c>
      <c r="E222">
        <v>0</v>
      </c>
      <c r="F222" t="s">
        <v>274</v>
      </c>
      <c r="G222">
        <v>0</v>
      </c>
    </row>
    <row r="223" spans="1:7">
      <c r="A223" t="s">
        <v>290</v>
      </c>
      <c r="B223" t="s">
        <v>85</v>
      </c>
      <c r="C223" t="s">
        <v>6</v>
      </c>
      <c r="D223">
        <v>0</v>
      </c>
      <c r="E223">
        <v>0</v>
      </c>
      <c r="F223" t="s">
        <v>274</v>
      </c>
      <c r="G223">
        <v>0</v>
      </c>
    </row>
    <row r="224" spans="1:7">
      <c r="A224" t="s">
        <v>290</v>
      </c>
      <c r="B224" t="s">
        <v>86</v>
      </c>
      <c r="C224" t="s">
        <v>6</v>
      </c>
      <c r="D224">
        <v>0</v>
      </c>
      <c r="E224">
        <v>0</v>
      </c>
      <c r="F224" t="s">
        <v>274</v>
      </c>
      <c r="G224">
        <v>0</v>
      </c>
    </row>
    <row r="225" spans="1:7">
      <c r="A225" t="s">
        <v>290</v>
      </c>
      <c r="B225" t="s">
        <v>87</v>
      </c>
      <c r="C225" t="s">
        <v>6</v>
      </c>
      <c r="D225">
        <v>0</v>
      </c>
      <c r="E225">
        <v>0</v>
      </c>
      <c r="F225" t="s">
        <v>274</v>
      </c>
      <c r="G225">
        <v>0</v>
      </c>
    </row>
    <row r="226" spans="1:7">
      <c r="A226" t="s">
        <v>290</v>
      </c>
      <c r="B226" t="s">
        <v>88</v>
      </c>
      <c r="C226" t="s">
        <v>8</v>
      </c>
      <c r="D226">
        <v>0</v>
      </c>
      <c r="E226">
        <v>0</v>
      </c>
      <c r="F226" t="s">
        <v>274</v>
      </c>
      <c r="G226">
        <v>0</v>
      </c>
    </row>
    <row r="227" spans="1:7">
      <c r="A227" t="s">
        <v>290</v>
      </c>
      <c r="B227" t="s">
        <v>101</v>
      </c>
      <c r="C227" t="s">
        <v>8</v>
      </c>
      <c r="D227">
        <v>0</v>
      </c>
      <c r="E227">
        <v>0</v>
      </c>
      <c r="F227" t="s">
        <v>274</v>
      </c>
      <c r="G227">
        <v>0</v>
      </c>
    </row>
    <row r="228" spans="1:7">
      <c r="A228" t="s">
        <v>290</v>
      </c>
      <c r="B228" t="s">
        <v>90</v>
      </c>
      <c r="C228" t="s">
        <v>8</v>
      </c>
      <c r="D228">
        <v>0</v>
      </c>
      <c r="E228">
        <v>0</v>
      </c>
      <c r="F228" t="s">
        <v>274</v>
      </c>
      <c r="G228">
        <v>0</v>
      </c>
    </row>
    <row r="229" spans="1:7">
      <c r="A229" t="s">
        <v>118</v>
      </c>
      <c r="B229" t="s">
        <v>81</v>
      </c>
      <c r="C229" t="s">
        <v>4</v>
      </c>
      <c r="D229">
        <v>0</v>
      </c>
      <c r="E229">
        <v>0</v>
      </c>
      <c r="F229" t="s">
        <v>274</v>
      </c>
      <c r="G229">
        <v>0</v>
      </c>
    </row>
    <row r="230" spans="1:7">
      <c r="A230" t="s">
        <v>118</v>
      </c>
      <c r="B230" t="s">
        <v>36</v>
      </c>
      <c r="C230" t="s">
        <v>4</v>
      </c>
      <c r="D230">
        <v>0</v>
      </c>
      <c r="E230">
        <v>0</v>
      </c>
      <c r="F230" t="s">
        <v>274</v>
      </c>
      <c r="G230">
        <v>0</v>
      </c>
    </row>
    <row r="231" spans="1:7">
      <c r="A231" t="s">
        <v>118</v>
      </c>
      <c r="B231" t="s">
        <v>82</v>
      </c>
      <c r="C231" t="s">
        <v>4</v>
      </c>
      <c r="D231">
        <v>0</v>
      </c>
      <c r="E231">
        <v>0</v>
      </c>
      <c r="F231" t="s">
        <v>274</v>
      </c>
      <c r="G231">
        <v>0</v>
      </c>
    </row>
    <row r="232" spans="1:7">
      <c r="A232" t="s">
        <v>118</v>
      </c>
      <c r="B232" t="s">
        <v>275</v>
      </c>
      <c r="C232" t="s">
        <v>4</v>
      </c>
      <c r="D232">
        <v>0</v>
      </c>
      <c r="E232">
        <v>0</v>
      </c>
      <c r="F232" t="s">
        <v>274</v>
      </c>
      <c r="G232">
        <v>0</v>
      </c>
    </row>
    <row r="233" spans="1:7">
      <c r="A233" t="s">
        <v>118</v>
      </c>
      <c r="B233" t="s">
        <v>276</v>
      </c>
      <c r="C233" t="s">
        <v>4</v>
      </c>
      <c r="D233">
        <v>0</v>
      </c>
      <c r="E233">
        <v>0</v>
      </c>
      <c r="F233" t="s">
        <v>274</v>
      </c>
      <c r="G233">
        <v>0</v>
      </c>
    </row>
    <row r="234" spans="1:7">
      <c r="A234" t="s">
        <v>118</v>
      </c>
      <c r="B234" t="s">
        <v>277</v>
      </c>
      <c r="C234" t="s">
        <v>4</v>
      </c>
      <c r="D234">
        <v>0</v>
      </c>
      <c r="E234">
        <v>0</v>
      </c>
      <c r="F234" t="s">
        <v>274</v>
      </c>
      <c r="G234">
        <v>0</v>
      </c>
    </row>
    <row r="235" spans="1:7">
      <c r="A235" t="s">
        <v>118</v>
      </c>
      <c r="B235" t="s">
        <v>85</v>
      </c>
      <c r="C235" t="s">
        <v>6</v>
      </c>
      <c r="D235">
        <v>0</v>
      </c>
      <c r="E235">
        <v>0</v>
      </c>
      <c r="F235" t="s">
        <v>274</v>
      </c>
      <c r="G235">
        <v>0</v>
      </c>
    </row>
    <row r="236" spans="1:7">
      <c r="A236" t="s">
        <v>118</v>
      </c>
      <c r="B236" t="s">
        <v>86</v>
      </c>
      <c r="C236" t="s">
        <v>6</v>
      </c>
      <c r="D236">
        <v>0</v>
      </c>
      <c r="E236">
        <v>0</v>
      </c>
      <c r="F236" t="s">
        <v>274</v>
      </c>
      <c r="G236">
        <v>0</v>
      </c>
    </row>
    <row r="237" spans="1:7">
      <c r="A237" t="s">
        <v>118</v>
      </c>
      <c r="B237" t="s">
        <v>87</v>
      </c>
      <c r="C237" t="s">
        <v>6</v>
      </c>
      <c r="D237">
        <v>0</v>
      </c>
      <c r="E237">
        <v>0</v>
      </c>
      <c r="F237" t="s">
        <v>274</v>
      </c>
      <c r="G237">
        <v>0</v>
      </c>
    </row>
    <row r="238" spans="1:7">
      <c r="A238" t="s">
        <v>118</v>
      </c>
      <c r="B238" t="s">
        <v>88</v>
      </c>
      <c r="C238" t="s">
        <v>8</v>
      </c>
      <c r="D238">
        <v>0</v>
      </c>
      <c r="E238">
        <v>0</v>
      </c>
      <c r="F238" t="s">
        <v>274</v>
      </c>
      <c r="G238">
        <v>0</v>
      </c>
    </row>
    <row r="239" spans="1:7">
      <c r="A239" t="s">
        <v>118</v>
      </c>
      <c r="B239" t="s">
        <v>101</v>
      </c>
      <c r="C239" t="s">
        <v>8</v>
      </c>
      <c r="D239">
        <v>0</v>
      </c>
      <c r="E239">
        <v>0</v>
      </c>
      <c r="F239" t="s">
        <v>274</v>
      </c>
      <c r="G239">
        <v>0</v>
      </c>
    </row>
    <row r="240" spans="1:7">
      <c r="A240" t="s">
        <v>118</v>
      </c>
      <c r="B240" t="s">
        <v>90</v>
      </c>
      <c r="C240" t="s">
        <v>8</v>
      </c>
      <c r="D240">
        <v>0</v>
      </c>
      <c r="E240">
        <v>0</v>
      </c>
      <c r="F240" t="s">
        <v>274</v>
      </c>
      <c r="G240">
        <v>0</v>
      </c>
    </row>
    <row r="241" spans="1:7">
      <c r="A241" t="s">
        <v>119</v>
      </c>
      <c r="B241" t="s">
        <v>81</v>
      </c>
      <c r="C241" t="s">
        <v>4</v>
      </c>
      <c r="D241">
        <v>0</v>
      </c>
      <c r="E241">
        <v>0</v>
      </c>
      <c r="F241" t="s">
        <v>274</v>
      </c>
      <c r="G241">
        <v>0</v>
      </c>
    </row>
    <row r="242" spans="1:7">
      <c r="A242" t="s">
        <v>119</v>
      </c>
      <c r="B242" t="s">
        <v>36</v>
      </c>
      <c r="C242" t="s">
        <v>4</v>
      </c>
      <c r="D242">
        <v>0</v>
      </c>
      <c r="E242">
        <v>0</v>
      </c>
      <c r="F242" t="s">
        <v>274</v>
      </c>
      <c r="G242">
        <v>0</v>
      </c>
    </row>
    <row r="243" spans="1:7">
      <c r="A243" t="s">
        <v>119</v>
      </c>
      <c r="B243" t="s">
        <v>82</v>
      </c>
      <c r="C243" t="s">
        <v>4</v>
      </c>
      <c r="D243">
        <v>0</v>
      </c>
      <c r="E243">
        <v>0</v>
      </c>
      <c r="F243" t="s">
        <v>274</v>
      </c>
      <c r="G243">
        <v>0</v>
      </c>
    </row>
    <row r="244" spans="1:7">
      <c r="A244" t="s">
        <v>119</v>
      </c>
      <c r="B244" t="s">
        <v>275</v>
      </c>
      <c r="C244" t="s">
        <v>4</v>
      </c>
      <c r="D244">
        <v>0</v>
      </c>
      <c r="E244">
        <v>0</v>
      </c>
      <c r="F244" t="s">
        <v>274</v>
      </c>
      <c r="G244">
        <v>0</v>
      </c>
    </row>
    <row r="245" spans="1:7">
      <c r="A245" t="s">
        <v>119</v>
      </c>
      <c r="B245" t="s">
        <v>276</v>
      </c>
      <c r="C245" t="s">
        <v>4</v>
      </c>
      <c r="D245">
        <v>0</v>
      </c>
      <c r="E245">
        <v>0</v>
      </c>
      <c r="F245" t="s">
        <v>274</v>
      </c>
      <c r="G245">
        <v>0</v>
      </c>
    </row>
    <row r="246" spans="1:7">
      <c r="A246" t="s">
        <v>119</v>
      </c>
      <c r="B246" t="s">
        <v>277</v>
      </c>
      <c r="C246" t="s">
        <v>4</v>
      </c>
      <c r="D246">
        <v>0</v>
      </c>
      <c r="E246">
        <v>0</v>
      </c>
      <c r="F246" t="s">
        <v>274</v>
      </c>
      <c r="G246">
        <v>0</v>
      </c>
    </row>
    <row r="247" spans="1:7">
      <c r="A247" t="s">
        <v>119</v>
      </c>
      <c r="B247" t="s">
        <v>85</v>
      </c>
      <c r="C247" t="s">
        <v>6</v>
      </c>
      <c r="D247">
        <v>0</v>
      </c>
      <c r="E247">
        <v>0</v>
      </c>
      <c r="F247" t="s">
        <v>274</v>
      </c>
      <c r="G247">
        <v>0</v>
      </c>
    </row>
    <row r="248" spans="1:7">
      <c r="A248" t="s">
        <v>119</v>
      </c>
      <c r="B248" t="s">
        <v>86</v>
      </c>
      <c r="C248" t="s">
        <v>6</v>
      </c>
      <c r="D248">
        <v>0</v>
      </c>
      <c r="E248">
        <v>0</v>
      </c>
      <c r="F248" t="s">
        <v>274</v>
      </c>
      <c r="G248">
        <v>0</v>
      </c>
    </row>
    <row r="249" spans="1:7">
      <c r="A249" t="s">
        <v>119</v>
      </c>
      <c r="B249" t="s">
        <v>87</v>
      </c>
      <c r="C249" t="s">
        <v>6</v>
      </c>
      <c r="D249">
        <v>0</v>
      </c>
      <c r="E249">
        <v>0</v>
      </c>
      <c r="F249" t="s">
        <v>274</v>
      </c>
      <c r="G249">
        <v>0</v>
      </c>
    </row>
    <row r="250" spans="1:7">
      <c r="A250" t="s">
        <v>119</v>
      </c>
      <c r="B250" t="s">
        <v>88</v>
      </c>
      <c r="C250" t="s">
        <v>8</v>
      </c>
      <c r="D250">
        <v>0</v>
      </c>
      <c r="E250">
        <v>0</v>
      </c>
      <c r="F250" t="s">
        <v>274</v>
      </c>
      <c r="G250">
        <v>0</v>
      </c>
    </row>
    <row r="251" spans="1:7">
      <c r="A251" t="s">
        <v>119</v>
      </c>
      <c r="B251" t="s">
        <v>101</v>
      </c>
      <c r="C251" t="s">
        <v>8</v>
      </c>
      <c r="D251">
        <v>0</v>
      </c>
      <c r="E251">
        <v>0</v>
      </c>
      <c r="F251" t="s">
        <v>274</v>
      </c>
      <c r="G251">
        <v>0</v>
      </c>
    </row>
    <row r="252" spans="1:7">
      <c r="A252" t="s">
        <v>119</v>
      </c>
      <c r="B252" t="s">
        <v>90</v>
      </c>
      <c r="C252" t="s">
        <v>8</v>
      </c>
      <c r="D252">
        <v>0</v>
      </c>
      <c r="E252">
        <v>0</v>
      </c>
      <c r="F252" t="s">
        <v>274</v>
      </c>
      <c r="G252">
        <v>0</v>
      </c>
    </row>
    <row r="253" spans="1:7">
      <c r="A253" t="s">
        <v>120</v>
      </c>
      <c r="B253" t="s">
        <v>81</v>
      </c>
      <c r="C253" t="s">
        <v>4</v>
      </c>
      <c r="D253">
        <v>0</v>
      </c>
      <c r="E253">
        <v>0</v>
      </c>
      <c r="F253" t="s">
        <v>274</v>
      </c>
      <c r="G253">
        <v>0</v>
      </c>
    </row>
    <row r="254" spans="1:7">
      <c r="A254" t="s">
        <v>120</v>
      </c>
      <c r="B254" t="s">
        <v>36</v>
      </c>
      <c r="C254" t="s">
        <v>4</v>
      </c>
      <c r="D254">
        <v>0</v>
      </c>
      <c r="E254">
        <v>0</v>
      </c>
      <c r="F254" t="s">
        <v>274</v>
      </c>
      <c r="G254">
        <v>0</v>
      </c>
    </row>
    <row r="255" spans="1:7">
      <c r="A255" t="s">
        <v>120</v>
      </c>
      <c r="B255" t="s">
        <v>82</v>
      </c>
      <c r="C255" t="s">
        <v>4</v>
      </c>
      <c r="D255">
        <v>0</v>
      </c>
      <c r="E255">
        <v>0</v>
      </c>
      <c r="F255" t="s">
        <v>274</v>
      </c>
      <c r="G255">
        <v>0</v>
      </c>
    </row>
    <row r="256" spans="1:7">
      <c r="A256" t="s">
        <v>120</v>
      </c>
      <c r="B256" t="s">
        <v>275</v>
      </c>
      <c r="C256" t="s">
        <v>4</v>
      </c>
      <c r="D256">
        <v>0</v>
      </c>
      <c r="E256">
        <v>0</v>
      </c>
      <c r="F256" t="s">
        <v>274</v>
      </c>
      <c r="G256">
        <v>0</v>
      </c>
    </row>
    <row r="257" spans="1:7">
      <c r="A257" t="s">
        <v>120</v>
      </c>
      <c r="B257" t="s">
        <v>276</v>
      </c>
      <c r="C257" t="s">
        <v>4</v>
      </c>
      <c r="D257">
        <v>0</v>
      </c>
      <c r="E257">
        <v>0</v>
      </c>
      <c r="F257" t="s">
        <v>274</v>
      </c>
      <c r="G257">
        <v>0</v>
      </c>
    </row>
    <row r="258" spans="1:7">
      <c r="A258" t="s">
        <v>120</v>
      </c>
      <c r="B258" t="s">
        <v>277</v>
      </c>
      <c r="C258" t="s">
        <v>4</v>
      </c>
      <c r="D258">
        <v>0</v>
      </c>
      <c r="E258">
        <v>0</v>
      </c>
      <c r="F258" t="s">
        <v>274</v>
      </c>
      <c r="G258">
        <v>0</v>
      </c>
    </row>
    <row r="259" spans="1:7">
      <c r="A259" t="s">
        <v>120</v>
      </c>
      <c r="B259" t="s">
        <v>85</v>
      </c>
      <c r="C259" t="s">
        <v>6</v>
      </c>
      <c r="D259">
        <v>0</v>
      </c>
      <c r="E259">
        <v>0</v>
      </c>
      <c r="F259" t="s">
        <v>274</v>
      </c>
      <c r="G259">
        <v>0</v>
      </c>
    </row>
    <row r="260" spans="1:7">
      <c r="A260" t="s">
        <v>120</v>
      </c>
      <c r="B260" t="s">
        <v>86</v>
      </c>
      <c r="C260" t="s">
        <v>6</v>
      </c>
      <c r="D260">
        <v>0</v>
      </c>
      <c r="E260">
        <v>0</v>
      </c>
      <c r="F260" t="s">
        <v>274</v>
      </c>
      <c r="G260">
        <v>0</v>
      </c>
    </row>
    <row r="261" spans="1:7">
      <c r="A261" t="s">
        <v>120</v>
      </c>
      <c r="B261" t="s">
        <v>87</v>
      </c>
      <c r="C261" t="s">
        <v>6</v>
      </c>
      <c r="D261">
        <v>0</v>
      </c>
      <c r="E261">
        <v>0</v>
      </c>
      <c r="F261" t="s">
        <v>274</v>
      </c>
      <c r="G261">
        <v>0</v>
      </c>
    </row>
    <row r="262" spans="1:7">
      <c r="A262" t="s">
        <v>120</v>
      </c>
      <c r="B262" t="s">
        <v>88</v>
      </c>
      <c r="C262" t="s">
        <v>8</v>
      </c>
      <c r="D262">
        <v>0</v>
      </c>
      <c r="E262">
        <v>0</v>
      </c>
      <c r="F262" t="s">
        <v>274</v>
      </c>
      <c r="G262">
        <v>0</v>
      </c>
    </row>
    <row r="263" spans="1:7">
      <c r="A263" t="s">
        <v>120</v>
      </c>
      <c r="B263" t="s">
        <v>101</v>
      </c>
      <c r="C263" t="s">
        <v>8</v>
      </c>
      <c r="D263">
        <v>0</v>
      </c>
      <c r="E263">
        <v>0</v>
      </c>
      <c r="F263" t="s">
        <v>274</v>
      </c>
      <c r="G263">
        <v>0</v>
      </c>
    </row>
    <row r="264" spans="1:7">
      <c r="A264" t="s">
        <v>120</v>
      </c>
      <c r="B264" t="s">
        <v>90</v>
      </c>
      <c r="C264" t="s">
        <v>8</v>
      </c>
      <c r="D264">
        <v>0</v>
      </c>
      <c r="E264">
        <v>0</v>
      </c>
      <c r="F264" t="s">
        <v>274</v>
      </c>
      <c r="G264">
        <v>0</v>
      </c>
    </row>
    <row r="265" spans="1:7">
      <c r="A265" t="s">
        <v>90</v>
      </c>
      <c r="B265" t="s">
        <v>81</v>
      </c>
      <c r="C265" t="s">
        <v>4</v>
      </c>
      <c r="D265">
        <v>0</v>
      </c>
      <c r="E265">
        <v>0</v>
      </c>
      <c r="F265" t="s">
        <v>274</v>
      </c>
      <c r="G265">
        <v>0</v>
      </c>
    </row>
    <row r="266" spans="1:7">
      <c r="A266" t="s">
        <v>90</v>
      </c>
      <c r="B266" t="s">
        <v>36</v>
      </c>
      <c r="C266" t="s">
        <v>4</v>
      </c>
      <c r="D266">
        <v>0</v>
      </c>
      <c r="E266">
        <v>0</v>
      </c>
      <c r="F266" t="s">
        <v>274</v>
      </c>
      <c r="G266">
        <v>0</v>
      </c>
    </row>
    <row r="267" spans="1:7">
      <c r="A267" t="s">
        <v>90</v>
      </c>
      <c r="B267" t="s">
        <v>82</v>
      </c>
      <c r="C267" t="s">
        <v>4</v>
      </c>
      <c r="D267">
        <v>0</v>
      </c>
      <c r="E267">
        <v>0</v>
      </c>
      <c r="F267" t="s">
        <v>274</v>
      </c>
      <c r="G267">
        <v>0</v>
      </c>
    </row>
    <row r="268" spans="1:7">
      <c r="A268" t="s">
        <v>90</v>
      </c>
      <c r="B268" t="s">
        <v>275</v>
      </c>
      <c r="C268" t="s">
        <v>4</v>
      </c>
      <c r="D268">
        <v>0</v>
      </c>
      <c r="E268">
        <v>0</v>
      </c>
      <c r="F268" t="s">
        <v>274</v>
      </c>
      <c r="G268">
        <v>0</v>
      </c>
    </row>
    <row r="269" spans="1:7">
      <c r="A269" t="s">
        <v>90</v>
      </c>
      <c r="B269" t="s">
        <v>276</v>
      </c>
      <c r="C269" t="s">
        <v>4</v>
      </c>
      <c r="D269">
        <v>0</v>
      </c>
      <c r="E269">
        <v>0</v>
      </c>
      <c r="F269" t="s">
        <v>274</v>
      </c>
      <c r="G269">
        <v>0</v>
      </c>
    </row>
    <row r="270" spans="1:7">
      <c r="A270" t="s">
        <v>90</v>
      </c>
      <c r="B270" t="s">
        <v>277</v>
      </c>
      <c r="C270" t="s">
        <v>4</v>
      </c>
      <c r="D270">
        <v>0</v>
      </c>
      <c r="E270">
        <v>0</v>
      </c>
      <c r="F270" t="s">
        <v>274</v>
      </c>
      <c r="G270">
        <v>0</v>
      </c>
    </row>
    <row r="271" spans="1:7">
      <c r="A271" t="s">
        <v>90</v>
      </c>
      <c r="B271" t="s">
        <v>85</v>
      </c>
      <c r="C271" t="s">
        <v>6</v>
      </c>
      <c r="D271">
        <v>0</v>
      </c>
      <c r="E271">
        <v>0</v>
      </c>
      <c r="F271" t="s">
        <v>274</v>
      </c>
      <c r="G271">
        <v>0</v>
      </c>
    </row>
    <row r="272" spans="1:7">
      <c r="A272" t="s">
        <v>90</v>
      </c>
      <c r="B272" t="s">
        <v>86</v>
      </c>
      <c r="C272" t="s">
        <v>6</v>
      </c>
      <c r="D272">
        <v>0</v>
      </c>
      <c r="E272">
        <v>0</v>
      </c>
      <c r="F272" t="s">
        <v>274</v>
      </c>
      <c r="G272">
        <v>0</v>
      </c>
    </row>
    <row r="273" spans="1:7">
      <c r="A273" t="s">
        <v>90</v>
      </c>
      <c r="B273" t="s">
        <v>87</v>
      </c>
      <c r="C273" t="s">
        <v>6</v>
      </c>
      <c r="D273">
        <v>0</v>
      </c>
      <c r="E273">
        <v>0</v>
      </c>
      <c r="F273" t="s">
        <v>274</v>
      </c>
      <c r="G273">
        <v>0</v>
      </c>
    </row>
    <row r="274" spans="1:7">
      <c r="A274" t="s">
        <v>90</v>
      </c>
      <c r="B274" t="s">
        <v>88</v>
      </c>
      <c r="C274" t="s">
        <v>8</v>
      </c>
      <c r="D274">
        <v>0</v>
      </c>
      <c r="E274">
        <v>0</v>
      </c>
      <c r="F274" t="s">
        <v>274</v>
      </c>
      <c r="G274">
        <v>0</v>
      </c>
    </row>
    <row r="275" spans="1:7">
      <c r="A275" t="s">
        <v>90</v>
      </c>
      <c r="B275" t="s">
        <v>101</v>
      </c>
      <c r="C275" t="s">
        <v>8</v>
      </c>
      <c r="D275">
        <v>0</v>
      </c>
      <c r="E275">
        <v>0</v>
      </c>
      <c r="F275" t="s">
        <v>274</v>
      </c>
      <c r="G275">
        <v>0</v>
      </c>
    </row>
    <row r="276" spans="1:7">
      <c r="A276" t="s">
        <v>90</v>
      </c>
      <c r="B276" t="s">
        <v>90</v>
      </c>
      <c r="C276" t="s">
        <v>8</v>
      </c>
      <c r="D276">
        <v>0</v>
      </c>
      <c r="E276">
        <v>0</v>
      </c>
      <c r="F276" t="s">
        <v>274</v>
      </c>
      <c r="G276">
        <v>0</v>
      </c>
    </row>
    <row r="277" spans="1:7">
      <c r="A277" t="s">
        <v>128</v>
      </c>
      <c r="B277" t="s">
        <v>81</v>
      </c>
      <c r="C277" t="s">
        <v>4</v>
      </c>
      <c r="D277">
        <v>0</v>
      </c>
      <c r="E277">
        <v>0</v>
      </c>
      <c r="F277" t="s">
        <v>291</v>
      </c>
      <c r="G277">
        <v>0</v>
      </c>
    </row>
    <row r="278" spans="1:7">
      <c r="A278" t="s">
        <v>128</v>
      </c>
      <c r="B278" t="s">
        <v>36</v>
      </c>
      <c r="C278" t="s">
        <v>4</v>
      </c>
      <c r="D278">
        <v>0</v>
      </c>
      <c r="E278">
        <v>0</v>
      </c>
      <c r="F278" t="s">
        <v>291</v>
      </c>
      <c r="G278">
        <v>0</v>
      </c>
    </row>
    <row r="279" spans="1:7">
      <c r="A279" t="s">
        <v>128</v>
      </c>
      <c r="B279" t="s">
        <v>82</v>
      </c>
      <c r="C279" t="s">
        <v>4</v>
      </c>
      <c r="D279">
        <v>0</v>
      </c>
      <c r="E279">
        <v>0</v>
      </c>
      <c r="F279" t="s">
        <v>291</v>
      </c>
      <c r="G279">
        <v>0</v>
      </c>
    </row>
    <row r="280" spans="1:7">
      <c r="A280" t="s">
        <v>128</v>
      </c>
      <c r="B280" t="s">
        <v>275</v>
      </c>
      <c r="C280" t="s">
        <v>4</v>
      </c>
      <c r="D280">
        <v>0</v>
      </c>
      <c r="E280">
        <v>0</v>
      </c>
      <c r="F280" t="s">
        <v>291</v>
      </c>
      <c r="G280">
        <v>0</v>
      </c>
    </row>
    <row r="281" spans="1:7">
      <c r="A281" t="s">
        <v>128</v>
      </c>
      <c r="B281" t="s">
        <v>276</v>
      </c>
      <c r="C281" t="s">
        <v>4</v>
      </c>
      <c r="D281">
        <v>0</v>
      </c>
      <c r="E281">
        <v>0</v>
      </c>
      <c r="F281" t="s">
        <v>291</v>
      </c>
      <c r="G281">
        <v>0</v>
      </c>
    </row>
    <row r="282" spans="1:7">
      <c r="A282" t="s">
        <v>128</v>
      </c>
      <c r="B282" t="s">
        <v>277</v>
      </c>
      <c r="C282" t="s">
        <v>4</v>
      </c>
      <c r="D282">
        <v>0</v>
      </c>
      <c r="E282">
        <v>0</v>
      </c>
      <c r="F282" t="s">
        <v>291</v>
      </c>
      <c r="G282">
        <v>0</v>
      </c>
    </row>
    <row r="283" spans="1:7">
      <c r="A283" t="s">
        <v>128</v>
      </c>
      <c r="B283" t="s">
        <v>85</v>
      </c>
      <c r="C283" t="s">
        <v>6</v>
      </c>
      <c r="D283">
        <v>0</v>
      </c>
      <c r="E283">
        <v>0</v>
      </c>
      <c r="F283" t="s">
        <v>291</v>
      </c>
      <c r="G283">
        <v>0</v>
      </c>
    </row>
    <row r="284" spans="1:7">
      <c r="A284" t="s">
        <v>128</v>
      </c>
      <c r="B284" t="s">
        <v>86</v>
      </c>
      <c r="C284" t="s">
        <v>6</v>
      </c>
      <c r="D284">
        <v>0</v>
      </c>
      <c r="E284">
        <v>0</v>
      </c>
      <c r="F284" t="s">
        <v>291</v>
      </c>
      <c r="G284">
        <v>0</v>
      </c>
    </row>
    <row r="285" spans="1:7">
      <c r="A285" t="s">
        <v>128</v>
      </c>
      <c r="B285" t="s">
        <v>87</v>
      </c>
      <c r="C285" t="s">
        <v>6</v>
      </c>
      <c r="D285">
        <v>0</v>
      </c>
      <c r="E285">
        <v>0</v>
      </c>
      <c r="F285" t="s">
        <v>291</v>
      </c>
      <c r="G285">
        <v>0</v>
      </c>
    </row>
    <row r="286" spans="1:7">
      <c r="A286" t="s">
        <v>128</v>
      </c>
      <c r="B286" t="s">
        <v>88</v>
      </c>
      <c r="C286" t="s">
        <v>8</v>
      </c>
      <c r="D286">
        <v>0</v>
      </c>
      <c r="E286">
        <v>0</v>
      </c>
      <c r="F286" t="s">
        <v>291</v>
      </c>
      <c r="G286">
        <v>0</v>
      </c>
    </row>
    <row r="287" spans="1:7">
      <c r="A287" t="s">
        <v>128</v>
      </c>
      <c r="B287" t="s">
        <v>101</v>
      </c>
      <c r="C287" t="s">
        <v>8</v>
      </c>
      <c r="D287">
        <v>0</v>
      </c>
      <c r="E287">
        <v>0</v>
      </c>
      <c r="F287" t="s">
        <v>291</v>
      </c>
      <c r="G287">
        <v>0</v>
      </c>
    </row>
    <row r="288" spans="1:7">
      <c r="A288" t="s">
        <v>128</v>
      </c>
      <c r="B288" t="s">
        <v>90</v>
      </c>
      <c r="C288" t="s">
        <v>8</v>
      </c>
      <c r="D288">
        <v>0</v>
      </c>
      <c r="E288">
        <v>0</v>
      </c>
      <c r="F288" t="s">
        <v>291</v>
      </c>
      <c r="G288">
        <v>0</v>
      </c>
    </row>
    <row r="289" spans="1:7">
      <c r="A289" t="s">
        <v>130</v>
      </c>
      <c r="B289" t="s">
        <v>81</v>
      </c>
      <c r="C289" t="s">
        <v>4</v>
      </c>
      <c r="D289">
        <v>0</v>
      </c>
      <c r="E289">
        <v>0</v>
      </c>
      <c r="F289" t="s">
        <v>291</v>
      </c>
      <c r="G289">
        <v>0</v>
      </c>
    </row>
    <row r="290" spans="1:7">
      <c r="A290" t="s">
        <v>130</v>
      </c>
      <c r="B290" t="s">
        <v>36</v>
      </c>
      <c r="C290" t="s">
        <v>4</v>
      </c>
      <c r="D290">
        <v>0</v>
      </c>
      <c r="E290">
        <v>0</v>
      </c>
      <c r="F290" t="s">
        <v>291</v>
      </c>
      <c r="G290">
        <v>0</v>
      </c>
    </row>
    <row r="291" spans="1:7">
      <c r="A291" t="s">
        <v>130</v>
      </c>
      <c r="B291" t="s">
        <v>82</v>
      </c>
      <c r="C291" t="s">
        <v>4</v>
      </c>
      <c r="D291">
        <v>0</v>
      </c>
      <c r="E291">
        <v>0</v>
      </c>
      <c r="F291" t="s">
        <v>291</v>
      </c>
      <c r="G291">
        <v>0</v>
      </c>
    </row>
    <row r="292" spans="1:7">
      <c r="A292" t="s">
        <v>130</v>
      </c>
      <c r="B292" t="s">
        <v>275</v>
      </c>
      <c r="C292" t="s">
        <v>4</v>
      </c>
      <c r="D292">
        <v>0</v>
      </c>
      <c r="E292">
        <v>0</v>
      </c>
      <c r="F292" t="s">
        <v>291</v>
      </c>
      <c r="G292">
        <v>0</v>
      </c>
    </row>
    <row r="293" spans="1:7">
      <c r="A293" t="s">
        <v>130</v>
      </c>
      <c r="B293" t="s">
        <v>276</v>
      </c>
      <c r="C293" t="s">
        <v>4</v>
      </c>
      <c r="D293">
        <v>0</v>
      </c>
      <c r="E293">
        <v>0</v>
      </c>
      <c r="F293" t="s">
        <v>291</v>
      </c>
      <c r="G293">
        <v>0</v>
      </c>
    </row>
    <row r="294" spans="1:7">
      <c r="A294" t="s">
        <v>130</v>
      </c>
      <c r="B294" t="s">
        <v>277</v>
      </c>
      <c r="C294" t="s">
        <v>4</v>
      </c>
      <c r="D294">
        <v>0</v>
      </c>
      <c r="E294">
        <v>0</v>
      </c>
      <c r="F294" t="s">
        <v>291</v>
      </c>
      <c r="G294">
        <v>0</v>
      </c>
    </row>
    <row r="295" spans="1:7">
      <c r="A295" t="s">
        <v>130</v>
      </c>
      <c r="B295" t="s">
        <v>85</v>
      </c>
      <c r="C295" t="s">
        <v>6</v>
      </c>
      <c r="D295">
        <v>0</v>
      </c>
      <c r="E295">
        <v>0</v>
      </c>
      <c r="F295" t="s">
        <v>291</v>
      </c>
      <c r="G295">
        <v>0</v>
      </c>
    </row>
    <row r="296" spans="1:7">
      <c r="A296" t="s">
        <v>130</v>
      </c>
      <c r="B296" t="s">
        <v>86</v>
      </c>
      <c r="C296" t="s">
        <v>6</v>
      </c>
      <c r="D296">
        <v>0</v>
      </c>
      <c r="E296">
        <v>0</v>
      </c>
      <c r="F296" t="s">
        <v>291</v>
      </c>
      <c r="G296">
        <v>0</v>
      </c>
    </row>
    <row r="297" spans="1:7">
      <c r="A297" t="s">
        <v>130</v>
      </c>
      <c r="B297" t="s">
        <v>87</v>
      </c>
      <c r="C297" t="s">
        <v>6</v>
      </c>
      <c r="D297">
        <v>0</v>
      </c>
      <c r="E297">
        <v>0</v>
      </c>
      <c r="F297" t="s">
        <v>291</v>
      </c>
      <c r="G297">
        <v>0</v>
      </c>
    </row>
    <row r="298" spans="1:7">
      <c r="A298" t="s">
        <v>130</v>
      </c>
      <c r="B298" t="s">
        <v>88</v>
      </c>
      <c r="C298" t="s">
        <v>8</v>
      </c>
      <c r="D298">
        <v>0</v>
      </c>
      <c r="E298">
        <v>0</v>
      </c>
      <c r="F298" t="s">
        <v>291</v>
      </c>
      <c r="G298">
        <v>0</v>
      </c>
    </row>
    <row r="299" spans="1:7">
      <c r="A299" t="s">
        <v>130</v>
      </c>
      <c r="B299" t="s">
        <v>101</v>
      </c>
      <c r="C299" t="s">
        <v>8</v>
      </c>
      <c r="D299">
        <v>0</v>
      </c>
      <c r="E299">
        <v>0</v>
      </c>
      <c r="F299" t="s">
        <v>291</v>
      </c>
      <c r="G299">
        <v>0</v>
      </c>
    </row>
    <row r="300" spans="1:7">
      <c r="A300" t="s">
        <v>130</v>
      </c>
      <c r="B300" t="s">
        <v>90</v>
      </c>
      <c r="C300" t="s">
        <v>8</v>
      </c>
      <c r="D300">
        <v>0</v>
      </c>
      <c r="E300">
        <v>0</v>
      </c>
      <c r="F300" t="s">
        <v>291</v>
      </c>
      <c r="G300">
        <v>0</v>
      </c>
    </row>
    <row r="301" spans="1:7">
      <c r="A301" t="s">
        <v>278</v>
      </c>
      <c r="B301" t="s">
        <v>81</v>
      </c>
      <c r="C301" t="s">
        <v>4</v>
      </c>
      <c r="D301">
        <v>0</v>
      </c>
      <c r="E301">
        <v>0</v>
      </c>
      <c r="F301" t="s">
        <v>291</v>
      </c>
      <c r="G301">
        <v>0</v>
      </c>
    </row>
    <row r="302" spans="1:7">
      <c r="A302" t="s">
        <v>278</v>
      </c>
      <c r="B302" t="s">
        <v>36</v>
      </c>
      <c r="C302" t="s">
        <v>4</v>
      </c>
      <c r="D302">
        <v>0</v>
      </c>
      <c r="E302">
        <v>0</v>
      </c>
      <c r="F302" t="s">
        <v>291</v>
      </c>
      <c r="G302">
        <v>0</v>
      </c>
    </row>
    <row r="303" spans="1:7">
      <c r="A303" t="s">
        <v>278</v>
      </c>
      <c r="B303" t="s">
        <v>82</v>
      </c>
      <c r="C303" t="s">
        <v>4</v>
      </c>
      <c r="D303">
        <v>0</v>
      </c>
      <c r="E303">
        <v>0</v>
      </c>
      <c r="F303" t="s">
        <v>291</v>
      </c>
      <c r="G303">
        <v>0</v>
      </c>
    </row>
    <row r="304" spans="1:7">
      <c r="A304" t="s">
        <v>278</v>
      </c>
      <c r="B304" t="s">
        <v>275</v>
      </c>
      <c r="C304" t="s">
        <v>4</v>
      </c>
      <c r="D304">
        <v>0</v>
      </c>
      <c r="E304">
        <v>0</v>
      </c>
      <c r="F304" t="s">
        <v>291</v>
      </c>
      <c r="G304">
        <v>0</v>
      </c>
    </row>
    <row r="305" spans="1:7">
      <c r="A305" t="s">
        <v>278</v>
      </c>
      <c r="B305" t="s">
        <v>276</v>
      </c>
      <c r="C305" t="s">
        <v>4</v>
      </c>
      <c r="D305">
        <v>0</v>
      </c>
      <c r="E305">
        <v>0</v>
      </c>
      <c r="F305" t="s">
        <v>291</v>
      </c>
      <c r="G305">
        <v>0</v>
      </c>
    </row>
    <row r="306" spans="1:7">
      <c r="A306" t="s">
        <v>278</v>
      </c>
      <c r="B306" t="s">
        <v>277</v>
      </c>
      <c r="C306" t="s">
        <v>4</v>
      </c>
      <c r="D306">
        <v>0</v>
      </c>
      <c r="E306">
        <v>0</v>
      </c>
      <c r="F306" t="s">
        <v>291</v>
      </c>
      <c r="G306">
        <v>0</v>
      </c>
    </row>
    <row r="307" spans="1:7">
      <c r="A307" t="s">
        <v>278</v>
      </c>
      <c r="B307" t="s">
        <v>85</v>
      </c>
      <c r="C307" t="s">
        <v>6</v>
      </c>
      <c r="D307">
        <v>0</v>
      </c>
      <c r="E307">
        <v>0</v>
      </c>
      <c r="F307" t="s">
        <v>291</v>
      </c>
      <c r="G307">
        <v>0</v>
      </c>
    </row>
    <row r="308" spans="1:7">
      <c r="A308" t="s">
        <v>278</v>
      </c>
      <c r="B308" t="s">
        <v>86</v>
      </c>
      <c r="C308" t="s">
        <v>6</v>
      </c>
      <c r="D308">
        <v>0</v>
      </c>
      <c r="E308">
        <v>0</v>
      </c>
      <c r="F308" t="s">
        <v>291</v>
      </c>
      <c r="G308">
        <v>0</v>
      </c>
    </row>
    <row r="309" spans="1:7">
      <c r="A309" t="s">
        <v>278</v>
      </c>
      <c r="B309" t="s">
        <v>87</v>
      </c>
      <c r="C309" t="s">
        <v>6</v>
      </c>
      <c r="D309">
        <v>0</v>
      </c>
      <c r="E309">
        <v>0</v>
      </c>
      <c r="F309" t="s">
        <v>291</v>
      </c>
      <c r="G309">
        <v>0</v>
      </c>
    </row>
    <row r="310" spans="1:7">
      <c r="A310" t="s">
        <v>278</v>
      </c>
      <c r="B310" t="s">
        <v>88</v>
      </c>
      <c r="C310" t="s">
        <v>8</v>
      </c>
      <c r="D310">
        <v>0</v>
      </c>
      <c r="E310">
        <v>0</v>
      </c>
      <c r="F310" t="s">
        <v>291</v>
      </c>
      <c r="G310">
        <v>0</v>
      </c>
    </row>
    <row r="311" spans="1:7">
      <c r="A311" t="s">
        <v>278</v>
      </c>
      <c r="B311" t="s">
        <v>101</v>
      </c>
      <c r="C311" t="s">
        <v>8</v>
      </c>
      <c r="D311">
        <v>0</v>
      </c>
      <c r="E311">
        <v>0</v>
      </c>
      <c r="F311" t="s">
        <v>291</v>
      </c>
      <c r="G311">
        <v>0</v>
      </c>
    </row>
    <row r="312" spans="1:7">
      <c r="A312" t="s">
        <v>278</v>
      </c>
      <c r="B312" t="s">
        <v>90</v>
      </c>
      <c r="C312" t="s">
        <v>8</v>
      </c>
      <c r="D312">
        <v>0</v>
      </c>
      <c r="E312">
        <v>0</v>
      </c>
      <c r="F312" t="s">
        <v>291</v>
      </c>
      <c r="G312">
        <v>0</v>
      </c>
    </row>
    <row r="313" spans="1:7">
      <c r="A313" t="s">
        <v>279</v>
      </c>
      <c r="B313" t="s">
        <v>81</v>
      </c>
      <c r="C313" t="s">
        <v>4</v>
      </c>
      <c r="D313">
        <v>0</v>
      </c>
      <c r="E313">
        <v>0</v>
      </c>
      <c r="F313" t="s">
        <v>291</v>
      </c>
      <c r="G313">
        <v>0</v>
      </c>
    </row>
    <row r="314" spans="1:7">
      <c r="A314" t="s">
        <v>279</v>
      </c>
      <c r="B314" t="s">
        <v>36</v>
      </c>
      <c r="C314" t="s">
        <v>4</v>
      </c>
      <c r="D314">
        <v>0</v>
      </c>
      <c r="E314">
        <v>0</v>
      </c>
      <c r="F314" t="s">
        <v>291</v>
      </c>
      <c r="G314">
        <v>0</v>
      </c>
    </row>
    <row r="315" spans="1:7">
      <c r="A315" t="s">
        <v>279</v>
      </c>
      <c r="B315" t="s">
        <v>82</v>
      </c>
      <c r="C315" t="s">
        <v>4</v>
      </c>
      <c r="D315">
        <v>0</v>
      </c>
      <c r="E315">
        <v>0</v>
      </c>
      <c r="F315" t="s">
        <v>291</v>
      </c>
      <c r="G315">
        <v>0</v>
      </c>
    </row>
    <row r="316" spans="1:7">
      <c r="A316" t="s">
        <v>279</v>
      </c>
      <c r="B316" t="s">
        <v>275</v>
      </c>
      <c r="C316" t="s">
        <v>4</v>
      </c>
      <c r="D316">
        <v>0</v>
      </c>
      <c r="E316">
        <v>0</v>
      </c>
      <c r="F316" t="s">
        <v>291</v>
      </c>
      <c r="G316">
        <v>0</v>
      </c>
    </row>
    <row r="317" spans="1:7">
      <c r="A317" t="s">
        <v>279</v>
      </c>
      <c r="B317" t="s">
        <v>276</v>
      </c>
      <c r="C317" t="s">
        <v>4</v>
      </c>
      <c r="D317">
        <v>0</v>
      </c>
      <c r="E317">
        <v>0</v>
      </c>
      <c r="F317" t="s">
        <v>291</v>
      </c>
      <c r="G317">
        <v>0</v>
      </c>
    </row>
    <row r="318" spans="1:7">
      <c r="A318" t="s">
        <v>279</v>
      </c>
      <c r="B318" t="s">
        <v>277</v>
      </c>
      <c r="C318" t="s">
        <v>4</v>
      </c>
      <c r="D318">
        <v>0</v>
      </c>
      <c r="E318">
        <v>0</v>
      </c>
      <c r="F318" t="s">
        <v>291</v>
      </c>
      <c r="G318">
        <v>0</v>
      </c>
    </row>
    <row r="319" spans="1:7">
      <c r="A319" t="s">
        <v>279</v>
      </c>
      <c r="B319" t="s">
        <v>85</v>
      </c>
      <c r="C319" t="s">
        <v>6</v>
      </c>
      <c r="D319">
        <v>1</v>
      </c>
      <c r="E319">
        <v>0</v>
      </c>
      <c r="F319" t="s">
        <v>291</v>
      </c>
      <c r="G319">
        <v>0</v>
      </c>
    </row>
    <row r="320" spans="1:7">
      <c r="A320" t="s">
        <v>279</v>
      </c>
      <c r="B320" t="s">
        <v>86</v>
      </c>
      <c r="C320" t="s">
        <v>6</v>
      </c>
      <c r="D320">
        <v>0</v>
      </c>
      <c r="E320">
        <v>0</v>
      </c>
      <c r="F320" t="s">
        <v>291</v>
      </c>
      <c r="G320">
        <v>0</v>
      </c>
    </row>
    <row r="321" spans="1:7">
      <c r="A321" t="s">
        <v>279</v>
      </c>
      <c r="B321" t="s">
        <v>87</v>
      </c>
      <c r="C321" t="s">
        <v>6</v>
      </c>
      <c r="D321">
        <v>0</v>
      </c>
      <c r="E321">
        <v>0</v>
      </c>
      <c r="F321" t="s">
        <v>291</v>
      </c>
      <c r="G321">
        <v>0</v>
      </c>
    </row>
    <row r="322" spans="1:7">
      <c r="A322" t="s">
        <v>279</v>
      </c>
      <c r="B322" t="s">
        <v>88</v>
      </c>
      <c r="C322" t="s">
        <v>8</v>
      </c>
      <c r="D322">
        <v>0</v>
      </c>
      <c r="E322">
        <v>0</v>
      </c>
      <c r="F322" t="s">
        <v>291</v>
      </c>
      <c r="G322">
        <v>0</v>
      </c>
    </row>
    <row r="323" spans="1:7">
      <c r="A323" t="s">
        <v>279</v>
      </c>
      <c r="B323" t="s">
        <v>101</v>
      </c>
      <c r="C323" t="s">
        <v>8</v>
      </c>
      <c r="D323">
        <v>0</v>
      </c>
      <c r="E323">
        <v>0</v>
      </c>
      <c r="F323" t="s">
        <v>291</v>
      </c>
      <c r="G323">
        <v>0</v>
      </c>
    </row>
    <row r="324" spans="1:7">
      <c r="A324" t="s">
        <v>279</v>
      </c>
      <c r="B324" t="s">
        <v>90</v>
      </c>
      <c r="C324" t="s">
        <v>8</v>
      </c>
      <c r="D324">
        <v>0</v>
      </c>
      <c r="E324">
        <v>0</v>
      </c>
      <c r="F324" t="s">
        <v>291</v>
      </c>
      <c r="G324">
        <v>0</v>
      </c>
    </row>
    <row r="325" spans="1:7">
      <c r="A325" t="s">
        <v>280</v>
      </c>
      <c r="B325" t="s">
        <v>81</v>
      </c>
      <c r="C325" t="s">
        <v>4</v>
      </c>
      <c r="D325">
        <v>0</v>
      </c>
      <c r="E325">
        <v>0</v>
      </c>
      <c r="F325" t="s">
        <v>291</v>
      </c>
      <c r="G325">
        <v>0</v>
      </c>
    </row>
    <row r="326" spans="1:7">
      <c r="A326" t="s">
        <v>280</v>
      </c>
      <c r="B326" t="s">
        <v>36</v>
      </c>
      <c r="C326" t="s">
        <v>4</v>
      </c>
      <c r="D326">
        <v>0</v>
      </c>
      <c r="E326">
        <v>0</v>
      </c>
      <c r="F326" t="s">
        <v>291</v>
      </c>
      <c r="G326">
        <v>0</v>
      </c>
    </row>
    <row r="327" spans="1:7">
      <c r="A327" t="s">
        <v>280</v>
      </c>
      <c r="B327" t="s">
        <v>82</v>
      </c>
      <c r="C327" t="s">
        <v>4</v>
      </c>
      <c r="D327">
        <v>0</v>
      </c>
      <c r="E327">
        <v>0</v>
      </c>
      <c r="F327" t="s">
        <v>291</v>
      </c>
      <c r="G327">
        <v>0</v>
      </c>
    </row>
    <row r="328" spans="1:7">
      <c r="A328" t="s">
        <v>280</v>
      </c>
      <c r="B328" t="s">
        <v>275</v>
      </c>
      <c r="C328" t="s">
        <v>4</v>
      </c>
      <c r="D328">
        <v>0</v>
      </c>
      <c r="E328">
        <v>0</v>
      </c>
      <c r="F328" t="s">
        <v>291</v>
      </c>
      <c r="G328">
        <v>0</v>
      </c>
    </row>
    <row r="329" spans="1:7">
      <c r="A329" t="s">
        <v>280</v>
      </c>
      <c r="B329" t="s">
        <v>276</v>
      </c>
      <c r="C329" t="s">
        <v>4</v>
      </c>
      <c r="D329">
        <v>0</v>
      </c>
      <c r="E329">
        <v>0</v>
      </c>
      <c r="F329" t="s">
        <v>291</v>
      </c>
      <c r="G329">
        <v>0</v>
      </c>
    </row>
    <row r="330" spans="1:7">
      <c r="A330" t="s">
        <v>280</v>
      </c>
      <c r="B330" t="s">
        <v>277</v>
      </c>
      <c r="C330" t="s">
        <v>4</v>
      </c>
      <c r="D330">
        <v>0</v>
      </c>
      <c r="E330">
        <v>0</v>
      </c>
      <c r="F330" t="s">
        <v>291</v>
      </c>
      <c r="G330">
        <v>0</v>
      </c>
    </row>
    <row r="331" spans="1:7">
      <c r="A331" t="s">
        <v>280</v>
      </c>
      <c r="B331" t="s">
        <v>85</v>
      </c>
      <c r="C331" t="s">
        <v>6</v>
      </c>
      <c r="D331">
        <v>0</v>
      </c>
      <c r="E331">
        <v>0</v>
      </c>
      <c r="F331" t="s">
        <v>291</v>
      </c>
      <c r="G331">
        <v>0</v>
      </c>
    </row>
    <row r="332" spans="1:7">
      <c r="A332" t="s">
        <v>280</v>
      </c>
      <c r="B332" t="s">
        <v>86</v>
      </c>
      <c r="C332" t="s">
        <v>6</v>
      </c>
      <c r="D332">
        <v>0</v>
      </c>
      <c r="E332">
        <v>0</v>
      </c>
      <c r="F332" t="s">
        <v>291</v>
      </c>
      <c r="G332">
        <v>0</v>
      </c>
    </row>
    <row r="333" spans="1:7">
      <c r="A333" t="s">
        <v>280</v>
      </c>
      <c r="B333" t="s">
        <v>87</v>
      </c>
      <c r="C333" t="s">
        <v>6</v>
      </c>
      <c r="D333">
        <v>0</v>
      </c>
      <c r="E333">
        <v>0</v>
      </c>
      <c r="F333" t="s">
        <v>291</v>
      </c>
      <c r="G333">
        <v>0</v>
      </c>
    </row>
    <row r="334" spans="1:7">
      <c r="A334" t="s">
        <v>280</v>
      </c>
      <c r="B334" t="s">
        <v>88</v>
      </c>
      <c r="C334" t="s">
        <v>8</v>
      </c>
      <c r="D334">
        <v>0</v>
      </c>
      <c r="E334">
        <v>0</v>
      </c>
      <c r="F334" t="s">
        <v>291</v>
      </c>
      <c r="G334">
        <v>0</v>
      </c>
    </row>
    <row r="335" spans="1:7">
      <c r="A335" t="s">
        <v>280</v>
      </c>
      <c r="B335" t="s">
        <v>101</v>
      </c>
      <c r="C335" t="s">
        <v>8</v>
      </c>
      <c r="D335">
        <v>0</v>
      </c>
      <c r="E335">
        <v>0</v>
      </c>
      <c r="F335" t="s">
        <v>291</v>
      </c>
      <c r="G335">
        <v>0</v>
      </c>
    </row>
    <row r="336" spans="1:7">
      <c r="A336" t="s">
        <v>280</v>
      </c>
      <c r="B336" t="s">
        <v>90</v>
      </c>
      <c r="C336" t="s">
        <v>8</v>
      </c>
      <c r="D336">
        <v>0</v>
      </c>
      <c r="E336">
        <v>0</v>
      </c>
      <c r="F336" t="s">
        <v>291</v>
      </c>
      <c r="G336">
        <v>0</v>
      </c>
    </row>
    <row r="337" spans="1:7">
      <c r="A337" t="s">
        <v>281</v>
      </c>
      <c r="B337" t="s">
        <v>81</v>
      </c>
      <c r="C337" t="s">
        <v>4</v>
      </c>
      <c r="D337">
        <v>0</v>
      </c>
      <c r="E337">
        <v>0</v>
      </c>
      <c r="F337" t="s">
        <v>291</v>
      </c>
      <c r="G337">
        <v>0</v>
      </c>
    </row>
    <row r="338" spans="1:7">
      <c r="A338" t="s">
        <v>281</v>
      </c>
      <c r="B338" t="s">
        <v>36</v>
      </c>
      <c r="C338" t="s">
        <v>4</v>
      </c>
      <c r="D338">
        <v>0</v>
      </c>
      <c r="E338">
        <v>0</v>
      </c>
      <c r="F338" t="s">
        <v>291</v>
      </c>
      <c r="G338">
        <v>0</v>
      </c>
    </row>
    <row r="339" spans="1:7">
      <c r="A339" t="s">
        <v>281</v>
      </c>
      <c r="B339" t="s">
        <v>82</v>
      </c>
      <c r="C339" t="s">
        <v>4</v>
      </c>
      <c r="D339">
        <v>6</v>
      </c>
      <c r="E339">
        <v>0</v>
      </c>
      <c r="F339" t="s">
        <v>291</v>
      </c>
      <c r="G339">
        <v>0</v>
      </c>
    </row>
    <row r="340" spans="1:7">
      <c r="A340" t="s">
        <v>281</v>
      </c>
      <c r="B340" t="s">
        <v>275</v>
      </c>
      <c r="C340" t="s">
        <v>4</v>
      </c>
      <c r="D340">
        <v>0</v>
      </c>
      <c r="E340">
        <v>0</v>
      </c>
      <c r="F340" t="s">
        <v>291</v>
      </c>
      <c r="G340">
        <v>0</v>
      </c>
    </row>
    <row r="341" spans="1:7">
      <c r="A341" t="s">
        <v>281</v>
      </c>
      <c r="B341" t="s">
        <v>276</v>
      </c>
      <c r="C341" t="s">
        <v>4</v>
      </c>
      <c r="D341">
        <v>0</v>
      </c>
      <c r="E341">
        <v>0</v>
      </c>
      <c r="F341" t="s">
        <v>291</v>
      </c>
      <c r="G341">
        <v>0</v>
      </c>
    </row>
    <row r="342" spans="1:7">
      <c r="A342" t="s">
        <v>281</v>
      </c>
      <c r="B342" t="s">
        <v>277</v>
      </c>
      <c r="C342" t="s">
        <v>4</v>
      </c>
      <c r="D342">
        <v>0</v>
      </c>
      <c r="E342">
        <v>0</v>
      </c>
      <c r="F342" t="s">
        <v>291</v>
      </c>
      <c r="G342">
        <v>0</v>
      </c>
    </row>
    <row r="343" spans="1:7">
      <c r="A343" t="s">
        <v>281</v>
      </c>
      <c r="B343" t="s">
        <v>85</v>
      </c>
      <c r="C343" t="s">
        <v>6</v>
      </c>
      <c r="D343">
        <v>0</v>
      </c>
      <c r="E343">
        <v>0</v>
      </c>
      <c r="F343" t="s">
        <v>291</v>
      </c>
      <c r="G343">
        <v>0</v>
      </c>
    </row>
    <row r="344" spans="1:7">
      <c r="A344" t="s">
        <v>281</v>
      </c>
      <c r="B344" t="s">
        <v>86</v>
      </c>
      <c r="C344" t="s">
        <v>6</v>
      </c>
      <c r="D344">
        <v>0</v>
      </c>
      <c r="E344">
        <v>0</v>
      </c>
      <c r="F344" t="s">
        <v>291</v>
      </c>
      <c r="G344">
        <v>0</v>
      </c>
    </row>
    <row r="345" spans="1:7">
      <c r="A345" t="s">
        <v>281</v>
      </c>
      <c r="B345" t="s">
        <v>87</v>
      </c>
      <c r="C345" t="s">
        <v>6</v>
      </c>
      <c r="D345">
        <v>0</v>
      </c>
      <c r="E345">
        <v>0</v>
      </c>
      <c r="F345" t="s">
        <v>291</v>
      </c>
      <c r="G345">
        <v>0</v>
      </c>
    </row>
    <row r="346" spans="1:7">
      <c r="A346" t="s">
        <v>281</v>
      </c>
      <c r="B346" t="s">
        <v>88</v>
      </c>
      <c r="C346" t="s">
        <v>8</v>
      </c>
      <c r="D346">
        <v>0</v>
      </c>
      <c r="E346">
        <v>0</v>
      </c>
      <c r="F346" t="s">
        <v>291</v>
      </c>
      <c r="G346">
        <v>0</v>
      </c>
    </row>
    <row r="347" spans="1:7">
      <c r="A347" t="s">
        <v>281</v>
      </c>
      <c r="B347" t="s">
        <v>101</v>
      </c>
      <c r="C347" t="s">
        <v>8</v>
      </c>
      <c r="D347">
        <v>0</v>
      </c>
      <c r="E347">
        <v>0</v>
      </c>
      <c r="F347" t="s">
        <v>291</v>
      </c>
      <c r="G347">
        <v>0</v>
      </c>
    </row>
    <row r="348" spans="1:7">
      <c r="A348" t="s">
        <v>281</v>
      </c>
      <c r="B348" t="s">
        <v>90</v>
      </c>
      <c r="C348" t="s">
        <v>8</v>
      </c>
      <c r="D348">
        <v>0</v>
      </c>
      <c r="E348">
        <v>0</v>
      </c>
      <c r="F348" t="s">
        <v>291</v>
      </c>
      <c r="G348">
        <v>0</v>
      </c>
    </row>
    <row r="349" spans="1:7">
      <c r="A349" t="s">
        <v>282</v>
      </c>
      <c r="B349" t="s">
        <v>81</v>
      </c>
      <c r="C349" t="s">
        <v>4</v>
      </c>
      <c r="D349">
        <v>0</v>
      </c>
      <c r="E349">
        <v>0</v>
      </c>
      <c r="F349" t="s">
        <v>291</v>
      </c>
      <c r="G349">
        <v>0</v>
      </c>
    </row>
    <row r="350" spans="1:7">
      <c r="A350" t="s">
        <v>282</v>
      </c>
      <c r="B350" t="s">
        <v>36</v>
      </c>
      <c r="C350" t="s">
        <v>4</v>
      </c>
      <c r="D350">
        <v>0</v>
      </c>
      <c r="E350">
        <v>0</v>
      </c>
      <c r="F350" t="s">
        <v>291</v>
      </c>
      <c r="G350">
        <v>0</v>
      </c>
    </row>
    <row r="351" spans="1:7">
      <c r="A351" t="s">
        <v>282</v>
      </c>
      <c r="B351" t="s">
        <v>82</v>
      </c>
      <c r="C351" t="s">
        <v>4</v>
      </c>
      <c r="D351">
        <v>0</v>
      </c>
      <c r="E351">
        <v>0</v>
      </c>
      <c r="F351" t="s">
        <v>291</v>
      </c>
      <c r="G351">
        <v>0</v>
      </c>
    </row>
    <row r="352" spans="1:7">
      <c r="A352" t="s">
        <v>282</v>
      </c>
      <c r="B352" t="s">
        <v>275</v>
      </c>
      <c r="C352" t="s">
        <v>4</v>
      </c>
      <c r="D352">
        <v>0</v>
      </c>
      <c r="E352">
        <v>0</v>
      </c>
      <c r="F352" t="s">
        <v>291</v>
      </c>
      <c r="G352">
        <v>0</v>
      </c>
    </row>
    <row r="353" spans="1:7">
      <c r="A353" t="s">
        <v>282</v>
      </c>
      <c r="B353" t="s">
        <v>276</v>
      </c>
      <c r="C353" t="s">
        <v>4</v>
      </c>
      <c r="D353">
        <v>0</v>
      </c>
      <c r="E353">
        <v>0</v>
      </c>
      <c r="F353" t="s">
        <v>291</v>
      </c>
      <c r="G353">
        <v>0</v>
      </c>
    </row>
    <row r="354" spans="1:7">
      <c r="A354" t="s">
        <v>282</v>
      </c>
      <c r="B354" t="s">
        <v>277</v>
      </c>
      <c r="C354" t="s">
        <v>4</v>
      </c>
      <c r="D354">
        <v>0</v>
      </c>
      <c r="E354">
        <v>0</v>
      </c>
      <c r="F354" t="s">
        <v>291</v>
      </c>
      <c r="G354">
        <v>0</v>
      </c>
    </row>
    <row r="355" spans="1:7">
      <c r="A355" t="s">
        <v>282</v>
      </c>
      <c r="B355" t="s">
        <v>85</v>
      </c>
      <c r="C355" t="s">
        <v>6</v>
      </c>
      <c r="D355">
        <v>0</v>
      </c>
      <c r="E355">
        <v>0</v>
      </c>
      <c r="F355" t="s">
        <v>291</v>
      </c>
      <c r="G355">
        <v>0</v>
      </c>
    </row>
    <row r="356" spans="1:7">
      <c r="A356" t="s">
        <v>282</v>
      </c>
      <c r="B356" t="s">
        <v>86</v>
      </c>
      <c r="C356" t="s">
        <v>6</v>
      </c>
      <c r="D356">
        <v>0</v>
      </c>
      <c r="E356">
        <v>0</v>
      </c>
      <c r="F356" t="s">
        <v>291</v>
      </c>
      <c r="G356">
        <v>0</v>
      </c>
    </row>
    <row r="357" spans="1:7">
      <c r="A357" t="s">
        <v>282</v>
      </c>
      <c r="B357" t="s">
        <v>87</v>
      </c>
      <c r="C357" t="s">
        <v>6</v>
      </c>
      <c r="D357">
        <v>0</v>
      </c>
      <c r="E357">
        <v>0</v>
      </c>
      <c r="F357" t="s">
        <v>291</v>
      </c>
      <c r="G357">
        <v>0</v>
      </c>
    </row>
    <row r="358" spans="1:7">
      <c r="A358" t="s">
        <v>282</v>
      </c>
      <c r="B358" t="s">
        <v>88</v>
      </c>
      <c r="C358" t="s">
        <v>8</v>
      </c>
      <c r="D358">
        <v>0</v>
      </c>
      <c r="E358">
        <v>0</v>
      </c>
      <c r="F358" t="s">
        <v>291</v>
      </c>
      <c r="G358">
        <v>0</v>
      </c>
    </row>
    <row r="359" spans="1:7">
      <c r="A359" t="s">
        <v>282</v>
      </c>
      <c r="B359" t="s">
        <v>101</v>
      </c>
      <c r="C359" t="s">
        <v>8</v>
      </c>
      <c r="D359">
        <v>0</v>
      </c>
      <c r="E359">
        <v>0</v>
      </c>
      <c r="F359" t="s">
        <v>291</v>
      </c>
      <c r="G359">
        <v>0</v>
      </c>
    </row>
    <row r="360" spans="1:7">
      <c r="A360" t="s">
        <v>282</v>
      </c>
      <c r="B360" t="s">
        <v>90</v>
      </c>
      <c r="C360" t="s">
        <v>8</v>
      </c>
      <c r="D360">
        <v>0</v>
      </c>
      <c r="E360">
        <v>0</v>
      </c>
      <c r="F360" t="s">
        <v>291</v>
      </c>
      <c r="G360">
        <v>0</v>
      </c>
    </row>
    <row r="361" spans="1:7">
      <c r="A361" t="s">
        <v>283</v>
      </c>
      <c r="B361" t="s">
        <v>81</v>
      </c>
      <c r="C361" t="s">
        <v>4</v>
      </c>
      <c r="D361">
        <v>0</v>
      </c>
      <c r="E361">
        <v>0</v>
      </c>
      <c r="F361" t="s">
        <v>291</v>
      </c>
      <c r="G361">
        <v>0</v>
      </c>
    </row>
    <row r="362" spans="1:7">
      <c r="A362" t="s">
        <v>283</v>
      </c>
      <c r="B362" t="s">
        <v>36</v>
      </c>
      <c r="C362" t="s">
        <v>4</v>
      </c>
      <c r="D362">
        <v>0</v>
      </c>
      <c r="E362">
        <v>0</v>
      </c>
      <c r="F362" t="s">
        <v>291</v>
      </c>
      <c r="G362">
        <v>0</v>
      </c>
    </row>
    <row r="363" spans="1:7">
      <c r="A363" t="s">
        <v>283</v>
      </c>
      <c r="B363" t="s">
        <v>82</v>
      </c>
      <c r="C363" t="s">
        <v>4</v>
      </c>
      <c r="D363">
        <v>0</v>
      </c>
      <c r="E363">
        <v>0</v>
      </c>
      <c r="F363" t="s">
        <v>291</v>
      </c>
      <c r="G363">
        <v>0</v>
      </c>
    </row>
    <row r="364" spans="1:7">
      <c r="A364" t="s">
        <v>283</v>
      </c>
      <c r="B364" t="s">
        <v>275</v>
      </c>
      <c r="C364" t="s">
        <v>4</v>
      </c>
      <c r="D364">
        <v>0</v>
      </c>
      <c r="E364">
        <v>0</v>
      </c>
      <c r="F364" t="s">
        <v>291</v>
      </c>
      <c r="G364">
        <v>0</v>
      </c>
    </row>
    <row r="365" spans="1:7">
      <c r="A365" t="s">
        <v>283</v>
      </c>
      <c r="B365" t="s">
        <v>276</v>
      </c>
      <c r="C365" t="s">
        <v>4</v>
      </c>
      <c r="D365">
        <v>0</v>
      </c>
      <c r="E365">
        <v>0</v>
      </c>
      <c r="F365" t="s">
        <v>291</v>
      </c>
      <c r="G365">
        <v>0</v>
      </c>
    </row>
    <row r="366" spans="1:7">
      <c r="A366" t="s">
        <v>283</v>
      </c>
      <c r="B366" t="s">
        <v>277</v>
      </c>
      <c r="C366" t="s">
        <v>4</v>
      </c>
      <c r="D366">
        <v>0</v>
      </c>
      <c r="E366">
        <v>0</v>
      </c>
      <c r="F366" t="s">
        <v>291</v>
      </c>
      <c r="G366">
        <v>0</v>
      </c>
    </row>
    <row r="367" spans="1:7">
      <c r="A367" t="s">
        <v>283</v>
      </c>
      <c r="B367" t="s">
        <v>85</v>
      </c>
      <c r="C367" t="s">
        <v>6</v>
      </c>
      <c r="D367">
        <v>0</v>
      </c>
      <c r="E367">
        <v>0</v>
      </c>
      <c r="F367" t="s">
        <v>291</v>
      </c>
      <c r="G367">
        <v>0</v>
      </c>
    </row>
    <row r="368" spans="1:7">
      <c r="A368" t="s">
        <v>283</v>
      </c>
      <c r="B368" t="s">
        <v>86</v>
      </c>
      <c r="C368" t="s">
        <v>6</v>
      </c>
      <c r="D368">
        <v>0</v>
      </c>
      <c r="E368">
        <v>0</v>
      </c>
      <c r="F368" t="s">
        <v>291</v>
      </c>
      <c r="G368">
        <v>0</v>
      </c>
    </row>
    <row r="369" spans="1:7">
      <c r="A369" t="s">
        <v>283</v>
      </c>
      <c r="B369" t="s">
        <v>87</v>
      </c>
      <c r="C369" t="s">
        <v>6</v>
      </c>
      <c r="D369">
        <v>0</v>
      </c>
      <c r="E369">
        <v>0</v>
      </c>
      <c r="F369" t="s">
        <v>291</v>
      </c>
      <c r="G369">
        <v>0</v>
      </c>
    </row>
    <row r="370" spans="1:7">
      <c r="A370" t="s">
        <v>283</v>
      </c>
      <c r="B370" t="s">
        <v>88</v>
      </c>
      <c r="C370" t="s">
        <v>8</v>
      </c>
      <c r="D370">
        <v>0</v>
      </c>
      <c r="E370">
        <v>0</v>
      </c>
      <c r="F370" t="s">
        <v>291</v>
      </c>
      <c r="G370">
        <v>0</v>
      </c>
    </row>
    <row r="371" spans="1:7">
      <c r="A371" t="s">
        <v>283</v>
      </c>
      <c r="B371" t="s">
        <v>101</v>
      </c>
      <c r="C371" t="s">
        <v>8</v>
      </c>
      <c r="D371">
        <v>0</v>
      </c>
      <c r="E371">
        <v>0</v>
      </c>
      <c r="F371" t="s">
        <v>291</v>
      </c>
      <c r="G371">
        <v>0</v>
      </c>
    </row>
    <row r="372" spans="1:7">
      <c r="A372" t="s">
        <v>283</v>
      </c>
      <c r="B372" t="s">
        <v>90</v>
      </c>
      <c r="C372" t="s">
        <v>8</v>
      </c>
      <c r="D372">
        <v>0</v>
      </c>
      <c r="E372">
        <v>0</v>
      </c>
      <c r="F372" t="s">
        <v>291</v>
      </c>
      <c r="G372">
        <v>0</v>
      </c>
    </row>
    <row r="373" spans="1:7">
      <c r="A373" t="s">
        <v>284</v>
      </c>
      <c r="B373" t="s">
        <v>81</v>
      </c>
      <c r="C373" t="s">
        <v>4</v>
      </c>
      <c r="D373">
        <v>0</v>
      </c>
      <c r="E373">
        <v>0</v>
      </c>
      <c r="F373" t="s">
        <v>291</v>
      </c>
      <c r="G373">
        <v>0</v>
      </c>
    </row>
    <row r="374" spans="1:7">
      <c r="A374" t="s">
        <v>284</v>
      </c>
      <c r="B374" t="s">
        <v>36</v>
      </c>
      <c r="C374" t="s">
        <v>4</v>
      </c>
      <c r="D374">
        <v>0</v>
      </c>
      <c r="E374">
        <v>0</v>
      </c>
      <c r="F374" t="s">
        <v>291</v>
      </c>
      <c r="G374">
        <v>0</v>
      </c>
    </row>
    <row r="375" spans="1:7">
      <c r="A375" t="s">
        <v>284</v>
      </c>
      <c r="B375" t="s">
        <v>82</v>
      </c>
      <c r="C375" t="s">
        <v>4</v>
      </c>
      <c r="D375">
        <v>0</v>
      </c>
      <c r="E375">
        <v>0</v>
      </c>
      <c r="F375" t="s">
        <v>291</v>
      </c>
      <c r="G375">
        <v>0</v>
      </c>
    </row>
    <row r="376" spans="1:7">
      <c r="A376" t="s">
        <v>284</v>
      </c>
      <c r="B376" t="s">
        <v>275</v>
      </c>
      <c r="C376" t="s">
        <v>4</v>
      </c>
      <c r="D376">
        <v>0</v>
      </c>
      <c r="E376">
        <v>0</v>
      </c>
      <c r="F376" t="s">
        <v>291</v>
      </c>
      <c r="G376">
        <v>0</v>
      </c>
    </row>
    <row r="377" spans="1:7">
      <c r="A377" t="s">
        <v>284</v>
      </c>
      <c r="B377" t="s">
        <v>276</v>
      </c>
      <c r="C377" t="s">
        <v>4</v>
      </c>
      <c r="D377">
        <v>0</v>
      </c>
      <c r="E377">
        <v>0</v>
      </c>
      <c r="F377" t="s">
        <v>291</v>
      </c>
      <c r="G377">
        <v>0</v>
      </c>
    </row>
    <row r="378" spans="1:7">
      <c r="A378" t="s">
        <v>284</v>
      </c>
      <c r="B378" t="s">
        <v>277</v>
      </c>
      <c r="C378" t="s">
        <v>4</v>
      </c>
      <c r="D378">
        <v>0</v>
      </c>
      <c r="E378">
        <v>0</v>
      </c>
      <c r="F378" t="s">
        <v>291</v>
      </c>
      <c r="G378">
        <v>0</v>
      </c>
    </row>
    <row r="379" spans="1:7">
      <c r="A379" t="s">
        <v>284</v>
      </c>
      <c r="B379" t="s">
        <v>85</v>
      </c>
      <c r="C379" t="s">
        <v>6</v>
      </c>
      <c r="D379">
        <v>0</v>
      </c>
      <c r="E379">
        <v>0</v>
      </c>
      <c r="F379" t="s">
        <v>291</v>
      </c>
      <c r="G379">
        <v>0</v>
      </c>
    </row>
    <row r="380" spans="1:7">
      <c r="A380" t="s">
        <v>284</v>
      </c>
      <c r="B380" t="s">
        <v>86</v>
      </c>
      <c r="C380" t="s">
        <v>6</v>
      </c>
      <c r="D380">
        <v>0</v>
      </c>
      <c r="E380">
        <v>0</v>
      </c>
      <c r="F380" t="s">
        <v>291</v>
      </c>
      <c r="G380">
        <v>0</v>
      </c>
    </row>
    <row r="381" spans="1:7">
      <c r="A381" t="s">
        <v>284</v>
      </c>
      <c r="B381" t="s">
        <v>87</v>
      </c>
      <c r="C381" t="s">
        <v>6</v>
      </c>
      <c r="D381">
        <v>0</v>
      </c>
      <c r="E381">
        <v>0</v>
      </c>
      <c r="F381" t="s">
        <v>291</v>
      </c>
      <c r="G381">
        <v>0</v>
      </c>
    </row>
    <row r="382" spans="1:7">
      <c r="A382" t="s">
        <v>284</v>
      </c>
      <c r="B382" t="s">
        <v>88</v>
      </c>
      <c r="C382" t="s">
        <v>8</v>
      </c>
      <c r="D382">
        <v>0</v>
      </c>
      <c r="E382">
        <v>0</v>
      </c>
      <c r="F382" t="s">
        <v>291</v>
      </c>
      <c r="G382">
        <v>0</v>
      </c>
    </row>
    <row r="383" spans="1:7">
      <c r="A383" t="s">
        <v>284</v>
      </c>
      <c r="B383" t="s">
        <v>101</v>
      </c>
      <c r="C383" t="s">
        <v>8</v>
      </c>
      <c r="D383">
        <v>0</v>
      </c>
      <c r="E383">
        <v>0</v>
      </c>
      <c r="F383" t="s">
        <v>291</v>
      </c>
      <c r="G383">
        <v>0</v>
      </c>
    </row>
    <row r="384" spans="1:7">
      <c r="A384" t="s">
        <v>284</v>
      </c>
      <c r="B384" t="s">
        <v>90</v>
      </c>
      <c r="C384" t="s">
        <v>8</v>
      </c>
      <c r="D384">
        <v>0</v>
      </c>
      <c r="E384">
        <v>0</v>
      </c>
      <c r="F384" t="s">
        <v>291</v>
      </c>
      <c r="G384">
        <v>0</v>
      </c>
    </row>
    <row r="385" spans="1:7">
      <c r="A385" t="s">
        <v>285</v>
      </c>
      <c r="B385" t="s">
        <v>81</v>
      </c>
      <c r="C385" t="s">
        <v>4</v>
      </c>
      <c r="D385">
        <v>0</v>
      </c>
      <c r="E385">
        <v>0</v>
      </c>
      <c r="F385" t="s">
        <v>291</v>
      </c>
      <c r="G385">
        <v>0</v>
      </c>
    </row>
    <row r="386" spans="1:7">
      <c r="A386" t="s">
        <v>285</v>
      </c>
      <c r="B386" t="s">
        <v>36</v>
      </c>
      <c r="C386" t="s">
        <v>4</v>
      </c>
      <c r="D386">
        <v>0</v>
      </c>
      <c r="E386">
        <v>0</v>
      </c>
      <c r="F386" t="s">
        <v>291</v>
      </c>
      <c r="G386">
        <v>0</v>
      </c>
    </row>
    <row r="387" spans="1:7">
      <c r="A387" t="s">
        <v>285</v>
      </c>
      <c r="B387" t="s">
        <v>82</v>
      </c>
      <c r="C387" t="s">
        <v>4</v>
      </c>
      <c r="D387">
        <v>0</v>
      </c>
      <c r="E387">
        <v>0</v>
      </c>
      <c r="F387" t="s">
        <v>291</v>
      </c>
      <c r="G387">
        <v>0</v>
      </c>
    </row>
    <row r="388" spans="1:7">
      <c r="A388" t="s">
        <v>285</v>
      </c>
      <c r="B388" t="s">
        <v>275</v>
      </c>
      <c r="C388" t="s">
        <v>4</v>
      </c>
      <c r="D388">
        <v>0</v>
      </c>
      <c r="E388">
        <v>0</v>
      </c>
      <c r="F388" t="s">
        <v>291</v>
      </c>
      <c r="G388">
        <v>0</v>
      </c>
    </row>
    <row r="389" spans="1:7">
      <c r="A389" t="s">
        <v>285</v>
      </c>
      <c r="B389" t="s">
        <v>276</v>
      </c>
      <c r="C389" t="s">
        <v>4</v>
      </c>
      <c r="D389">
        <v>0</v>
      </c>
      <c r="E389">
        <v>0</v>
      </c>
      <c r="F389" t="s">
        <v>291</v>
      </c>
      <c r="G389">
        <v>0</v>
      </c>
    </row>
    <row r="390" spans="1:7">
      <c r="A390" t="s">
        <v>285</v>
      </c>
      <c r="B390" t="s">
        <v>277</v>
      </c>
      <c r="C390" t="s">
        <v>4</v>
      </c>
      <c r="D390">
        <v>0</v>
      </c>
      <c r="E390">
        <v>0</v>
      </c>
      <c r="F390" t="s">
        <v>291</v>
      </c>
      <c r="G390">
        <v>0</v>
      </c>
    </row>
    <row r="391" spans="1:7">
      <c r="A391" t="s">
        <v>285</v>
      </c>
      <c r="B391" t="s">
        <v>85</v>
      </c>
      <c r="C391" t="s">
        <v>6</v>
      </c>
      <c r="D391">
        <v>0</v>
      </c>
      <c r="E391">
        <v>0</v>
      </c>
      <c r="F391" t="s">
        <v>291</v>
      </c>
      <c r="G391">
        <v>0</v>
      </c>
    </row>
    <row r="392" spans="1:7">
      <c r="A392" t="s">
        <v>285</v>
      </c>
      <c r="B392" t="s">
        <v>86</v>
      </c>
      <c r="C392" t="s">
        <v>6</v>
      </c>
      <c r="D392">
        <v>0</v>
      </c>
      <c r="E392">
        <v>0</v>
      </c>
      <c r="F392" t="s">
        <v>291</v>
      </c>
      <c r="G392">
        <v>0</v>
      </c>
    </row>
    <row r="393" spans="1:7">
      <c r="A393" t="s">
        <v>285</v>
      </c>
      <c r="B393" t="s">
        <v>87</v>
      </c>
      <c r="C393" t="s">
        <v>6</v>
      </c>
      <c r="D393">
        <v>0</v>
      </c>
      <c r="E393">
        <v>0</v>
      </c>
      <c r="F393" t="s">
        <v>291</v>
      </c>
      <c r="G393">
        <v>0</v>
      </c>
    </row>
    <row r="394" spans="1:7">
      <c r="A394" t="s">
        <v>285</v>
      </c>
      <c r="B394" t="s">
        <v>88</v>
      </c>
      <c r="C394" t="s">
        <v>8</v>
      </c>
      <c r="D394">
        <v>0</v>
      </c>
      <c r="E394">
        <v>0</v>
      </c>
      <c r="F394" t="s">
        <v>291</v>
      </c>
      <c r="G394">
        <v>0</v>
      </c>
    </row>
    <row r="395" spans="1:7">
      <c r="A395" t="s">
        <v>285</v>
      </c>
      <c r="B395" t="s">
        <v>101</v>
      </c>
      <c r="C395" t="s">
        <v>8</v>
      </c>
      <c r="D395">
        <v>0</v>
      </c>
      <c r="E395">
        <v>0</v>
      </c>
      <c r="F395" t="s">
        <v>291</v>
      </c>
      <c r="G395">
        <v>0</v>
      </c>
    </row>
    <row r="396" spans="1:7">
      <c r="A396" t="s">
        <v>285</v>
      </c>
      <c r="B396" t="s">
        <v>90</v>
      </c>
      <c r="C396" t="s">
        <v>8</v>
      </c>
      <c r="D396">
        <v>0</v>
      </c>
      <c r="E396">
        <v>0</v>
      </c>
      <c r="F396" t="s">
        <v>291</v>
      </c>
      <c r="G396">
        <v>0</v>
      </c>
    </row>
    <row r="397" spans="1:7">
      <c r="A397" t="s">
        <v>286</v>
      </c>
      <c r="B397" t="s">
        <v>81</v>
      </c>
      <c r="C397" t="s">
        <v>4</v>
      </c>
      <c r="D397">
        <v>0</v>
      </c>
      <c r="E397">
        <v>0</v>
      </c>
      <c r="F397" t="s">
        <v>291</v>
      </c>
      <c r="G397">
        <v>0</v>
      </c>
    </row>
    <row r="398" spans="1:7">
      <c r="A398" t="s">
        <v>286</v>
      </c>
      <c r="B398" t="s">
        <v>36</v>
      </c>
      <c r="C398" t="s">
        <v>4</v>
      </c>
      <c r="D398">
        <v>0</v>
      </c>
      <c r="E398">
        <v>0</v>
      </c>
      <c r="F398" t="s">
        <v>291</v>
      </c>
      <c r="G398">
        <v>0</v>
      </c>
    </row>
    <row r="399" spans="1:7">
      <c r="A399" t="s">
        <v>286</v>
      </c>
      <c r="B399" t="s">
        <v>82</v>
      </c>
      <c r="C399" t="s">
        <v>4</v>
      </c>
      <c r="D399">
        <v>0</v>
      </c>
      <c r="E399">
        <v>0</v>
      </c>
      <c r="F399" t="s">
        <v>291</v>
      </c>
      <c r="G399">
        <v>0</v>
      </c>
    </row>
    <row r="400" spans="1:7">
      <c r="A400" t="s">
        <v>286</v>
      </c>
      <c r="B400" t="s">
        <v>275</v>
      </c>
      <c r="C400" t="s">
        <v>4</v>
      </c>
      <c r="D400">
        <v>0</v>
      </c>
      <c r="E400">
        <v>0</v>
      </c>
      <c r="F400" t="s">
        <v>291</v>
      </c>
      <c r="G400">
        <v>0</v>
      </c>
    </row>
    <row r="401" spans="1:7">
      <c r="A401" t="s">
        <v>286</v>
      </c>
      <c r="B401" t="s">
        <v>276</v>
      </c>
      <c r="C401" t="s">
        <v>4</v>
      </c>
      <c r="D401">
        <v>0</v>
      </c>
      <c r="E401">
        <v>0</v>
      </c>
      <c r="F401" t="s">
        <v>291</v>
      </c>
      <c r="G401">
        <v>0</v>
      </c>
    </row>
    <row r="402" spans="1:7">
      <c r="A402" t="s">
        <v>286</v>
      </c>
      <c r="B402" t="s">
        <v>277</v>
      </c>
      <c r="C402" t="s">
        <v>4</v>
      </c>
      <c r="D402">
        <v>0</v>
      </c>
      <c r="E402">
        <v>0</v>
      </c>
      <c r="F402" t="s">
        <v>291</v>
      </c>
      <c r="G402">
        <v>0</v>
      </c>
    </row>
    <row r="403" spans="1:7">
      <c r="A403" t="s">
        <v>286</v>
      </c>
      <c r="B403" t="s">
        <v>85</v>
      </c>
      <c r="C403" t="s">
        <v>6</v>
      </c>
      <c r="D403">
        <v>0</v>
      </c>
      <c r="E403">
        <v>0</v>
      </c>
      <c r="F403" t="s">
        <v>291</v>
      </c>
      <c r="G403">
        <v>0</v>
      </c>
    </row>
    <row r="404" spans="1:7">
      <c r="A404" t="s">
        <v>286</v>
      </c>
      <c r="B404" t="s">
        <v>86</v>
      </c>
      <c r="C404" t="s">
        <v>6</v>
      </c>
      <c r="D404">
        <v>0</v>
      </c>
      <c r="E404">
        <v>0</v>
      </c>
      <c r="F404" t="s">
        <v>291</v>
      </c>
      <c r="G404">
        <v>0</v>
      </c>
    </row>
    <row r="405" spans="1:7">
      <c r="A405" t="s">
        <v>286</v>
      </c>
      <c r="B405" t="s">
        <v>87</v>
      </c>
      <c r="C405" t="s">
        <v>6</v>
      </c>
      <c r="D405">
        <v>0</v>
      </c>
      <c r="E405">
        <v>0</v>
      </c>
      <c r="F405" t="s">
        <v>291</v>
      </c>
      <c r="G405">
        <v>0</v>
      </c>
    </row>
    <row r="406" spans="1:7">
      <c r="A406" t="s">
        <v>286</v>
      </c>
      <c r="B406" t="s">
        <v>88</v>
      </c>
      <c r="C406" t="s">
        <v>8</v>
      </c>
      <c r="D406">
        <v>0</v>
      </c>
      <c r="E406">
        <v>0</v>
      </c>
      <c r="F406" t="s">
        <v>291</v>
      </c>
      <c r="G406">
        <v>0</v>
      </c>
    </row>
    <row r="407" spans="1:7">
      <c r="A407" t="s">
        <v>286</v>
      </c>
      <c r="B407" t="s">
        <v>101</v>
      </c>
      <c r="C407" t="s">
        <v>8</v>
      </c>
      <c r="D407">
        <v>0</v>
      </c>
      <c r="E407">
        <v>0</v>
      </c>
      <c r="F407" t="s">
        <v>291</v>
      </c>
      <c r="G407">
        <v>0</v>
      </c>
    </row>
    <row r="408" spans="1:7">
      <c r="A408" t="s">
        <v>286</v>
      </c>
      <c r="B408" t="s">
        <v>90</v>
      </c>
      <c r="C408" t="s">
        <v>8</v>
      </c>
      <c r="D408">
        <v>0</v>
      </c>
      <c r="E408">
        <v>0</v>
      </c>
      <c r="F408" t="s">
        <v>291</v>
      </c>
      <c r="G408">
        <v>0</v>
      </c>
    </row>
    <row r="409" spans="1:7">
      <c r="A409" t="s">
        <v>287</v>
      </c>
      <c r="B409" t="s">
        <v>81</v>
      </c>
      <c r="C409" t="s">
        <v>4</v>
      </c>
      <c r="D409">
        <v>0</v>
      </c>
      <c r="E409">
        <v>0</v>
      </c>
      <c r="F409" t="s">
        <v>291</v>
      </c>
      <c r="G409">
        <v>0</v>
      </c>
    </row>
    <row r="410" spans="1:7">
      <c r="A410" t="s">
        <v>287</v>
      </c>
      <c r="B410" t="s">
        <v>36</v>
      </c>
      <c r="C410" t="s">
        <v>4</v>
      </c>
      <c r="D410">
        <v>0</v>
      </c>
      <c r="E410">
        <v>0</v>
      </c>
      <c r="F410" t="s">
        <v>291</v>
      </c>
      <c r="G410">
        <v>0</v>
      </c>
    </row>
    <row r="411" spans="1:7">
      <c r="A411" t="s">
        <v>287</v>
      </c>
      <c r="B411" t="s">
        <v>82</v>
      </c>
      <c r="C411" t="s">
        <v>4</v>
      </c>
      <c r="D411">
        <v>0</v>
      </c>
      <c r="E411">
        <v>0</v>
      </c>
      <c r="F411" t="s">
        <v>291</v>
      </c>
      <c r="G411">
        <v>0</v>
      </c>
    </row>
    <row r="412" spans="1:7">
      <c r="A412" t="s">
        <v>287</v>
      </c>
      <c r="B412" t="s">
        <v>275</v>
      </c>
      <c r="C412" t="s">
        <v>4</v>
      </c>
      <c r="D412">
        <v>0</v>
      </c>
      <c r="E412">
        <v>0</v>
      </c>
      <c r="F412" t="s">
        <v>291</v>
      </c>
      <c r="G412">
        <v>0</v>
      </c>
    </row>
    <row r="413" spans="1:7">
      <c r="A413" t="s">
        <v>287</v>
      </c>
      <c r="B413" t="s">
        <v>276</v>
      </c>
      <c r="C413" t="s">
        <v>4</v>
      </c>
      <c r="D413">
        <v>0</v>
      </c>
      <c r="E413">
        <v>0</v>
      </c>
      <c r="F413" t="s">
        <v>291</v>
      </c>
      <c r="G413">
        <v>0</v>
      </c>
    </row>
    <row r="414" spans="1:7">
      <c r="A414" t="s">
        <v>287</v>
      </c>
      <c r="B414" t="s">
        <v>277</v>
      </c>
      <c r="C414" t="s">
        <v>4</v>
      </c>
      <c r="D414">
        <v>0</v>
      </c>
      <c r="E414">
        <v>0</v>
      </c>
      <c r="F414" t="s">
        <v>291</v>
      </c>
      <c r="G414">
        <v>0</v>
      </c>
    </row>
    <row r="415" spans="1:7">
      <c r="A415" t="s">
        <v>287</v>
      </c>
      <c r="B415" t="s">
        <v>85</v>
      </c>
      <c r="C415" t="s">
        <v>6</v>
      </c>
      <c r="D415">
        <v>0</v>
      </c>
      <c r="E415">
        <v>0</v>
      </c>
      <c r="F415" t="s">
        <v>291</v>
      </c>
      <c r="G415">
        <v>0</v>
      </c>
    </row>
    <row r="416" spans="1:7">
      <c r="A416" t="s">
        <v>287</v>
      </c>
      <c r="B416" t="s">
        <v>86</v>
      </c>
      <c r="C416" t="s">
        <v>6</v>
      </c>
      <c r="D416">
        <v>0</v>
      </c>
      <c r="E416">
        <v>0</v>
      </c>
      <c r="F416" t="s">
        <v>291</v>
      </c>
      <c r="G416">
        <v>0</v>
      </c>
    </row>
    <row r="417" spans="1:7">
      <c r="A417" t="s">
        <v>287</v>
      </c>
      <c r="B417" t="s">
        <v>87</v>
      </c>
      <c r="C417" t="s">
        <v>6</v>
      </c>
      <c r="D417">
        <v>0</v>
      </c>
      <c r="E417">
        <v>0</v>
      </c>
      <c r="F417" t="s">
        <v>291</v>
      </c>
      <c r="G417">
        <v>0</v>
      </c>
    </row>
    <row r="418" spans="1:7">
      <c r="A418" t="s">
        <v>287</v>
      </c>
      <c r="B418" t="s">
        <v>88</v>
      </c>
      <c r="C418" t="s">
        <v>8</v>
      </c>
      <c r="D418">
        <v>0</v>
      </c>
      <c r="E418">
        <v>0</v>
      </c>
      <c r="F418" t="s">
        <v>291</v>
      </c>
      <c r="G418">
        <v>0</v>
      </c>
    </row>
    <row r="419" spans="1:7">
      <c r="A419" t="s">
        <v>287</v>
      </c>
      <c r="B419" t="s">
        <v>101</v>
      </c>
      <c r="C419" t="s">
        <v>8</v>
      </c>
      <c r="D419">
        <v>0</v>
      </c>
      <c r="E419">
        <v>0</v>
      </c>
      <c r="F419" t="s">
        <v>291</v>
      </c>
      <c r="G419">
        <v>0</v>
      </c>
    </row>
    <row r="420" spans="1:7">
      <c r="A420" t="s">
        <v>287</v>
      </c>
      <c r="B420" t="s">
        <v>90</v>
      </c>
      <c r="C420" t="s">
        <v>8</v>
      </c>
      <c r="D420">
        <v>0</v>
      </c>
      <c r="E420">
        <v>0</v>
      </c>
      <c r="F420" t="s">
        <v>291</v>
      </c>
      <c r="G420">
        <v>0</v>
      </c>
    </row>
    <row r="421" spans="1:7">
      <c r="A421" t="s">
        <v>288</v>
      </c>
      <c r="B421" t="s">
        <v>81</v>
      </c>
      <c r="C421" t="s">
        <v>4</v>
      </c>
      <c r="D421">
        <v>0</v>
      </c>
      <c r="E421">
        <v>0</v>
      </c>
      <c r="F421" t="s">
        <v>291</v>
      </c>
      <c r="G421">
        <v>0</v>
      </c>
    </row>
    <row r="422" spans="1:7">
      <c r="A422" t="s">
        <v>288</v>
      </c>
      <c r="B422" t="s">
        <v>36</v>
      </c>
      <c r="C422" t="s">
        <v>4</v>
      </c>
      <c r="D422">
        <v>0</v>
      </c>
      <c r="E422">
        <v>0</v>
      </c>
      <c r="F422" t="s">
        <v>291</v>
      </c>
      <c r="G422">
        <v>0</v>
      </c>
    </row>
    <row r="423" spans="1:7">
      <c r="A423" t="s">
        <v>288</v>
      </c>
      <c r="B423" t="s">
        <v>82</v>
      </c>
      <c r="C423" t="s">
        <v>4</v>
      </c>
      <c r="D423">
        <v>0</v>
      </c>
      <c r="E423">
        <v>0</v>
      </c>
      <c r="F423" t="s">
        <v>291</v>
      </c>
      <c r="G423">
        <v>0</v>
      </c>
    </row>
    <row r="424" spans="1:7">
      <c r="A424" t="s">
        <v>288</v>
      </c>
      <c r="B424" t="s">
        <v>275</v>
      </c>
      <c r="C424" t="s">
        <v>4</v>
      </c>
      <c r="D424">
        <v>0</v>
      </c>
      <c r="E424">
        <v>0</v>
      </c>
      <c r="F424" t="s">
        <v>291</v>
      </c>
      <c r="G424">
        <v>0</v>
      </c>
    </row>
    <row r="425" spans="1:7">
      <c r="A425" t="s">
        <v>288</v>
      </c>
      <c r="B425" t="s">
        <v>276</v>
      </c>
      <c r="C425" t="s">
        <v>4</v>
      </c>
      <c r="D425">
        <v>0</v>
      </c>
      <c r="E425">
        <v>0</v>
      </c>
      <c r="F425" t="s">
        <v>291</v>
      </c>
      <c r="G425">
        <v>0</v>
      </c>
    </row>
    <row r="426" spans="1:7">
      <c r="A426" t="s">
        <v>288</v>
      </c>
      <c r="B426" t="s">
        <v>277</v>
      </c>
      <c r="C426" t="s">
        <v>4</v>
      </c>
      <c r="D426">
        <v>0</v>
      </c>
      <c r="E426">
        <v>0</v>
      </c>
      <c r="F426" t="s">
        <v>291</v>
      </c>
      <c r="G426">
        <v>0</v>
      </c>
    </row>
    <row r="427" spans="1:7">
      <c r="A427" t="s">
        <v>288</v>
      </c>
      <c r="B427" t="s">
        <v>85</v>
      </c>
      <c r="C427" t="s">
        <v>6</v>
      </c>
      <c r="D427">
        <v>0</v>
      </c>
      <c r="E427">
        <v>0</v>
      </c>
      <c r="F427" t="s">
        <v>291</v>
      </c>
      <c r="G427">
        <v>0</v>
      </c>
    </row>
    <row r="428" spans="1:7">
      <c r="A428" t="s">
        <v>288</v>
      </c>
      <c r="B428" t="s">
        <v>86</v>
      </c>
      <c r="C428" t="s">
        <v>6</v>
      </c>
      <c r="D428">
        <v>0</v>
      </c>
      <c r="E428">
        <v>0</v>
      </c>
      <c r="F428" t="s">
        <v>291</v>
      </c>
      <c r="G428">
        <v>0</v>
      </c>
    </row>
    <row r="429" spans="1:7">
      <c r="A429" t="s">
        <v>288</v>
      </c>
      <c r="B429" t="s">
        <v>87</v>
      </c>
      <c r="C429" t="s">
        <v>6</v>
      </c>
      <c r="D429">
        <v>0</v>
      </c>
      <c r="E429">
        <v>0</v>
      </c>
      <c r="F429" t="s">
        <v>291</v>
      </c>
      <c r="G429">
        <v>0</v>
      </c>
    </row>
    <row r="430" spans="1:7">
      <c r="A430" t="s">
        <v>288</v>
      </c>
      <c r="B430" t="s">
        <v>88</v>
      </c>
      <c r="C430" t="s">
        <v>8</v>
      </c>
      <c r="D430">
        <v>0</v>
      </c>
      <c r="E430">
        <v>0</v>
      </c>
      <c r="F430" t="s">
        <v>291</v>
      </c>
      <c r="G430">
        <v>0</v>
      </c>
    </row>
    <row r="431" spans="1:7">
      <c r="A431" t="s">
        <v>288</v>
      </c>
      <c r="B431" t="s">
        <v>101</v>
      </c>
      <c r="C431" t="s">
        <v>8</v>
      </c>
      <c r="D431">
        <v>0</v>
      </c>
      <c r="E431">
        <v>0</v>
      </c>
      <c r="F431" t="s">
        <v>291</v>
      </c>
      <c r="G431">
        <v>0</v>
      </c>
    </row>
    <row r="432" spans="1:7">
      <c r="A432" t="s">
        <v>288</v>
      </c>
      <c r="B432" t="s">
        <v>90</v>
      </c>
      <c r="C432" t="s">
        <v>8</v>
      </c>
      <c r="D432">
        <v>0</v>
      </c>
      <c r="E432">
        <v>0</v>
      </c>
      <c r="F432" t="s">
        <v>291</v>
      </c>
      <c r="G432">
        <v>0</v>
      </c>
    </row>
    <row r="433" spans="1:7">
      <c r="A433" t="s">
        <v>289</v>
      </c>
      <c r="B433" t="s">
        <v>81</v>
      </c>
      <c r="C433" t="s">
        <v>4</v>
      </c>
      <c r="D433">
        <v>0</v>
      </c>
      <c r="E433">
        <v>0</v>
      </c>
      <c r="F433" t="s">
        <v>291</v>
      </c>
      <c r="G433">
        <v>0</v>
      </c>
    </row>
    <row r="434" spans="1:7">
      <c r="A434" t="s">
        <v>289</v>
      </c>
      <c r="B434" t="s">
        <v>36</v>
      </c>
      <c r="C434" t="s">
        <v>4</v>
      </c>
      <c r="D434">
        <v>0</v>
      </c>
      <c r="E434">
        <v>0</v>
      </c>
      <c r="F434" t="s">
        <v>291</v>
      </c>
      <c r="G434">
        <v>0</v>
      </c>
    </row>
    <row r="435" spans="1:7">
      <c r="A435" t="s">
        <v>289</v>
      </c>
      <c r="B435" t="s">
        <v>82</v>
      </c>
      <c r="C435" t="s">
        <v>4</v>
      </c>
      <c r="D435">
        <v>0</v>
      </c>
      <c r="E435">
        <v>0</v>
      </c>
      <c r="F435" t="s">
        <v>291</v>
      </c>
      <c r="G435">
        <v>0</v>
      </c>
    </row>
    <row r="436" spans="1:7">
      <c r="A436" t="s">
        <v>289</v>
      </c>
      <c r="B436" t="s">
        <v>275</v>
      </c>
      <c r="C436" t="s">
        <v>4</v>
      </c>
      <c r="D436">
        <v>0</v>
      </c>
      <c r="E436">
        <v>0</v>
      </c>
      <c r="F436" t="s">
        <v>291</v>
      </c>
      <c r="G436">
        <v>0</v>
      </c>
    </row>
    <row r="437" spans="1:7">
      <c r="A437" t="s">
        <v>289</v>
      </c>
      <c r="B437" t="s">
        <v>276</v>
      </c>
      <c r="C437" t="s">
        <v>4</v>
      </c>
      <c r="D437">
        <v>0</v>
      </c>
      <c r="E437">
        <v>0</v>
      </c>
      <c r="F437" t="s">
        <v>291</v>
      </c>
      <c r="G437">
        <v>0</v>
      </c>
    </row>
    <row r="438" spans="1:7">
      <c r="A438" t="s">
        <v>289</v>
      </c>
      <c r="B438" t="s">
        <v>277</v>
      </c>
      <c r="C438" t="s">
        <v>4</v>
      </c>
      <c r="D438">
        <v>0</v>
      </c>
      <c r="E438">
        <v>0</v>
      </c>
      <c r="F438" t="s">
        <v>291</v>
      </c>
      <c r="G438">
        <v>0</v>
      </c>
    </row>
    <row r="439" spans="1:7">
      <c r="A439" t="s">
        <v>289</v>
      </c>
      <c r="B439" t="s">
        <v>85</v>
      </c>
      <c r="C439" t="s">
        <v>6</v>
      </c>
      <c r="D439">
        <v>0</v>
      </c>
      <c r="E439">
        <v>0</v>
      </c>
      <c r="F439" t="s">
        <v>291</v>
      </c>
      <c r="G439">
        <v>0</v>
      </c>
    </row>
    <row r="440" spans="1:7">
      <c r="A440" t="s">
        <v>289</v>
      </c>
      <c r="B440" t="s">
        <v>86</v>
      </c>
      <c r="C440" t="s">
        <v>6</v>
      </c>
      <c r="D440">
        <v>0</v>
      </c>
      <c r="E440">
        <v>0</v>
      </c>
      <c r="F440" t="s">
        <v>291</v>
      </c>
      <c r="G440">
        <v>0</v>
      </c>
    </row>
    <row r="441" spans="1:7">
      <c r="A441" t="s">
        <v>289</v>
      </c>
      <c r="B441" t="s">
        <v>87</v>
      </c>
      <c r="C441" t="s">
        <v>6</v>
      </c>
      <c r="D441">
        <v>0</v>
      </c>
      <c r="E441">
        <v>0</v>
      </c>
      <c r="F441" t="s">
        <v>291</v>
      </c>
      <c r="G441">
        <v>0</v>
      </c>
    </row>
    <row r="442" spans="1:7">
      <c r="A442" t="s">
        <v>289</v>
      </c>
      <c r="B442" t="s">
        <v>88</v>
      </c>
      <c r="C442" t="s">
        <v>8</v>
      </c>
      <c r="D442">
        <v>0</v>
      </c>
      <c r="E442">
        <v>0</v>
      </c>
      <c r="F442" t="s">
        <v>291</v>
      </c>
      <c r="G442">
        <v>0</v>
      </c>
    </row>
    <row r="443" spans="1:7">
      <c r="A443" t="s">
        <v>289</v>
      </c>
      <c r="B443" t="s">
        <v>101</v>
      </c>
      <c r="C443" t="s">
        <v>8</v>
      </c>
      <c r="D443">
        <v>0</v>
      </c>
      <c r="E443">
        <v>0</v>
      </c>
      <c r="F443" t="s">
        <v>291</v>
      </c>
      <c r="G443">
        <v>0</v>
      </c>
    </row>
    <row r="444" spans="1:7">
      <c r="A444" t="s">
        <v>289</v>
      </c>
      <c r="B444" t="s">
        <v>90</v>
      </c>
      <c r="C444" t="s">
        <v>8</v>
      </c>
      <c r="D444">
        <v>0</v>
      </c>
      <c r="E444">
        <v>0</v>
      </c>
      <c r="F444" t="s">
        <v>291</v>
      </c>
      <c r="G444">
        <v>0</v>
      </c>
    </row>
    <row r="445" spans="1:7">
      <c r="A445" t="s">
        <v>290</v>
      </c>
      <c r="B445" t="s">
        <v>81</v>
      </c>
      <c r="C445" t="s">
        <v>4</v>
      </c>
      <c r="D445">
        <v>0</v>
      </c>
      <c r="E445">
        <v>0</v>
      </c>
      <c r="F445" t="s">
        <v>291</v>
      </c>
      <c r="G445">
        <v>0</v>
      </c>
    </row>
    <row r="446" spans="1:7">
      <c r="A446" t="s">
        <v>290</v>
      </c>
      <c r="B446" t="s">
        <v>36</v>
      </c>
      <c r="C446" t="s">
        <v>4</v>
      </c>
      <c r="D446">
        <v>0</v>
      </c>
      <c r="E446">
        <v>0</v>
      </c>
      <c r="F446" t="s">
        <v>291</v>
      </c>
      <c r="G446">
        <v>0</v>
      </c>
    </row>
    <row r="447" spans="1:7">
      <c r="A447" t="s">
        <v>290</v>
      </c>
      <c r="B447" t="s">
        <v>82</v>
      </c>
      <c r="C447" t="s">
        <v>4</v>
      </c>
      <c r="D447">
        <v>0</v>
      </c>
      <c r="E447">
        <v>0</v>
      </c>
      <c r="F447" t="s">
        <v>291</v>
      </c>
      <c r="G447">
        <v>0</v>
      </c>
    </row>
    <row r="448" spans="1:7">
      <c r="A448" t="s">
        <v>290</v>
      </c>
      <c r="B448" t="s">
        <v>275</v>
      </c>
      <c r="C448" t="s">
        <v>4</v>
      </c>
      <c r="D448">
        <v>0</v>
      </c>
      <c r="E448">
        <v>0</v>
      </c>
      <c r="F448" t="s">
        <v>291</v>
      </c>
      <c r="G448">
        <v>0</v>
      </c>
    </row>
    <row r="449" spans="1:7">
      <c r="A449" t="s">
        <v>290</v>
      </c>
      <c r="B449" t="s">
        <v>276</v>
      </c>
      <c r="C449" t="s">
        <v>4</v>
      </c>
      <c r="D449">
        <v>0</v>
      </c>
      <c r="E449">
        <v>0</v>
      </c>
      <c r="F449" t="s">
        <v>291</v>
      </c>
      <c r="G449">
        <v>0</v>
      </c>
    </row>
    <row r="450" spans="1:7">
      <c r="A450" t="s">
        <v>290</v>
      </c>
      <c r="B450" t="s">
        <v>277</v>
      </c>
      <c r="C450" t="s">
        <v>4</v>
      </c>
      <c r="D450">
        <v>0</v>
      </c>
      <c r="E450">
        <v>0</v>
      </c>
      <c r="F450" t="s">
        <v>291</v>
      </c>
      <c r="G450">
        <v>0</v>
      </c>
    </row>
    <row r="451" spans="1:7">
      <c r="A451" t="s">
        <v>290</v>
      </c>
      <c r="B451" t="s">
        <v>85</v>
      </c>
      <c r="C451" t="s">
        <v>6</v>
      </c>
      <c r="D451">
        <v>0</v>
      </c>
      <c r="E451">
        <v>0</v>
      </c>
      <c r="F451" t="s">
        <v>291</v>
      </c>
      <c r="G451">
        <v>0</v>
      </c>
    </row>
    <row r="452" spans="1:7">
      <c r="A452" t="s">
        <v>290</v>
      </c>
      <c r="B452" t="s">
        <v>86</v>
      </c>
      <c r="C452" t="s">
        <v>6</v>
      </c>
      <c r="D452">
        <v>0</v>
      </c>
      <c r="E452">
        <v>0</v>
      </c>
      <c r="F452" t="s">
        <v>291</v>
      </c>
      <c r="G452">
        <v>0</v>
      </c>
    </row>
    <row r="453" spans="1:7">
      <c r="A453" t="s">
        <v>290</v>
      </c>
      <c r="B453" t="s">
        <v>87</v>
      </c>
      <c r="C453" t="s">
        <v>6</v>
      </c>
      <c r="D453">
        <v>0</v>
      </c>
      <c r="E453">
        <v>0</v>
      </c>
      <c r="F453" t="s">
        <v>291</v>
      </c>
      <c r="G453">
        <v>0</v>
      </c>
    </row>
    <row r="454" spans="1:7">
      <c r="A454" t="s">
        <v>290</v>
      </c>
      <c r="B454" t="s">
        <v>88</v>
      </c>
      <c r="C454" t="s">
        <v>8</v>
      </c>
      <c r="D454">
        <v>0</v>
      </c>
      <c r="E454">
        <v>0</v>
      </c>
      <c r="F454" t="s">
        <v>291</v>
      </c>
      <c r="G454">
        <v>0</v>
      </c>
    </row>
    <row r="455" spans="1:7">
      <c r="A455" t="s">
        <v>290</v>
      </c>
      <c r="B455" t="s">
        <v>101</v>
      </c>
      <c r="C455" t="s">
        <v>8</v>
      </c>
      <c r="D455">
        <v>0</v>
      </c>
      <c r="E455">
        <v>0</v>
      </c>
      <c r="F455" t="s">
        <v>291</v>
      </c>
      <c r="G455">
        <v>0</v>
      </c>
    </row>
    <row r="456" spans="1:7">
      <c r="A456" t="s">
        <v>290</v>
      </c>
      <c r="B456" t="s">
        <v>90</v>
      </c>
      <c r="C456" t="s">
        <v>8</v>
      </c>
      <c r="D456">
        <v>0</v>
      </c>
      <c r="E456">
        <v>0</v>
      </c>
      <c r="F456" t="s">
        <v>291</v>
      </c>
      <c r="G456">
        <v>0</v>
      </c>
    </row>
    <row r="457" spans="1:7">
      <c r="A457" t="s">
        <v>118</v>
      </c>
      <c r="B457" t="s">
        <v>81</v>
      </c>
      <c r="C457" t="s">
        <v>4</v>
      </c>
      <c r="D457">
        <v>0</v>
      </c>
      <c r="E457">
        <v>0</v>
      </c>
      <c r="F457" t="s">
        <v>291</v>
      </c>
      <c r="G457">
        <v>0</v>
      </c>
    </row>
    <row r="458" spans="1:7">
      <c r="A458" t="s">
        <v>118</v>
      </c>
      <c r="B458" t="s">
        <v>36</v>
      </c>
      <c r="C458" t="s">
        <v>4</v>
      </c>
      <c r="D458">
        <v>0</v>
      </c>
      <c r="E458">
        <v>0</v>
      </c>
      <c r="F458" t="s">
        <v>291</v>
      </c>
      <c r="G458">
        <v>0</v>
      </c>
    </row>
    <row r="459" spans="1:7">
      <c r="A459" t="s">
        <v>118</v>
      </c>
      <c r="B459" t="s">
        <v>82</v>
      </c>
      <c r="C459" t="s">
        <v>4</v>
      </c>
      <c r="D459">
        <v>0</v>
      </c>
      <c r="E459">
        <v>0</v>
      </c>
      <c r="F459" t="s">
        <v>291</v>
      </c>
      <c r="G459">
        <v>0</v>
      </c>
    </row>
    <row r="460" spans="1:7">
      <c r="A460" t="s">
        <v>118</v>
      </c>
      <c r="B460" t="s">
        <v>275</v>
      </c>
      <c r="C460" t="s">
        <v>4</v>
      </c>
      <c r="D460">
        <v>0</v>
      </c>
      <c r="E460">
        <v>0</v>
      </c>
      <c r="F460" t="s">
        <v>291</v>
      </c>
      <c r="G460">
        <v>0</v>
      </c>
    </row>
    <row r="461" spans="1:7">
      <c r="A461" t="s">
        <v>118</v>
      </c>
      <c r="B461" t="s">
        <v>276</v>
      </c>
      <c r="C461" t="s">
        <v>4</v>
      </c>
      <c r="D461">
        <v>0</v>
      </c>
      <c r="E461">
        <v>0</v>
      </c>
      <c r="F461" t="s">
        <v>291</v>
      </c>
      <c r="G461">
        <v>0</v>
      </c>
    </row>
    <row r="462" spans="1:7">
      <c r="A462" t="s">
        <v>118</v>
      </c>
      <c r="B462" t="s">
        <v>277</v>
      </c>
      <c r="C462" t="s">
        <v>4</v>
      </c>
      <c r="D462">
        <v>0</v>
      </c>
      <c r="E462">
        <v>0</v>
      </c>
      <c r="F462" t="s">
        <v>291</v>
      </c>
      <c r="G462">
        <v>0</v>
      </c>
    </row>
    <row r="463" spans="1:7">
      <c r="A463" t="s">
        <v>118</v>
      </c>
      <c r="B463" t="s">
        <v>85</v>
      </c>
      <c r="C463" t="s">
        <v>6</v>
      </c>
      <c r="D463">
        <v>0</v>
      </c>
      <c r="E463">
        <v>0</v>
      </c>
      <c r="F463" t="s">
        <v>291</v>
      </c>
      <c r="G463">
        <v>0</v>
      </c>
    </row>
    <row r="464" spans="1:7">
      <c r="A464" t="s">
        <v>118</v>
      </c>
      <c r="B464" t="s">
        <v>86</v>
      </c>
      <c r="C464" t="s">
        <v>6</v>
      </c>
      <c r="D464">
        <v>0</v>
      </c>
      <c r="E464">
        <v>0</v>
      </c>
      <c r="F464" t="s">
        <v>291</v>
      </c>
      <c r="G464">
        <v>0</v>
      </c>
    </row>
    <row r="465" spans="1:7">
      <c r="A465" t="s">
        <v>118</v>
      </c>
      <c r="B465" t="s">
        <v>87</v>
      </c>
      <c r="C465" t="s">
        <v>6</v>
      </c>
      <c r="D465">
        <v>0</v>
      </c>
      <c r="E465">
        <v>0</v>
      </c>
      <c r="F465" t="s">
        <v>291</v>
      </c>
      <c r="G465">
        <v>0</v>
      </c>
    </row>
    <row r="466" spans="1:7">
      <c r="A466" t="s">
        <v>118</v>
      </c>
      <c r="B466" t="s">
        <v>88</v>
      </c>
      <c r="C466" t="s">
        <v>8</v>
      </c>
      <c r="D466">
        <v>0</v>
      </c>
      <c r="E466">
        <v>0</v>
      </c>
      <c r="F466" t="s">
        <v>291</v>
      </c>
      <c r="G466">
        <v>0</v>
      </c>
    </row>
    <row r="467" spans="1:7">
      <c r="A467" t="s">
        <v>118</v>
      </c>
      <c r="B467" t="s">
        <v>101</v>
      </c>
      <c r="C467" t="s">
        <v>8</v>
      </c>
      <c r="D467">
        <v>0</v>
      </c>
      <c r="E467">
        <v>0</v>
      </c>
      <c r="F467" t="s">
        <v>291</v>
      </c>
      <c r="G467">
        <v>0</v>
      </c>
    </row>
    <row r="468" spans="1:7">
      <c r="A468" t="s">
        <v>118</v>
      </c>
      <c r="B468" t="s">
        <v>90</v>
      </c>
      <c r="C468" t="s">
        <v>8</v>
      </c>
      <c r="D468">
        <v>0</v>
      </c>
      <c r="E468">
        <v>0</v>
      </c>
      <c r="F468" t="s">
        <v>291</v>
      </c>
      <c r="G468">
        <v>0</v>
      </c>
    </row>
    <row r="469" spans="1:7">
      <c r="A469" t="s">
        <v>119</v>
      </c>
      <c r="B469" t="s">
        <v>81</v>
      </c>
      <c r="C469" t="s">
        <v>4</v>
      </c>
      <c r="D469">
        <v>0</v>
      </c>
      <c r="E469">
        <v>0</v>
      </c>
      <c r="F469" t="s">
        <v>291</v>
      </c>
      <c r="G469">
        <v>0</v>
      </c>
    </row>
    <row r="470" spans="1:7">
      <c r="A470" t="s">
        <v>119</v>
      </c>
      <c r="B470" t="s">
        <v>36</v>
      </c>
      <c r="C470" t="s">
        <v>4</v>
      </c>
      <c r="D470">
        <v>0</v>
      </c>
      <c r="E470">
        <v>0</v>
      </c>
      <c r="F470" t="s">
        <v>291</v>
      </c>
      <c r="G470">
        <v>0</v>
      </c>
    </row>
    <row r="471" spans="1:7">
      <c r="A471" t="s">
        <v>119</v>
      </c>
      <c r="B471" t="s">
        <v>82</v>
      </c>
      <c r="C471" t="s">
        <v>4</v>
      </c>
      <c r="D471">
        <v>0</v>
      </c>
      <c r="E471">
        <v>0</v>
      </c>
      <c r="F471" t="s">
        <v>291</v>
      </c>
      <c r="G471">
        <v>0</v>
      </c>
    </row>
    <row r="472" spans="1:7">
      <c r="A472" t="s">
        <v>119</v>
      </c>
      <c r="B472" t="s">
        <v>275</v>
      </c>
      <c r="C472" t="s">
        <v>4</v>
      </c>
      <c r="D472">
        <v>0</v>
      </c>
      <c r="E472">
        <v>0</v>
      </c>
      <c r="F472" t="s">
        <v>291</v>
      </c>
      <c r="G472">
        <v>0</v>
      </c>
    </row>
    <row r="473" spans="1:7">
      <c r="A473" t="s">
        <v>119</v>
      </c>
      <c r="B473" t="s">
        <v>276</v>
      </c>
      <c r="C473" t="s">
        <v>4</v>
      </c>
      <c r="D473">
        <v>0</v>
      </c>
      <c r="E473">
        <v>0</v>
      </c>
      <c r="F473" t="s">
        <v>291</v>
      </c>
      <c r="G473">
        <v>0</v>
      </c>
    </row>
    <row r="474" spans="1:7">
      <c r="A474" t="s">
        <v>119</v>
      </c>
      <c r="B474" t="s">
        <v>277</v>
      </c>
      <c r="C474" t="s">
        <v>4</v>
      </c>
      <c r="D474">
        <v>0</v>
      </c>
      <c r="E474">
        <v>0</v>
      </c>
      <c r="F474" t="s">
        <v>291</v>
      </c>
      <c r="G474">
        <v>0</v>
      </c>
    </row>
    <row r="475" spans="1:7">
      <c r="A475" t="s">
        <v>119</v>
      </c>
      <c r="B475" t="s">
        <v>85</v>
      </c>
      <c r="C475" t="s">
        <v>6</v>
      </c>
      <c r="D475">
        <v>0</v>
      </c>
      <c r="E475">
        <v>0</v>
      </c>
      <c r="F475" t="s">
        <v>291</v>
      </c>
      <c r="G475">
        <v>0</v>
      </c>
    </row>
    <row r="476" spans="1:7">
      <c r="A476" t="s">
        <v>119</v>
      </c>
      <c r="B476" t="s">
        <v>86</v>
      </c>
      <c r="C476" t="s">
        <v>6</v>
      </c>
      <c r="D476">
        <v>0</v>
      </c>
      <c r="E476">
        <v>0</v>
      </c>
      <c r="F476" t="s">
        <v>291</v>
      </c>
      <c r="G476">
        <v>0</v>
      </c>
    </row>
    <row r="477" spans="1:7">
      <c r="A477" t="s">
        <v>119</v>
      </c>
      <c r="B477" t="s">
        <v>87</v>
      </c>
      <c r="C477" t="s">
        <v>6</v>
      </c>
      <c r="D477">
        <v>0</v>
      </c>
      <c r="E477">
        <v>0</v>
      </c>
      <c r="F477" t="s">
        <v>291</v>
      </c>
      <c r="G477">
        <v>0</v>
      </c>
    </row>
    <row r="478" spans="1:7">
      <c r="A478" t="s">
        <v>119</v>
      </c>
      <c r="B478" t="s">
        <v>88</v>
      </c>
      <c r="C478" t="s">
        <v>8</v>
      </c>
      <c r="D478">
        <v>0</v>
      </c>
      <c r="E478">
        <v>0</v>
      </c>
      <c r="F478" t="s">
        <v>291</v>
      </c>
      <c r="G478">
        <v>0</v>
      </c>
    </row>
    <row r="479" spans="1:7">
      <c r="A479" t="s">
        <v>119</v>
      </c>
      <c r="B479" t="s">
        <v>101</v>
      </c>
      <c r="C479" t="s">
        <v>8</v>
      </c>
      <c r="D479">
        <v>0</v>
      </c>
      <c r="E479">
        <v>0</v>
      </c>
      <c r="F479" t="s">
        <v>291</v>
      </c>
      <c r="G479">
        <v>0</v>
      </c>
    </row>
    <row r="480" spans="1:7">
      <c r="A480" t="s">
        <v>119</v>
      </c>
      <c r="B480" t="s">
        <v>90</v>
      </c>
      <c r="C480" t="s">
        <v>8</v>
      </c>
      <c r="D480">
        <v>0</v>
      </c>
      <c r="E480">
        <v>0</v>
      </c>
      <c r="F480" t="s">
        <v>291</v>
      </c>
      <c r="G480">
        <v>0</v>
      </c>
    </row>
    <row r="481" spans="1:7">
      <c r="A481" t="s">
        <v>120</v>
      </c>
      <c r="B481" t="s">
        <v>81</v>
      </c>
      <c r="C481" t="s">
        <v>4</v>
      </c>
      <c r="D481">
        <v>0</v>
      </c>
      <c r="E481">
        <v>0</v>
      </c>
      <c r="F481" t="s">
        <v>291</v>
      </c>
      <c r="G481">
        <v>0</v>
      </c>
    </row>
    <row r="482" spans="1:7">
      <c r="A482" t="s">
        <v>120</v>
      </c>
      <c r="B482" t="s">
        <v>36</v>
      </c>
      <c r="C482" t="s">
        <v>4</v>
      </c>
      <c r="D482">
        <v>0</v>
      </c>
      <c r="E482">
        <v>0</v>
      </c>
      <c r="F482" t="s">
        <v>291</v>
      </c>
      <c r="G482">
        <v>0</v>
      </c>
    </row>
    <row r="483" spans="1:7">
      <c r="A483" t="s">
        <v>120</v>
      </c>
      <c r="B483" t="s">
        <v>82</v>
      </c>
      <c r="C483" t="s">
        <v>4</v>
      </c>
      <c r="D483">
        <v>0</v>
      </c>
      <c r="E483">
        <v>0</v>
      </c>
      <c r="F483" t="s">
        <v>291</v>
      </c>
      <c r="G483">
        <v>0</v>
      </c>
    </row>
    <row r="484" spans="1:7">
      <c r="A484" t="s">
        <v>120</v>
      </c>
      <c r="B484" t="s">
        <v>275</v>
      </c>
      <c r="C484" t="s">
        <v>4</v>
      </c>
      <c r="D484">
        <v>0</v>
      </c>
      <c r="E484">
        <v>0</v>
      </c>
      <c r="F484" t="s">
        <v>291</v>
      </c>
      <c r="G484">
        <v>0</v>
      </c>
    </row>
    <row r="485" spans="1:7">
      <c r="A485" t="s">
        <v>120</v>
      </c>
      <c r="B485" t="s">
        <v>276</v>
      </c>
      <c r="C485" t="s">
        <v>4</v>
      </c>
      <c r="D485">
        <v>0</v>
      </c>
      <c r="E485">
        <v>0</v>
      </c>
      <c r="F485" t="s">
        <v>291</v>
      </c>
      <c r="G485">
        <v>0</v>
      </c>
    </row>
    <row r="486" spans="1:7">
      <c r="A486" t="s">
        <v>120</v>
      </c>
      <c r="B486" t="s">
        <v>277</v>
      </c>
      <c r="C486" t="s">
        <v>4</v>
      </c>
      <c r="D486">
        <v>0</v>
      </c>
      <c r="E486">
        <v>0</v>
      </c>
      <c r="F486" t="s">
        <v>291</v>
      </c>
      <c r="G486">
        <v>0</v>
      </c>
    </row>
    <row r="487" spans="1:7">
      <c r="A487" t="s">
        <v>120</v>
      </c>
      <c r="B487" t="s">
        <v>85</v>
      </c>
      <c r="C487" t="s">
        <v>6</v>
      </c>
      <c r="D487">
        <v>0</v>
      </c>
      <c r="E487">
        <v>0</v>
      </c>
      <c r="F487" t="s">
        <v>291</v>
      </c>
      <c r="G487">
        <v>0</v>
      </c>
    </row>
    <row r="488" spans="1:7">
      <c r="A488" t="s">
        <v>120</v>
      </c>
      <c r="B488" t="s">
        <v>86</v>
      </c>
      <c r="C488" t="s">
        <v>6</v>
      </c>
      <c r="D488">
        <v>0</v>
      </c>
      <c r="E488">
        <v>0</v>
      </c>
      <c r="F488" t="s">
        <v>291</v>
      </c>
      <c r="G488">
        <v>0</v>
      </c>
    </row>
    <row r="489" spans="1:7">
      <c r="A489" t="s">
        <v>120</v>
      </c>
      <c r="B489" t="s">
        <v>87</v>
      </c>
      <c r="C489" t="s">
        <v>6</v>
      </c>
      <c r="D489">
        <v>0</v>
      </c>
      <c r="E489">
        <v>0</v>
      </c>
      <c r="F489" t="s">
        <v>291</v>
      </c>
      <c r="G489">
        <v>0</v>
      </c>
    </row>
    <row r="490" spans="1:7">
      <c r="A490" t="s">
        <v>120</v>
      </c>
      <c r="B490" t="s">
        <v>88</v>
      </c>
      <c r="C490" t="s">
        <v>8</v>
      </c>
      <c r="D490">
        <v>0</v>
      </c>
      <c r="E490">
        <v>0</v>
      </c>
      <c r="F490" t="s">
        <v>291</v>
      </c>
      <c r="G490">
        <v>0</v>
      </c>
    </row>
    <row r="491" spans="1:7">
      <c r="A491" t="s">
        <v>120</v>
      </c>
      <c r="B491" t="s">
        <v>101</v>
      </c>
      <c r="C491" t="s">
        <v>8</v>
      </c>
      <c r="D491">
        <v>0</v>
      </c>
      <c r="E491">
        <v>0</v>
      </c>
      <c r="F491" t="s">
        <v>291</v>
      </c>
      <c r="G491">
        <v>0</v>
      </c>
    </row>
    <row r="492" spans="1:7">
      <c r="A492" t="s">
        <v>120</v>
      </c>
      <c r="B492" t="s">
        <v>90</v>
      </c>
      <c r="C492" t="s">
        <v>8</v>
      </c>
      <c r="D492">
        <v>0</v>
      </c>
      <c r="E492">
        <v>0</v>
      </c>
      <c r="F492" t="s">
        <v>291</v>
      </c>
      <c r="G492">
        <v>0</v>
      </c>
    </row>
    <row r="493" spans="1:7">
      <c r="A493" t="s">
        <v>90</v>
      </c>
      <c r="B493" t="s">
        <v>81</v>
      </c>
      <c r="C493" t="s">
        <v>4</v>
      </c>
      <c r="D493">
        <v>0</v>
      </c>
      <c r="E493">
        <v>0</v>
      </c>
      <c r="F493" t="s">
        <v>291</v>
      </c>
      <c r="G493">
        <v>0</v>
      </c>
    </row>
    <row r="494" spans="1:7">
      <c r="A494" t="s">
        <v>90</v>
      </c>
      <c r="B494" t="s">
        <v>36</v>
      </c>
      <c r="C494" t="s">
        <v>4</v>
      </c>
      <c r="D494">
        <v>0</v>
      </c>
      <c r="E494">
        <v>0</v>
      </c>
      <c r="F494" t="s">
        <v>291</v>
      </c>
      <c r="G494">
        <v>0</v>
      </c>
    </row>
    <row r="495" spans="1:7">
      <c r="A495" t="s">
        <v>90</v>
      </c>
      <c r="B495" t="s">
        <v>82</v>
      </c>
      <c r="C495" t="s">
        <v>4</v>
      </c>
      <c r="D495">
        <v>0</v>
      </c>
      <c r="E495">
        <v>0</v>
      </c>
      <c r="F495" t="s">
        <v>291</v>
      </c>
      <c r="G495">
        <v>0</v>
      </c>
    </row>
    <row r="496" spans="1:7">
      <c r="A496" t="s">
        <v>90</v>
      </c>
      <c r="B496" t="s">
        <v>275</v>
      </c>
      <c r="C496" t="s">
        <v>4</v>
      </c>
      <c r="D496">
        <v>0</v>
      </c>
      <c r="E496">
        <v>0</v>
      </c>
      <c r="F496" t="s">
        <v>291</v>
      </c>
      <c r="G496">
        <v>0</v>
      </c>
    </row>
    <row r="497" spans="1:13">
      <c r="A497" t="s">
        <v>90</v>
      </c>
      <c r="B497" t="s">
        <v>276</v>
      </c>
      <c r="C497" t="s">
        <v>4</v>
      </c>
      <c r="D497">
        <v>0</v>
      </c>
      <c r="E497">
        <v>0</v>
      </c>
      <c r="F497" t="s">
        <v>291</v>
      </c>
      <c r="G497">
        <v>0</v>
      </c>
    </row>
    <row r="498" spans="1:13">
      <c r="A498" t="s">
        <v>90</v>
      </c>
      <c r="B498" t="s">
        <v>277</v>
      </c>
      <c r="C498" t="s">
        <v>4</v>
      </c>
      <c r="D498">
        <v>0</v>
      </c>
      <c r="E498">
        <v>0</v>
      </c>
      <c r="F498" t="s">
        <v>291</v>
      </c>
      <c r="G498">
        <v>0</v>
      </c>
    </row>
    <row r="499" spans="1:13">
      <c r="A499" t="s">
        <v>90</v>
      </c>
      <c r="B499" t="s">
        <v>85</v>
      </c>
      <c r="C499" t="s">
        <v>6</v>
      </c>
      <c r="D499">
        <v>0</v>
      </c>
      <c r="E499">
        <v>0</v>
      </c>
      <c r="F499" t="s">
        <v>291</v>
      </c>
      <c r="G499">
        <v>0</v>
      </c>
    </row>
    <row r="500" spans="1:13">
      <c r="A500" t="s">
        <v>90</v>
      </c>
      <c r="B500" t="s">
        <v>86</v>
      </c>
      <c r="C500" t="s">
        <v>6</v>
      </c>
      <c r="D500">
        <v>0</v>
      </c>
      <c r="E500">
        <v>0</v>
      </c>
      <c r="F500" t="s">
        <v>291</v>
      </c>
      <c r="G500">
        <v>0</v>
      </c>
    </row>
    <row r="501" spans="1:13">
      <c r="A501" t="s">
        <v>90</v>
      </c>
      <c r="B501" t="s">
        <v>87</v>
      </c>
      <c r="C501" t="s">
        <v>6</v>
      </c>
      <c r="D501">
        <v>0</v>
      </c>
      <c r="E501">
        <v>0</v>
      </c>
      <c r="F501" t="s">
        <v>291</v>
      </c>
      <c r="G501">
        <v>0</v>
      </c>
    </row>
    <row r="502" spans="1:13">
      <c r="A502" t="s">
        <v>90</v>
      </c>
      <c r="B502" t="s">
        <v>88</v>
      </c>
      <c r="C502" t="s">
        <v>8</v>
      </c>
      <c r="D502">
        <v>0</v>
      </c>
      <c r="E502">
        <v>0</v>
      </c>
      <c r="F502" t="s">
        <v>291</v>
      </c>
      <c r="G502">
        <v>0</v>
      </c>
    </row>
    <row r="503" spans="1:13">
      <c r="A503" t="s">
        <v>90</v>
      </c>
      <c r="B503" t="s">
        <v>101</v>
      </c>
      <c r="C503" t="s">
        <v>8</v>
      </c>
      <c r="D503">
        <v>0</v>
      </c>
      <c r="E503">
        <v>0</v>
      </c>
      <c r="F503" t="s">
        <v>291</v>
      </c>
      <c r="G503">
        <v>0</v>
      </c>
    </row>
    <row r="504" spans="1:13">
      <c r="A504" t="s">
        <v>90</v>
      </c>
      <c r="B504" t="s">
        <v>90</v>
      </c>
      <c r="C504" t="s">
        <v>8</v>
      </c>
      <c r="D504">
        <v>0</v>
      </c>
      <c r="E504">
        <v>0</v>
      </c>
      <c r="F504" t="s">
        <v>291</v>
      </c>
      <c r="G504">
        <v>0</v>
      </c>
    </row>
    <row r="505" spans="1:13">
      <c r="F505" t="s">
        <v>274</v>
      </c>
      <c r="H505" t="s">
        <v>128</v>
      </c>
      <c r="I505">
        <v>0</v>
      </c>
      <c r="J505">
        <v>0</v>
      </c>
      <c r="K505" t="s">
        <v>129</v>
      </c>
      <c r="L505">
        <v>0</v>
      </c>
      <c r="M505">
        <v>0</v>
      </c>
    </row>
    <row r="506" spans="1:13">
      <c r="F506" t="s">
        <v>274</v>
      </c>
      <c r="H506" t="s">
        <v>130</v>
      </c>
      <c r="I506">
        <v>0</v>
      </c>
      <c r="J506">
        <v>0</v>
      </c>
      <c r="K506" t="s">
        <v>129</v>
      </c>
      <c r="L506">
        <v>0</v>
      </c>
      <c r="M506">
        <v>0</v>
      </c>
    </row>
    <row r="507" spans="1:13">
      <c r="F507" t="s">
        <v>274</v>
      </c>
      <c r="H507" t="s">
        <v>131</v>
      </c>
      <c r="I507">
        <v>0</v>
      </c>
      <c r="J507">
        <v>0</v>
      </c>
      <c r="K507" t="s">
        <v>132</v>
      </c>
      <c r="L507">
        <v>0</v>
      </c>
      <c r="M507">
        <v>0</v>
      </c>
    </row>
    <row r="508" spans="1:13">
      <c r="F508" t="s">
        <v>274</v>
      </c>
      <c r="H508" t="s">
        <v>135</v>
      </c>
      <c r="I508">
        <v>0</v>
      </c>
      <c r="J508">
        <v>0</v>
      </c>
      <c r="K508" t="s">
        <v>136</v>
      </c>
      <c r="L508">
        <v>0</v>
      </c>
      <c r="M508">
        <v>0</v>
      </c>
    </row>
    <row r="509" spans="1:13">
      <c r="F509" t="s">
        <v>274</v>
      </c>
      <c r="H509" t="s">
        <v>137</v>
      </c>
      <c r="I509">
        <v>0</v>
      </c>
      <c r="J509">
        <v>0</v>
      </c>
      <c r="K509" t="s">
        <v>136</v>
      </c>
      <c r="L509">
        <v>0</v>
      </c>
      <c r="M509">
        <v>0</v>
      </c>
    </row>
    <row r="510" spans="1:13">
      <c r="F510" t="s">
        <v>274</v>
      </c>
      <c r="H510" t="s">
        <v>138</v>
      </c>
      <c r="I510">
        <v>0</v>
      </c>
      <c r="J510">
        <v>0</v>
      </c>
      <c r="K510" t="s">
        <v>136</v>
      </c>
      <c r="L510">
        <v>0</v>
      </c>
      <c r="M510">
        <v>0</v>
      </c>
    </row>
    <row r="511" spans="1:13">
      <c r="F511" t="s">
        <v>274</v>
      </c>
      <c r="H511" t="s">
        <v>139</v>
      </c>
      <c r="I511">
        <v>0</v>
      </c>
      <c r="J511">
        <v>0.05</v>
      </c>
      <c r="K511" t="s">
        <v>141</v>
      </c>
      <c r="L511">
        <v>0</v>
      </c>
      <c r="M511">
        <v>0</v>
      </c>
    </row>
    <row r="512" spans="1:13">
      <c r="F512" t="s">
        <v>274</v>
      </c>
      <c r="H512" t="s">
        <v>142</v>
      </c>
      <c r="I512">
        <v>0</v>
      </c>
      <c r="J512" t="s">
        <v>144</v>
      </c>
      <c r="K512" t="s">
        <v>145</v>
      </c>
      <c r="L512">
        <v>0</v>
      </c>
      <c r="M512">
        <v>0</v>
      </c>
    </row>
    <row r="513" spans="6:13">
      <c r="F513" t="s">
        <v>274</v>
      </c>
      <c r="H513" t="s">
        <v>146</v>
      </c>
      <c r="I513">
        <v>0</v>
      </c>
      <c r="J513">
        <v>0</v>
      </c>
      <c r="K513" t="s">
        <v>147</v>
      </c>
      <c r="L513">
        <v>0</v>
      </c>
      <c r="M513">
        <v>0</v>
      </c>
    </row>
    <row r="514" spans="6:13">
      <c r="F514" t="s">
        <v>274</v>
      </c>
      <c r="H514" t="s">
        <v>148</v>
      </c>
      <c r="I514">
        <v>0</v>
      </c>
      <c r="J514">
        <v>0</v>
      </c>
      <c r="K514" t="s">
        <v>149</v>
      </c>
      <c r="L514">
        <v>0</v>
      </c>
      <c r="M514">
        <v>0</v>
      </c>
    </row>
    <row r="515" spans="6:13">
      <c r="F515" t="s">
        <v>274</v>
      </c>
      <c r="H515" t="s">
        <v>150</v>
      </c>
      <c r="I515">
        <v>0</v>
      </c>
      <c r="J515">
        <v>0</v>
      </c>
      <c r="K515" t="s">
        <v>151</v>
      </c>
      <c r="L515">
        <v>0</v>
      </c>
      <c r="M515">
        <v>0</v>
      </c>
    </row>
    <row r="516" spans="6:13">
      <c r="F516" t="s">
        <v>274</v>
      </c>
      <c r="H516" t="s">
        <v>152</v>
      </c>
      <c r="I516">
        <v>0</v>
      </c>
      <c r="J516">
        <v>0</v>
      </c>
      <c r="K516" t="s">
        <v>153</v>
      </c>
      <c r="L516">
        <v>0</v>
      </c>
      <c r="M516">
        <v>0</v>
      </c>
    </row>
    <row r="517" spans="6:13">
      <c r="F517" t="s">
        <v>274</v>
      </c>
      <c r="H517" t="s">
        <v>154</v>
      </c>
      <c r="I517">
        <v>0</v>
      </c>
      <c r="J517">
        <v>0.2</v>
      </c>
      <c r="K517" t="s">
        <v>156</v>
      </c>
      <c r="L517">
        <v>0</v>
      </c>
      <c r="M517">
        <v>0</v>
      </c>
    </row>
    <row r="518" spans="6:13">
      <c r="F518" t="s">
        <v>274</v>
      </c>
      <c r="H518" t="s">
        <v>157</v>
      </c>
      <c r="I518">
        <v>0</v>
      </c>
      <c r="J518">
        <v>0</v>
      </c>
      <c r="K518" t="s">
        <v>158</v>
      </c>
      <c r="L518">
        <v>0</v>
      </c>
      <c r="M518">
        <v>0</v>
      </c>
    </row>
    <row r="519" spans="6:13">
      <c r="F519" t="s">
        <v>274</v>
      </c>
      <c r="H519" t="s">
        <v>159</v>
      </c>
      <c r="I519">
        <v>0</v>
      </c>
      <c r="J519">
        <v>0</v>
      </c>
      <c r="K519" t="s">
        <v>160</v>
      </c>
      <c r="L519">
        <v>0</v>
      </c>
      <c r="M519">
        <v>0</v>
      </c>
    </row>
    <row r="520" spans="6:13">
      <c r="F520" t="s">
        <v>274</v>
      </c>
      <c r="H520" t="s">
        <v>161</v>
      </c>
      <c r="I520">
        <v>0</v>
      </c>
      <c r="J520">
        <v>0</v>
      </c>
      <c r="K520" t="s">
        <v>162</v>
      </c>
      <c r="L520">
        <v>0</v>
      </c>
      <c r="M520">
        <v>0</v>
      </c>
    </row>
    <row r="521" spans="6:13">
      <c r="F521" t="s">
        <v>274</v>
      </c>
      <c r="H521" t="s">
        <v>296</v>
      </c>
      <c r="I521">
        <v>0</v>
      </c>
      <c r="J521">
        <v>0</v>
      </c>
      <c r="K521">
        <v>0</v>
      </c>
      <c r="L521">
        <v>0</v>
      </c>
      <c r="M521">
        <v>0</v>
      </c>
    </row>
    <row r="522" spans="6:13">
      <c r="F522" t="s">
        <v>274</v>
      </c>
      <c r="H522" t="s">
        <v>297</v>
      </c>
      <c r="I522">
        <v>0</v>
      </c>
      <c r="J522">
        <v>0</v>
      </c>
      <c r="K522">
        <v>0</v>
      </c>
      <c r="L522">
        <v>0</v>
      </c>
      <c r="M522">
        <v>0</v>
      </c>
    </row>
    <row r="523" spans="6:13">
      <c r="F523" t="s">
        <v>274</v>
      </c>
      <c r="H523" t="s">
        <v>298</v>
      </c>
      <c r="I523">
        <v>0</v>
      </c>
      <c r="J523">
        <v>0</v>
      </c>
      <c r="K523">
        <v>0</v>
      </c>
      <c r="L523">
        <v>0</v>
      </c>
      <c r="M523">
        <v>0</v>
      </c>
    </row>
    <row r="524" spans="6:13">
      <c r="F524" t="s">
        <v>291</v>
      </c>
      <c r="H524" t="s">
        <v>128</v>
      </c>
      <c r="I524">
        <v>0</v>
      </c>
      <c r="J524">
        <v>0</v>
      </c>
      <c r="K524" t="s">
        <v>129</v>
      </c>
      <c r="L524">
        <v>0</v>
      </c>
      <c r="M524">
        <v>0</v>
      </c>
    </row>
    <row r="525" spans="6:13">
      <c r="F525" t="s">
        <v>291</v>
      </c>
      <c r="H525" t="s">
        <v>130</v>
      </c>
      <c r="I525">
        <v>0</v>
      </c>
      <c r="J525">
        <v>0</v>
      </c>
      <c r="K525" t="s">
        <v>129</v>
      </c>
      <c r="L525">
        <v>0</v>
      </c>
      <c r="M525">
        <v>0</v>
      </c>
    </row>
    <row r="526" spans="6:13">
      <c r="F526" t="s">
        <v>291</v>
      </c>
      <c r="H526" t="s">
        <v>131</v>
      </c>
      <c r="I526">
        <v>0</v>
      </c>
      <c r="J526">
        <v>0</v>
      </c>
      <c r="K526" t="s">
        <v>132</v>
      </c>
      <c r="L526">
        <v>0</v>
      </c>
      <c r="M526">
        <v>0</v>
      </c>
    </row>
    <row r="527" spans="6:13">
      <c r="F527" t="s">
        <v>291</v>
      </c>
      <c r="H527" t="s">
        <v>135</v>
      </c>
      <c r="I527">
        <v>0</v>
      </c>
      <c r="J527">
        <v>0</v>
      </c>
      <c r="K527" t="s">
        <v>136</v>
      </c>
      <c r="L527">
        <v>0</v>
      </c>
      <c r="M527">
        <v>0</v>
      </c>
    </row>
    <row r="528" spans="6:13">
      <c r="F528" t="s">
        <v>291</v>
      </c>
      <c r="H528" t="s">
        <v>137</v>
      </c>
      <c r="I528">
        <v>0</v>
      </c>
      <c r="J528">
        <v>0</v>
      </c>
      <c r="K528" t="s">
        <v>136</v>
      </c>
      <c r="L528">
        <v>0</v>
      </c>
      <c r="M528">
        <v>0</v>
      </c>
    </row>
    <row r="529" spans="6:17">
      <c r="F529" t="s">
        <v>291</v>
      </c>
      <c r="H529" t="s">
        <v>138</v>
      </c>
      <c r="I529">
        <v>0</v>
      </c>
      <c r="J529">
        <v>0</v>
      </c>
      <c r="K529" t="s">
        <v>136</v>
      </c>
      <c r="L529">
        <v>0</v>
      </c>
      <c r="M529">
        <v>0</v>
      </c>
    </row>
    <row r="530" spans="6:17">
      <c r="F530" t="s">
        <v>291</v>
      </c>
      <c r="H530" t="s">
        <v>139</v>
      </c>
      <c r="I530">
        <v>0</v>
      </c>
      <c r="J530">
        <v>0.05</v>
      </c>
      <c r="K530" t="s">
        <v>141</v>
      </c>
      <c r="L530">
        <v>0</v>
      </c>
      <c r="M530">
        <v>0</v>
      </c>
    </row>
    <row r="531" spans="6:17">
      <c r="F531" t="s">
        <v>291</v>
      </c>
      <c r="H531" t="s">
        <v>142</v>
      </c>
      <c r="I531">
        <v>0</v>
      </c>
      <c r="J531" t="s">
        <v>144</v>
      </c>
      <c r="K531" t="s">
        <v>145</v>
      </c>
      <c r="L531">
        <v>0</v>
      </c>
      <c r="M531">
        <v>0</v>
      </c>
    </row>
    <row r="532" spans="6:17">
      <c r="F532" t="s">
        <v>291</v>
      </c>
      <c r="H532" t="s">
        <v>146</v>
      </c>
      <c r="I532">
        <v>0</v>
      </c>
      <c r="J532">
        <v>0</v>
      </c>
      <c r="K532" t="s">
        <v>147</v>
      </c>
      <c r="L532">
        <v>0</v>
      </c>
      <c r="M532">
        <v>0</v>
      </c>
    </row>
    <row r="533" spans="6:17">
      <c r="F533" t="s">
        <v>291</v>
      </c>
      <c r="H533" t="s">
        <v>148</v>
      </c>
      <c r="I533">
        <v>0</v>
      </c>
      <c r="J533">
        <v>0</v>
      </c>
      <c r="K533" t="s">
        <v>149</v>
      </c>
      <c r="L533">
        <v>0</v>
      </c>
      <c r="M533">
        <v>0</v>
      </c>
    </row>
    <row r="534" spans="6:17">
      <c r="F534" t="s">
        <v>291</v>
      </c>
      <c r="H534" t="s">
        <v>150</v>
      </c>
      <c r="I534">
        <v>0</v>
      </c>
      <c r="J534">
        <v>0</v>
      </c>
      <c r="K534" t="s">
        <v>151</v>
      </c>
      <c r="L534">
        <v>0</v>
      </c>
      <c r="M534">
        <v>0</v>
      </c>
    </row>
    <row r="535" spans="6:17">
      <c r="F535" t="s">
        <v>291</v>
      </c>
      <c r="H535" t="s">
        <v>152</v>
      </c>
      <c r="I535">
        <v>0</v>
      </c>
      <c r="J535">
        <v>0</v>
      </c>
      <c r="K535" t="s">
        <v>153</v>
      </c>
      <c r="L535">
        <v>0</v>
      </c>
      <c r="M535">
        <v>0</v>
      </c>
    </row>
    <row r="536" spans="6:17">
      <c r="F536" t="s">
        <v>291</v>
      </c>
      <c r="H536" t="s">
        <v>154</v>
      </c>
      <c r="I536">
        <v>0</v>
      </c>
      <c r="J536">
        <v>0.2</v>
      </c>
      <c r="K536" t="s">
        <v>156</v>
      </c>
      <c r="L536">
        <v>0</v>
      </c>
      <c r="M536">
        <v>0</v>
      </c>
    </row>
    <row r="537" spans="6:17">
      <c r="F537" t="s">
        <v>291</v>
      </c>
      <c r="H537" t="s">
        <v>157</v>
      </c>
      <c r="I537">
        <v>0</v>
      </c>
      <c r="J537">
        <v>0</v>
      </c>
      <c r="K537" t="s">
        <v>158</v>
      </c>
      <c r="L537">
        <v>0</v>
      </c>
      <c r="M537">
        <v>0</v>
      </c>
    </row>
    <row r="538" spans="6:17">
      <c r="F538" t="s">
        <v>291</v>
      </c>
      <c r="H538" t="s">
        <v>159</v>
      </c>
      <c r="I538">
        <v>0</v>
      </c>
      <c r="J538">
        <v>0</v>
      </c>
      <c r="K538" t="s">
        <v>160</v>
      </c>
      <c r="L538">
        <v>0</v>
      </c>
      <c r="M538">
        <v>0</v>
      </c>
    </row>
    <row r="539" spans="6:17">
      <c r="F539" t="s">
        <v>291</v>
      </c>
      <c r="H539" t="s">
        <v>161</v>
      </c>
      <c r="I539">
        <v>0</v>
      </c>
      <c r="J539">
        <v>0</v>
      </c>
      <c r="K539" t="s">
        <v>162</v>
      </c>
      <c r="L539">
        <v>0</v>
      </c>
      <c r="M539">
        <v>0</v>
      </c>
    </row>
    <row r="540" spans="6:17">
      <c r="F540" t="s">
        <v>291</v>
      </c>
      <c r="H540" t="s">
        <v>296</v>
      </c>
      <c r="I540">
        <v>0</v>
      </c>
      <c r="J540">
        <v>0</v>
      </c>
      <c r="K540">
        <v>0</v>
      </c>
      <c r="L540">
        <v>0</v>
      </c>
      <c r="M540">
        <v>0</v>
      </c>
    </row>
    <row r="541" spans="6:17">
      <c r="F541" t="s">
        <v>291</v>
      </c>
      <c r="H541" t="s">
        <v>297</v>
      </c>
      <c r="I541">
        <v>0</v>
      </c>
      <c r="J541">
        <v>0</v>
      </c>
      <c r="K541">
        <v>0</v>
      </c>
      <c r="L541">
        <v>0</v>
      </c>
      <c r="M541">
        <v>0</v>
      </c>
    </row>
    <row r="542" spans="6:17">
      <c r="F542" t="s">
        <v>291</v>
      </c>
      <c r="H542" t="s">
        <v>298</v>
      </c>
      <c r="I542">
        <v>0</v>
      </c>
      <c r="J542">
        <v>0</v>
      </c>
      <c r="K542">
        <v>0</v>
      </c>
      <c r="L542">
        <v>0</v>
      </c>
      <c r="M542">
        <v>0</v>
      </c>
    </row>
    <row r="543" spans="6:17">
      <c r="F543" t="s">
        <v>291</v>
      </c>
      <c r="H543" t="s">
        <v>90</v>
      </c>
      <c r="I543">
        <v>0</v>
      </c>
      <c r="J543">
        <v>0</v>
      </c>
      <c r="K543">
        <v>0</v>
      </c>
      <c r="L543">
        <v>0</v>
      </c>
      <c r="M543">
        <v>0</v>
      </c>
      <c r="P543">
        <v>2021</v>
      </c>
      <c r="Q543">
        <v>2022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B40B8-54DA-4D26-988E-72DDB1FEDC2A}">
  <sheetPr>
    <tabColor rgb="FFFF0000"/>
  </sheetPr>
  <dimension ref="A1:BR164"/>
  <sheetViews>
    <sheetView topLeftCell="AP1" zoomScaleNormal="100" workbookViewId="0">
      <selection activeCell="AV34" sqref="AV34:BB37"/>
    </sheetView>
  </sheetViews>
  <sheetFormatPr defaultRowHeight="14.4"/>
  <cols>
    <col min="60" max="60" width="8.83984375" style="194"/>
  </cols>
  <sheetData>
    <row r="1" spans="1:70">
      <c r="A1" s="1"/>
      <c r="B1" s="1"/>
      <c r="C1" s="1"/>
      <c r="D1" s="1"/>
      <c r="E1" s="1"/>
      <c r="F1" s="1"/>
      <c r="G1" s="1"/>
      <c r="H1" s="1"/>
      <c r="I1" s="1"/>
      <c r="K1" s="1"/>
      <c r="L1" s="1"/>
      <c r="M1" s="1"/>
      <c r="N1" s="1"/>
      <c r="O1" s="1"/>
      <c r="P1" s="1"/>
      <c r="Q1" s="1"/>
      <c r="R1" s="1"/>
      <c r="S1" s="1"/>
      <c r="T1" s="1"/>
      <c r="U1" s="1"/>
      <c r="V1" s="1"/>
      <c r="W1" s="1"/>
      <c r="X1" s="1"/>
      <c r="Y1" s="1"/>
      <c r="Z1" s="1"/>
      <c r="AA1" s="1"/>
      <c r="AB1" s="1"/>
      <c r="AC1" s="1"/>
      <c r="AD1" s="1"/>
      <c r="AF1" s="1"/>
      <c r="AG1" s="1"/>
      <c r="AH1" s="1"/>
      <c r="AI1" s="1"/>
      <c r="AJ1" s="1"/>
      <c r="AK1" s="1"/>
      <c r="AL1" s="1"/>
      <c r="AM1" s="1"/>
      <c r="AN1" s="1"/>
      <c r="AO1" s="1"/>
      <c r="AP1" s="1"/>
      <c r="AQ1" s="1"/>
      <c r="AR1" s="1"/>
      <c r="AS1" s="1"/>
      <c r="AT1" s="1"/>
      <c r="AV1" s="1" t="s">
        <v>164</v>
      </c>
      <c r="AW1" s="1"/>
      <c r="AX1" s="1"/>
      <c r="AY1" s="1"/>
      <c r="AZ1" s="1"/>
      <c r="BA1" s="1"/>
      <c r="BB1" s="1"/>
      <c r="BD1" s="191"/>
      <c r="BE1" s="191"/>
      <c r="BF1" s="191"/>
      <c r="BH1" s="191" t="s">
        <v>165</v>
      </c>
      <c r="BI1" s="1"/>
      <c r="BJ1" s="1"/>
    </row>
    <row r="2" spans="1:70" ht="14.7" thickBot="1">
      <c r="A2" s="2"/>
      <c r="B2" s="631" t="s">
        <v>166</v>
      </c>
      <c r="C2" s="631"/>
      <c r="D2" s="631"/>
      <c r="E2" s="631"/>
      <c r="F2" s="631"/>
      <c r="G2" s="4"/>
      <c r="H2" s="3" t="s">
        <v>167</v>
      </c>
      <c r="I2" s="3" t="s">
        <v>168</v>
      </c>
      <c r="K2" s="637" t="s">
        <v>4</v>
      </c>
      <c r="L2" s="637"/>
      <c r="M2" s="637" t="s">
        <v>6</v>
      </c>
      <c r="N2" s="637"/>
      <c r="O2" s="637" t="s">
        <v>8</v>
      </c>
      <c r="P2" s="637"/>
      <c r="R2" s="637" t="s">
        <v>4</v>
      </c>
      <c r="S2" s="637"/>
      <c r="T2" s="637" t="s">
        <v>6</v>
      </c>
      <c r="U2" s="637"/>
      <c r="V2" s="637" t="s">
        <v>8</v>
      </c>
      <c r="W2" s="637"/>
      <c r="Y2" s="2"/>
      <c r="Z2" s="2"/>
      <c r="AA2" s="2"/>
      <c r="AB2" s="2"/>
      <c r="AF2" s="2"/>
      <c r="AG2" s="2"/>
      <c r="AH2" s="2"/>
      <c r="AI2" s="2"/>
      <c r="AJ2" s="2"/>
      <c r="AK2" s="2"/>
      <c r="AL2" s="2"/>
      <c r="AM2" s="2"/>
      <c r="AN2" s="2"/>
      <c r="AO2" s="2"/>
      <c r="AP2" s="2"/>
      <c r="AQ2" s="2"/>
      <c r="AR2" s="2"/>
      <c r="AS2" s="2"/>
      <c r="AT2" s="2"/>
      <c r="AV2" s="2"/>
      <c r="AW2" s="2"/>
      <c r="AX2" s="2"/>
      <c r="AY2" s="2"/>
      <c r="AZ2" s="2"/>
      <c r="BA2" s="2"/>
      <c r="BB2" s="2"/>
      <c r="BD2" s="4"/>
      <c r="BE2" s="4"/>
      <c r="BF2" s="4"/>
      <c r="BH2" s="4"/>
      <c r="BI2" s="2"/>
      <c r="BJ2" s="2"/>
    </row>
    <row r="3" spans="1:70" ht="17.25" customHeight="1" thickBot="1">
      <c r="A3" s="2"/>
      <c r="B3" s="308"/>
      <c r="C3" s="308"/>
      <c r="D3" s="308"/>
      <c r="E3" s="308"/>
      <c r="F3" s="308"/>
      <c r="G3" s="4"/>
      <c r="H3" s="632">
        <v>1</v>
      </c>
      <c r="I3" s="632" t="s">
        <v>169</v>
      </c>
      <c r="K3" s="624" t="s">
        <v>170</v>
      </c>
      <c r="L3" s="624"/>
      <c r="M3" s="624" t="s">
        <v>170</v>
      </c>
      <c r="N3" s="624"/>
      <c r="O3" s="624" t="s">
        <v>170</v>
      </c>
      <c r="P3" s="624"/>
      <c r="R3" s="624" t="s">
        <v>170</v>
      </c>
      <c r="S3" s="624"/>
      <c r="T3" s="624" t="s">
        <v>170</v>
      </c>
      <c r="U3" s="624"/>
      <c r="V3" s="624" t="s">
        <v>170</v>
      </c>
      <c r="W3" s="624"/>
      <c r="Y3" s="624" t="s">
        <v>171</v>
      </c>
      <c r="Z3" s="624"/>
      <c r="AA3" s="624" t="s">
        <v>172</v>
      </c>
      <c r="AB3" s="624"/>
      <c r="AF3" s="680" t="s">
        <v>173</v>
      </c>
      <c r="AG3" s="680"/>
      <c r="AH3" s="680"/>
      <c r="AI3" s="680" t="s">
        <v>174</v>
      </c>
      <c r="AJ3" s="680"/>
      <c r="AK3" s="680"/>
      <c r="AL3" s="680" t="s">
        <v>175</v>
      </c>
      <c r="AM3" s="680"/>
      <c r="AN3" s="680"/>
      <c r="AO3" s="680" t="s">
        <v>176</v>
      </c>
      <c r="AP3" s="680"/>
      <c r="AQ3" s="680"/>
      <c r="AR3" s="680" t="s">
        <v>177</v>
      </c>
      <c r="AS3" s="680"/>
      <c r="AT3" s="680"/>
      <c r="AV3" s="134" t="s">
        <v>81</v>
      </c>
      <c r="BD3" s="144" t="s">
        <v>178</v>
      </c>
      <c r="BE3" s="145"/>
      <c r="BF3" s="192"/>
      <c r="BH3" s="194" t="s">
        <v>146</v>
      </c>
    </row>
    <row r="4" spans="1:70" ht="14.65" customHeight="1">
      <c r="A4" s="2"/>
      <c r="B4" s="308"/>
      <c r="C4" s="308"/>
      <c r="D4" s="308"/>
      <c r="E4" s="308"/>
      <c r="F4" s="308"/>
      <c r="G4" s="4"/>
      <c r="H4" s="633"/>
      <c r="I4" s="633"/>
      <c r="K4" s="650" t="s">
        <v>179</v>
      </c>
      <c r="L4" s="651"/>
      <c r="M4" s="650" t="s">
        <v>179</v>
      </c>
      <c r="N4" s="651"/>
      <c r="O4" s="650" t="s">
        <v>179</v>
      </c>
      <c r="P4" s="651"/>
      <c r="R4" s="650" t="s">
        <v>179</v>
      </c>
      <c r="S4" s="651"/>
      <c r="T4" s="650" t="s">
        <v>179</v>
      </c>
      <c r="U4" s="651"/>
      <c r="V4" s="650" t="s">
        <v>179</v>
      </c>
      <c r="W4" s="651"/>
      <c r="Y4" s="695">
        <v>0.999</v>
      </c>
      <c r="Z4" s="696"/>
      <c r="AA4" s="695">
        <v>0.5</v>
      </c>
      <c r="AB4" s="696"/>
      <c r="AF4" s="410" t="s">
        <v>180</v>
      </c>
      <c r="AG4" s="411"/>
      <c r="AH4" s="412"/>
      <c r="AI4" s="410" t="s">
        <v>181</v>
      </c>
      <c r="AJ4" s="411"/>
      <c r="AK4" s="412"/>
      <c r="AL4" s="410" t="s">
        <v>181</v>
      </c>
      <c r="AM4" s="411"/>
      <c r="AN4" s="412"/>
      <c r="AO4" s="410" t="s">
        <v>182</v>
      </c>
      <c r="AP4" s="411"/>
      <c r="AQ4" s="412"/>
      <c r="AR4" s="410" t="s">
        <v>182</v>
      </c>
      <c r="AS4" s="411"/>
      <c r="AT4" s="412"/>
      <c r="AV4" s="440" t="s">
        <v>183</v>
      </c>
      <c r="AW4" s="441"/>
      <c r="AX4" s="441"/>
      <c r="AY4" s="441"/>
      <c r="AZ4" s="441"/>
      <c r="BA4" s="441"/>
      <c r="BB4" s="442"/>
      <c r="BD4" s="51" t="s">
        <v>184</v>
      </c>
      <c r="BE4" s="5"/>
      <c r="BF4" s="147"/>
      <c r="BH4" s="194" t="s">
        <v>147</v>
      </c>
      <c r="BI4" s="187"/>
      <c r="BJ4" s="48"/>
      <c r="BK4" s="48"/>
      <c r="BL4" s="188"/>
      <c r="BM4" s="189"/>
      <c r="BO4" s="186"/>
      <c r="BP4" s="187"/>
      <c r="BQ4" s="48"/>
      <c r="BR4" s="48"/>
    </row>
    <row r="5" spans="1:70">
      <c r="A5" s="2"/>
      <c r="B5" s="308"/>
      <c r="C5" s="308"/>
      <c r="D5" s="308"/>
      <c r="E5" s="308"/>
      <c r="F5" s="308"/>
      <c r="G5" s="4"/>
      <c r="H5" s="633"/>
      <c r="I5" s="633"/>
      <c r="K5" s="652"/>
      <c r="L5" s="653"/>
      <c r="M5" s="652"/>
      <c r="N5" s="653"/>
      <c r="O5" s="652"/>
      <c r="P5" s="653"/>
      <c r="R5" s="652"/>
      <c r="S5" s="653"/>
      <c r="T5" s="652"/>
      <c r="U5" s="653"/>
      <c r="V5" s="652"/>
      <c r="W5" s="653"/>
      <c r="Y5" s="697"/>
      <c r="Z5" s="698"/>
      <c r="AA5" s="697"/>
      <c r="AB5" s="698"/>
      <c r="AF5" s="413"/>
      <c r="AG5" s="414"/>
      <c r="AH5" s="415"/>
      <c r="AI5" s="413"/>
      <c r="AJ5" s="414"/>
      <c r="AK5" s="415"/>
      <c r="AL5" s="413"/>
      <c r="AM5" s="414"/>
      <c r="AN5" s="415"/>
      <c r="AO5" s="413"/>
      <c r="AP5" s="414"/>
      <c r="AQ5" s="415"/>
      <c r="AR5" s="413"/>
      <c r="AS5" s="414"/>
      <c r="AT5" s="415"/>
      <c r="AV5" s="399"/>
      <c r="AW5" s="314"/>
      <c r="AX5" s="314"/>
      <c r="AY5" s="314"/>
      <c r="AZ5" s="314"/>
      <c r="BA5" s="314"/>
      <c r="BB5" s="400"/>
      <c r="BD5" s="51"/>
      <c r="BE5" s="5"/>
      <c r="BF5" s="147"/>
      <c r="BH5" s="193" t="s">
        <v>185</v>
      </c>
      <c r="BI5" s="187"/>
      <c r="BJ5" s="48"/>
      <c r="BK5" s="48"/>
      <c r="BL5" s="189"/>
      <c r="BM5" s="189"/>
      <c r="BO5" s="187"/>
      <c r="BP5" s="187"/>
      <c r="BQ5" s="48"/>
      <c r="BR5" s="48"/>
    </row>
    <row r="6" spans="1:70">
      <c r="A6" s="2"/>
      <c r="B6" s="308"/>
      <c r="C6" s="308"/>
      <c r="D6" s="308"/>
      <c r="E6" s="308"/>
      <c r="F6" s="308"/>
      <c r="G6" s="4"/>
      <c r="H6" s="633"/>
      <c r="I6" s="633"/>
      <c r="K6" s="652"/>
      <c r="L6" s="653"/>
      <c r="M6" s="652"/>
      <c r="N6" s="653"/>
      <c r="O6" s="652"/>
      <c r="P6" s="653"/>
      <c r="R6" s="652"/>
      <c r="S6" s="653"/>
      <c r="T6" s="652"/>
      <c r="U6" s="653"/>
      <c r="V6" s="652"/>
      <c r="W6" s="653"/>
      <c r="Y6" s="697"/>
      <c r="Z6" s="698"/>
      <c r="AA6" s="697"/>
      <c r="AB6" s="698"/>
      <c r="AF6" s="413"/>
      <c r="AG6" s="414"/>
      <c r="AH6" s="415"/>
      <c r="AI6" s="413"/>
      <c r="AJ6" s="414"/>
      <c r="AK6" s="415"/>
      <c r="AL6" s="413"/>
      <c r="AM6" s="414"/>
      <c r="AN6" s="415"/>
      <c r="AO6" s="413"/>
      <c r="AP6" s="414"/>
      <c r="AQ6" s="415"/>
      <c r="AR6" s="413"/>
      <c r="AS6" s="414"/>
      <c r="AT6" s="415"/>
      <c r="AV6" s="399"/>
      <c r="AW6" s="314"/>
      <c r="AX6" s="314"/>
      <c r="AY6" s="314"/>
      <c r="AZ6" s="314"/>
      <c r="BA6" s="314"/>
      <c r="BB6" s="400"/>
      <c r="BD6" s="51"/>
      <c r="BE6" s="5"/>
      <c r="BF6" s="147"/>
      <c r="BH6" s="193" t="s">
        <v>186</v>
      </c>
      <c r="BI6" s="187"/>
      <c r="BJ6" s="48"/>
      <c r="BK6" s="48"/>
      <c r="BL6" s="189"/>
      <c r="BM6" s="189"/>
      <c r="BO6" s="187"/>
      <c r="BP6" s="187"/>
      <c r="BQ6" s="48"/>
      <c r="BR6" s="48"/>
    </row>
    <row r="7" spans="1:70" ht="14.7" thickBot="1">
      <c r="A7" s="2"/>
      <c r="B7" s="308"/>
      <c r="C7" s="308"/>
      <c r="D7" s="308"/>
      <c r="E7" s="308"/>
      <c r="F7" s="308"/>
      <c r="G7" s="4"/>
      <c r="H7" s="633"/>
      <c r="I7" s="633"/>
      <c r="K7" s="652"/>
      <c r="L7" s="653"/>
      <c r="M7" s="652"/>
      <c r="N7" s="653"/>
      <c r="O7" s="652"/>
      <c r="P7" s="653"/>
      <c r="R7" s="652"/>
      <c r="S7" s="653"/>
      <c r="T7" s="652"/>
      <c r="U7" s="653"/>
      <c r="V7" s="652"/>
      <c r="W7" s="653"/>
      <c r="Y7" s="697"/>
      <c r="Z7" s="698"/>
      <c r="AA7" s="697"/>
      <c r="AB7" s="698"/>
      <c r="AF7" s="413"/>
      <c r="AG7" s="414"/>
      <c r="AH7" s="415"/>
      <c r="AI7" s="413"/>
      <c r="AJ7" s="414"/>
      <c r="AK7" s="415"/>
      <c r="AL7" s="413"/>
      <c r="AM7" s="414"/>
      <c r="AN7" s="415"/>
      <c r="AO7" s="413"/>
      <c r="AP7" s="414"/>
      <c r="AQ7" s="415"/>
      <c r="AR7" s="413"/>
      <c r="AS7" s="414"/>
      <c r="AT7" s="415"/>
      <c r="AV7" s="401"/>
      <c r="AW7" s="402"/>
      <c r="AX7" s="402"/>
      <c r="AY7" s="402"/>
      <c r="AZ7" s="402"/>
      <c r="BA7" s="402"/>
      <c r="BB7" s="403"/>
      <c r="BD7" s="148"/>
      <c r="BE7" s="52"/>
      <c r="BF7" s="149"/>
      <c r="BH7" s="193" t="s">
        <v>187</v>
      </c>
      <c r="BI7" s="187"/>
      <c r="BJ7" s="48"/>
      <c r="BK7" s="48"/>
      <c r="BL7" s="189"/>
      <c r="BM7" s="189"/>
      <c r="BO7" s="187"/>
      <c r="BP7" s="187"/>
      <c r="BQ7" s="48"/>
      <c r="BR7" s="48"/>
    </row>
    <row r="8" spans="1:70" ht="17.100000000000001" thickBot="1">
      <c r="A8" s="2"/>
      <c r="B8" s="308"/>
      <c r="C8" s="308"/>
      <c r="D8" s="308"/>
      <c r="E8" s="308"/>
      <c r="F8" s="308"/>
      <c r="G8" s="4"/>
      <c r="H8" s="633"/>
      <c r="I8" s="633"/>
      <c r="K8" s="654"/>
      <c r="L8" s="655"/>
      <c r="M8" s="654"/>
      <c r="N8" s="655"/>
      <c r="O8" s="654"/>
      <c r="P8" s="655"/>
      <c r="R8" s="654"/>
      <c r="S8" s="655"/>
      <c r="T8" s="654"/>
      <c r="U8" s="655"/>
      <c r="V8" s="654"/>
      <c r="W8" s="655"/>
      <c r="Y8" s="699"/>
      <c r="Z8" s="700"/>
      <c r="AA8" s="699"/>
      <c r="AB8" s="700"/>
      <c r="AF8" s="413"/>
      <c r="AG8" s="414"/>
      <c r="AH8" s="415"/>
      <c r="AI8" s="413"/>
      <c r="AJ8" s="414"/>
      <c r="AK8" s="415"/>
      <c r="AL8" s="413"/>
      <c r="AM8" s="414"/>
      <c r="AN8" s="415"/>
      <c r="AO8" s="413"/>
      <c r="AP8" s="414"/>
      <c r="AQ8" s="415"/>
      <c r="AR8" s="413"/>
      <c r="AS8" s="414"/>
      <c r="AT8" s="415"/>
      <c r="AV8" s="134" t="s">
        <v>36</v>
      </c>
      <c r="BD8" s="51" t="s">
        <v>178</v>
      </c>
      <c r="BE8" s="5"/>
      <c r="BF8" s="147"/>
      <c r="BH8" s="193" t="s">
        <v>148</v>
      </c>
      <c r="BI8" s="187"/>
      <c r="BJ8" s="48"/>
      <c r="BK8" s="48"/>
      <c r="BL8" s="189"/>
      <c r="BM8" s="189"/>
      <c r="BO8" s="187"/>
      <c r="BP8" s="187"/>
      <c r="BQ8" s="48"/>
      <c r="BR8" s="48"/>
    </row>
    <row r="9" spans="1:70" ht="14.7" thickBot="1">
      <c r="A9" s="2"/>
      <c r="B9" s="308"/>
      <c r="C9" s="308"/>
      <c r="D9" s="308"/>
      <c r="E9" s="308"/>
      <c r="F9" s="308"/>
      <c r="G9" s="4"/>
      <c r="H9" s="633"/>
      <c r="I9" s="633"/>
      <c r="K9" s="624" t="s">
        <v>188</v>
      </c>
      <c r="L9" s="624"/>
      <c r="M9" s="624" t="s">
        <v>188</v>
      </c>
      <c r="N9" s="624"/>
      <c r="O9" s="624" t="s">
        <v>188</v>
      </c>
      <c r="P9" s="624"/>
      <c r="R9" s="624" t="s">
        <v>188</v>
      </c>
      <c r="S9" s="624"/>
      <c r="T9" s="624" t="s">
        <v>188</v>
      </c>
      <c r="U9" s="624"/>
      <c r="V9" s="624" t="s">
        <v>188</v>
      </c>
      <c r="W9" s="624"/>
      <c r="Y9" s="706" t="s">
        <v>189</v>
      </c>
      <c r="Z9" s="706"/>
      <c r="AA9" s="706" t="s">
        <v>190</v>
      </c>
      <c r="AB9" s="706"/>
      <c r="AC9" s="706" t="s">
        <v>191</v>
      </c>
      <c r="AD9" s="706"/>
      <c r="AF9" s="413"/>
      <c r="AG9" s="414"/>
      <c r="AH9" s="415"/>
      <c r="AI9" s="413"/>
      <c r="AJ9" s="414"/>
      <c r="AK9" s="415"/>
      <c r="AL9" s="413"/>
      <c r="AM9" s="414"/>
      <c r="AN9" s="415"/>
      <c r="AO9" s="413"/>
      <c r="AP9" s="414"/>
      <c r="AQ9" s="415"/>
      <c r="AR9" s="413"/>
      <c r="AS9" s="414"/>
      <c r="AT9" s="415"/>
      <c r="AV9" s="440" t="s">
        <v>192</v>
      </c>
      <c r="AW9" s="441"/>
      <c r="AX9" s="441"/>
      <c r="AY9" s="441"/>
      <c r="AZ9" s="441"/>
      <c r="BA9" s="441"/>
      <c r="BB9" s="442"/>
      <c r="BD9" s="51" t="s">
        <v>193</v>
      </c>
      <c r="BE9" s="5"/>
      <c r="BF9" s="147"/>
      <c r="BH9" s="194" t="s">
        <v>149</v>
      </c>
      <c r="BI9" s="187"/>
      <c r="BJ9" s="48"/>
      <c r="BK9" s="48"/>
      <c r="BL9" s="188"/>
      <c r="BM9" s="189"/>
      <c r="BO9" s="190"/>
      <c r="BP9" s="187"/>
      <c r="BQ9" s="48"/>
      <c r="BR9" s="48"/>
    </row>
    <row r="10" spans="1:70">
      <c r="A10" s="2"/>
      <c r="B10" s="308"/>
      <c r="C10" s="308"/>
      <c r="D10" s="308"/>
      <c r="E10" s="308"/>
      <c r="F10" s="308"/>
      <c r="G10" s="4"/>
      <c r="H10" s="633"/>
      <c r="I10" s="633"/>
      <c r="K10" s="644">
        <f>IF(Admin!K38*(2+Admin!$AA$4)&gt;=1, 1, Admin!K38*(2+Admin!$AA$4))</f>
        <v>0.25</v>
      </c>
      <c r="L10" s="645"/>
      <c r="M10" s="644">
        <f>IF(Admin!M38*(2+Admin!$AA$4)&gt;=1, 1, Admin!M38*(2+Admin!$AA$4))</f>
        <v>0.25</v>
      </c>
      <c r="N10" s="645"/>
      <c r="O10" s="644">
        <f>IF(Admin!O38*(2+Admin!$AA$4)&gt;=1, 1, Admin!O38*(2+Admin!$AA$4))</f>
        <v>0.25</v>
      </c>
      <c r="P10" s="645"/>
      <c r="R10" s="681">
        <f>Admin!K10*Y24</f>
        <v>0</v>
      </c>
      <c r="S10" s="682"/>
      <c r="T10" s="681">
        <f>Admin!M10*AA24</f>
        <v>0</v>
      </c>
      <c r="U10" s="682"/>
      <c r="V10" s="681">
        <f>Admin!O10*AC24</f>
        <v>0</v>
      </c>
      <c r="W10" s="682"/>
      <c r="Y10" s="701">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0</v>
      </c>
      <c r="Z10" s="702"/>
      <c r="AA10" s="705" t="s">
        <v>194</v>
      </c>
      <c r="AB10" s="705"/>
      <c r="AC10" s="705" t="s">
        <v>194</v>
      </c>
      <c r="AD10" s="705"/>
      <c r="AF10" s="413"/>
      <c r="AG10" s="414"/>
      <c r="AH10" s="415"/>
      <c r="AI10" s="413"/>
      <c r="AJ10" s="414"/>
      <c r="AK10" s="415"/>
      <c r="AL10" s="413"/>
      <c r="AM10" s="414"/>
      <c r="AN10" s="415"/>
      <c r="AO10" s="413"/>
      <c r="AP10" s="414"/>
      <c r="AQ10" s="415"/>
      <c r="AR10" s="413"/>
      <c r="AS10" s="414"/>
      <c r="AT10" s="415"/>
      <c r="AV10" s="399"/>
      <c r="AW10" s="314"/>
      <c r="AX10" s="314"/>
      <c r="AY10" s="314"/>
      <c r="AZ10" s="314"/>
      <c r="BA10" s="314"/>
      <c r="BB10" s="400"/>
      <c r="BD10" s="51"/>
      <c r="BE10" s="5"/>
      <c r="BF10" s="147"/>
      <c r="BH10" s="193" t="s">
        <v>187</v>
      </c>
      <c r="BI10" s="187"/>
      <c r="BJ10" s="48"/>
      <c r="BK10" s="48"/>
      <c r="BL10" s="189"/>
      <c r="BM10" s="189"/>
      <c r="BO10" s="187"/>
      <c r="BP10" s="187"/>
      <c r="BQ10" s="48"/>
      <c r="BR10" s="48"/>
    </row>
    <row r="11" spans="1:70">
      <c r="A11" s="2"/>
      <c r="B11" s="308"/>
      <c r="C11" s="308"/>
      <c r="D11" s="308"/>
      <c r="E11" s="308"/>
      <c r="F11" s="308"/>
      <c r="G11" s="4"/>
      <c r="H11" s="633"/>
      <c r="I11" s="633"/>
      <c r="K11" s="646"/>
      <c r="L11" s="647"/>
      <c r="M11" s="646"/>
      <c r="N11" s="647"/>
      <c r="O11" s="646"/>
      <c r="P11" s="647"/>
      <c r="R11" s="683"/>
      <c r="S11" s="684"/>
      <c r="T11" s="683"/>
      <c r="U11" s="684"/>
      <c r="V11" s="683"/>
      <c r="W11" s="684"/>
      <c r="Y11" s="703"/>
      <c r="Z11" s="704"/>
      <c r="AA11" s="705"/>
      <c r="AB11" s="705"/>
      <c r="AC11" s="705"/>
      <c r="AD11" s="705"/>
      <c r="AF11" s="413"/>
      <c r="AG11" s="414"/>
      <c r="AH11" s="415"/>
      <c r="AI11" s="413"/>
      <c r="AJ11" s="414"/>
      <c r="AK11" s="415"/>
      <c r="AL11" s="413"/>
      <c r="AM11" s="414"/>
      <c r="AN11" s="415"/>
      <c r="AO11" s="413"/>
      <c r="AP11" s="414"/>
      <c r="AQ11" s="415"/>
      <c r="AR11" s="413"/>
      <c r="AS11" s="414"/>
      <c r="AT11" s="415"/>
      <c r="AV11" s="399"/>
      <c r="AW11" s="314"/>
      <c r="AX11" s="314"/>
      <c r="AY11" s="314"/>
      <c r="AZ11" s="314"/>
      <c r="BA11" s="314"/>
      <c r="BB11" s="400"/>
      <c r="BD11" s="51"/>
      <c r="BE11" s="5"/>
      <c r="BF11" s="147"/>
      <c r="BH11" s="193" t="s">
        <v>186</v>
      </c>
      <c r="BI11" s="187"/>
      <c r="BJ11" s="48"/>
      <c r="BK11" s="48"/>
      <c r="BL11" s="189"/>
      <c r="BM11" s="189"/>
      <c r="BO11" s="187"/>
      <c r="BP11" s="187"/>
      <c r="BQ11" s="48"/>
      <c r="BR11" s="48"/>
    </row>
    <row r="12" spans="1:70" ht="14.7" thickBot="1">
      <c r="A12" s="2"/>
      <c r="B12" s="308"/>
      <c r="C12" s="308"/>
      <c r="D12" s="308"/>
      <c r="E12" s="308"/>
      <c r="F12" s="308"/>
      <c r="G12" s="4"/>
      <c r="H12" s="633"/>
      <c r="I12" s="633"/>
      <c r="K12" s="646"/>
      <c r="L12" s="647"/>
      <c r="M12" s="646"/>
      <c r="N12" s="647"/>
      <c r="O12" s="646"/>
      <c r="P12" s="647"/>
      <c r="R12" s="683"/>
      <c r="S12" s="684"/>
      <c r="T12" s="683"/>
      <c r="U12" s="684"/>
      <c r="V12" s="683"/>
      <c r="W12" s="684"/>
      <c r="Y12" s="703"/>
      <c r="Z12" s="704"/>
      <c r="AA12" s="705"/>
      <c r="AB12" s="705"/>
      <c r="AC12" s="705"/>
      <c r="AD12" s="705"/>
      <c r="AF12" s="413"/>
      <c r="AG12" s="414"/>
      <c r="AH12" s="415"/>
      <c r="AI12" s="413"/>
      <c r="AJ12" s="414"/>
      <c r="AK12" s="415"/>
      <c r="AL12" s="413"/>
      <c r="AM12" s="414"/>
      <c r="AN12" s="415"/>
      <c r="AO12" s="413"/>
      <c r="AP12" s="414"/>
      <c r="AQ12" s="415"/>
      <c r="AR12" s="413"/>
      <c r="AS12" s="414"/>
      <c r="AT12" s="415"/>
      <c r="AV12" s="401"/>
      <c r="AW12" s="402"/>
      <c r="AX12" s="402"/>
      <c r="AY12" s="402"/>
      <c r="AZ12" s="402"/>
      <c r="BA12" s="402"/>
      <c r="BB12" s="403"/>
      <c r="BD12" s="148"/>
      <c r="BE12" s="52"/>
      <c r="BF12" s="149"/>
      <c r="BH12" s="193" t="s">
        <v>150</v>
      </c>
      <c r="BI12" s="187"/>
      <c r="BJ12" s="48"/>
      <c r="BK12" s="48"/>
      <c r="BL12" s="189"/>
      <c r="BM12" s="189"/>
      <c r="BO12" s="187"/>
      <c r="BP12" s="187"/>
      <c r="BQ12" s="48"/>
      <c r="BR12" s="48"/>
    </row>
    <row r="13" spans="1:70" ht="17.100000000000001" thickBot="1">
      <c r="A13" s="2"/>
      <c r="B13" s="308"/>
      <c r="C13" s="308"/>
      <c r="D13" s="308"/>
      <c r="E13" s="308"/>
      <c r="F13" s="308"/>
      <c r="G13" s="4"/>
      <c r="H13" s="633"/>
      <c r="I13" s="633"/>
      <c r="K13" s="646"/>
      <c r="L13" s="647"/>
      <c r="M13" s="646"/>
      <c r="N13" s="647"/>
      <c r="O13" s="646"/>
      <c r="P13" s="647"/>
      <c r="R13" s="683"/>
      <c r="S13" s="684"/>
      <c r="T13" s="683"/>
      <c r="U13" s="684"/>
      <c r="V13" s="683"/>
      <c r="W13" s="684"/>
      <c r="Y13" s="703"/>
      <c r="Z13" s="704"/>
      <c r="AA13" s="705"/>
      <c r="AB13" s="705"/>
      <c r="AC13" s="705"/>
      <c r="AD13" s="705"/>
      <c r="AF13" s="413"/>
      <c r="AG13" s="414"/>
      <c r="AH13" s="415"/>
      <c r="AI13" s="413"/>
      <c r="AJ13" s="414"/>
      <c r="AK13" s="415"/>
      <c r="AL13" s="413"/>
      <c r="AM13" s="414"/>
      <c r="AN13" s="415"/>
      <c r="AO13" s="413"/>
      <c r="AP13" s="414"/>
      <c r="AQ13" s="415"/>
      <c r="AR13" s="413"/>
      <c r="AS13" s="414"/>
      <c r="AT13" s="415"/>
      <c r="AV13" s="134" t="s">
        <v>82</v>
      </c>
      <c r="BD13" s="51" t="s">
        <v>178</v>
      </c>
      <c r="BE13" s="5"/>
      <c r="BF13" s="147"/>
      <c r="BH13" s="193" t="s">
        <v>151</v>
      </c>
      <c r="BI13" s="187"/>
      <c r="BJ13" s="48"/>
      <c r="BK13" s="48"/>
      <c r="BL13" s="189"/>
      <c r="BM13" s="189"/>
      <c r="BO13" s="187"/>
      <c r="BP13" s="187"/>
      <c r="BQ13" s="48"/>
      <c r="BR13" s="48"/>
    </row>
    <row r="14" spans="1:70" ht="14.7" thickBot="1">
      <c r="A14" s="2"/>
      <c r="B14" s="308"/>
      <c r="C14" s="308"/>
      <c r="D14" s="308"/>
      <c r="E14" s="308"/>
      <c r="F14" s="308"/>
      <c r="G14" s="4"/>
      <c r="H14" s="633"/>
      <c r="I14" s="633"/>
      <c r="K14" s="648"/>
      <c r="L14" s="649"/>
      <c r="M14" s="648"/>
      <c r="N14" s="649"/>
      <c r="O14" s="648"/>
      <c r="P14" s="649"/>
      <c r="R14" s="685"/>
      <c r="S14" s="686"/>
      <c r="T14" s="685"/>
      <c r="U14" s="686"/>
      <c r="V14" s="685"/>
      <c r="W14" s="686"/>
      <c r="Y14" s="703"/>
      <c r="Z14" s="704"/>
      <c r="AA14" s="705"/>
      <c r="AB14" s="705"/>
      <c r="AC14" s="705"/>
      <c r="AD14" s="705"/>
      <c r="AF14" s="413"/>
      <c r="AG14" s="414"/>
      <c r="AH14" s="415"/>
      <c r="AI14" s="413"/>
      <c r="AJ14" s="414"/>
      <c r="AK14" s="415"/>
      <c r="AL14" s="413"/>
      <c r="AM14" s="414"/>
      <c r="AN14" s="415"/>
      <c r="AO14" s="413"/>
      <c r="AP14" s="414"/>
      <c r="AQ14" s="415"/>
      <c r="AR14" s="413"/>
      <c r="AS14" s="414"/>
      <c r="AT14" s="415"/>
      <c r="AV14" s="440" t="s">
        <v>195</v>
      </c>
      <c r="AW14" s="441"/>
      <c r="AX14" s="441"/>
      <c r="AY14" s="441"/>
      <c r="AZ14" s="441"/>
      <c r="BA14" s="441"/>
      <c r="BB14" s="442"/>
      <c r="BD14" s="51" t="s">
        <v>196</v>
      </c>
      <c r="BE14" s="5"/>
      <c r="BF14" s="147"/>
      <c r="BH14" s="193" t="s">
        <v>197</v>
      </c>
      <c r="BI14" s="187"/>
      <c r="BJ14" s="48"/>
      <c r="BK14" s="48"/>
      <c r="BL14" s="188"/>
      <c r="BM14" s="189"/>
      <c r="BO14" s="186"/>
      <c r="BP14" s="187"/>
      <c r="BQ14" s="48"/>
      <c r="BR14" s="48"/>
    </row>
    <row r="15" spans="1:70" ht="14.7" thickBot="1">
      <c r="A15" s="2"/>
      <c r="B15" s="308"/>
      <c r="C15" s="308"/>
      <c r="D15" s="308"/>
      <c r="E15" s="308"/>
      <c r="F15" s="308"/>
      <c r="G15" s="4"/>
      <c r="H15" s="633"/>
      <c r="I15" s="633"/>
      <c r="K15" s="2"/>
      <c r="L15" s="2"/>
      <c r="M15" s="2"/>
      <c r="N15" s="2"/>
      <c r="O15" s="2"/>
      <c r="P15" s="2"/>
      <c r="R15" s="2"/>
      <c r="S15" s="2"/>
      <c r="T15" s="2"/>
      <c r="U15" s="2"/>
      <c r="V15" s="2"/>
      <c r="W15" s="2"/>
      <c r="Y15" s="693" t="s">
        <v>198</v>
      </c>
      <c r="Z15" s="694"/>
      <c r="AA15" s="693" t="s">
        <v>167</v>
      </c>
      <c r="AB15" s="694"/>
      <c r="AC15" s="719" t="s">
        <v>199</v>
      </c>
      <c r="AD15" s="720"/>
      <c r="AF15" s="413"/>
      <c r="AG15" s="414"/>
      <c r="AH15" s="415"/>
      <c r="AI15" s="413"/>
      <c r="AJ15" s="414"/>
      <c r="AK15" s="415"/>
      <c r="AL15" s="413"/>
      <c r="AM15" s="414"/>
      <c r="AN15" s="415"/>
      <c r="AO15" s="413"/>
      <c r="AP15" s="414"/>
      <c r="AQ15" s="415"/>
      <c r="AR15" s="413"/>
      <c r="AS15" s="414"/>
      <c r="AT15" s="415"/>
      <c r="AV15" s="399"/>
      <c r="AW15" s="314"/>
      <c r="AX15" s="314"/>
      <c r="AY15" s="314"/>
      <c r="AZ15" s="314"/>
      <c r="BA15" s="314"/>
      <c r="BB15" s="400"/>
      <c r="BD15" s="51"/>
      <c r="BE15" s="5"/>
      <c r="BF15" s="147"/>
      <c r="BH15" s="193" t="s">
        <v>186</v>
      </c>
      <c r="BI15" s="187"/>
      <c r="BJ15" s="48"/>
      <c r="BK15" s="48"/>
      <c r="BL15" s="189"/>
      <c r="BM15" s="189"/>
      <c r="BO15" s="187"/>
      <c r="BP15" s="187"/>
      <c r="BQ15" s="48"/>
      <c r="BR15" s="48"/>
    </row>
    <row r="16" spans="1:70">
      <c r="A16" s="2"/>
      <c r="B16" s="308"/>
      <c r="C16" s="308"/>
      <c r="D16" s="308"/>
      <c r="E16" s="308"/>
      <c r="F16" s="308"/>
      <c r="G16" s="4"/>
      <c r="H16" s="633"/>
      <c r="I16" s="633"/>
      <c r="K16" s="2"/>
      <c r="L16" s="2"/>
      <c r="M16" s="2"/>
      <c r="N16" s="2"/>
      <c r="O16" s="2"/>
      <c r="P16" s="2"/>
      <c r="R16" s="2"/>
      <c r="S16" s="2"/>
      <c r="T16" s="2"/>
      <c r="U16" s="2"/>
      <c r="V16" s="2"/>
      <c r="W16" s="2"/>
      <c r="Y16" s="687" t="str">
        <f>VLOOKUP(Admin!AA16, Admin!H3:I92, 2, FALSE)</f>
        <v>Admin!B3</v>
      </c>
      <c r="Z16" s="688"/>
      <c r="AA16" s="687">
        <f>IF(Admin!Y10&gt;=Admin!R10,Admin!H3, IF(Admin!Y10&gt;=Admin!R24, Admin!H21, IF(Admin!Y10&gt;=Admin!R38, Admin!H39, IF(Admin!Y10&gt;=Admin!R52, Admin!H57, Admin!H75))))</f>
        <v>1</v>
      </c>
      <c r="AB16" s="688"/>
      <c r="AC16" s="695">
        <v>5</v>
      </c>
      <c r="AD16" s="696"/>
      <c r="AF16" s="413"/>
      <c r="AG16" s="414"/>
      <c r="AH16" s="415"/>
      <c r="AI16" s="413"/>
      <c r="AJ16" s="414"/>
      <c r="AK16" s="415"/>
      <c r="AL16" s="413"/>
      <c r="AM16" s="414"/>
      <c r="AN16" s="415"/>
      <c r="AO16" s="413"/>
      <c r="AP16" s="414"/>
      <c r="AQ16" s="415"/>
      <c r="AR16" s="413"/>
      <c r="AS16" s="414"/>
      <c r="AT16" s="415"/>
      <c r="AV16" s="399"/>
      <c r="AW16" s="314"/>
      <c r="AX16" s="314"/>
      <c r="AY16" s="314"/>
      <c r="AZ16" s="314"/>
      <c r="BA16" s="314"/>
      <c r="BB16" s="400"/>
      <c r="BD16" s="51"/>
      <c r="BE16" s="5"/>
      <c r="BF16" s="147"/>
      <c r="BH16" s="193" t="s">
        <v>187</v>
      </c>
      <c r="BI16" s="187"/>
      <c r="BJ16" s="48"/>
      <c r="BK16" s="48"/>
      <c r="BL16" s="189"/>
      <c r="BM16" s="189"/>
      <c r="BO16" s="187"/>
      <c r="BP16" s="187"/>
      <c r="BQ16" s="48"/>
      <c r="BR16" s="48"/>
    </row>
    <row r="17" spans="1:70" ht="14.7" thickBot="1">
      <c r="A17" s="2"/>
      <c r="B17" s="308"/>
      <c r="C17" s="308"/>
      <c r="D17" s="308"/>
      <c r="E17" s="308"/>
      <c r="F17" s="308"/>
      <c r="G17" s="4"/>
      <c r="H17" s="633"/>
      <c r="I17" s="633"/>
      <c r="K17" s="624" t="s">
        <v>200</v>
      </c>
      <c r="L17" s="624"/>
      <c r="M17" s="624" t="s">
        <v>200</v>
      </c>
      <c r="N17" s="624"/>
      <c r="O17" s="624" t="s">
        <v>200</v>
      </c>
      <c r="P17" s="624"/>
      <c r="R17" s="624" t="s">
        <v>200</v>
      </c>
      <c r="S17" s="624"/>
      <c r="T17" s="624" t="s">
        <v>200</v>
      </c>
      <c r="U17" s="624"/>
      <c r="V17" s="624" t="s">
        <v>200</v>
      </c>
      <c r="W17" s="624"/>
      <c r="Y17" s="689"/>
      <c r="Z17" s="690"/>
      <c r="AA17" s="689"/>
      <c r="AB17" s="690"/>
      <c r="AC17" s="697"/>
      <c r="AD17" s="698"/>
      <c r="AF17" s="413"/>
      <c r="AG17" s="414"/>
      <c r="AH17" s="415"/>
      <c r="AI17" s="413"/>
      <c r="AJ17" s="414"/>
      <c r="AK17" s="415"/>
      <c r="AL17" s="413"/>
      <c r="AM17" s="414"/>
      <c r="AN17" s="415"/>
      <c r="AO17" s="413"/>
      <c r="AP17" s="414"/>
      <c r="AQ17" s="415"/>
      <c r="AR17" s="413"/>
      <c r="AS17" s="414"/>
      <c r="AT17" s="415"/>
      <c r="AV17" s="401"/>
      <c r="AW17" s="402"/>
      <c r="AX17" s="402"/>
      <c r="AY17" s="402"/>
      <c r="AZ17" s="402"/>
      <c r="BA17" s="402"/>
      <c r="BB17" s="403"/>
      <c r="BD17" s="148"/>
      <c r="BE17" s="52"/>
      <c r="BF17" s="149"/>
      <c r="BH17" s="193"/>
      <c r="BI17" s="187"/>
      <c r="BJ17" s="48"/>
      <c r="BK17" s="48"/>
      <c r="BL17" s="189"/>
      <c r="BM17" s="189"/>
      <c r="BO17" s="187"/>
      <c r="BP17" s="187"/>
      <c r="BQ17" s="48"/>
      <c r="BR17" s="48"/>
    </row>
    <row r="18" spans="1:70" ht="17.100000000000001" thickBot="1">
      <c r="A18" s="2"/>
      <c r="B18" s="308"/>
      <c r="C18" s="308"/>
      <c r="D18" s="308"/>
      <c r="E18" s="308"/>
      <c r="F18" s="308"/>
      <c r="G18" s="4"/>
      <c r="H18" s="633"/>
      <c r="I18" s="633"/>
      <c r="K18" s="638">
        <f>IF(Admin!K24&gt;= 1, 1, Admin!$Y$4*Admin!K10)</f>
        <v>0.24975</v>
      </c>
      <c r="L18" s="639"/>
      <c r="M18" s="638">
        <f>IF(Admin!M24&gt;= 1, 1, Admin!$Y$4*Admin!M10)</f>
        <v>0.24975</v>
      </c>
      <c r="N18" s="639"/>
      <c r="O18" s="638">
        <f>IF(Admin!O24&gt;= 1, 1, Admin!$Y$4*Admin!O10)</f>
        <v>0.24975</v>
      </c>
      <c r="P18" s="639"/>
      <c r="R18" s="625">
        <f>Admin!K18*Y24</f>
        <v>0</v>
      </c>
      <c r="S18" s="626"/>
      <c r="T18" s="625">
        <f>Admin!M18*AA24</f>
        <v>0</v>
      </c>
      <c r="U18" s="626"/>
      <c r="V18" s="625">
        <f>Admin!O18*AC24</f>
        <v>0</v>
      </c>
      <c r="W18" s="626"/>
      <c r="Y18" s="689"/>
      <c r="Z18" s="690"/>
      <c r="AA18" s="689"/>
      <c r="AB18" s="690"/>
      <c r="AC18" s="697"/>
      <c r="AD18" s="698"/>
      <c r="AF18" s="413"/>
      <c r="AG18" s="414"/>
      <c r="AH18" s="415"/>
      <c r="AI18" s="413"/>
      <c r="AJ18" s="414"/>
      <c r="AK18" s="415"/>
      <c r="AL18" s="413"/>
      <c r="AM18" s="414"/>
      <c r="AN18" s="415"/>
      <c r="AO18" s="413"/>
      <c r="AP18" s="414"/>
      <c r="AQ18" s="415"/>
      <c r="AR18" s="413"/>
      <c r="AS18" s="414"/>
      <c r="AT18" s="415"/>
      <c r="AV18" s="134" t="s">
        <v>41</v>
      </c>
      <c r="BD18" s="51" t="s">
        <v>178</v>
      </c>
      <c r="BE18" s="5"/>
      <c r="BF18" s="147"/>
      <c r="BH18" s="193"/>
      <c r="BI18" s="187"/>
      <c r="BJ18" s="48"/>
      <c r="BK18" s="48"/>
      <c r="BL18" s="189"/>
      <c r="BM18" s="189"/>
      <c r="BO18" s="187"/>
      <c r="BP18" s="187"/>
      <c r="BQ18" s="48"/>
      <c r="BR18" s="48"/>
    </row>
    <row r="19" spans="1:70">
      <c r="A19" s="2"/>
      <c r="B19" s="308"/>
      <c r="C19" s="308"/>
      <c r="D19" s="308"/>
      <c r="E19" s="308"/>
      <c r="F19" s="308"/>
      <c r="G19" s="4"/>
      <c r="H19" s="633"/>
      <c r="I19" s="633"/>
      <c r="K19" s="640"/>
      <c r="L19" s="641"/>
      <c r="M19" s="640"/>
      <c r="N19" s="641"/>
      <c r="O19" s="640"/>
      <c r="P19" s="641"/>
      <c r="R19" s="627"/>
      <c r="S19" s="628"/>
      <c r="T19" s="627"/>
      <c r="U19" s="628"/>
      <c r="V19" s="627"/>
      <c r="W19" s="628"/>
      <c r="Y19" s="689"/>
      <c r="Z19" s="690"/>
      <c r="AA19" s="689"/>
      <c r="AB19" s="690"/>
      <c r="AC19" s="697"/>
      <c r="AD19" s="698"/>
      <c r="AF19" s="413"/>
      <c r="AG19" s="414"/>
      <c r="AH19" s="415"/>
      <c r="AI19" s="413"/>
      <c r="AJ19" s="414"/>
      <c r="AK19" s="415"/>
      <c r="AL19" s="413"/>
      <c r="AM19" s="414"/>
      <c r="AN19" s="415"/>
      <c r="AO19" s="413"/>
      <c r="AP19" s="414"/>
      <c r="AQ19" s="415"/>
      <c r="AR19" s="413"/>
      <c r="AS19" s="414"/>
      <c r="AT19" s="415"/>
      <c r="AV19" s="440" t="s">
        <v>201</v>
      </c>
      <c r="AW19" s="441"/>
      <c r="AX19" s="441"/>
      <c r="AY19" s="441"/>
      <c r="AZ19" s="441"/>
      <c r="BA19" s="441"/>
      <c r="BB19" s="442"/>
      <c r="BD19" s="51" t="s">
        <v>202</v>
      </c>
      <c r="BE19" s="5"/>
      <c r="BF19" s="147"/>
      <c r="BH19" s="193"/>
      <c r="BI19" s="187"/>
      <c r="BJ19" s="48"/>
      <c r="BK19" s="48"/>
      <c r="BL19" s="188"/>
      <c r="BM19" s="189"/>
    </row>
    <row r="20" spans="1:70" ht="14.7" thickBot="1">
      <c r="A20" s="2"/>
      <c r="B20" s="631"/>
      <c r="C20" s="631"/>
      <c r="D20" s="631"/>
      <c r="E20" s="631"/>
      <c r="F20" s="631"/>
      <c r="G20" s="4"/>
      <c r="H20" s="634"/>
      <c r="I20" s="634"/>
      <c r="K20" s="640"/>
      <c r="L20" s="641"/>
      <c r="M20" s="640"/>
      <c r="N20" s="641"/>
      <c r="O20" s="640"/>
      <c r="P20" s="641"/>
      <c r="R20" s="627"/>
      <c r="S20" s="628"/>
      <c r="T20" s="627"/>
      <c r="U20" s="628"/>
      <c r="V20" s="627"/>
      <c r="W20" s="628"/>
      <c r="Y20" s="691"/>
      <c r="Z20" s="692"/>
      <c r="AA20" s="691"/>
      <c r="AB20" s="692"/>
      <c r="AC20" s="699"/>
      <c r="AD20" s="700"/>
      <c r="AF20" s="413"/>
      <c r="AG20" s="414"/>
      <c r="AH20" s="415"/>
      <c r="AI20" s="413"/>
      <c r="AJ20" s="414"/>
      <c r="AK20" s="415"/>
      <c r="AL20" s="413"/>
      <c r="AM20" s="414"/>
      <c r="AN20" s="415"/>
      <c r="AO20" s="413"/>
      <c r="AP20" s="414"/>
      <c r="AQ20" s="415"/>
      <c r="AR20" s="413"/>
      <c r="AS20" s="414"/>
      <c r="AT20" s="415"/>
      <c r="AV20" s="399"/>
      <c r="AW20" s="314"/>
      <c r="AX20" s="314"/>
      <c r="AY20" s="314"/>
      <c r="AZ20" s="314"/>
      <c r="BA20" s="314"/>
      <c r="BB20" s="400"/>
      <c r="BD20" s="51"/>
      <c r="BE20" s="5"/>
      <c r="BF20" s="147"/>
      <c r="BH20" s="193"/>
      <c r="BI20" s="187"/>
      <c r="BJ20" s="48"/>
      <c r="BK20" s="48"/>
      <c r="BL20" s="189"/>
      <c r="BM20" s="189"/>
      <c r="BP20" s="164"/>
    </row>
    <row r="21" spans="1:70">
      <c r="A21" s="2"/>
      <c r="B21" s="308"/>
      <c r="C21" s="308"/>
      <c r="D21" s="308"/>
      <c r="E21" s="308"/>
      <c r="F21" s="308"/>
      <c r="G21" s="4"/>
      <c r="H21" s="632">
        <v>2</v>
      </c>
      <c r="I21" s="632" t="s">
        <v>203</v>
      </c>
      <c r="K21" s="640"/>
      <c r="L21" s="641"/>
      <c r="M21" s="640"/>
      <c r="N21" s="641"/>
      <c r="O21" s="640"/>
      <c r="P21" s="641"/>
      <c r="R21" s="627"/>
      <c r="S21" s="628"/>
      <c r="T21" s="627"/>
      <c r="U21" s="628"/>
      <c r="V21" s="627"/>
      <c r="W21" s="628"/>
      <c r="Y21" s="209"/>
      <c r="Z21" s="209"/>
      <c r="AA21" s="48"/>
      <c r="AB21" s="48"/>
      <c r="AF21" s="413"/>
      <c r="AG21" s="414"/>
      <c r="AH21" s="415"/>
      <c r="AI21" s="413"/>
      <c r="AJ21" s="414"/>
      <c r="AK21" s="415"/>
      <c r="AL21" s="413"/>
      <c r="AM21" s="414"/>
      <c r="AN21" s="415"/>
      <c r="AO21" s="413"/>
      <c r="AP21" s="414"/>
      <c r="AQ21" s="415"/>
      <c r="AR21" s="413"/>
      <c r="AS21" s="414"/>
      <c r="AT21" s="415"/>
      <c r="AV21" s="399"/>
      <c r="AW21" s="314"/>
      <c r="AX21" s="314"/>
      <c r="AY21" s="314"/>
      <c r="AZ21" s="314"/>
      <c r="BA21" s="314"/>
      <c r="BB21" s="400"/>
      <c r="BD21" s="51"/>
      <c r="BE21" s="5"/>
      <c r="BF21" s="147"/>
      <c r="BH21" s="193"/>
      <c r="BI21" s="187"/>
      <c r="BJ21" s="48"/>
      <c r="BK21" s="48"/>
      <c r="BL21" s="189"/>
      <c r="BM21" s="189"/>
    </row>
    <row r="22" spans="1:70" ht="14.7" thickBot="1">
      <c r="A22" s="2"/>
      <c r="B22" s="308"/>
      <c r="C22" s="308"/>
      <c r="D22" s="308"/>
      <c r="E22" s="308"/>
      <c r="F22" s="308"/>
      <c r="G22" s="4"/>
      <c r="H22" s="633"/>
      <c r="I22" s="633"/>
      <c r="K22" s="642"/>
      <c r="L22" s="643"/>
      <c r="M22" s="642"/>
      <c r="N22" s="643"/>
      <c r="O22" s="642"/>
      <c r="P22" s="643"/>
      <c r="R22" s="629"/>
      <c r="S22" s="630"/>
      <c r="T22" s="629"/>
      <c r="U22" s="630"/>
      <c r="V22" s="629"/>
      <c r="W22" s="630"/>
      <c r="Y22" s="211" t="s">
        <v>204</v>
      </c>
      <c r="Z22" s="211"/>
      <c r="AA22" s="211"/>
      <c r="AB22" s="211"/>
      <c r="AC22" s="1"/>
      <c r="AD22" s="1"/>
      <c r="AF22" s="413"/>
      <c r="AG22" s="414"/>
      <c r="AH22" s="415"/>
      <c r="AI22" s="413"/>
      <c r="AJ22" s="414"/>
      <c r="AK22" s="415"/>
      <c r="AL22" s="413"/>
      <c r="AM22" s="414"/>
      <c r="AN22" s="415"/>
      <c r="AO22" s="413"/>
      <c r="AP22" s="414"/>
      <c r="AQ22" s="415"/>
      <c r="AR22" s="413"/>
      <c r="AS22" s="414"/>
      <c r="AT22" s="415"/>
      <c r="AV22" s="401"/>
      <c r="AW22" s="402"/>
      <c r="AX22" s="402"/>
      <c r="AY22" s="402"/>
      <c r="AZ22" s="402"/>
      <c r="BA22" s="402"/>
      <c r="BB22" s="403"/>
      <c r="BD22" s="148"/>
      <c r="BE22" s="52"/>
      <c r="BF22" s="149"/>
      <c r="BH22" s="193"/>
      <c r="BI22" s="187"/>
      <c r="BJ22" s="48"/>
      <c r="BK22" s="48"/>
      <c r="BL22" s="189"/>
      <c r="BM22" s="189"/>
    </row>
    <row r="23" spans="1:70" ht="17.100000000000001" thickBot="1">
      <c r="A23" s="2"/>
      <c r="B23" s="308"/>
      <c r="C23" s="308"/>
      <c r="D23" s="308"/>
      <c r="E23" s="308"/>
      <c r="F23" s="308"/>
      <c r="G23" s="4"/>
      <c r="H23" s="633"/>
      <c r="I23" s="633"/>
      <c r="K23" s="624" t="s">
        <v>205</v>
      </c>
      <c r="L23" s="624"/>
      <c r="M23" s="624" t="s">
        <v>205</v>
      </c>
      <c r="N23" s="624"/>
      <c r="O23" s="624" t="s">
        <v>205</v>
      </c>
      <c r="P23" s="624"/>
      <c r="R23" s="624" t="s">
        <v>205</v>
      </c>
      <c r="S23" s="624"/>
      <c r="T23" s="624" t="s">
        <v>205</v>
      </c>
      <c r="U23" s="624"/>
      <c r="V23" s="624" t="s">
        <v>205</v>
      </c>
      <c r="W23" s="624"/>
      <c r="Y23" s="614" t="s">
        <v>206</v>
      </c>
      <c r="Z23" s="614"/>
      <c r="AA23" s="614" t="s">
        <v>207</v>
      </c>
      <c r="AB23" s="614"/>
      <c r="AC23" s="614" t="s">
        <v>208</v>
      </c>
      <c r="AD23" s="614"/>
      <c r="AF23" s="413"/>
      <c r="AG23" s="414"/>
      <c r="AH23" s="415"/>
      <c r="AI23" s="413"/>
      <c r="AJ23" s="414"/>
      <c r="AK23" s="415"/>
      <c r="AL23" s="413"/>
      <c r="AM23" s="414"/>
      <c r="AN23" s="415"/>
      <c r="AO23" s="413"/>
      <c r="AP23" s="414"/>
      <c r="AQ23" s="415"/>
      <c r="AR23" s="413"/>
      <c r="AS23" s="414"/>
      <c r="AT23" s="415"/>
      <c r="AV23" s="134" t="s">
        <v>99</v>
      </c>
      <c r="BD23" s="51" t="s">
        <v>178</v>
      </c>
      <c r="BE23" s="5"/>
      <c r="BF23" s="147"/>
      <c r="BH23" s="193"/>
      <c r="BI23" s="187"/>
      <c r="BJ23" s="48"/>
      <c r="BK23" s="48"/>
      <c r="BL23" s="189"/>
      <c r="BM23" s="189"/>
    </row>
    <row r="24" spans="1:70">
      <c r="A24" s="2"/>
      <c r="B24" s="308"/>
      <c r="C24" s="308"/>
      <c r="D24" s="308"/>
      <c r="E24" s="308"/>
      <c r="F24" s="308"/>
      <c r="G24" s="4"/>
      <c r="H24" s="633"/>
      <c r="I24" s="633"/>
      <c r="K24" s="638">
        <f>IF(Admin!K38*(1+Admin!$AA$4)&gt;=1, 1, Admin!K38*(1+Admin!$AA$4))</f>
        <v>0.15000000000000002</v>
      </c>
      <c r="L24" s="639"/>
      <c r="M24" s="638">
        <f>IF(Admin!M38*(1+Admin!$AA$4)&gt;=1, 1, Admin!M38*(1+Admin!$AA$4))</f>
        <v>0.15000000000000002</v>
      </c>
      <c r="N24" s="639"/>
      <c r="O24" s="638">
        <f>IF(Admin!O38*(1+Admin!$AA$4)&gt;=1, 1, Admin!O38*(1+Admin!$AA$4))</f>
        <v>0.15000000000000002</v>
      </c>
      <c r="P24" s="639"/>
      <c r="R24" s="625">
        <f>Admin!K24*Y24</f>
        <v>0</v>
      </c>
      <c r="S24" s="626"/>
      <c r="T24" s="625">
        <f>Admin!M24*AA24</f>
        <v>0</v>
      </c>
      <c r="U24" s="626"/>
      <c r="V24" s="625">
        <f>Admin!O24*AC24</f>
        <v>0</v>
      </c>
      <c r="W24" s="626"/>
      <c r="Y24" s="254">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0</v>
      </c>
      <c r="Z24" s="254"/>
      <c r="AA24" s="254">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0</v>
      </c>
      <c r="AB24" s="254"/>
      <c r="AC24" s="254">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0</v>
      </c>
      <c r="AD24" s="254"/>
      <c r="AF24" s="413"/>
      <c r="AG24" s="414"/>
      <c r="AH24" s="415"/>
      <c r="AI24" s="413"/>
      <c r="AJ24" s="414"/>
      <c r="AK24" s="415"/>
      <c r="AL24" s="413"/>
      <c r="AM24" s="414"/>
      <c r="AN24" s="415"/>
      <c r="AO24" s="413"/>
      <c r="AP24" s="414"/>
      <c r="AQ24" s="415"/>
      <c r="AR24" s="413"/>
      <c r="AS24" s="414"/>
      <c r="AT24" s="415"/>
      <c r="AV24" s="347" t="s">
        <v>209</v>
      </c>
      <c r="AW24" s="441"/>
      <c r="AX24" s="441"/>
      <c r="AY24" s="441"/>
      <c r="AZ24" s="441"/>
      <c r="BA24" s="441"/>
      <c r="BB24" s="442"/>
      <c r="BD24" s="51" t="s">
        <v>210</v>
      </c>
      <c r="BE24" s="5"/>
      <c r="BF24" s="147"/>
      <c r="BH24" s="193"/>
      <c r="BI24" s="187"/>
      <c r="BJ24" s="48"/>
      <c r="BK24" s="48"/>
      <c r="BL24" s="188"/>
      <c r="BM24" s="189"/>
    </row>
    <row r="25" spans="1:70">
      <c r="A25" s="2"/>
      <c r="B25" s="308"/>
      <c r="C25" s="308"/>
      <c r="D25" s="308"/>
      <c r="E25" s="308"/>
      <c r="F25" s="308"/>
      <c r="G25" s="4"/>
      <c r="H25" s="633"/>
      <c r="I25" s="633"/>
      <c r="K25" s="640"/>
      <c r="L25" s="641"/>
      <c r="M25" s="640"/>
      <c r="N25" s="641"/>
      <c r="O25" s="640"/>
      <c r="P25" s="641"/>
      <c r="R25" s="627"/>
      <c r="S25" s="628"/>
      <c r="T25" s="627"/>
      <c r="U25" s="628"/>
      <c r="V25" s="627"/>
      <c r="W25" s="628"/>
      <c r="Y25" s="254"/>
      <c r="Z25" s="254"/>
      <c r="AA25" s="254"/>
      <c r="AB25" s="254"/>
      <c r="AC25" s="254"/>
      <c r="AD25" s="254"/>
      <c r="AF25" s="413"/>
      <c r="AG25" s="414"/>
      <c r="AH25" s="415"/>
      <c r="AI25" s="413"/>
      <c r="AJ25" s="414"/>
      <c r="AK25" s="415"/>
      <c r="AL25" s="413"/>
      <c r="AM25" s="414"/>
      <c r="AN25" s="415"/>
      <c r="AO25" s="413"/>
      <c r="AP25" s="414"/>
      <c r="AQ25" s="415"/>
      <c r="AR25" s="413"/>
      <c r="AS25" s="414"/>
      <c r="AT25" s="415"/>
      <c r="AV25" s="399"/>
      <c r="AW25" s="314"/>
      <c r="AX25" s="314"/>
      <c r="AY25" s="314"/>
      <c r="AZ25" s="314"/>
      <c r="BA25" s="314"/>
      <c r="BB25" s="400"/>
      <c r="BD25" s="51"/>
      <c r="BE25" s="5"/>
      <c r="BF25" s="147"/>
      <c r="BH25" s="193"/>
      <c r="BI25" s="187"/>
      <c r="BJ25" s="48"/>
      <c r="BK25" s="48"/>
      <c r="BL25" s="189"/>
      <c r="BM25" s="189"/>
    </row>
    <row r="26" spans="1:70">
      <c r="A26" s="2"/>
      <c r="B26" s="308"/>
      <c r="C26" s="308"/>
      <c r="D26" s="308"/>
      <c r="E26" s="308"/>
      <c r="F26" s="308"/>
      <c r="G26" s="4"/>
      <c r="H26" s="633"/>
      <c r="I26" s="633"/>
      <c r="K26" s="640"/>
      <c r="L26" s="641"/>
      <c r="M26" s="640"/>
      <c r="N26" s="641"/>
      <c r="O26" s="640"/>
      <c r="P26" s="641"/>
      <c r="R26" s="627"/>
      <c r="S26" s="628"/>
      <c r="T26" s="627"/>
      <c r="U26" s="628"/>
      <c r="V26" s="627"/>
      <c r="W26" s="628"/>
      <c r="Y26" s="254"/>
      <c r="Z26" s="254"/>
      <c r="AA26" s="254"/>
      <c r="AB26" s="254"/>
      <c r="AC26" s="254"/>
      <c r="AD26" s="254"/>
      <c r="AF26" s="413"/>
      <c r="AG26" s="414"/>
      <c r="AH26" s="415"/>
      <c r="AI26" s="413"/>
      <c r="AJ26" s="414"/>
      <c r="AK26" s="415"/>
      <c r="AL26" s="413"/>
      <c r="AM26" s="414"/>
      <c r="AN26" s="415"/>
      <c r="AO26" s="413"/>
      <c r="AP26" s="414"/>
      <c r="AQ26" s="415"/>
      <c r="AR26" s="413"/>
      <c r="AS26" s="414"/>
      <c r="AT26" s="415"/>
      <c r="AV26" s="399"/>
      <c r="AW26" s="314"/>
      <c r="AX26" s="314"/>
      <c r="AY26" s="314"/>
      <c r="AZ26" s="314"/>
      <c r="BA26" s="314"/>
      <c r="BB26" s="400"/>
      <c r="BD26" s="51"/>
      <c r="BE26" s="5"/>
      <c r="BF26" s="147"/>
      <c r="BH26" s="193"/>
      <c r="BI26" s="187"/>
      <c r="BJ26" s="48"/>
      <c r="BK26" s="48"/>
      <c r="BL26" s="189"/>
      <c r="BM26" s="189"/>
    </row>
    <row r="27" spans="1:70" ht="14.7" thickBot="1">
      <c r="A27" s="2"/>
      <c r="B27" s="308"/>
      <c r="C27" s="308"/>
      <c r="D27" s="308"/>
      <c r="E27" s="308"/>
      <c r="F27" s="308"/>
      <c r="G27" s="4"/>
      <c r="H27" s="633"/>
      <c r="I27" s="633"/>
      <c r="K27" s="640"/>
      <c r="L27" s="641"/>
      <c r="M27" s="640"/>
      <c r="N27" s="641"/>
      <c r="O27" s="640"/>
      <c r="P27" s="641"/>
      <c r="R27" s="627"/>
      <c r="S27" s="628"/>
      <c r="T27" s="627"/>
      <c r="U27" s="628"/>
      <c r="V27" s="627"/>
      <c r="W27" s="628"/>
      <c r="Y27" s="254"/>
      <c r="Z27" s="254"/>
      <c r="AA27" s="254"/>
      <c r="AB27" s="254"/>
      <c r="AC27" s="254"/>
      <c r="AD27" s="254"/>
      <c r="AF27" s="416"/>
      <c r="AG27" s="417"/>
      <c r="AH27" s="418"/>
      <c r="AI27" s="416"/>
      <c r="AJ27" s="417"/>
      <c r="AK27" s="418"/>
      <c r="AL27" s="416"/>
      <c r="AM27" s="417"/>
      <c r="AN27" s="418"/>
      <c r="AO27" s="416"/>
      <c r="AP27" s="417"/>
      <c r="AQ27" s="418"/>
      <c r="AR27" s="416"/>
      <c r="AS27" s="417"/>
      <c r="AT27" s="418"/>
      <c r="AV27" s="401"/>
      <c r="AW27" s="402"/>
      <c r="AX27" s="402"/>
      <c r="AY27" s="402"/>
      <c r="AZ27" s="402"/>
      <c r="BA27" s="402"/>
      <c r="BB27" s="403"/>
      <c r="BD27" s="148"/>
      <c r="BE27" s="52"/>
      <c r="BF27" s="149"/>
      <c r="BH27" s="193"/>
      <c r="BI27" s="187"/>
      <c r="BJ27" s="48"/>
      <c r="BK27" s="48"/>
      <c r="BL27" s="189"/>
      <c r="BM27" s="189"/>
    </row>
    <row r="28" spans="1:70" ht="17.100000000000001" thickBot="1">
      <c r="A28" s="2"/>
      <c r="B28" s="308"/>
      <c r="C28" s="308"/>
      <c r="D28" s="308"/>
      <c r="E28" s="308"/>
      <c r="F28" s="308"/>
      <c r="G28" s="4"/>
      <c r="H28" s="633"/>
      <c r="I28" s="633"/>
      <c r="K28" s="642"/>
      <c r="L28" s="643"/>
      <c r="M28" s="642"/>
      <c r="N28" s="643"/>
      <c r="O28" s="642"/>
      <c r="P28" s="643"/>
      <c r="R28" s="629"/>
      <c r="S28" s="630"/>
      <c r="T28" s="629"/>
      <c r="U28" s="630"/>
      <c r="V28" s="629"/>
      <c r="W28" s="630"/>
      <c r="Y28" s="617"/>
      <c r="Z28" s="617"/>
      <c r="AA28" s="617"/>
      <c r="AB28" s="617"/>
      <c r="AC28" s="617"/>
      <c r="AD28" s="617"/>
      <c r="AV28" s="134" t="s">
        <v>100</v>
      </c>
      <c r="BD28" s="51" t="s">
        <v>178</v>
      </c>
      <c r="BE28" s="5"/>
      <c r="BF28" s="147"/>
      <c r="BH28" s="193"/>
      <c r="BI28" s="187"/>
      <c r="BJ28" s="48"/>
      <c r="BK28" s="48"/>
      <c r="BL28" s="189"/>
      <c r="BM28" s="189"/>
    </row>
    <row r="29" spans="1:70" ht="14.65" customHeight="1">
      <c r="A29" s="2"/>
      <c r="B29" s="308"/>
      <c r="C29" s="308"/>
      <c r="D29" s="308"/>
      <c r="E29" s="308"/>
      <c r="F29" s="308"/>
      <c r="G29" s="4"/>
      <c r="H29" s="633"/>
      <c r="I29" s="633"/>
      <c r="K29" s="2"/>
      <c r="L29" s="2"/>
      <c r="M29" s="2"/>
      <c r="N29" s="2"/>
      <c r="O29" s="2"/>
      <c r="P29" s="2"/>
      <c r="R29" s="2"/>
      <c r="S29" s="2"/>
      <c r="T29" s="2"/>
      <c r="U29" s="2"/>
      <c r="V29" s="2"/>
      <c r="W29" s="2"/>
      <c r="AF29" s="196" t="s">
        <v>211</v>
      </c>
      <c r="AG29" s="196"/>
      <c r="AH29" s="196"/>
      <c r="AI29" s="196"/>
      <c r="AJ29" s="196"/>
      <c r="AK29" s="196"/>
      <c r="AL29" s="196"/>
      <c r="AM29" s="196"/>
      <c r="AN29" s="196"/>
      <c r="AO29" s="196"/>
      <c r="AP29" s="196" t="s">
        <v>212</v>
      </c>
      <c r="AV29" s="347" t="s">
        <v>209</v>
      </c>
      <c r="AW29" s="348"/>
      <c r="AX29" s="348"/>
      <c r="AY29" s="348"/>
      <c r="AZ29" s="348"/>
      <c r="BA29" s="348"/>
      <c r="BB29" s="349"/>
      <c r="BD29" s="51" t="s">
        <v>210</v>
      </c>
      <c r="BE29" s="5"/>
      <c r="BF29" s="147"/>
      <c r="BH29" s="193"/>
      <c r="BI29" s="187"/>
      <c r="BJ29" s="48"/>
      <c r="BK29" s="48"/>
      <c r="BL29" s="188"/>
      <c r="BM29" s="189"/>
    </row>
    <row r="30" spans="1:70">
      <c r="A30" s="2"/>
      <c r="B30" s="308"/>
      <c r="C30" s="308"/>
      <c r="D30" s="308"/>
      <c r="E30" s="308"/>
      <c r="F30" s="308"/>
      <c r="G30" s="4"/>
      <c r="H30" s="633"/>
      <c r="I30" s="633"/>
      <c r="K30" s="2"/>
      <c r="L30" s="2"/>
      <c r="M30" s="2"/>
      <c r="N30" s="2"/>
      <c r="O30" s="2"/>
      <c r="P30" s="2"/>
      <c r="R30" s="2"/>
      <c r="S30" s="2"/>
      <c r="T30" s="2"/>
      <c r="U30" s="2"/>
      <c r="V30" s="2"/>
      <c r="W30" s="2"/>
      <c r="Y30" s="614" t="s">
        <v>213</v>
      </c>
      <c r="Z30" s="614"/>
      <c r="AA30" s="614" t="s">
        <v>214</v>
      </c>
      <c r="AB30" s="614"/>
      <c r="AC30" s="614" t="s">
        <v>215</v>
      </c>
      <c r="AD30" s="614"/>
      <c r="AF30" s="196" t="s">
        <v>216</v>
      </c>
      <c r="AG30" s="196"/>
      <c r="AH30" s="196"/>
      <c r="AI30" s="196"/>
      <c r="AJ30" s="196"/>
      <c r="AK30" s="196"/>
      <c r="AL30" s="196"/>
      <c r="AM30" s="196"/>
      <c r="AN30" s="196"/>
      <c r="AO30" s="196"/>
      <c r="AP30" s="196"/>
      <c r="AV30" s="266"/>
      <c r="AW30" s="267"/>
      <c r="AX30" s="267"/>
      <c r="AY30" s="267"/>
      <c r="AZ30" s="267"/>
      <c r="BA30" s="267"/>
      <c r="BB30" s="268"/>
      <c r="BD30" s="51"/>
      <c r="BE30" s="5"/>
      <c r="BF30" s="147"/>
      <c r="BH30" s="193"/>
      <c r="BI30" s="187"/>
      <c r="BJ30" s="48"/>
      <c r="BK30" s="48"/>
      <c r="BL30" s="189"/>
      <c r="BM30" s="189"/>
    </row>
    <row r="31" spans="1:70" ht="14.7" thickBot="1">
      <c r="A31" s="2"/>
      <c r="B31" s="308"/>
      <c r="C31" s="308"/>
      <c r="D31" s="308"/>
      <c r="E31" s="308"/>
      <c r="F31" s="308"/>
      <c r="G31" s="4"/>
      <c r="H31" s="633"/>
      <c r="I31" s="633"/>
      <c r="K31" s="624" t="s">
        <v>217</v>
      </c>
      <c r="L31" s="624"/>
      <c r="M31" s="624" t="s">
        <v>217</v>
      </c>
      <c r="N31" s="624"/>
      <c r="O31" s="624" t="s">
        <v>217</v>
      </c>
      <c r="P31" s="624"/>
      <c r="R31" s="624" t="s">
        <v>217</v>
      </c>
      <c r="S31" s="624"/>
      <c r="T31" s="624" t="s">
        <v>217</v>
      </c>
      <c r="U31" s="624"/>
      <c r="V31" s="624" t="s">
        <v>217</v>
      </c>
      <c r="W31" s="624"/>
      <c r="Y31" s="254">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0</v>
      </c>
      <c r="Z31" s="254"/>
      <c r="AA31" s="254">
        <f>'ZEV Baseline &amp; Reporting Year'!N27+'ZEV Baseline &amp; Reporting Year'!P27+'ZEV Baseline &amp; Reporting Year'!R27+'ZEV Baseline &amp; Reporting Year'!N28+'ZEV Baseline &amp; Reporting Year'!P28+'ZEV Baseline &amp; Reporting Year'!R28</f>
        <v>0</v>
      </c>
      <c r="AB31" s="254"/>
      <c r="AC31" s="254">
        <f>'ZEV Baseline &amp; Reporting Year'!T27+'ZEV Baseline &amp; Reporting Year'!V27+'ZEV Baseline &amp; Reporting Year'!X27+'ZEV Baseline &amp; Reporting Year'!T28+'ZEV Baseline &amp; Reporting Year'!V28+'ZEV Baseline &amp; Reporting Year'!X28</f>
        <v>0</v>
      </c>
      <c r="AD31" s="254"/>
      <c r="AF31" s="196" t="s">
        <v>218</v>
      </c>
      <c r="AG31" s="196"/>
      <c r="AH31" s="196"/>
      <c r="AI31" s="196"/>
      <c r="AJ31" s="196"/>
      <c r="AK31" s="196"/>
      <c r="AL31" s="196"/>
      <c r="AM31" s="196"/>
      <c r="AN31" s="196"/>
      <c r="AO31" s="196"/>
      <c r="AP31" s="196"/>
      <c r="AV31" s="266"/>
      <c r="AW31" s="267"/>
      <c r="AX31" s="267"/>
      <c r="AY31" s="267"/>
      <c r="AZ31" s="267"/>
      <c r="BA31" s="267"/>
      <c r="BB31" s="268"/>
      <c r="BD31" s="51"/>
      <c r="BE31" s="5"/>
      <c r="BF31" s="147"/>
      <c r="BH31" s="193"/>
      <c r="BI31" s="187"/>
      <c r="BJ31" s="48"/>
      <c r="BK31" s="48"/>
      <c r="BL31" s="189"/>
      <c r="BM31" s="189"/>
    </row>
    <row r="32" spans="1:70" ht="14.7" thickBot="1">
      <c r="A32" s="2"/>
      <c r="B32" s="308"/>
      <c r="C32" s="308"/>
      <c r="D32" s="308"/>
      <c r="E32" s="308"/>
      <c r="F32" s="308"/>
      <c r="G32" s="4"/>
      <c r="H32" s="633"/>
      <c r="I32" s="633"/>
      <c r="K32" s="656">
        <f>IF(Admin!K38&gt;= 1, 1, Admin!$Y$4*Admin!K24)</f>
        <v>0.14985000000000001</v>
      </c>
      <c r="L32" s="657"/>
      <c r="M32" s="656">
        <f>IF(Admin!M38&gt;= 1, 1, Admin!$Y$4*Admin!M24)</f>
        <v>0.14985000000000001</v>
      </c>
      <c r="N32" s="657"/>
      <c r="O32" s="656">
        <f>IF(Admin!O38&gt;= 1, 1, Admin!$Y$4*Admin!O24)</f>
        <v>0.14985000000000001</v>
      </c>
      <c r="P32" s="657"/>
      <c r="R32" s="618">
        <f>Admin!K32*Y24</f>
        <v>0</v>
      </c>
      <c r="S32" s="619"/>
      <c r="T32" s="618">
        <f>Admin!M32*AA24</f>
        <v>0</v>
      </c>
      <c r="U32" s="619"/>
      <c r="V32" s="618">
        <f>Admin!O32*AC24</f>
        <v>0</v>
      </c>
      <c r="W32" s="619"/>
      <c r="Y32" s="254"/>
      <c r="Z32" s="254"/>
      <c r="AA32" s="254"/>
      <c r="AB32" s="254"/>
      <c r="AC32" s="254"/>
      <c r="AD32" s="254"/>
      <c r="AF32" s="196" t="s">
        <v>219</v>
      </c>
      <c r="AG32" s="196"/>
      <c r="AH32" s="196"/>
      <c r="AI32" s="196"/>
      <c r="AJ32" s="196"/>
      <c r="AK32" s="196"/>
      <c r="AL32" s="196"/>
      <c r="AM32" s="196"/>
      <c r="AN32" s="196"/>
      <c r="AO32" s="196"/>
      <c r="AP32" s="196"/>
      <c r="AV32" s="350"/>
      <c r="AW32" s="351"/>
      <c r="AX32" s="351"/>
      <c r="AY32" s="351"/>
      <c r="AZ32" s="351"/>
      <c r="BA32" s="351"/>
      <c r="BB32" s="352"/>
      <c r="BD32" s="148"/>
      <c r="BE32" s="52"/>
      <c r="BF32" s="149"/>
      <c r="BH32" s="193"/>
      <c r="BI32" s="187"/>
      <c r="BJ32" s="48"/>
      <c r="BK32" s="48"/>
      <c r="BL32" s="189"/>
      <c r="BM32" s="189"/>
    </row>
    <row r="33" spans="1:65" ht="17.100000000000001" thickBot="1">
      <c r="A33" s="2"/>
      <c r="B33" s="308"/>
      <c r="C33" s="308"/>
      <c r="D33" s="308"/>
      <c r="E33" s="308"/>
      <c r="F33" s="308"/>
      <c r="G33" s="4"/>
      <c r="H33" s="633"/>
      <c r="I33" s="633"/>
      <c r="K33" s="658"/>
      <c r="L33" s="659"/>
      <c r="M33" s="658"/>
      <c r="N33" s="659"/>
      <c r="O33" s="658"/>
      <c r="P33" s="659"/>
      <c r="R33" s="620"/>
      <c r="S33" s="621"/>
      <c r="T33" s="620"/>
      <c r="U33" s="621"/>
      <c r="V33" s="620"/>
      <c r="W33" s="621"/>
      <c r="Y33" s="254"/>
      <c r="Z33" s="254"/>
      <c r="AA33" s="254"/>
      <c r="AB33" s="254"/>
      <c r="AC33" s="254"/>
      <c r="AD33" s="254"/>
      <c r="AF33" s="196" t="s">
        <v>220</v>
      </c>
      <c r="AG33" s="196"/>
      <c r="AH33" s="196"/>
      <c r="AI33" s="196"/>
      <c r="AJ33" s="196"/>
      <c r="AK33" s="196"/>
      <c r="AL33" s="196"/>
      <c r="AM33" s="196"/>
      <c r="AN33" s="196"/>
      <c r="AO33" s="196"/>
      <c r="AP33" s="196"/>
      <c r="AV33" s="134" t="s">
        <v>85</v>
      </c>
      <c r="BD33" s="51" t="s">
        <v>178</v>
      </c>
      <c r="BE33" s="5"/>
      <c r="BF33" s="147"/>
      <c r="BH33" s="193"/>
      <c r="BI33" s="187"/>
      <c r="BJ33" s="48"/>
      <c r="BK33" s="48"/>
      <c r="BL33" s="189"/>
      <c r="BM33" s="189"/>
    </row>
    <row r="34" spans="1:65" ht="14.4" customHeight="1">
      <c r="A34" s="2"/>
      <c r="B34" s="308"/>
      <c r="C34" s="308"/>
      <c r="D34" s="308"/>
      <c r="E34" s="308"/>
      <c r="F34" s="308"/>
      <c r="G34" s="4"/>
      <c r="H34" s="633"/>
      <c r="I34" s="633"/>
      <c r="K34" s="658"/>
      <c r="L34" s="659"/>
      <c r="M34" s="658"/>
      <c r="N34" s="659"/>
      <c r="O34" s="658"/>
      <c r="P34" s="659"/>
      <c r="R34" s="620"/>
      <c r="S34" s="621"/>
      <c r="T34" s="620"/>
      <c r="U34" s="621"/>
      <c r="V34" s="620"/>
      <c r="W34" s="621"/>
      <c r="Y34" s="254"/>
      <c r="Z34" s="254"/>
      <c r="AA34" s="254"/>
      <c r="AB34" s="254"/>
      <c r="AC34" s="254"/>
      <c r="AD34" s="254"/>
      <c r="AF34" s="1" t="s">
        <v>221</v>
      </c>
      <c r="AV34" s="440" t="s">
        <v>295</v>
      </c>
      <c r="AW34" s="441"/>
      <c r="AX34" s="441"/>
      <c r="AY34" s="441"/>
      <c r="AZ34" s="441"/>
      <c r="BA34" s="441"/>
      <c r="BB34" s="442"/>
      <c r="BD34" s="51" t="s">
        <v>184</v>
      </c>
      <c r="BE34" s="5"/>
      <c r="BF34" s="147"/>
      <c r="BH34" s="193"/>
      <c r="BI34" s="187"/>
      <c r="BJ34" s="48"/>
      <c r="BK34" s="48"/>
      <c r="BL34" s="188"/>
      <c r="BM34" s="189"/>
    </row>
    <row r="35" spans="1:65">
      <c r="A35" s="2"/>
      <c r="B35" s="308"/>
      <c r="C35" s="308"/>
      <c r="D35" s="308"/>
      <c r="E35" s="308"/>
      <c r="F35" s="308"/>
      <c r="G35" s="4"/>
      <c r="H35" s="633"/>
      <c r="I35" s="633"/>
      <c r="K35" s="658"/>
      <c r="L35" s="659"/>
      <c r="M35" s="658"/>
      <c r="N35" s="659"/>
      <c r="O35" s="658"/>
      <c r="P35" s="659"/>
      <c r="R35" s="620"/>
      <c r="S35" s="621"/>
      <c r="T35" s="620"/>
      <c r="U35" s="621"/>
      <c r="V35" s="620"/>
      <c r="W35" s="621"/>
      <c r="Y35" s="617"/>
      <c r="Z35" s="617"/>
      <c r="AA35" s="617"/>
      <c r="AB35" s="617"/>
      <c r="AC35" s="617"/>
      <c r="AD35" s="617"/>
      <c r="AV35" s="399"/>
      <c r="AW35" s="314"/>
      <c r="AX35" s="314"/>
      <c r="AY35" s="314"/>
      <c r="AZ35" s="314"/>
      <c r="BA35" s="314"/>
      <c r="BB35" s="400"/>
      <c r="BD35" s="51"/>
      <c r="BE35" s="5"/>
      <c r="BF35" s="147"/>
      <c r="BH35" s="193"/>
      <c r="BI35" s="187"/>
      <c r="BJ35" s="48"/>
      <c r="BK35" s="48"/>
      <c r="BL35" s="189"/>
      <c r="BM35" s="189"/>
    </row>
    <row r="36" spans="1:65" ht="14.7" thickBot="1">
      <c r="A36" s="2"/>
      <c r="B36" s="308"/>
      <c r="C36" s="308"/>
      <c r="D36" s="308"/>
      <c r="E36" s="308"/>
      <c r="F36" s="308"/>
      <c r="G36" s="4"/>
      <c r="H36" s="633"/>
      <c r="I36" s="633"/>
      <c r="K36" s="660"/>
      <c r="L36" s="661"/>
      <c r="M36" s="660"/>
      <c r="N36" s="661"/>
      <c r="O36" s="660"/>
      <c r="P36" s="661"/>
      <c r="R36" s="622"/>
      <c r="S36" s="623"/>
      <c r="T36" s="622"/>
      <c r="U36" s="623"/>
      <c r="V36" s="622"/>
      <c r="W36" s="623"/>
      <c r="AV36" s="399"/>
      <c r="AW36" s="314"/>
      <c r="AX36" s="314"/>
      <c r="AY36" s="314"/>
      <c r="AZ36" s="314"/>
      <c r="BA36" s="314"/>
      <c r="BB36" s="400"/>
      <c r="BD36" s="51"/>
      <c r="BE36" s="5"/>
      <c r="BF36" s="147"/>
      <c r="BH36" s="193"/>
      <c r="BI36" s="187"/>
      <c r="BJ36" s="48"/>
      <c r="BK36" s="48"/>
      <c r="BL36" s="189"/>
      <c r="BM36" s="189"/>
    </row>
    <row r="37" spans="1:65" ht="14.7" thickBot="1">
      <c r="A37" s="2"/>
      <c r="B37" s="308"/>
      <c r="C37" s="308"/>
      <c r="D37" s="308"/>
      <c r="E37" s="308"/>
      <c r="F37" s="308"/>
      <c r="G37" s="4"/>
      <c r="H37" s="633"/>
      <c r="I37" s="633"/>
      <c r="K37" s="624" t="s">
        <v>222</v>
      </c>
      <c r="L37" s="624"/>
      <c r="M37" s="624" t="s">
        <v>222</v>
      </c>
      <c r="N37" s="624"/>
      <c r="O37" s="624" t="s">
        <v>222</v>
      </c>
      <c r="P37" s="624"/>
      <c r="R37" s="624" t="s">
        <v>222</v>
      </c>
      <c r="S37" s="624"/>
      <c r="T37" s="624" t="s">
        <v>222</v>
      </c>
      <c r="U37" s="624"/>
      <c r="V37" s="624" t="s">
        <v>222</v>
      </c>
      <c r="W37" s="624"/>
      <c r="Y37" s="614" t="s">
        <v>223</v>
      </c>
      <c r="Z37" s="614"/>
      <c r="AA37" s="614" t="s">
        <v>224</v>
      </c>
      <c r="AB37" s="614"/>
      <c r="AC37" s="614" t="s">
        <v>225</v>
      </c>
      <c r="AD37" s="614"/>
      <c r="AV37" s="401"/>
      <c r="AW37" s="402"/>
      <c r="AX37" s="402"/>
      <c r="AY37" s="402"/>
      <c r="AZ37" s="402"/>
      <c r="BA37" s="402"/>
      <c r="BB37" s="403"/>
      <c r="BD37" s="148"/>
      <c r="BE37" s="52"/>
      <c r="BF37" s="149"/>
      <c r="BH37" s="193"/>
      <c r="BI37" s="187"/>
      <c r="BJ37" s="48"/>
      <c r="BK37" s="48"/>
      <c r="BL37" s="189"/>
      <c r="BM37" s="189"/>
    </row>
    <row r="38" spans="1:65" ht="17.100000000000001" thickBot="1">
      <c r="A38" s="2"/>
      <c r="B38" s="631"/>
      <c r="C38" s="631"/>
      <c r="D38" s="631"/>
      <c r="E38" s="631"/>
      <c r="F38" s="631"/>
      <c r="G38" s="4"/>
      <c r="H38" s="634"/>
      <c r="I38" s="634"/>
      <c r="K38" s="656">
        <f>'REPORT CARD'!K64</f>
        <v>0.1</v>
      </c>
      <c r="L38" s="657"/>
      <c r="M38" s="656">
        <f>'REPORT CARD'!K66</f>
        <v>0.1</v>
      </c>
      <c r="N38" s="657"/>
      <c r="O38" s="656">
        <f>'REPORT CARD'!K68</f>
        <v>0.1</v>
      </c>
      <c r="P38" s="657"/>
      <c r="R38" s="618">
        <f>Admin!K38*Y24</f>
        <v>0</v>
      </c>
      <c r="S38" s="619"/>
      <c r="T38" s="618">
        <f>Admin!M38*AA24</f>
        <v>0</v>
      </c>
      <c r="U38" s="619"/>
      <c r="V38" s="618">
        <f>Admin!O38*AC24</f>
        <v>0</v>
      </c>
      <c r="W38" s="619"/>
      <c r="Y38" s="615">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0</v>
      </c>
      <c r="Z38" s="615"/>
      <c r="AA38" s="616">
        <f>'ZEV Baseline &amp; Reporting Year'!N33+'ZEV Baseline &amp; Reporting Year'!P33+'ZEV Baseline &amp; Reporting Year'!R33+'ZEV Baseline &amp; Reporting Year'!N34+'ZEV Baseline &amp; Reporting Year'!P34+'ZEV Baseline &amp; Reporting Year'!R34</f>
        <v>0</v>
      </c>
      <c r="AB38" s="616"/>
      <c r="AC38" s="616">
        <f>'ZEV Baseline &amp; Reporting Year'!R33+'ZEV Baseline &amp; Reporting Year'!T33+'ZEV Baseline &amp; Reporting Year'!V33+'ZEV Baseline &amp; Reporting Year'!X33+'ZEV Baseline &amp; Reporting Year'!T34+'ZEV Baseline &amp; Reporting Year'!V34+'ZEV Baseline &amp; Reporting Year'!X34</f>
        <v>0</v>
      </c>
      <c r="AD38" s="616"/>
      <c r="AV38" s="134" t="s">
        <v>86</v>
      </c>
      <c r="BD38" s="51" t="s">
        <v>178</v>
      </c>
      <c r="BE38" s="5"/>
      <c r="BF38" s="147"/>
      <c r="BH38" s="193"/>
      <c r="BI38" s="187"/>
      <c r="BJ38" s="48"/>
      <c r="BK38" s="48"/>
      <c r="BL38" s="189"/>
      <c r="BM38" s="189"/>
    </row>
    <row r="39" spans="1:65">
      <c r="A39" s="2"/>
      <c r="B39" s="308"/>
      <c r="C39" s="308"/>
      <c r="D39" s="308"/>
      <c r="E39" s="308"/>
      <c r="F39" s="308"/>
      <c r="G39" s="4"/>
      <c r="H39" s="632">
        <v>3</v>
      </c>
      <c r="I39" s="632" t="s">
        <v>226</v>
      </c>
      <c r="K39" s="658"/>
      <c r="L39" s="659"/>
      <c r="M39" s="658"/>
      <c r="N39" s="659"/>
      <c r="O39" s="658"/>
      <c r="P39" s="659"/>
      <c r="R39" s="620"/>
      <c r="S39" s="621"/>
      <c r="T39" s="620"/>
      <c r="U39" s="621"/>
      <c r="V39" s="620"/>
      <c r="W39" s="621"/>
      <c r="Y39" s="615"/>
      <c r="Z39" s="615"/>
      <c r="AA39" s="616"/>
      <c r="AB39" s="616"/>
      <c r="AC39" s="616"/>
      <c r="AD39" s="616"/>
      <c r="AV39" s="440" t="s">
        <v>227</v>
      </c>
      <c r="AW39" s="441"/>
      <c r="AX39" s="441"/>
      <c r="AY39" s="441"/>
      <c r="AZ39" s="441"/>
      <c r="BA39" s="441"/>
      <c r="BB39" s="442"/>
      <c r="BD39" s="51" t="s">
        <v>184</v>
      </c>
      <c r="BE39" s="5"/>
      <c r="BF39" s="147"/>
      <c r="BH39" s="193"/>
      <c r="BI39" s="187"/>
      <c r="BJ39" s="48"/>
      <c r="BK39" s="48"/>
      <c r="BL39" s="188"/>
      <c r="BM39" s="189"/>
    </row>
    <row r="40" spans="1:65">
      <c r="A40" s="2"/>
      <c r="B40" s="308"/>
      <c r="C40" s="308"/>
      <c r="D40" s="308"/>
      <c r="E40" s="308"/>
      <c r="F40" s="308"/>
      <c r="G40" s="4"/>
      <c r="H40" s="633"/>
      <c r="I40" s="633"/>
      <c r="K40" s="658"/>
      <c r="L40" s="659"/>
      <c r="M40" s="658"/>
      <c r="N40" s="659"/>
      <c r="O40" s="658"/>
      <c r="P40" s="659"/>
      <c r="R40" s="620"/>
      <c r="S40" s="621"/>
      <c r="T40" s="620"/>
      <c r="U40" s="621"/>
      <c r="V40" s="620"/>
      <c r="W40" s="621"/>
      <c r="Y40" s="615"/>
      <c r="Z40" s="615"/>
      <c r="AA40" s="616"/>
      <c r="AB40" s="616"/>
      <c r="AC40" s="616"/>
      <c r="AD40" s="616"/>
      <c r="AV40" s="399"/>
      <c r="AW40" s="314"/>
      <c r="AX40" s="314"/>
      <c r="AY40" s="314"/>
      <c r="AZ40" s="314"/>
      <c r="BA40" s="314"/>
      <c r="BB40" s="400"/>
      <c r="BD40" s="51"/>
      <c r="BE40" s="5"/>
      <c r="BF40" s="147"/>
      <c r="BH40" s="193"/>
      <c r="BI40" s="187"/>
      <c r="BJ40" s="48"/>
      <c r="BK40" s="48"/>
      <c r="BL40" s="189"/>
      <c r="BM40" s="189"/>
    </row>
    <row r="41" spans="1:65">
      <c r="A41" s="2"/>
      <c r="B41" s="308"/>
      <c r="C41" s="308"/>
      <c r="D41" s="308"/>
      <c r="E41" s="308"/>
      <c r="F41" s="308"/>
      <c r="G41" s="4"/>
      <c r="H41" s="633"/>
      <c r="I41" s="633"/>
      <c r="K41" s="658"/>
      <c r="L41" s="659"/>
      <c r="M41" s="658"/>
      <c r="N41" s="659"/>
      <c r="O41" s="658"/>
      <c r="P41" s="659"/>
      <c r="R41" s="620"/>
      <c r="S41" s="621"/>
      <c r="T41" s="620"/>
      <c r="U41" s="621"/>
      <c r="V41" s="620"/>
      <c r="W41" s="621"/>
      <c r="Y41" s="615"/>
      <c r="Z41" s="615"/>
      <c r="AA41" s="616"/>
      <c r="AB41" s="616"/>
      <c r="AC41" s="616"/>
      <c r="AD41" s="616"/>
      <c r="AV41" s="399"/>
      <c r="AW41" s="314"/>
      <c r="AX41" s="314"/>
      <c r="AY41" s="314"/>
      <c r="AZ41" s="314"/>
      <c r="BA41" s="314"/>
      <c r="BB41" s="400"/>
      <c r="BD41" s="51"/>
      <c r="BE41" s="5"/>
      <c r="BF41" s="147"/>
      <c r="BH41" s="193"/>
      <c r="BI41" s="187"/>
      <c r="BJ41" s="48"/>
      <c r="BK41" s="48"/>
      <c r="BL41" s="189"/>
      <c r="BM41" s="189"/>
    </row>
    <row r="42" spans="1:65" ht="14.7" thickBot="1">
      <c r="A42" s="2"/>
      <c r="B42" s="308"/>
      <c r="C42" s="308"/>
      <c r="D42" s="308"/>
      <c r="E42" s="308"/>
      <c r="F42" s="308"/>
      <c r="G42" s="4"/>
      <c r="H42" s="633"/>
      <c r="I42" s="633"/>
      <c r="K42" s="660"/>
      <c r="L42" s="661"/>
      <c r="M42" s="660"/>
      <c r="N42" s="661"/>
      <c r="O42" s="660"/>
      <c r="P42" s="661"/>
      <c r="R42" s="622"/>
      <c r="S42" s="623"/>
      <c r="T42" s="622"/>
      <c r="U42" s="623"/>
      <c r="V42" s="622"/>
      <c r="W42" s="623"/>
      <c r="Y42" s="615"/>
      <c r="Z42" s="615"/>
      <c r="AA42" s="616"/>
      <c r="AB42" s="616"/>
      <c r="AC42" s="616"/>
      <c r="AD42" s="616"/>
      <c r="AV42" s="401"/>
      <c r="AW42" s="402"/>
      <c r="AX42" s="402"/>
      <c r="AY42" s="402"/>
      <c r="AZ42" s="402"/>
      <c r="BA42" s="402"/>
      <c r="BB42" s="403"/>
      <c r="BD42" s="148"/>
      <c r="BE42" s="52"/>
      <c r="BF42" s="149"/>
      <c r="BH42" s="193"/>
      <c r="BI42" s="187"/>
      <c r="BJ42" s="48"/>
      <c r="BK42" s="48"/>
      <c r="BL42" s="189"/>
      <c r="BM42" s="189"/>
    </row>
    <row r="43" spans="1:65" ht="17.100000000000001" thickBot="1">
      <c r="A43" s="2"/>
      <c r="B43" s="308"/>
      <c r="C43" s="308"/>
      <c r="D43" s="308"/>
      <c r="E43" s="308"/>
      <c r="F43" s="308"/>
      <c r="G43" s="4"/>
      <c r="H43" s="633"/>
      <c r="I43" s="633"/>
      <c r="K43" s="2"/>
      <c r="L43" s="2"/>
      <c r="M43" s="2"/>
      <c r="N43" s="2"/>
      <c r="O43" s="2"/>
      <c r="P43" s="2"/>
      <c r="R43" s="2"/>
      <c r="S43" s="2"/>
      <c r="T43" s="2"/>
      <c r="U43" s="2"/>
      <c r="V43" s="2"/>
      <c r="W43" s="2"/>
      <c r="AV43" s="134" t="s">
        <v>87</v>
      </c>
      <c r="BD43" s="51" t="s">
        <v>178</v>
      </c>
      <c r="BE43" s="5"/>
      <c r="BF43" s="147"/>
      <c r="BH43" s="193"/>
      <c r="BI43" s="187"/>
      <c r="BJ43" s="48"/>
      <c r="BK43" s="48"/>
      <c r="BL43" s="189"/>
      <c r="BM43" s="189"/>
    </row>
    <row r="44" spans="1:65" ht="14.65" customHeight="1">
      <c r="A44" s="2"/>
      <c r="B44" s="308"/>
      <c r="C44" s="308"/>
      <c r="D44" s="308"/>
      <c r="E44" s="308"/>
      <c r="F44" s="308"/>
      <c r="G44" s="4"/>
      <c r="H44" s="633"/>
      <c r="I44" s="633"/>
      <c r="K44" s="2"/>
      <c r="L44" s="2"/>
      <c r="M44" s="2"/>
      <c r="N44" s="2"/>
      <c r="O44" s="2"/>
      <c r="P44" s="2"/>
      <c r="R44" s="2"/>
      <c r="S44" s="2"/>
      <c r="T44" s="2"/>
      <c r="U44" s="2"/>
      <c r="V44" s="2"/>
      <c r="W44" s="2"/>
      <c r="AV44" s="440" t="s">
        <v>228</v>
      </c>
      <c r="AW44" s="441"/>
      <c r="AX44" s="441"/>
      <c r="AY44" s="441"/>
      <c r="AZ44" s="441"/>
      <c r="BA44" s="441"/>
      <c r="BB44" s="442"/>
      <c r="BD44" s="51" t="s">
        <v>229</v>
      </c>
      <c r="BE44" s="5"/>
      <c r="BF44" s="147"/>
      <c r="BH44" s="193"/>
      <c r="BI44" s="187"/>
      <c r="BJ44" s="48"/>
      <c r="BK44" s="48"/>
      <c r="BL44" s="188"/>
      <c r="BM44" s="189"/>
    </row>
    <row r="45" spans="1:65" ht="14.7" thickBot="1">
      <c r="A45" s="2"/>
      <c r="B45" s="308"/>
      <c r="C45" s="308"/>
      <c r="D45" s="308"/>
      <c r="E45" s="308"/>
      <c r="F45" s="308"/>
      <c r="G45" s="4"/>
      <c r="H45" s="633"/>
      <c r="I45" s="633"/>
      <c r="K45" s="624" t="s">
        <v>230</v>
      </c>
      <c r="L45" s="624"/>
      <c r="M45" s="624" t="s">
        <v>230</v>
      </c>
      <c r="N45" s="624"/>
      <c r="O45" s="624" t="s">
        <v>230</v>
      </c>
      <c r="P45" s="624"/>
      <c r="R45" s="624" t="s">
        <v>230</v>
      </c>
      <c r="S45" s="624"/>
      <c r="T45" s="624" t="s">
        <v>230</v>
      </c>
      <c r="U45" s="624"/>
      <c r="V45" s="624" t="s">
        <v>230</v>
      </c>
      <c r="W45" s="624"/>
      <c r="AV45" s="399"/>
      <c r="AW45" s="314"/>
      <c r="AX45" s="314"/>
      <c r="AY45" s="314"/>
      <c r="AZ45" s="314"/>
      <c r="BA45" s="314"/>
      <c r="BB45" s="400"/>
      <c r="BD45" s="51"/>
      <c r="BE45" s="5"/>
      <c r="BF45" s="147"/>
      <c r="BH45" s="193"/>
      <c r="BI45" s="187"/>
      <c r="BJ45" s="48"/>
      <c r="BK45" s="48"/>
      <c r="BL45" s="189"/>
      <c r="BM45" s="189"/>
    </row>
    <row r="46" spans="1:65">
      <c r="A46" s="2"/>
      <c r="B46" s="308"/>
      <c r="C46" s="308"/>
      <c r="D46" s="308"/>
      <c r="E46" s="308"/>
      <c r="F46" s="308"/>
      <c r="G46" s="4"/>
      <c r="H46" s="633"/>
      <c r="I46" s="633"/>
      <c r="K46" s="674">
        <f>Admin!$Y$4*Admin!K38</f>
        <v>9.9900000000000003E-2</v>
      </c>
      <c r="L46" s="675"/>
      <c r="M46" s="674">
        <f>Admin!$Y$4*Admin!M38</f>
        <v>9.9900000000000003E-2</v>
      </c>
      <c r="N46" s="675"/>
      <c r="O46" s="674">
        <f>Admin!$Y$4*Admin!O38</f>
        <v>9.9900000000000003E-2</v>
      </c>
      <c r="P46" s="675"/>
      <c r="R46" s="713">
        <f>Admin!K46*Y24</f>
        <v>0</v>
      </c>
      <c r="S46" s="714"/>
      <c r="T46" s="713">
        <f>Admin!M46*AA24</f>
        <v>0</v>
      </c>
      <c r="U46" s="714"/>
      <c r="V46" s="713">
        <f>Admin!O46*AC24</f>
        <v>0</v>
      </c>
      <c r="W46" s="714"/>
      <c r="AV46" s="399"/>
      <c r="AW46" s="314"/>
      <c r="AX46" s="314"/>
      <c r="AY46" s="314"/>
      <c r="AZ46" s="314"/>
      <c r="BA46" s="314"/>
      <c r="BB46" s="400"/>
      <c r="BD46" s="51"/>
      <c r="BE46" s="5"/>
      <c r="BF46" s="147"/>
      <c r="BH46" s="193"/>
      <c r="BI46" s="187"/>
      <c r="BJ46" s="48"/>
      <c r="BK46" s="48"/>
      <c r="BL46" s="189"/>
      <c r="BM46" s="189"/>
    </row>
    <row r="47" spans="1:65" ht="14.7" thickBot="1">
      <c r="A47" s="2"/>
      <c r="B47" s="308"/>
      <c r="C47" s="308"/>
      <c r="D47" s="308"/>
      <c r="E47" s="308"/>
      <c r="F47" s="308"/>
      <c r="G47" s="4"/>
      <c r="H47" s="633"/>
      <c r="I47" s="633"/>
      <c r="K47" s="676"/>
      <c r="L47" s="677"/>
      <c r="M47" s="676"/>
      <c r="N47" s="677"/>
      <c r="O47" s="676"/>
      <c r="P47" s="677"/>
      <c r="R47" s="715"/>
      <c r="S47" s="716"/>
      <c r="T47" s="715"/>
      <c r="U47" s="716"/>
      <c r="V47" s="715"/>
      <c r="W47" s="716"/>
      <c r="AV47" s="401"/>
      <c r="AW47" s="402"/>
      <c r="AX47" s="402"/>
      <c r="AY47" s="402"/>
      <c r="AZ47" s="402"/>
      <c r="BA47" s="402"/>
      <c r="BB47" s="403"/>
      <c r="BD47" s="148"/>
      <c r="BE47" s="52"/>
      <c r="BF47" s="149"/>
      <c r="BH47" s="193"/>
      <c r="BI47" s="187"/>
      <c r="BJ47" s="48"/>
      <c r="BK47" s="48"/>
      <c r="BL47" s="189"/>
      <c r="BM47" s="189"/>
    </row>
    <row r="48" spans="1:65" ht="17.100000000000001" thickBot="1">
      <c r="A48" s="2"/>
      <c r="B48" s="308"/>
      <c r="C48" s="308"/>
      <c r="D48" s="308"/>
      <c r="E48" s="308"/>
      <c r="F48" s="308"/>
      <c r="G48" s="4"/>
      <c r="H48" s="633"/>
      <c r="I48" s="633"/>
      <c r="K48" s="676"/>
      <c r="L48" s="677"/>
      <c r="M48" s="676"/>
      <c r="N48" s="677"/>
      <c r="O48" s="676"/>
      <c r="P48" s="677"/>
      <c r="R48" s="715"/>
      <c r="S48" s="716"/>
      <c r="T48" s="715"/>
      <c r="U48" s="716"/>
      <c r="V48" s="715"/>
      <c r="W48" s="716"/>
      <c r="AV48" s="134" t="s">
        <v>88</v>
      </c>
      <c r="BD48" s="51" t="s">
        <v>178</v>
      </c>
      <c r="BE48" s="5"/>
      <c r="BF48" s="147"/>
      <c r="BH48" s="193"/>
      <c r="BI48" s="187"/>
      <c r="BJ48" s="48"/>
      <c r="BK48" s="48"/>
      <c r="BL48" s="189"/>
      <c r="BM48" s="189"/>
    </row>
    <row r="49" spans="1:65" ht="14.65" customHeight="1">
      <c r="A49" s="2"/>
      <c r="B49" s="308"/>
      <c r="C49" s="308"/>
      <c r="D49" s="308"/>
      <c r="E49" s="308"/>
      <c r="F49" s="308"/>
      <c r="G49" s="4"/>
      <c r="H49" s="633"/>
      <c r="I49" s="633"/>
      <c r="K49" s="676"/>
      <c r="L49" s="677"/>
      <c r="M49" s="676"/>
      <c r="N49" s="677"/>
      <c r="O49" s="676"/>
      <c r="P49" s="677"/>
      <c r="R49" s="715"/>
      <c r="S49" s="716"/>
      <c r="T49" s="715"/>
      <c r="U49" s="716"/>
      <c r="V49" s="715"/>
      <c r="W49" s="716"/>
      <c r="AV49" s="440" t="s">
        <v>231</v>
      </c>
      <c r="AW49" s="441"/>
      <c r="AX49" s="441"/>
      <c r="AY49" s="441"/>
      <c r="AZ49" s="441"/>
      <c r="BA49" s="441"/>
      <c r="BB49" s="442"/>
      <c r="BD49" s="51" t="s">
        <v>184</v>
      </c>
      <c r="BE49" s="5"/>
      <c r="BF49" s="147"/>
      <c r="BH49" s="193"/>
      <c r="BI49" s="187"/>
      <c r="BJ49" s="48"/>
      <c r="BK49" s="48"/>
      <c r="BL49" s="188"/>
      <c r="BM49" s="189"/>
    </row>
    <row r="50" spans="1:65" ht="14.7" thickBot="1">
      <c r="A50" s="2"/>
      <c r="B50" s="308"/>
      <c r="C50" s="308"/>
      <c r="D50" s="308"/>
      <c r="E50" s="308"/>
      <c r="F50" s="308"/>
      <c r="G50" s="4"/>
      <c r="H50" s="633"/>
      <c r="I50" s="633"/>
      <c r="K50" s="678"/>
      <c r="L50" s="679"/>
      <c r="M50" s="678"/>
      <c r="N50" s="679"/>
      <c r="O50" s="678"/>
      <c r="P50" s="679"/>
      <c r="R50" s="717"/>
      <c r="S50" s="718"/>
      <c r="T50" s="717"/>
      <c r="U50" s="718"/>
      <c r="V50" s="717"/>
      <c r="W50" s="718"/>
      <c r="AV50" s="399"/>
      <c r="AW50" s="314"/>
      <c r="AX50" s="314"/>
      <c r="AY50" s="314"/>
      <c r="AZ50" s="314"/>
      <c r="BA50" s="314"/>
      <c r="BB50" s="400"/>
      <c r="BD50" s="51"/>
      <c r="BE50" s="5"/>
      <c r="BF50" s="147"/>
      <c r="BH50" s="193"/>
      <c r="BI50" s="187"/>
      <c r="BJ50" s="48"/>
      <c r="BK50" s="48"/>
      <c r="BL50" s="189"/>
      <c r="BM50" s="189"/>
    </row>
    <row r="51" spans="1:65" ht="14.7" thickBot="1">
      <c r="A51" s="2"/>
      <c r="B51" s="308"/>
      <c r="C51" s="308"/>
      <c r="D51" s="308"/>
      <c r="E51" s="308"/>
      <c r="F51" s="308"/>
      <c r="G51" s="4"/>
      <c r="H51" s="633"/>
      <c r="I51" s="633"/>
      <c r="K51" s="624" t="s">
        <v>232</v>
      </c>
      <c r="L51" s="624"/>
      <c r="M51" s="624" t="s">
        <v>232</v>
      </c>
      <c r="N51" s="624"/>
      <c r="O51" s="624" t="s">
        <v>232</v>
      </c>
      <c r="P51" s="624"/>
      <c r="R51" s="624" t="s">
        <v>232</v>
      </c>
      <c r="S51" s="624"/>
      <c r="T51" s="624" t="s">
        <v>232</v>
      </c>
      <c r="U51" s="624"/>
      <c r="V51" s="624" t="s">
        <v>232</v>
      </c>
      <c r="W51" s="624"/>
      <c r="AV51" s="399"/>
      <c r="AW51" s="314"/>
      <c r="AX51" s="314"/>
      <c r="AY51" s="314"/>
      <c r="AZ51" s="314"/>
      <c r="BA51" s="314"/>
      <c r="BB51" s="400"/>
      <c r="BD51" s="51"/>
      <c r="BE51" s="5"/>
      <c r="BF51" s="147"/>
      <c r="BH51" s="193"/>
      <c r="BI51" s="187"/>
      <c r="BJ51" s="48"/>
      <c r="BK51" s="48"/>
      <c r="BL51" s="189"/>
      <c r="BM51" s="189"/>
    </row>
    <row r="52" spans="1:65" ht="14.7" thickBot="1">
      <c r="A52" s="2"/>
      <c r="B52" s="308"/>
      <c r="C52" s="308"/>
      <c r="D52" s="308"/>
      <c r="E52" s="308"/>
      <c r="F52" s="308"/>
      <c r="G52" s="4"/>
      <c r="H52" s="633"/>
      <c r="I52" s="633"/>
      <c r="K52" s="674">
        <f>IF(Admin!K38*(Admin!$AA$4)&gt;=1, 1, Admin!K38*(Admin!$AA$4))</f>
        <v>0.05</v>
      </c>
      <c r="L52" s="675"/>
      <c r="M52" s="674">
        <f>IF(Admin!M38*(Admin!$AA$4)&gt;=1, 1, Admin!M38*(Admin!$AA$4))</f>
        <v>0.05</v>
      </c>
      <c r="N52" s="675"/>
      <c r="O52" s="674">
        <f>IF(Admin!O38*(Admin!$AA$4)&gt;=1, 1, Admin!O38*(Admin!$AA$4))</f>
        <v>0.05</v>
      </c>
      <c r="P52" s="675"/>
      <c r="R52" s="713">
        <f>Admin!K52*Y24</f>
        <v>0</v>
      </c>
      <c r="S52" s="714"/>
      <c r="T52" s="713">
        <f>Admin!M52*AA24</f>
        <v>0</v>
      </c>
      <c r="U52" s="714"/>
      <c r="V52" s="713">
        <f>Admin!O52*AC24</f>
        <v>0</v>
      </c>
      <c r="W52" s="714"/>
      <c r="AV52" s="401"/>
      <c r="AW52" s="402"/>
      <c r="AX52" s="402"/>
      <c r="AY52" s="402"/>
      <c r="AZ52" s="402"/>
      <c r="BA52" s="402"/>
      <c r="BB52" s="403"/>
      <c r="BD52" s="148"/>
      <c r="BE52" s="52"/>
      <c r="BF52" s="149"/>
      <c r="BH52" s="193"/>
      <c r="BI52" s="187"/>
      <c r="BJ52" s="48"/>
      <c r="BK52" s="48"/>
      <c r="BL52" s="189"/>
      <c r="BM52" s="189"/>
    </row>
    <row r="53" spans="1:65" ht="17.100000000000001" thickBot="1">
      <c r="A53" s="2"/>
      <c r="B53" s="308"/>
      <c r="C53" s="308"/>
      <c r="D53" s="308"/>
      <c r="E53" s="308"/>
      <c r="F53" s="308"/>
      <c r="G53" s="4"/>
      <c r="H53" s="633"/>
      <c r="I53" s="633"/>
      <c r="K53" s="676"/>
      <c r="L53" s="677"/>
      <c r="M53" s="676"/>
      <c r="N53" s="677"/>
      <c r="O53" s="676"/>
      <c r="P53" s="677"/>
      <c r="R53" s="715"/>
      <c r="S53" s="716"/>
      <c r="T53" s="715"/>
      <c r="U53" s="716"/>
      <c r="V53" s="715"/>
      <c r="W53" s="716"/>
      <c r="AV53" s="134" t="s">
        <v>101</v>
      </c>
      <c r="BD53" s="51" t="s">
        <v>178</v>
      </c>
      <c r="BE53" s="5"/>
      <c r="BF53" s="147"/>
      <c r="BH53" s="193"/>
      <c r="BI53" s="187"/>
      <c r="BJ53" s="48"/>
      <c r="BK53" s="48"/>
      <c r="BL53" s="189"/>
      <c r="BM53" s="189"/>
    </row>
    <row r="54" spans="1:65" ht="14.65" customHeight="1">
      <c r="A54" s="2"/>
      <c r="B54" s="308"/>
      <c r="C54" s="308"/>
      <c r="D54" s="308"/>
      <c r="E54" s="308"/>
      <c r="F54" s="308"/>
      <c r="G54" s="4"/>
      <c r="H54" s="633"/>
      <c r="I54" s="633"/>
      <c r="K54" s="676"/>
      <c r="L54" s="677"/>
      <c r="M54" s="676"/>
      <c r="N54" s="677"/>
      <c r="O54" s="676"/>
      <c r="P54" s="677"/>
      <c r="R54" s="715"/>
      <c r="S54" s="716"/>
      <c r="T54" s="715"/>
      <c r="U54" s="716"/>
      <c r="V54" s="715"/>
      <c r="W54" s="716"/>
      <c r="AV54" s="440" t="s">
        <v>233</v>
      </c>
      <c r="AW54" s="441"/>
      <c r="AX54" s="441"/>
      <c r="AY54" s="441"/>
      <c r="AZ54" s="441"/>
      <c r="BA54" s="441"/>
      <c r="BB54" s="442"/>
      <c r="BD54" s="51" t="s">
        <v>234</v>
      </c>
      <c r="BE54" s="5"/>
      <c r="BF54" s="147"/>
      <c r="BH54" s="193"/>
      <c r="BI54" s="187"/>
      <c r="BJ54" s="48"/>
      <c r="BK54" s="48"/>
      <c r="BL54" s="188"/>
      <c r="BM54" s="189"/>
    </row>
    <row r="55" spans="1:65">
      <c r="A55" s="2"/>
      <c r="B55" s="308"/>
      <c r="C55" s="308"/>
      <c r="D55" s="308"/>
      <c r="E55" s="308"/>
      <c r="F55" s="308"/>
      <c r="G55" s="4"/>
      <c r="H55" s="633"/>
      <c r="I55" s="633"/>
      <c r="K55" s="676"/>
      <c r="L55" s="677"/>
      <c r="M55" s="676"/>
      <c r="N55" s="677"/>
      <c r="O55" s="676"/>
      <c r="P55" s="677"/>
      <c r="R55" s="715"/>
      <c r="S55" s="716"/>
      <c r="T55" s="715"/>
      <c r="U55" s="716"/>
      <c r="V55" s="715"/>
      <c r="W55" s="716"/>
      <c r="AV55" s="399"/>
      <c r="AW55" s="314"/>
      <c r="AX55" s="314"/>
      <c r="AY55" s="314"/>
      <c r="AZ55" s="314"/>
      <c r="BA55" s="314"/>
      <c r="BB55" s="400"/>
      <c r="BD55" s="51"/>
      <c r="BE55" s="5"/>
      <c r="BF55" s="147"/>
      <c r="BH55" s="193"/>
      <c r="BI55" s="187"/>
      <c r="BJ55" s="48"/>
      <c r="BK55" s="48"/>
      <c r="BL55" s="189"/>
      <c r="BM55" s="189"/>
    </row>
    <row r="56" spans="1:65" ht="14.7" thickBot="1">
      <c r="A56" s="2"/>
      <c r="B56" s="631"/>
      <c r="C56" s="631"/>
      <c r="D56" s="631"/>
      <c r="E56" s="631"/>
      <c r="F56" s="631"/>
      <c r="G56" s="4"/>
      <c r="H56" s="634"/>
      <c r="I56" s="634"/>
      <c r="K56" s="678"/>
      <c r="L56" s="679"/>
      <c r="M56" s="678"/>
      <c r="N56" s="679"/>
      <c r="O56" s="678"/>
      <c r="P56" s="679"/>
      <c r="R56" s="717"/>
      <c r="S56" s="718"/>
      <c r="T56" s="717"/>
      <c r="U56" s="718"/>
      <c r="V56" s="717"/>
      <c r="W56" s="718"/>
      <c r="AV56" s="399"/>
      <c r="AW56" s="314"/>
      <c r="AX56" s="314"/>
      <c r="AY56" s="314"/>
      <c r="AZ56" s="314"/>
      <c r="BA56" s="314"/>
      <c r="BB56" s="400"/>
      <c r="BD56" s="51"/>
      <c r="BE56" s="5"/>
      <c r="BF56" s="147"/>
      <c r="BH56" s="193"/>
      <c r="BI56" s="187"/>
      <c r="BJ56" s="48"/>
      <c r="BK56" s="48"/>
      <c r="BL56" s="189"/>
      <c r="BM56" s="189"/>
    </row>
    <row r="57" spans="1:65" ht="14.7" thickBot="1">
      <c r="A57" s="2"/>
      <c r="B57" s="635"/>
      <c r="C57" s="635"/>
      <c r="D57" s="635"/>
      <c r="E57" s="635"/>
      <c r="F57" s="635"/>
      <c r="G57" s="4"/>
      <c r="H57" s="632">
        <v>4</v>
      </c>
      <c r="I57" s="632" t="s">
        <v>235</v>
      </c>
      <c r="K57" s="2"/>
      <c r="L57" s="2"/>
      <c r="M57" s="2"/>
      <c r="N57" s="2"/>
      <c r="O57" s="2"/>
      <c r="P57" s="2"/>
      <c r="R57" s="2"/>
      <c r="S57" s="2"/>
      <c r="T57" s="2"/>
      <c r="U57" s="2"/>
      <c r="V57" s="2"/>
      <c r="W57" s="2"/>
      <c r="AV57" s="401"/>
      <c r="AW57" s="402"/>
      <c r="AX57" s="402"/>
      <c r="AY57" s="402"/>
      <c r="AZ57" s="402"/>
      <c r="BA57" s="402"/>
      <c r="BB57" s="403"/>
      <c r="BD57" s="148"/>
      <c r="BE57" s="52"/>
      <c r="BF57" s="149"/>
      <c r="BH57" s="193"/>
      <c r="BI57" s="187"/>
      <c r="BJ57" s="48"/>
      <c r="BK57" s="48"/>
      <c r="BL57" s="189"/>
      <c r="BM57" s="189"/>
    </row>
    <row r="58" spans="1:65" ht="17.100000000000001" thickBot="1">
      <c r="A58" s="2"/>
      <c r="B58" s="635"/>
      <c r="C58" s="635"/>
      <c r="D58" s="635"/>
      <c r="E58" s="635"/>
      <c r="F58" s="635"/>
      <c r="G58" s="4"/>
      <c r="H58" s="633"/>
      <c r="I58" s="633"/>
      <c r="K58" s="2"/>
      <c r="L58" s="2"/>
      <c r="M58" s="2"/>
      <c r="N58" s="2"/>
      <c r="O58" s="2"/>
      <c r="P58" s="2"/>
      <c r="R58" s="2"/>
      <c r="S58" s="2"/>
      <c r="T58" s="2"/>
      <c r="U58" s="2"/>
      <c r="V58" s="2"/>
      <c r="W58" s="2"/>
      <c r="AV58" s="134" t="s">
        <v>90</v>
      </c>
      <c r="BD58" s="51" t="s">
        <v>178</v>
      </c>
      <c r="BE58" s="5"/>
      <c r="BF58" s="147"/>
      <c r="BH58" s="193"/>
      <c r="BI58" s="187"/>
      <c r="BJ58" s="48"/>
      <c r="BK58" s="48"/>
      <c r="BL58" s="189"/>
      <c r="BM58" s="189"/>
    </row>
    <row r="59" spans="1:65" ht="14.85" customHeight="1" thickBot="1">
      <c r="A59" s="2"/>
      <c r="B59" s="635"/>
      <c r="C59" s="635"/>
      <c r="D59" s="635"/>
      <c r="E59" s="635"/>
      <c r="F59" s="635"/>
      <c r="G59" s="4"/>
      <c r="H59" s="633"/>
      <c r="I59" s="633"/>
      <c r="K59" s="624" t="s">
        <v>236</v>
      </c>
      <c r="L59" s="624"/>
      <c r="M59" s="624" t="s">
        <v>236</v>
      </c>
      <c r="N59" s="624"/>
      <c r="O59" s="624" t="s">
        <v>236</v>
      </c>
      <c r="P59" s="624"/>
      <c r="R59" s="624" t="s">
        <v>236</v>
      </c>
      <c r="S59" s="624"/>
      <c r="T59" s="624" t="s">
        <v>236</v>
      </c>
      <c r="U59" s="624"/>
      <c r="V59" s="624" t="s">
        <v>236</v>
      </c>
      <c r="W59" s="624"/>
      <c r="AV59" s="440" t="s">
        <v>233</v>
      </c>
      <c r="AW59" s="441"/>
      <c r="AX59" s="441"/>
      <c r="AY59" s="441"/>
      <c r="AZ59" s="441"/>
      <c r="BA59" s="441"/>
      <c r="BB59" s="442"/>
      <c r="BD59" s="51" t="s">
        <v>234</v>
      </c>
      <c r="BE59" s="5"/>
      <c r="BF59" s="147"/>
      <c r="BH59" s="193"/>
      <c r="BI59" s="187"/>
      <c r="BJ59" s="48"/>
      <c r="BK59" s="48"/>
      <c r="BL59" s="188"/>
      <c r="BM59" s="189"/>
    </row>
    <row r="60" spans="1:65">
      <c r="A60" s="2"/>
      <c r="B60" s="635"/>
      <c r="C60" s="635"/>
      <c r="D60" s="635"/>
      <c r="E60" s="635"/>
      <c r="F60" s="635"/>
      <c r="G60" s="4"/>
      <c r="H60" s="633"/>
      <c r="I60" s="633"/>
      <c r="K60" s="668">
        <f>Admin!K52*Admin!$Y$4</f>
        <v>4.9950000000000001E-2</v>
      </c>
      <c r="L60" s="669"/>
      <c r="M60" s="668">
        <f>Admin!M52*Admin!$Y$4</f>
        <v>4.9950000000000001E-2</v>
      </c>
      <c r="N60" s="669"/>
      <c r="O60" s="668">
        <f>Admin!O52*Admin!$Y$4</f>
        <v>4.9950000000000001E-2</v>
      </c>
      <c r="P60" s="669"/>
      <c r="R60" s="707">
        <f>Admin!K60*Y24</f>
        <v>0</v>
      </c>
      <c r="S60" s="708"/>
      <c r="T60" s="707">
        <f>Admin!M60*AA24</f>
        <v>0</v>
      </c>
      <c r="U60" s="708"/>
      <c r="V60" s="707">
        <f>Admin!O60*AC24</f>
        <v>0</v>
      </c>
      <c r="W60" s="708"/>
      <c r="AV60" s="399"/>
      <c r="AW60" s="314"/>
      <c r="AX60" s="314"/>
      <c r="AY60" s="314"/>
      <c r="AZ60" s="314"/>
      <c r="BA60" s="314"/>
      <c r="BB60" s="400"/>
      <c r="BD60" s="51"/>
      <c r="BE60" s="5"/>
      <c r="BF60" s="147"/>
      <c r="BH60" s="193"/>
      <c r="BI60" s="187"/>
      <c r="BJ60" s="48"/>
      <c r="BK60" s="48"/>
      <c r="BL60" s="189"/>
      <c r="BM60" s="189"/>
    </row>
    <row r="61" spans="1:65">
      <c r="A61" s="2"/>
      <c r="B61" s="635"/>
      <c r="C61" s="635"/>
      <c r="D61" s="635"/>
      <c r="E61" s="635"/>
      <c r="F61" s="635"/>
      <c r="G61" s="4"/>
      <c r="H61" s="633"/>
      <c r="I61" s="633"/>
      <c r="K61" s="670"/>
      <c r="L61" s="671"/>
      <c r="M61" s="670"/>
      <c r="N61" s="671"/>
      <c r="O61" s="670"/>
      <c r="P61" s="671"/>
      <c r="R61" s="709"/>
      <c r="S61" s="710"/>
      <c r="T61" s="709"/>
      <c r="U61" s="710"/>
      <c r="V61" s="709"/>
      <c r="W61" s="710"/>
      <c r="AV61" s="399"/>
      <c r="AW61" s="314"/>
      <c r="AX61" s="314"/>
      <c r="AY61" s="314"/>
      <c r="AZ61" s="314"/>
      <c r="BA61" s="314"/>
      <c r="BB61" s="400"/>
      <c r="BD61" s="51"/>
      <c r="BE61" s="5"/>
      <c r="BF61" s="147"/>
      <c r="BH61" s="193"/>
      <c r="BI61" s="187"/>
      <c r="BJ61" s="48"/>
      <c r="BK61" s="48"/>
      <c r="BL61" s="189"/>
      <c r="BM61" s="189"/>
    </row>
    <row r="62" spans="1:65" ht="14.7" thickBot="1">
      <c r="A62" s="2"/>
      <c r="B62" s="635"/>
      <c r="C62" s="635"/>
      <c r="D62" s="635"/>
      <c r="E62" s="635"/>
      <c r="F62" s="635"/>
      <c r="G62" s="4"/>
      <c r="H62" s="633"/>
      <c r="I62" s="633"/>
      <c r="K62" s="670"/>
      <c r="L62" s="671"/>
      <c r="M62" s="670"/>
      <c r="N62" s="671"/>
      <c r="O62" s="670"/>
      <c r="P62" s="671"/>
      <c r="R62" s="709"/>
      <c r="S62" s="710"/>
      <c r="T62" s="709"/>
      <c r="U62" s="710"/>
      <c r="V62" s="709"/>
      <c r="W62" s="710"/>
      <c r="AV62" s="401"/>
      <c r="AW62" s="402"/>
      <c r="AX62" s="402"/>
      <c r="AY62" s="402"/>
      <c r="AZ62" s="402"/>
      <c r="BA62" s="402"/>
      <c r="BB62" s="403"/>
      <c r="BD62" s="148"/>
      <c r="BE62" s="52"/>
      <c r="BF62" s="149"/>
      <c r="BH62" s="193"/>
      <c r="BI62" s="187"/>
      <c r="BJ62" s="48"/>
      <c r="BK62" s="48"/>
      <c r="BL62" s="189"/>
      <c r="BM62" s="189"/>
    </row>
    <row r="63" spans="1:65">
      <c r="A63" s="2"/>
      <c r="B63" s="635"/>
      <c r="C63" s="635"/>
      <c r="D63" s="635"/>
      <c r="E63" s="635"/>
      <c r="F63" s="635"/>
      <c r="G63" s="4"/>
      <c r="H63" s="633"/>
      <c r="I63" s="633"/>
      <c r="K63" s="670"/>
      <c r="L63" s="671"/>
      <c r="M63" s="670"/>
      <c r="N63" s="671"/>
      <c r="O63" s="670"/>
      <c r="P63" s="671"/>
      <c r="R63" s="709"/>
      <c r="S63" s="710"/>
      <c r="T63" s="709"/>
      <c r="U63" s="710"/>
      <c r="V63" s="709"/>
      <c r="W63" s="710"/>
      <c r="BH63" s="193"/>
      <c r="BI63" s="187"/>
      <c r="BJ63" s="48"/>
      <c r="BK63" s="48"/>
      <c r="BL63" s="189"/>
      <c r="BM63" s="189"/>
    </row>
    <row r="64" spans="1:65" ht="14.7" thickBot="1">
      <c r="A64" s="2"/>
      <c r="B64" s="635"/>
      <c r="C64" s="635"/>
      <c r="D64" s="635"/>
      <c r="E64" s="635"/>
      <c r="F64" s="635"/>
      <c r="G64" s="4"/>
      <c r="H64" s="633"/>
      <c r="I64" s="633"/>
      <c r="K64" s="672"/>
      <c r="L64" s="673"/>
      <c r="M64" s="672"/>
      <c r="N64" s="673"/>
      <c r="O64" s="672"/>
      <c r="P64" s="673"/>
      <c r="R64" s="711"/>
      <c r="S64" s="712"/>
      <c r="T64" s="711"/>
      <c r="U64" s="712"/>
      <c r="V64" s="711"/>
      <c r="W64" s="712"/>
      <c r="BH64" s="193"/>
      <c r="BI64" s="187"/>
      <c r="BJ64" s="48"/>
      <c r="BK64" s="48"/>
      <c r="BL64" s="188"/>
      <c r="BM64" s="189"/>
    </row>
    <row r="65" spans="1:65" ht="14.7" thickBot="1">
      <c r="A65" s="2"/>
      <c r="B65" s="635"/>
      <c r="C65" s="635"/>
      <c r="D65" s="635"/>
      <c r="E65" s="635"/>
      <c r="F65" s="635"/>
      <c r="G65" s="4"/>
      <c r="H65" s="633"/>
      <c r="I65" s="633"/>
      <c r="K65" s="624" t="s">
        <v>237</v>
      </c>
      <c r="L65" s="624"/>
      <c r="M65" s="624" t="s">
        <v>237</v>
      </c>
      <c r="N65" s="624"/>
      <c r="O65" s="624" t="s">
        <v>237</v>
      </c>
      <c r="P65" s="624"/>
      <c r="R65" s="624" t="s">
        <v>237</v>
      </c>
      <c r="S65" s="624"/>
      <c r="T65" s="624" t="s">
        <v>237</v>
      </c>
      <c r="U65" s="624"/>
      <c r="V65" s="624" t="s">
        <v>237</v>
      </c>
      <c r="W65" s="624"/>
      <c r="BH65" s="193"/>
      <c r="BI65" s="187"/>
      <c r="BJ65" s="48"/>
      <c r="BK65" s="48"/>
      <c r="BL65" s="189"/>
      <c r="BM65" s="189"/>
    </row>
    <row r="66" spans="1:65">
      <c r="A66" s="2"/>
      <c r="B66" s="635"/>
      <c r="C66" s="635"/>
      <c r="D66" s="635"/>
      <c r="E66" s="635"/>
      <c r="F66" s="635"/>
      <c r="G66" s="4"/>
      <c r="H66" s="633"/>
      <c r="I66" s="633"/>
      <c r="K66" s="662" t="s">
        <v>179</v>
      </c>
      <c r="L66" s="663"/>
      <c r="M66" s="662" t="s">
        <v>179</v>
      </c>
      <c r="N66" s="663"/>
      <c r="O66" s="662" t="s">
        <v>179</v>
      </c>
      <c r="P66" s="663"/>
      <c r="Q66" s="5"/>
      <c r="R66" s="662" t="s">
        <v>179</v>
      </c>
      <c r="S66" s="663"/>
      <c r="T66" s="662" t="s">
        <v>179</v>
      </c>
      <c r="U66" s="663"/>
      <c r="V66" s="662" t="s">
        <v>179</v>
      </c>
      <c r="W66" s="663"/>
      <c r="BH66" s="193"/>
      <c r="BI66" s="187"/>
      <c r="BJ66" s="48"/>
      <c r="BK66" s="48"/>
      <c r="BL66" s="189"/>
      <c r="BM66" s="189"/>
    </row>
    <row r="67" spans="1:65">
      <c r="A67" s="2"/>
      <c r="B67" s="635"/>
      <c r="C67" s="635"/>
      <c r="D67" s="635"/>
      <c r="E67" s="635"/>
      <c r="F67" s="635"/>
      <c r="G67" s="4"/>
      <c r="H67" s="633"/>
      <c r="I67" s="633"/>
      <c r="K67" s="664"/>
      <c r="L67" s="665"/>
      <c r="M67" s="664"/>
      <c r="N67" s="665"/>
      <c r="O67" s="664"/>
      <c r="P67" s="665"/>
      <c r="Q67" s="5"/>
      <c r="R67" s="664"/>
      <c r="S67" s="665"/>
      <c r="T67" s="664"/>
      <c r="U67" s="665"/>
      <c r="V67" s="664"/>
      <c r="W67" s="665"/>
      <c r="BH67" s="193"/>
      <c r="BI67" s="187"/>
      <c r="BJ67" s="48"/>
      <c r="BK67" s="48"/>
      <c r="BL67" s="189"/>
      <c r="BM67" s="189"/>
    </row>
    <row r="68" spans="1:65">
      <c r="A68" s="2"/>
      <c r="B68" s="635"/>
      <c r="C68" s="635"/>
      <c r="D68" s="635"/>
      <c r="E68" s="635"/>
      <c r="F68" s="635"/>
      <c r="G68" s="4"/>
      <c r="H68" s="633"/>
      <c r="I68" s="633"/>
      <c r="K68" s="664"/>
      <c r="L68" s="665"/>
      <c r="M68" s="664"/>
      <c r="N68" s="665"/>
      <c r="O68" s="664"/>
      <c r="P68" s="665"/>
      <c r="Q68" s="5"/>
      <c r="R68" s="664"/>
      <c r="S68" s="665"/>
      <c r="T68" s="664"/>
      <c r="U68" s="665"/>
      <c r="V68" s="664"/>
      <c r="W68" s="665"/>
      <c r="BH68" s="193"/>
      <c r="BI68" s="187"/>
      <c r="BJ68" s="48"/>
      <c r="BK68" s="48"/>
      <c r="BL68" s="189"/>
      <c r="BM68" s="189"/>
    </row>
    <row r="69" spans="1:65">
      <c r="A69" s="2"/>
      <c r="B69" s="635"/>
      <c r="C69" s="635"/>
      <c r="D69" s="635"/>
      <c r="E69" s="635"/>
      <c r="F69" s="635"/>
      <c r="G69" s="4"/>
      <c r="H69" s="633"/>
      <c r="I69" s="633"/>
      <c r="K69" s="664"/>
      <c r="L69" s="665"/>
      <c r="M69" s="664"/>
      <c r="N69" s="665"/>
      <c r="O69" s="664"/>
      <c r="P69" s="665"/>
      <c r="Q69" s="5"/>
      <c r="R69" s="664"/>
      <c r="S69" s="665"/>
      <c r="T69" s="664"/>
      <c r="U69" s="665"/>
      <c r="V69" s="664"/>
      <c r="W69" s="665"/>
      <c r="BH69" s="193"/>
    </row>
    <row r="70" spans="1:65" ht="14.7" thickBot="1">
      <c r="A70" s="2"/>
      <c r="B70" s="635"/>
      <c r="C70" s="635"/>
      <c r="D70" s="635"/>
      <c r="E70" s="635"/>
      <c r="F70" s="635"/>
      <c r="G70" s="4"/>
      <c r="H70" s="633"/>
      <c r="I70" s="633"/>
      <c r="K70" s="666"/>
      <c r="L70" s="667"/>
      <c r="M70" s="666"/>
      <c r="N70" s="667"/>
      <c r="O70" s="666"/>
      <c r="P70" s="667"/>
      <c r="Q70" s="5"/>
      <c r="R70" s="666"/>
      <c r="S70" s="667"/>
      <c r="T70" s="666"/>
      <c r="U70" s="667"/>
      <c r="V70" s="666"/>
      <c r="W70" s="667"/>
    </row>
    <row r="71" spans="1:65">
      <c r="A71" s="2"/>
      <c r="B71" s="635"/>
      <c r="C71" s="635"/>
      <c r="D71" s="635"/>
      <c r="E71" s="635"/>
      <c r="F71" s="635"/>
      <c r="G71" s="4"/>
      <c r="H71" s="633"/>
      <c r="I71" s="633"/>
      <c r="K71" s="2"/>
      <c r="L71" s="2"/>
      <c r="M71" s="2"/>
      <c r="N71" s="2"/>
      <c r="O71" s="2"/>
      <c r="P71" s="2"/>
      <c r="R71" s="2"/>
      <c r="S71" s="2"/>
      <c r="T71" s="2"/>
      <c r="U71" s="2"/>
      <c r="V71" s="2"/>
      <c r="W71" s="2"/>
    </row>
    <row r="72" spans="1:65">
      <c r="A72" s="2"/>
      <c r="B72" s="635"/>
      <c r="C72" s="635"/>
      <c r="D72" s="635"/>
      <c r="E72" s="635"/>
      <c r="F72" s="635"/>
      <c r="G72" s="4"/>
      <c r="H72" s="633"/>
      <c r="I72" s="633"/>
      <c r="K72" s="2"/>
      <c r="L72" s="2"/>
      <c r="M72" s="2"/>
      <c r="N72" s="2"/>
      <c r="O72" s="2"/>
      <c r="P72" s="2"/>
      <c r="R72" s="2"/>
      <c r="S72" s="2"/>
      <c r="T72" s="2"/>
      <c r="U72" s="2"/>
      <c r="V72" s="2"/>
      <c r="W72" s="2"/>
    </row>
    <row r="73" spans="1:65">
      <c r="A73" s="2"/>
      <c r="B73" s="635"/>
      <c r="C73" s="635"/>
      <c r="D73" s="635"/>
      <c r="E73" s="635"/>
      <c r="F73" s="635"/>
      <c r="G73" s="4"/>
      <c r="H73" s="633"/>
      <c r="I73" s="633"/>
    </row>
    <row r="74" spans="1:65" ht="14.7" thickBot="1">
      <c r="A74" s="2"/>
      <c r="B74" s="631"/>
      <c r="C74" s="631"/>
      <c r="D74" s="631"/>
      <c r="E74" s="631"/>
      <c r="F74" s="631"/>
      <c r="G74" s="4"/>
      <c r="H74" s="634"/>
      <c r="I74" s="634"/>
    </row>
    <row r="75" spans="1:65">
      <c r="A75" s="2"/>
      <c r="B75" s="636"/>
      <c r="C75" s="636"/>
      <c r="D75" s="636"/>
      <c r="E75" s="636"/>
      <c r="F75" s="636"/>
      <c r="G75" s="4"/>
      <c r="H75" s="632">
        <v>5</v>
      </c>
      <c r="I75" s="632" t="s">
        <v>238</v>
      </c>
    </row>
    <row r="76" spans="1:65">
      <c r="A76" s="2"/>
      <c r="B76" s="636"/>
      <c r="C76" s="636"/>
      <c r="D76" s="636"/>
      <c r="E76" s="636"/>
      <c r="F76" s="636"/>
      <c r="G76" s="4"/>
      <c r="H76" s="633"/>
      <c r="I76" s="633"/>
    </row>
    <row r="77" spans="1:65">
      <c r="A77" s="2"/>
      <c r="B77" s="636"/>
      <c r="C77" s="636"/>
      <c r="D77" s="636"/>
      <c r="E77" s="636"/>
      <c r="F77" s="636"/>
      <c r="G77" s="4"/>
      <c r="H77" s="633"/>
      <c r="I77" s="633"/>
    </row>
    <row r="78" spans="1:65">
      <c r="A78" s="2"/>
      <c r="B78" s="636"/>
      <c r="C78" s="636"/>
      <c r="D78" s="636"/>
      <c r="E78" s="636"/>
      <c r="F78" s="636"/>
      <c r="G78" s="4"/>
      <c r="H78" s="633"/>
      <c r="I78" s="633"/>
    </row>
    <row r="79" spans="1:65">
      <c r="A79" s="2"/>
      <c r="B79" s="636"/>
      <c r="C79" s="636"/>
      <c r="D79" s="636"/>
      <c r="E79" s="636"/>
      <c r="F79" s="636"/>
      <c r="G79" s="4"/>
      <c r="H79" s="633"/>
      <c r="I79" s="633"/>
    </row>
    <row r="80" spans="1:65">
      <c r="A80" s="2"/>
      <c r="B80" s="636"/>
      <c r="C80" s="636"/>
      <c r="D80" s="636"/>
      <c r="E80" s="636"/>
      <c r="F80" s="636"/>
      <c r="G80" s="4"/>
      <c r="H80" s="633"/>
      <c r="I80" s="633"/>
    </row>
    <row r="81" spans="1:39">
      <c r="A81" s="2"/>
      <c r="B81" s="636"/>
      <c r="C81" s="636"/>
      <c r="D81" s="636"/>
      <c r="E81" s="636"/>
      <c r="F81" s="636"/>
      <c r="G81" s="4"/>
      <c r="H81" s="633"/>
      <c r="I81" s="633"/>
    </row>
    <row r="82" spans="1:39">
      <c r="A82" s="2"/>
      <c r="B82" s="636"/>
      <c r="C82" s="636"/>
      <c r="D82" s="636"/>
      <c r="E82" s="636"/>
      <c r="F82" s="636"/>
      <c r="G82" s="4"/>
      <c r="H82" s="633"/>
      <c r="I82" s="633"/>
    </row>
    <row r="83" spans="1:39">
      <c r="A83" s="2"/>
      <c r="B83" s="636"/>
      <c r="C83" s="636"/>
      <c r="D83" s="636"/>
      <c r="E83" s="636"/>
      <c r="F83" s="636"/>
      <c r="G83" s="4"/>
      <c r="H83" s="633"/>
      <c r="I83" s="633"/>
    </row>
    <row r="84" spans="1:39">
      <c r="A84" s="2"/>
      <c r="B84" s="636"/>
      <c r="C84" s="636"/>
      <c r="D84" s="636"/>
      <c r="E84" s="636"/>
      <c r="F84" s="636"/>
      <c r="G84" s="4"/>
      <c r="H84" s="633"/>
      <c r="I84" s="633"/>
    </row>
    <row r="85" spans="1:39">
      <c r="A85" s="2"/>
      <c r="B85" s="636"/>
      <c r="C85" s="636"/>
      <c r="D85" s="636"/>
      <c r="E85" s="636"/>
      <c r="F85" s="636"/>
      <c r="G85" s="4"/>
      <c r="H85" s="633"/>
      <c r="I85" s="633"/>
    </row>
    <row r="86" spans="1:39">
      <c r="A86" s="2"/>
      <c r="B86" s="636"/>
      <c r="C86" s="636"/>
      <c r="D86" s="636"/>
      <c r="E86" s="636"/>
      <c r="F86" s="636"/>
      <c r="G86" s="4"/>
      <c r="H86" s="633"/>
      <c r="I86" s="633"/>
    </row>
    <row r="87" spans="1:39">
      <c r="A87" s="2"/>
      <c r="B87" s="636"/>
      <c r="C87" s="636"/>
      <c r="D87" s="636"/>
      <c r="E87" s="636"/>
      <c r="F87" s="636"/>
      <c r="G87" s="4"/>
      <c r="H87" s="633"/>
      <c r="I87" s="633"/>
    </row>
    <row r="88" spans="1:39">
      <c r="A88" s="2"/>
      <c r="B88" s="636"/>
      <c r="C88" s="636"/>
      <c r="D88" s="636"/>
      <c r="E88" s="636"/>
      <c r="F88" s="636"/>
      <c r="G88" s="4"/>
      <c r="H88" s="633"/>
      <c r="I88" s="633"/>
    </row>
    <row r="89" spans="1:39">
      <c r="A89" s="2"/>
      <c r="B89" s="636"/>
      <c r="C89" s="636"/>
      <c r="D89" s="636"/>
      <c r="E89" s="636"/>
      <c r="F89" s="636"/>
      <c r="G89" s="4"/>
      <c r="H89" s="633"/>
      <c r="I89" s="633"/>
    </row>
    <row r="90" spans="1:39">
      <c r="A90" s="2"/>
      <c r="B90" s="636"/>
      <c r="C90" s="636"/>
      <c r="D90" s="636"/>
      <c r="E90" s="636"/>
      <c r="F90" s="636"/>
      <c r="G90" s="4"/>
      <c r="H90" s="633"/>
      <c r="I90" s="633"/>
    </row>
    <row r="91" spans="1:39">
      <c r="A91" s="2"/>
      <c r="B91" s="636"/>
      <c r="C91" s="636"/>
      <c r="D91" s="636"/>
      <c r="E91" s="636"/>
      <c r="F91" s="636"/>
      <c r="G91" s="4"/>
      <c r="H91" s="633"/>
      <c r="I91" s="633"/>
      <c r="S91" s="196" t="s">
        <v>239</v>
      </c>
    </row>
    <row r="92" spans="1:39" ht="14.7" thickBot="1">
      <c r="A92" s="2"/>
      <c r="B92" s="2"/>
      <c r="C92" s="2"/>
      <c r="D92" s="2"/>
      <c r="E92" s="2"/>
      <c r="F92" s="2"/>
      <c r="G92" s="4"/>
      <c r="H92" s="634"/>
      <c r="I92" s="634"/>
      <c r="M92" s="1" t="s">
        <v>240</v>
      </c>
    </row>
    <row r="93" spans="1:39">
      <c r="M93" s="194" t="s">
        <v>241</v>
      </c>
      <c r="S93" s="196"/>
    </row>
    <row r="94" spans="1:39" ht="14.7" thickBot="1">
      <c r="A94" s="139" t="s">
        <v>242</v>
      </c>
      <c r="B94" s="1"/>
      <c r="C94" s="1"/>
      <c r="D94" s="1"/>
      <c r="E94" s="1"/>
      <c r="F94" s="1"/>
      <c r="G94" s="1"/>
      <c r="H94" s="1"/>
      <c r="I94" s="1"/>
      <c r="J94" s="1"/>
      <c r="K94" s="1"/>
      <c r="M94" s="1" t="s">
        <v>243</v>
      </c>
      <c r="N94" s="1"/>
      <c r="O94" s="1"/>
      <c r="P94" s="1"/>
      <c r="Q94" s="1"/>
      <c r="R94" s="1" t="s">
        <v>244</v>
      </c>
      <c r="S94" s="1"/>
      <c r="T94" s="1"/>
      <c r="U94" s="1"/>
      <c r="V94" s="1"/>
      <c r="W94" s="1" t="s">
        <v>245</v>
      </c>
      <c r="X94" s="1"/>
      <c r="Y94" s="1"/>
      <c r="Z94" s="1"/>
      <c r="AA94" s="1"/>
    </row>
    <row r="95" spans="1:39" ht="14.65" customHeight="1">
      <c r="A95" s="440" t="s">
        <v>246</v>
      </c>
      <c r="B95" s="721"/>
      <c r="C95" s="721"/>
      <c r="D95" s="721"/>
      <c r="E95" s="721"/>
      <c r="F95" s="721"/>
      <c r="G95" s="721"/>
      <c r="H95" s="721"/>
      <c r="I95" s="721"/>
      <c r="J95" s="721"/>
      <c r="K95" s="722"/>
      <c r="M95" s="347" t="str">
        <f>"Great job! You have met you current goal! This is the number of zero-emission vehicles from Group 1 that you have achieved by "&amp;'User Profile'!$D$18&amp;". "</f>
        <v xml:space="preserve">Great job! You have met you current goal! This is the number of zero-emission vehicles from Group 1 that you have achieved by 2022. </v>
      </c>
      <c r="N95" s="348"/>
      <c r="O95" s="348"/>
      <c r="P95" s="348"/>
      <c r="Q95" s="349"/>
      <c r="R95" s="410" t="str">
        <f>"The number of ZEV(s) you needed to achieve by "&amp;'REPORT CARD'!$J$64&amp;" for Group 1 was "&amp;'REPORT CARD'!$L$64&amp;". You achieved "&amp;'REPORT CARD'!$O$64&amp;". You will need to include "&amp;'REPORT CARD'!$L$93-'REPORT CARD'!$L$79&amp;" ZEV(s) in this group to meet the next upcoming deadline which is "&amp;Graphs!H3&amp;"."</f>
        <v>The number of ZEV(s) you needed to achieve by 2025 for Group 1 was 0. You achieved 0. You will need to include 0 ZEV(s) in this group to meet the next upcoming deadline which is 2028.</v>
      </c>
      <c r="S95" s="411"/>
      <c r="T95" s="411"/>
      <c r="U95" s="411"/>
      <c r="V95" s="412"/>
      <c r="W95" s="410"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95" s="411"/>
      <c r="Y95" s="411"/>
      <c r="Z95" s="411"/>
      <c r="AA95" s="412"/>
      <c r="AB95" s="48"/>
      <c r="AC95" s="48"/>
      <c r="AD95" s="48"/>
      <c r="AE95" s="48"/>
      <c r="AF95" s="48"/>
      <c r="AG95" s="48"/>
      <c r="AH95" s="48"/>
      <c r="AJ95" s="48"/>
      <c r="AK95" s="48"/>
      <c r="AL95" s="48"/>
      <c r="AM95" s="48"/>
    </row>
    <row r="96" spans="1:39">
      <c r="A96" s="723"/>
      <c r="B96" s="311"/>
      <c r="C96" s="311"/>
      <c r="D96" s="311"/>
      <c r="E96" s="311"/>
      <c r="F96" s="311"/>
      <c r="G96" s="311"/>
      <c r="H96" s="311"/>
      <c r="I96" s="311"/>
      <c r="J96" s="311"/>
      <c r="K96" s="724"/>
      <c r="M96" s="266"/>
      <c r="N96" s="267"/>
      <c r="O96" s="267"/>
      <c r="P96" s="267"/>
      <c r="Q96" s="268"/>
      <c r="R96" s="413"/>
      <c r="S96" s="414"/>
      <c r="T96" s="414"/>
      <c r="U96" s="414"/>
      <c r="V96" s="415"/>
      <c r="W96" s="413"/>
      <c r="X96" s="414"/>
      <c r="Y96" s="414"/>
      <c r="Z96" s="414"/>
      <c r="AA96" s="415"/>
      <c r="AB96" s="48"/>
      <c r="AC96" s="48"/>
      <c r="AD96" s="48"/>
      <c r="AE96" s="48"/>
      <c r="AF96" s="48"/>
      <c r="AG96" s="48"/>
      <c r="AH96" s="48"/>
      <c r="AJ96" s="48"/>
      <c r="AK96" s="48"/>
      <c r="AL96" s="48"/>
      <c r="AM96" s="48"/>
    </row>
    <row r="97" spans="1:39">
      <c r="A97" s="723"/>
      <c r="B97" s="311"/>
      <c r="C97" s="311"/>
      <c r="D97" s="311"/>
      <c r="E97" s="311"/>
      <c r="F97" s="311"/>
      <c r="G97" s="311"/>
      <c r="H97" s="311"/>
      <c r="I97" s="311"/>
      <c r="J97" s="311"/>
      <c r="K97" s="724"/>
      <c r="M97" s="266"/>
      <c r="N97" s="267"/>
      <c r="O97" s="267"/>
      <c r="P97" s="267"/>
      <c r="Q97" s="268"/>
      <c r="R97" s="413"/>
      <c r="S97" s="414"/>
      <c r="T97" s="414"/>
      <c r="U97" s="414"/>
      <c r="V97" s="415"/>
      <c r="W97" s="413"/>
      <c r="X97" s="414"/>
      <c r="Y97" s="414"/>
      <c r="Z97" s="414"/>
      <c r="AA97" s="415"/>
      <c r="AB97" s="48"/>
      <c r="AC97" s="48"/>
      <c r="AD97" s="48"/>
      <c r="AE97" s="48"/>
      <c r="AF97" s="48"/>
      <c r="AG97" s="48"/>
      <c r="AH97" s="48"/>
      <c r="AJ97" s="48"/>
      <c r="AK97" s="48"/>
      <c r="AL97" s="48"/>
      <c r="AM97" s="48"/>
    </row>
    <row r="98" spans="1:39">
      <c r="A98" s="723"/>
      <c r="B98" s="311"/>
      <c r="C98" s="311"/>
      <c r="D98" s="311"/>
      <c r="E98" s="311"/>
      <c r="F98" s="311"/>
      <c r="G98" s="311"/>
      <c r="H98" s="311"/>
      <c r="I98" s="311"/>
      <c r="J98" s="311"/>
      <c r="K98" s="724"/>
      <c r="M98" s="266"/>
      <c r="N98" s="267"/>
      <c r="O98" s="267"/>
      <c r="P98" s="267"/>
      <c r="Q98" s="268"/>
      <c r="R98" s="413"/>
      <c r="S98" s="414"/>
      <c r="T98" s="414"/>
      <c r="U98" s="414"/>
      <c r="V98" s="415"/>
      <c r="W98" s="413"/>
      <c r="X98" s="414"/>
      <c r="Y98" s="414"/>
      <c r="Z98" s="414"/>
      <c r="AA98" s="415"/>
      <c r="AB98" s="48"/>
      <c r="AC98" s="48"/>
      <c r="AD98" s="48"/>
      <c r="AE98" s="48"/>
      <c r="AF98" s="48"/>
      <c r="AG98" s="48"/>
      <c r="AH98" s="48"/>
      <c r="AJ98" s="48"/>
      <c r="AK98" s="48"/>
      <c r="AL98" s="48"/>
      <c r="AM98" s="48"/>
    </row>
    <row r="99" spans="1:39" ht="14.7" thickBot="1">
      <c r="A99" s="723"/>
      <c r="B99" s="311"/>
      <c r="C99" s="311"/>
      <c r="D99" s="311"/>
      <c r="E99" s="311"/>
      <c r="F99" s="311"/>
      <c r="G99" s="311"/>
      <c r="H99" s="311"/>
      <c r="I99" s="311"/>
      <c r="J99" s="311"/>
      <c r="K99" s="724"/>
      <c r="M99" s="350"/>
      <c r="N99" s="351"/>
      <c r="O99" s="351"/>
      <c r="P99" s="351"/>
      <c r="Q99" s="352"/>
      <c r="R99" s="416"/>
      <c r="S99" s="417"/>
      <c r="T99" s="417"/>
      <c r="U99" s="417"/>
      <c r="V99" s="418"/>
      <c r="W99" s="416"/>
      <c r="X99" s="417"/>
      <c r="Y99" s="417"/>
      <c r="Z99" s="417"/>
      <c r="AA99" s="418"/>
      <c r="AB99" s="48"/>
      <c r="AC99" s="48"/>
      <c r="AD99" s="48"/>
      <c r="AE99" s="48"/>
      <c r="AF99" s="48"/>
      <c r="AG99" s="48"/>
      <c r="AH99" s="48"/>
      <c r="AJ99" s="48"/>
      <c r="AK99" s="48"/>
      <c r="AL99" s="48"/>
      <c r="AM99" s="48"/>
    </row>
    <row r="100" spans="1:39">
      <c r="A100" s="723"/>
      <c r="B100" s="311"/>
      <c r="C100" s="311"/>
      <c r="D100" s="311"/>
      <c r="E100" s="311"/>
      <c r="F100" s="311"/>
      <c r="G100" s="311"/>
      <c r="H100" s="311"/>
      <c r="I100" s="311"/>
      <c r="J100" s="311"/>
      <c r="K100" s="724"/>
      <c r="M100" s="196"/>
      <c r="AB100" s="48"/>
      <c r="AC100" s="48"/>
      <c r="AD100" s="48"/>
      <c r="AE100" s="48"/>
      <c r="AF100" s="48"/>
      <c r="AG100" s="48"/>
      <c r="AH100" s="48"/>
      <c r="AJ100" s="48"/>
      <c r="AK100" s="48"/>
      <c r="AL100" s="48"/>
      <c r="AM100" s="48"/>
    </row>
    <row r="101" spans="1:39" ht="14.7" thickBot="1">
      <c r="A101" s="723"/>
      <c r="B101" s="311"/>
      <c r="C101" s="311"/>
      <c r="D101" s="311"/>
      <c r="E101" s="311"/>
      <c r="F101" s="311"/>
      <c r="G101" s="311"/>
      <c r="H101" s="311"/>
      <c r="I101" s="311"/>
      <c r="J101" s="311"/>
      <c r="K101" s="724"/>
      <c r="AB101" s="48"/>
      <c r="AC101" s="48"/>
      <c r="AD101" s="48"/>
      <c r="AE101" s="48"/>
      <c r="AF101" s="48"/>
      <c r="AG101" s="48"/>
      <c r="AH101" s="48"/>
      <c r="AJ101" s="48"/>
      <c r="AK101" s="48"/>
      <c r="AL101" s="48"/>
      <c r="AM101" s="48"/>
    </row>
    <row r="102" spans="1:39" ht="14.65" customHeight="1">
      <c r="A102" s="723"/>
      <c r="B102" s="311"/>
      <c r="C102" s="311"/>
      <c r="D102" s="311"/>
      <c r="E102" s="311"/>
      <c r="F102" s="311"/>
      <c r="G102" s="311"/>
      <c r="H102" s="311"/>
      <c r="I102" s="311"/>
      <c r="J102" s="311"/>
      <c r="K102" s="724"/>
      <c r="M102" s="347" t="str">
        <f>"Great job! You have met you current goal! This is the number of zero-emission vehicles from Group 2 that you have achieved by "&amp;'User Profile'!$D$18&amp;"."</f>
        <v>Great job! You have met you current goal! This is the number of zero-emission vehicles from Group 2 that you have achieved by 2022.</v>
      </c>
      <c r="N102" s="348"/>
      <c r="O102" s="348"/>
      <c r="P102" s="348"/>
      <c r="Q102" s="349"/>
      <c r="R102" s="410" t="str">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The number of ZEV(s) you needed to achieve by 2027 for Group 2 was 0. You achieved 0. You will need to include 0 ZEV(s) in this group to meet the next upcoming deadline which is 2030.</v>
      </c>
      <c r="S102" s="411"/>
      <c r="T102" s="411"/>
      <c r="U102" s="411"/>
      <c r="V102" s="412"/>
      <c r="W102" s="410"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102" s="411"/>
      <c r="Y102" s="411"/>
      <c r="Z102" s="411"/>
      <c r="AA102" s="412"/>
      <c r="AB102" s="48"/>
      <c r="AC102" s="48"/>
      <c r="AD102" s="48"/>
      <c r="AE102" s="48"/>
      <c r="AF102" s="48"/>
      <c r="AG102" s="48"/>
      <c r="AH102" s="48"/>
      <c r="AJ102" s="48"/>
      <c r="AK102" s="48"/>
      <c r="AL102" s="48"/>
      <c r="AM102" s="48"/>
    </row>
    <row r="103" spans="1:39">
      <c r="A103" s="723"/>
      <c r="B103" s="311"/>
      <c r="C103" s="311"/>
      <c r="D103" s="311"/>
      <c r="E103" s="311"/>
      <c r="F103" s="311"/>
      <c r="G103" s="311"/>
      <c r="H103" s="311"/>
      <c r="I103" s="311"/>
      <c r="J103" s="311"/>
      <c r="K103" s="724"/>
      <c r="M103" s="266"/>
      <c r="N103" s="267"/>
      <c r="O103" s="267"/>
      <c r="P103" s="267"/>
      <c r="Q103" s="268"/>
      <c r="R103" s="413"/>
      <c r="S103" s="414"/>
      <c r="T103" s="414"/>
      <c r="U103" s="414"/>
      <c r="V103" s="415"/>
      <c r="W103" s="413"/>
      <c r="X103" s="414"/>
      <c r="Y103" s="414"/>
      <c r="Z103" s="414"/>
      <c r="AA103" s="415"/>
      <c r="AB103" s="48"/>
      <c r="AC103" s="48"/>
      <c r="AD103" s="48"/>
      <c r="AE103" s="48"/>
      <c r="AF103" s="48"/>
      <c r="AG103" s="48"/>
      <c r="AH103" s="48"/>
      <c r="AJ103" s="48"/>
      <c r="AK103" s="48"/>
      <c r="AL103" s="48"/>
      <c r="AM103" s="48"/>
    </row>
    <row r="104" spans="1:39" ht="14.7" thickBot="1">
      <c r="A104" s="725"/>
      <c r="B104" s="726"/>
      <c r="C104" s="726"/>
      <c r="D104" s="726"/>
      <c r="E104" s="726"/>
      <c r="F104" s="726"/>
      <c r="G104" s="726"/>
      <c r="H104" s="726"/>
      <c r="I104" s="726"/>
      <c r="J104" s="726"/>
      <c r="K104" s="727"/>
      <c r="M104" s="266"/>
      <c r="N104" s="267"/>
      <c r="O104" s="267"/>
      <c r="P104" s="267"/>
      <c r="Q104" s="268"/>
      <c r="R104" s="413"/>
      <c r="S104" s="414"/>
      <c r="T104" s="414"/>
      <c r="U104" s="414"/>
      <c r="V104" s="415"/>
      <c r="W104" s="413"/>
      <c r="X104" s="414"/>
      <c r="Y104" s="414"/>
      <c r="Z104" s="414"/>
      <c r="AA104" s="415"/>
      <c r="AB104" s="48"/>
      <c r="AC104" s="48"/>
      <c r="AD104" s="48"/>
      <c r="AE104" s="48"/>
      <c r="AF104" s="48"/>
      <c r="AG104" s="48"/>
      <c r="AH104" s="48"/>
      <c r="AJ104" s="48"/>
      <c r="AK104" s="48"/>
      <c r="AL104" s="48"/>
      <c r="AM104" s="48"/>
    </row>
    <row r="105" spans="1:39" ht="14.65" customHeight="1">
      <c r="A105" s="440" t="s">
        <v>247</v>
      </c>
      <c r="B105" s="721"/>
      <c r="C105" s="721"/>
      <c r="D105" s="721"/>
      <c r="E105" s="721"/>
      <c r="F105" s="721"/>
      <c r="G105" s="721"/>
      <c r="H105" s="721"/>
      <c r="I105" s="721"/>
      <c r="J105" s="721"/>
      <c r="K105" s="722"/>
      <c r="M105" s="266"/>
      <c r="N105" s="267"/>
      <c r="O105" s="267"/>
      <c r="P105" s="267"/>
      <c r="Q105" s="268"/>
      <c r="R105" s="413"/>
      <c r="S105" s="414"/>
      <c r="T105" s="414"/>
      <c r="U105" s="414"/>
      <c r="V105" s="415"/>
      <c r="W105" s="413"/>
      <c r="X105" s="414"/>
      <c r="Y105" s="414"/>
      <c r="Z105" s="414"/>
      <c r="AA105" s="415"/>
      <c r="AB105" s="48"/>
      <c r="AC105" s="48"/>
      <c r="AD105" s="48"/>
      <c r="AE105" s="48"/>
      <c r="AF105" s="48"/>
      <c r="AG105" s="48"/>
      <c r="AH105" s="48"/>
      <c r="AJ105" s="48"/>
      <c r="AK105" s="48"/>
      <c r="AL105" s="48"/>
      <c r="AM105" s="48"/>
    </row>
    <row r="106" spans="1:39" ht="14.7" thickBot="1">
      <c r="A106" s="723"/>
      <c r="B106" s="311"/>
      <c r="C106" s="311"/>
      <c r="D106" s="311"/>
      <c r="E106" s="311"/>
      <c r="F106" s="311"/>
      <c r="G106" s="311"/>
      <c r="H106" s="311"/>
      <c r="I106" s="311"/>
      <c r="J106" s="311"/>
      <c r="K106" s="724"/>
      <c r="M106" s="350"/>
      <c r="N106" s="351"/>
      <c r="O106" s="351"/>
      <c r="P106" s="351"/>
      <c r="Q106" s="352"/>
      <c r="R106" s="416"/>
      <c r="S106" s="417"/>
      <c r="T106" s="417"/>
      <c r="U106" s="417"/>
      <c r="V106" s="418"/>
      <c r="W106" s="416"/>
      <c r="X106" s="417"/>
      <c r="Y106" s="417"/>
      <c r="Z106" s="417"/>
      <c r="AA106" s="418"/>
      <c r="AB106" s="48"/>
      <c r="AC106" s="48"/>
      <c r="AD106" s="48"/>
      <c r="AE106" s="48"/>
      <c r="AF106" s="48"/>
      <c r="AG106" s="48"/>
      <c r="AH106" s="48"/>
      <c r="AJ106" s="48"/>
      <c r="AK106" s="48"/>
      <c r="AL106" s="48"/>
      <c r="AM106" s="48"/>
    </row>
    <row r="107" spans="1:39">
      <c r="A107" s="723"/>
      <c r="B107" s="311"/>
      <c r="C107" s="311"/>
      <c r="D107" s="311"/>
      <c r="E107" s="311"/>
      <c r="F107" s="311"/>
      <c r="G107" s="311"/>
      <c r="H107" s="311"/>
      <c r="I107" s="311"/>
      <c r="J107" s="311"/>
      <c r="K107" s="724"/>
      <c r="AB107" s="48"/>
      <c r="AC107" s="48"/>
      <c r="AD107" s="48"/>
      <c r="AE107" s="48"/>
      <c r="AF107" s="48"/>
      <c r="AG107" s="48"/>
      <c r="AH107" s="48"/>
      <c r="AJ107" s="48"/>
      <c r="AK107" s="48"/>
      <c r="AL107" s="48"/>
      <c r="AM107" s="48"/>
    </row>
    <row r="108" spans="1:39" ht="14.7" thickBot="1">
      <c r="A108" s="723"/>
      <c r="B108" s="311"/>
      <c r="C108" s="311"/>
      <c r="D108" s="311"/>
      <c r="E108" s="311"/>
      <c r="F108" s="311"/>
      <c r="G108" s="311"/>
      <c r="H108" s="311"/>
      <c r="I108" s="311"/>
      <c r="J108" s="311"/>
      <c r="K108" s="724"/>
      <c r="AB108" s="48"/>
      <c r="AC108" s="48"/>
      <c r="AD108" s="48"/>
      <c r="AE108" s="48"/>
      <c r="AF108" s="48"/>
      <c r="AG108" s="48"/>
      <c r="AH108" s="48"/>
      <c r="AJ108" s="48"/>
      <c r="AK108" s="48"/>
      <c r="AL108" s="48"/>
      <c r="AM108" s="48"/>
    </row>
    <row r="109" spans="1:39" ht="14.65" customHeight="1">
      <c r="A109" s="723"/>
      <c r="B109" s="311"/>
      <c r="C109" s="311"/>
      <c r="D109" s="311"/>
      <c r="E109" s="311"/>
      <c r="F109" s="311"/>
      <c r="G109" s="311"/>
      <c r="H109" s="311"/>
      <c r="I109" s="311"/>
      <c r="J109" s="311"/>
      <c r="K109" s="724"/>
      <c r="M109" s="347" t="str">
        <f>"Great job! You have met you current goal! This is the number of zero-emission vehicles from Group 3 that you have achieved by "&amp;'User Profile'!D18&amp;"."</f>
        <v>Great job! You have met you current goal! This is the number of zero-emission vehicles from Group 3 that you have achieved by 2022.</v>
      </c>
      <c r="N109" s="348"/>
      <c r="O109" s="348"/>
      <c r="P109" s="348"/>
      <c r="Q109" s="349"/>
      <c r="R109" s="410" t="str">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The number of ZEV(s) you needed to achieve by 2022 was 0. You achieved 0. You will need to include 0 ZEV(s) in this group to meet the next upcoming deadline which is 2033.</v>
      </c>
      <c r="S109" s="411"/>
      <c r="T109" s="411"/>
      <c r="U109" s="411"/>
      <c r="V109" s="412"/>
      <c r="W109" s="410"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109" s="411"/>
      <c r="Y109" s="411"/>
      <c r="Z109" s="411"/>
      <c r="AA109" s="412"/>
      <c r="AB109" s="48"/>
      <c r="AC109" s="48"/>
      <c r="AD109" s="48"/>
      <c r="AE109" s="48"/>
      <c r="AF109" s="48"/>
      <c r="AG109" s="48"/>
      <c r="AH109" s="48"/>
      <c r="AJ109" s="48"/>
      <c r="AK109" s="48"/>
      <c r="AL109" s="48"/>
      <c r="AM109" s="48"/>
    </row>
    <row r="110" spans="1:39">
      <c r="A110" s="723"/>
      <c r="B110" s="311"/>
      <c r="C110" s="311"/>
      <c r="D110" s="311"/>
      <c r="E110" s="311"/>
      <c r="F110" s="311"/>
      <c r="G110" s="311"/>
      <c r="H110" s="311"/>
      <c r="I110" s="311"/>
      <c r="J110" s="311"/>
      <c r="K110" s="724"/>
      <c r="M110" s="266"/>
      <c r="N110" s="267"/>
      <c r="O110" s="267"/>
      <c r="P110" s="267"/>
      <c r="Q110" s="268"/>
      <c r="R110" s="413"/>
      <c r="S110" s="414"/>
      <c r="T110" s="414"/>
      <c r="U110" s="414"/>
      <c r="V110" s="415"/>
      <c r="W110" s="413"/>
      <c r="X110" s="414"/>
      <c r="Y110" s="414"/>
      <c r="Z110" s="414"/>
      <c r="AA110" s="415"/>
      <c r="AB110" s="48"/>
      <c r="AC110" s="48"/>
      <c r="AD110" s="48"/>
      <c r="AE110" s="48"/>
      <c r="AF110" s="48"/>
      <c r="AG110" s="48"/>
      <c r="AH110" s="48"/>
    </row>
    <row r="111" spans="1:39">
      <c r="A111" s="723"/>
      <c r="B111" s="311"/>
      <c r="C111" s="311"/>
      <c r="D111" s="311"/>
      <c r="E111" s="311"/>
      <c r="F111" s="311"/>
      <c r="G111" s="311"/>
      <c r="H111" s="311"/>
      <c r="I111" s="311"/>
      <c r="J111" s="311"/>
      <c r="K111" s="724"/>
      <c r="M111" s="266"/>
      <c r="N111" s="267"/>
      <c r="O111" s="267"/>
      <c r="P111" s="267"/>
      <c r="Q111" s="268"/>
      <c r="R111" s="413"/>
      <c r="S111" s="414"/>
      <c r="T111" s="414"/>
      <c r="U111" s="414"/>
      <c r="V111" s="415"/>
      <c r="W111" s="413"/>
      <c r="X111" s="414"/>
      <c r="Y111" s="414"/>
      <c r="Z111" s="414"/>
      <c r="AA111" s="415"/>
      <c r="AB111" s="48"/>
      <c r="AC111" s="48"/>
      <c r="AD111" s="48"/>
      <c r="AE111" s="48"/>
      <c r="AF111" s="48"/>
      <c r="AG111" s="48"/>
      <c r="AH111" s="48"/>
    </row>
    <row r="112" spans="1:39">
      <c r="A112" s="723"/>
      <c r="B112" s="311"/>
      <c r="C112" s="311"/>
      <c r="D112" s="311"/>
      <c r="E112" s="311"/>
      <c r="F112" s="311"/>
      <c r="G112" s="311"/>
      <c r="H112" s="311"/>
      <c r="I112" s="311"/>
      <c r="J112" s="311"/>
      <c r="K112" s="724"/>
      <c r="M112" s="266"/>
      <c r="N112" s="267"/>
      <c r="O112" s="267"/>
      <c r="P112" s="267"/>
      <c r="Q112" s="268"/>
      <c r="R112" s="413"/>
      <c r="S112" s="414"/>
      <c r="T112" s="414"/>
      <c r="U112" s="414"/>
      <c r="V112" s="415"/>
      <c r="W112" s="413"/>
      <c r="X112" s="414"/>
      <c r="Y112" s="414"/>
      <c r="Z112" s="414"/>
      <c r="AA112" s="415"/>
      <c r="AB112" s="48"/>
      <c r="AC112" s="48"/>
      <c r="AD112" s="48"/>
      <c r="AE112" s="48"/>
      <c r="AF112" s="48"/>
      <c r="AG112" s="48"/>
      <c r="AH112" s="48"/>
    </row>
    <row r="113" spans="1:36" ht="14.7" thickBot="1">
      <c r="A113" s="723"/>
      <c r="B113" s="311"/>
      <c r="C113" s="311"/>
      <c r="D113" s="311"/>
      <c r="E113" s="311"/>
      <c r="F113" s="311"/>
      <c r="G113" s="311"/>
      <c r="H113" s="311"/>
      <c r="I113" s="311"/>
      <c r="J113" s="311"/>
      <c r="K113" s="724"/>
      <c r="M113" s="350"/>
      <c r="N113" s="351"/>
      <c r="O113" s="351"/>
      <c r="P113" s="351"/>
      <c r="Q113" s="352"/>
      <c r="R113" s="416"/>
      <c r="S113" s="417"/>
      <c r="T113" s="417"/>
      <c r="U113" s="417"/>
      <c r="V113" s="418"/>
      <c r="W113" s="416"/>
      <c r="X113" s="417"/>
      <c r="Y113" s="417"/>
      <c r="Z113" s="417"/>
      <c r="AA113" s="418"/>
      <c r="AB113" s="48"/>
      <c r="AC113" s="48"/>
      <c r="AD113" s="48"/>
      <c r="AE113" s="48"/>
      <c r="AF113" s="48"/>
      <c r="AG113" s="48"/>
      <c r="AH113" s="48"/>
    </row>
    <row r="114" spans="1:36" ht="14.7" thickBot="1">
      <c r="A114" s="725"/>
      <c r="B114" s="726"/>
      <c r="C114" s="726"/>
      <c r="D114" s="726"/>
      <c r="E114" s="726"/>
      <c r="F114" s="726"/>
      <c r="G114" s="726"/>
      <c r="H114" s="726"/>
      <c r="I114" s="726"/>
      <c r="J114" s="726"/>
      <c r="K114" s="727"/>
      <c r="AB114" s="48"/>
      <c r="AC114" s="48"/>
      <c r="AD114" s="48"/>
      <c r="AE114" s="48"/>
      <c r="AF114" s="48"/>
      <c r="AG114" s="48"/>
      <c r="AH114" s="48"/>
    </row>
    <row r="115" spans="1:36" ht="14.65" customHeight="1">
      <c r="A115" s="440" t="s">
        <v>248</v>
      </c>
      <c r="B115" s="721"/>
      <c r="C115" s="721"/>
      <c r="D115" s="721"/>
      <c r="E115" s="721"/>
      <c r="F115" s="721"/>
      <c r="G115" s="721"/>
      <c r="H115" s="721"/>
      <c r="I115" s="721"/>
      <c r="J115" s="721"/>
      <c r="K115" s="722"/>
      <c r="AB115" s="48"/>
      <c r="AC115" s="48"/>
      <c r="AD115" s="48"/>
      <c r="AE115" s="48"/>
      <c r="AF115" s="48"/>
      <c r="AG115" s="48"/>
      <c r="AH115" s="48"/>
    </row>
    <row r="116" spans="1:36">
      <c r="A116" s="723"/>
      <c r="B116" s="311"/>
      <c r="C116" s="311"/>
      <c r="D116" s="311"/>
      <c r="E116" s="311"/>
      <c r="F116" s="311"/>
      <c r="G116" s="311"/>
      <c r="H116" s="311"/>
      <c r="I116" s="311"/>
      <c r="J116" s="311"/>
      <c r="K116" s="724"/>
      <c r="M116" s="48"/>
      <c r="N116" s="48"/>
      <c r="O116" s="48"/>
      <c r="P116" s="48"/>
      <c r="U116" s="48"/>
      <c r="V116" s="48"/>
      <c r="W116" s="48"/>
      <c r="X116" s="48"/>
      <c r="AB116" s="48"/>
      <c r="AC116" s="48"/>
      <c r="AD116" s="48"/>
      <c r="AE116" s="48"/>
      <c r="AF116" s="48"/>
      <c r="AG116" s="48"/>
      <c r="AH116" s="48"/>
    </row>
    <row r="117" spans="1:36">
      <c r="A117" s="723"/>
      <c r="B117" s="311"/>
      <c r="C117" s="311"/>
      <c r="D117" s="311"/>
      <c r="E117" s="311"/>
      <c r="F117" s="311"/>
      <c r="G117" s="311"/>
      <c r="H117" s="311"/>
      <c r="I117" s="311"/>
      <c r="J117" s="311"/>
      <c r="K117" s="724"/>
      <c r="M117" s="48"/>
      <c r="N117" s="48"/>
      <c r="O117" s="48"/>
      <c r="P117" s="48"/>
      <c r="U117" s="48"/>
      <c r="V117" s="48"/>
      <c r="W117" s="48"/>
      <c r="X117" s="48"/>
      <c r="AB117" s="48"/>
      <c r="AC117" s="48"/>
      <c r="AD117" s="48"/>
      <c r="AE117" s="48"/>
      <c r="AF117" s="48"/>
      <c r="AG117" s="48"/>
      <c r="AH117" s="48"/>
      <c r="AJ117" s="196"/>
    </row>
    <row r="118" spans="1:36">
      <c r="A118" s="723"/>
      <c r="B118" s="311"/>
      <c r="C118" s="311"/>
      <c r="D118" s="311"/>
      <c r="E118" s="311"/>
      <c r="F118" s="311"/>
      <c r="G118" s="311"/>
      <c r="H118" s="311"/>
      <c r="I118" s="311"/>
      <c r="J118" s="311"/>
      <c r="K118" s="724"/>
      <c r="M118" s="48"/>
      <c r="N118" s="48"/>
      <c r="O118" s="48"/>
      <c r="P118" s="48"/>
      <c r="U118" s="48"/>
      <c r="V118" s="48"/>
      <c r="W118" s="48"/>
      <c r="X118" s="48"/>
      <c r="AB118" s="48"/>
      <c r="AC118" s="48"/>
      <c r="AD118" s="48"/>
      <c r="AE118" s="48"/>
      <c r="AF118" s="48"/>
      <c r="AG118" s="48"/>
      <c r="AH118" s="48"/>
    </row>
    <row r="119" spans="1:36">
      <c r="A119" s="723"/>
      <c r="B119" s="311"/>
      <c r="C119" s="311"/>
      <c r="D119" s="311"/>
      <c r="E119" s="311"/>
      <c r="F119" s="311"/>
      <c r="G119" s="311"/>
      <c r="H119" s="311"/>
      <c r="I119" s="311"/>
      <c r="J119" s="311"/>
      <c r="K119" s="724"/>
      <c r="M119" s="48"/>
      <c r="N119" s="48"/>
      <c r="O119" s="48"/>
      <c r="P119" s="48"/>
      <c r="U119" s="48"/>
      <c r="V119" s="48"/>
      <c r="W119" s="48"/>
      <c r="X119" s="48"/>
      <c r="AB119" s="48"/>
      <c r="AC119" s="48"/>
      <c r="AD119" s="48"/>
      <c r="AE119" s="48"/>
      <c r="AF119" s="48"/>
      <c r="AG119" s="48"/>
      <c r="AH119" s="48"/>
    </row>
    <row r="120" spans="1:36">
      <c r="A120" s="723"/>
      <c r="B120" s="311"/>
      <c r="C120" s="311"/>
      <c r="D120" s="311"/>
      <c r="E120" s="311"/>
      <c r="F120" s="311"/>
      <c r="G120" s="311"/>
      <c r="H120" s="311"/>
      <c r="I120" s="311"/>
      <c r="J120" s="311"/>
      <c r="K120" s="724"/>
      <c r="M120" s="48"/>
      <c r="N120" s="48"/>
      <c r="O120" s="48"/>
      <c r="P120" s="48"/>
      <c r="U120" s="48"/>
      <c r="V120" s="48"/>
      <c r="W120" s="48"/>
      <c r="X120" s="48"/>
      <c r="AB120" s="48"/>
      <c r="AC120" s="48"/>
      <c r="AD120" s="48"/>
      <c r="AE120" s="48"/>
      <c r="AF120" s="48"/>
      <c r="AG120" s="48"/>
      <c r="AH120" s="48"/>
    </row>
    <row r="121" spans="1:36">
      <c r="A121" s="723"/>
      <c r="B121" s="311"/>
      <c r="C121" s="311"/>
      <c r="D121" s="311"/>
      <c r="E121" s="311"/>
      <c r="F121" s="311"/>
      <c r="G121" s="311"/>
      <c r="H121" s="311"/>
      <c r="I121" s="311"/>
      <c r="J121" s="311"/>
      <c r="K121" s="724"/>
      <c r="M121" s="48"/>
      <c r="N121" s="48"/>
      <c r="O121" s="48"/>
      <c r="P121" s="48"/>
      <c r="AB121" s="48"/>
      <c r="AC121" s="48"/>
      <c r="AD121" s="48"/>
      <c r="AE121" s="48"/>
      <c r="AF121" s="48"/>
      <c r="AG121" s="48"/>
      <c r="AH121" s="48"/>
    </row>
    <row r="122" spans="1:36">
      <c r="A122" s="723"/>
      <c r="B122" s="311"/>
      <c r="C122" s="311"/>
      <c r="D122" s="311"/>
      <c r="E122" s="311"/>
      <c r="F122" s="311"/>
      <c r="G122" s="311"/>
      <c r="H122" s="311"/>
      <c r="I122" s="311"/>
      <c r="J122" s="311"/>
      <c r="K122" s="724"/>
      <c r="M122" s="48"/>
      <c r="N122" s="48"/>
      <c r="O122" s="48"/>
      <c r="P122" s="48"/>
      <c r="AB122" s="48"/>
      <c r="AC122" s="48"/>
      <c r="AD122" s="48"/>
      <c r="AE122" s="48"/>
      <c r="AF122" s="48"/>
      <c r="AG122" s="48"/>
      <c r="AH122" s="48"/>
      <c r="AJ122" s="196"/>
    </row>
    <row r="123" spans="1:36">
      <c r="A123" s="723"/>
      <c r="B123" s="311"/>
      <c r="C123" s="311"/>
      <c r="D123" s="311"/>
      <c r="E123" s="311"/>
      <c r="F123" s="311"/>
      <c r="G123" s="311"/>
      <c r="H123" s="311"/>
      <c r="I123" s="311"/>
      <c r="J123" s="311"/>
      <c r="K123" s="724"/>
      <c r="M123" s="48"/>
      <c r="N123" s="48"/>
      <c r="O123" s="48"/>
      <c r="P123" s="48"/>
      <c r="AB123" s="48"/>
      <c r="AC123" s="48"/>
      <c r="AD123" s="48"/>
      <c r="AE123" s="48"/>
      <c r="AF123" s="48"/>
      <c r="AG123" s="48"/>
      <c r="AH123" s="48"/>
    </row>
    <row r="124" spans="1:36" ht="14.7" thickBot="1">
      <c r="A124" s="725"/>
      <c r="B124" s="726"/>
      <c r="C124" s="726"/>
      <c r="D124" s="726"/>
      <c r="E124" s="726"/>
      <c r="F124" s="726"/>
      <c r="G124" s="726"/>
      <c r="H124" s="726"/>
      <c r="I124" s="726"/>
      <c r="J124" s="726"/>
      <c r="K124" s="727"/>
      <c r="M124" s="48"/>
      <c r="N124" s="48"/>
      <c r="O124" s="48"/>
      <c r="P124" s="48"/>
      <c r="AB124" s="48"/>
      <c r="AC124" s="48"/>
      <c r="AD124" s="48"/>
      <c r="AE124" s="48"/>
      <c r="AF124" s="48"/>
      <c r="AG124" s="48"/>
      <c r="AH124" s="48"/>
    </row>
    <row r="125" spans="1:36">
      <c r="A125" s="440" t="s">
        <v>249</v>
      </c>
      <c r="B125" s="721"/>
      <c r="C125" s="721"/>
      <c r="D125" s="721"/>
      <c r="E125" s="721"/>
      <c r="F125" s="721"/>
      <c r="G125" s="721"/>
      <c r="H125" s="721"/>
      <c r="I125" s="721"/>
      <c r="J125" s="721"/>
      <c r="K125" s="722"/>
      <c r="M125" s="48"/>
      <c r="N125" s="48"/>
      <c r="O125" s="48"/>
      <c r="P125" s="48"/>
      <c r="AB125" s="48"/>
      <c r="AC125" s="48"/>
      <c r="AD125" s="48"/>
      <c r="AE125" s="48"/>
      <c r="AF125" s="48"/>
      <c r="AG125" s="48"/>
      <c r="AH125" s="48"/>
    </row>
    <row r="126" spans="1:36">
      <c r="A126" s="723"/>
      <c r="B126" s="311"/>
      <c r="C126" s="311"/>
      <c r="D126" s="311"/>
      <c r="E126" s="311"/>
      <c r="F126" s="311"/>
      <c r="G126" s="311"/>
      <c r="H126" s="311"/>
      <c r="I126" s="311"/>
      <c r="J126" s="311"/>
      <c r="K126" s="724"/>
      <c r="M126" s="48"/>
      <c r="N126" s="48"/>
      <c r="O126" s="48"/>
      <c r="P126" s="48"/>
      <c r="AB126" s="48"/>
      <c r="AC126" s="48"/>
      <c r="AD126" s="48"/>
      <c r="AE126" s="48"/>
      <c r="AF126" s="48"/>
      <c r="AG126" s="48"/>
      <c r="AH126" s="48"/>
    </row>
    <row r="127" spans="1:36">
      <c r="A127" s="723"/>
      <c r="B127" s="311"/>
      <c r="C127" s="311"/>
      <c r="D127" s="311"/>
      <c r="E127" s="311"/>
      <c r="F127" s="311"/>
      <c r="G127" s="311"/>
      <c r="H127" s="311"/>
      <c r="I127" s="311"/>
      <c r="J127" s="311"/>
      <c r="K127" s="724"/>
      <c r="M127" s="48"/>
      <c r="N127" s="48"/>
      <c r="O127" s="48"/>
      <c r="P127" s="48"/>
      <c r="AB127" s="48"/>
      <c r="AC127" s="48"/>
      <c r="AD127" s="48"/>
      <c r="AE127" s="48"/>
      <c r="AF127" s="48"/>
      <c r="AG127" s="48"/>
      <c r="AH127" s="48"/>
    </row>
    <row r="128" spans="1:36">
      <c r="A128" s="723"/>
      <c r="B128" s="311"/>
      <c r="C128" s="311"/>
      <c r="D128" s="311"/>
      <c r="E128" s="311"/>
      <c r="F128" s="311"/>
      <c r="G128" s="311"/>
      <c r="H128" s="311"/>
      <c r="I128" s="311"/>
      <c r="J128" s="311"/>
      <c r="K128" s="724"/>
      <c r="M128" s="48"/>
      <c r="N128" s="48"/>
      <c r="O128" s="48"/>
      <c r="P128" s="48"/>
      <c r="AB128" s="48"/>
      <c r="AC128" s="48"/>
      <c r="AD128" s="48"/>
      <c r="AE128" s="48"/>
      <c r="AF128" s="48"/>
      <c r="AG128" s="48"/>
      <c r="AH128" s="48"/>
    </row>
    <row r="129" spans="1:34">
      <c r="A129" s="723"/>
      <c r="B129" s="311"/>
      <c r="C129" s="311"/>
      <c r="D129" s="311"/>
      <c r="E129" s="311"/>
      <c r="F129" s="311"/>
      <c r="G129" s="311"/>
      <c r="H129" s="311"/>
      <c r="I129" s="311"/>
      <c r="J129" s="311"/>
      <c r="K129" s="724"/>
      <c r="M129" s="48"/>
      <c r="N129" s="48"/>
      <c r="O129" s="48"/>
      <c r="P129" s="48"/>
      <c r="AB129" s="48"/>
      <c r="AC129" s="48"/>
      <c r="AD129" s="48"/>
      <c r="AE129" s="48"/>
      <c r="AF129" s="48"/>
      <c r="AG129" s="48"/>
      <c r="AH129" s="48"/>
    </row>
    <row r="130" spans="1:34">
      <c r="A130" s="723"/>
      <c r="B130" s="311"/>
      <c r="C130" s="311"/>
      <c r="D130" s="311"/>
      <c r="E130" s="311"/>
      <c r="F130" s="311"/>
      <c r="G130" s="311"/>
      <c r="H130" s="311"/>
      <c r="I130" s="311"/>
      <c r="J130" s="311"/>
      <c r="K130" s="724"/>
      <c r="M130" s="48"/>
      <c r="N130" s="48"/>
      <c r="O130" s="48"/>
      <c r="P130" s="48"/>
      <c r="AB130" s="48"/>
      <c r="AC130" s="48"/>
      <c r="AD130" s="48"/>
      <c r="AE130" s="48"/>
      <c r="AF130" s="48"/>
      <c r="AG130" s="48"/>
      <c r="AH130" s="48"/>
    </row>
    <row r="131" spans="1:34">
      <c r="A131" s="723"/>
      <c r="B131" s="311"/>
      <c r="C131" s="311"/>
      <c r="D131" s="311"/>
      <c r="E131" s="311"/>
      <c r="F131" s="311"/>
      <c r="G131" s="311"/>
      <c r="H131" s="311"/>
      <c r="I131" s="311"/>
      <c r="J131" s="311"/>
      <c r="K131" s="724"/>
      <c r="M131" s="48"/>
      <c r="N131" s="48"/>
      <c r="O131" s="48"/>
      <c r="P131" s="48"/>
      <c r="AB131" s="48"/>
      <c r="AC131" s="48"/>
      <c r="AD131" s="48"/>
      <c r="AE131" s="48"/>
      <c r="AF131" s="48"/>
      <c r="AG131" s="48"/>
      <c r="AH131" s="48"/>
    </row>
    <row r="132" spans="1:34">
      <c r="A132" s="723"/>
      <c r="B132" s="311"/>
      <c r="C132" s="311"/>
      <c r="D132" s="311"/>
      <c r="E132" s="311"/>
      <c r="F132" s="311"/>
      <c r="G132" s="311"/>
      <c r="H132" s="311"/>
      <c r="I132" s="311"/>
      <c r="J132" s="311"/>
      <c r="K132" s="724"/>
      <c r="M132" s="48"/>
      <c r="N132" s="48"/>
      <c r="O132" s="48"/>
      <c r="P132" s="48"/>
      <c r="AB132" s="48"/>
      <c r="AC132" s="48"/>
      <c r="AD132" s="48"/>
      <c r="AE132" s="48"/>
      <c r="AF132" s="48"/>
      <c r="AG132" s="48"/>
      <c r="AH132" s="48"/>
    </row>
    <row r="133" spans="1:34">
      <c r="A133" s="723"/>
      <c r="B133" s="311"/>
      <c r="C133" s="311"/>
      <c r="D133" s="311"/>
      <c r="E133" s="311"/>
      <c r="F133" s="311"/>
      <c r="G133" s="311"/>
      <c r="H133" s="311"/>
      <c r="I133" s="311"/>
      <c r="J133" s="311"/>
      <c r="K133" s="724"/>
      <c r="M133" s="48"/>
      <c r="N133" s="48"/>
      <c r="O133" s="48"/>
      <c r="P133" s="48"/>
      <c r="AB133" s="48"/>
      <c r="AC133" s="48"/>
      <c r="AD133" s="48"/>
      <c r="AE133" s="48"/>
      <c r="AF133" s="48"/>
      <c r="AG133" s="48"/>
      <c r="AH133" s="48"/>
    </row>
    <row r="134" spans="1:34" ht="14.7" thickBot="1">
      <c r="A134" s="725"/>
      <c r="B134" s="726"/>
      <c r="C134" s="726"/>
      <c r="D134" s="726"/>
      <c r="E134" s="726"/>
      <c r="F134" s="726"/>
      <c r="G134" s="726"/>
      <c r="H134" s="726"/>
      <c r="I134" s="726"/>
      <c r="J134" s="726"/>
      <c r="K134" s="727"/>
      <c r="M134" s="48"/>
      <c r="N134" s="48"/>
      <c r="O134" s="48"/>
      <c r="P134" s="48"/>
      <c r="AB134" s="48"/>
      <c r="AC134" s="48"/>
      <c r="AD134" s="48"/>
      <c r="AE134" s="48"/>
      <c r="AF134" s="48"/>
      <c r="AG134" s="48"/>
      <c r="AH134" s="48"/>
    </row>
    <row r="135" spans="1:34">
      <c r="A135" s="440" t="s">
        <v>250</v>
      </c>
      <c r="B135" s="721"/>
      <c r="C135" s="721"/>
      <c r="D135" s="721"/>
      <c r="E135" s="721"/>
      <c r="F135" s="721"/>
      <c r="G135" s="721"/>
      <c r="H135" s="721"/>
      <c r="I135" s="721"/>
      <c r="J135" s="721"/>
      <c r="K135" s="722"/>
      <c r="M135" s="48"/>
      <c r="N135" s="48"/>
      <c r="O135" s="48"/>
      <c r="P135" s="48"/>
      <c r="AB135" s="48"/>
      <c r="AC135" s="48"/>
      <c r="AD135" s="48"/>
      <c r="AE135" s="48"/>
      <c r="AF135" s="48"/>
      <c r="AG135" s="48"/>
      <c r="AH135" s="48"/>
    </row>
    <row r="136" spans="1:34">
      <c r="A136" s="723"/>
      <c r="B136" s="311"/>
      <c r="C136" s="311"/>
      <c r="D136" s="311"/>
      <c r="E136" s="311"/>
      <c r="F136" s="311"/>
      <c r="G136" s="311"/>
      <c r="H136" s="311"/>
      <c r="I136" s="311"/>
      <c r="J136" s="311"/>
      <c r="K136" s="724"/>
      <c r="AB136" s="48"/>
      <c r="AC136" s="48"/>
      <c r="AD136" s="48"/>
      <c r="AE136" s="48"/>
      <c r="AF136" s="48"/>
      <c r="AG136" s="48"/>
      <c r="AH136" s="48"/>
    </row>
    <row r="137" spans="1:34">
      <c r="A137" s="723"/>
      <c r="B137" s="311"/>
      <c r="C137" s="311"/>
      <c r="D137" s="311"/>
      <c r="E137" s="311"/>
      <c r="F137" s="311"/>
      <c r="G137" s="311"/>
      <c r="H137" s="311"/>
      <c r="I137" s="311"/>
      <c r="J137" s="311"/>
      <c r="K137" s="724"/>
      <c r="AB137" s="48"/>
      <c r="AC137" s="48"/>
      <c r="AD137" s="48"/>
      <c r="AE137" s="48"/>
      <c r="AF137" s="48"/>
      <c r="AG137" s="48"/>
      <c r="AH137" s="48"/>
    </row>
    <row r="138" spans="1:34">
      <c r="A138" s="723"/>
      <c r="B138" s="311"/>
      <c r="C138" s="311"/>
      <c r="D138" s="311"/>
      <c r="E138" s="311"/>
      <c r="F138" s="311"/>
      <c r="G138" s="311"/>
      <c r="H138" s="311"/>
      <c r="I138" s="311"/>
      <c r="J138" s="311"/>
      <c r="K138" s="724"/>
      <c r="AB138" s="48"/>
      <c r="AC138" s="48"/>
      <c r="AD138" s="48"/>
      <c r="AE138" s="48"/>
      <c r="AF138" s="48"/>
      <c r="AG138" s="48"/>
      <c r="AH138" s="48"/>
    </row>
    <row r="139" spans="1:34">
      <c r="A139" s="723"/>
      <c r="B139" s="311"/>
      <c r="C139" s="311"/>
      <c r="D139" s="311"/>
      <c r="E139" s="311"/>
      <c r="F139" s="311"/>
      <c r="G139" s="311"/>
      <c r="H139" s="311"/>
      <c r="I139" s="311"/>
      <c r="J139" s="311"/>
      <c r="K139" s="724"/>
      <c r="AB139" s="48"/>
      <c r="AC139" s="48"/>
      <c r="AD139" s="48"/>
      <c r="AE139" s="48"/>
      <c r="AF139" s="48"/>
      <c r="AG139" s="48"/>
      <c r="AH139" s="48"/>
    </row>
    <row r="140" spans="1:34">
      <c r="A140" s="723"/>
      <c r="B140" s="311"/>
      <c r="C140" s="311"/>
      <c r="D140" s="311"/>
      <c r="E140" s="311"/>
      <c r="F140" s="311"/>
      <c r="G140" s="311"/>
      <c r="H140" s="311"/>
      <c r="I140" s="311"/>
      <c r="J140" s="311"/>
      <c r="K140" s="724"/>
      <c r="AB140" s="48"/>
      <c r="AC140" s="48"/>
      <c r="AD140" s="48"/>
      <c r="AE140" s="48"/>
      <c r="AF140" s="48"/>
      <c r="AG140" s="48"/>
      <c r="AH140" s="48"/>
    </row>
    <row r="141" spans="1:34">
      <c r="A141" s="723"/>
      <c r="B141" s="311"/>
      <c r="C141" s="311"/>
      <c r="D141" s="311"/>
      <c r="E141" s="311"/>
      <c r="F141" s="311"/>
      <c r="G141" s="311"/>
      <c r="H141" s="311"/>
      <c r="I141" s="311"/>
      <c r="J141" s="311"/>
      <c r="K141" s="724"/>
      <c r="AB141" s="48"/>
      <c r="AC141" s="48"/>
      <c r="AD141" s="48"/>
      <c r="AE141" s="48"/>
      <c r="AF141" s="48"/>
      <c r="AG141" s="48"/>
      <c r="AH141" s="48"/>
    </row>
    <row r="142" spans="1:34">
      <c r="A142" s="723"/>
      <c r="B142" s="311"/>
      <c r="C142" s="311"/>
      <c r="D142" s="311"/>
      <c r="E142" s="311"/>
      <c r="F142" s="311"/>
      <c r="G142" s="311"/>
      <c r="H142" s="311"/>
      <c r="I142" s="311"/>
      <c r="J142" s="311"/>
      <c r="K142" s="724"/>
      <c r="AB142" s="48"/>
      <c r="AC142" s="48"/>
      <c r="AD142" s="48"/>
      <c r="AE142" s="48"/>
      <c r="AF142" s="48"/>
      <c r="AG142" s="48"/>
      <c r="AH142" s="48"/>
    </row>
    <row r="143" spans="1:34">
      <c r="A143" s="723"/>
      <c r="B143" s="311"/>
      <c r="C143" s="311"/>
      <c r="D143" s="311"/>
      <c r="E143" s="311"/>
      <c r="F143" s="311"/>
      <c r="G143" s="311"/>
      <c r="H143" s="311"/>
      <c r="I143" s="311"/>
      <c r="J143" s="311"/>
      <c r="K143" s="724"/>
      <c r="AB143" s="48"/>
      <c r="AC143" s="48"/>
      <c r="AD143" s="48"/>
      <c r="AE143" s="48"/>
      <c r="AF143" s="48"/>
      <c r="AG143" s="48"/>
      <c r="AH143" s="48"/>
    </row>
    <row r="144" spans="1:34" ht="14.7" thickBot="1">
      <c r="A144" s="725"/>
      <c r="B144" s="726"/>
      <c r="C144" s="726"/>
      <c r="D144" s="726"/>
      <c r="E144" s="726"/>
      <c r="F144" s="726"/>
      <c r="G144" s="726"/>
      <c r="H144" s="726"/>
      <c r="I144" s="726"/>
      <c r="J144" s="726"/>
      <c r="K144" s="727"/>
      <c r="AB144" s="48"/>
      <c r="AC144" s="48"/>
      <c r="AD144" s="48"/>
      <c r="AE144" s="48"/>
      <c r="AF144" s="48"/>
      <c r="AG144" s="48"/>
      <c r="AH144" s="48"/>
    </row>
    <row r="145" spans="28:34">
      <c r="AB145" s="48"/>
      <c r="AC145" s="48"/>
      <c r="AD145" s="48"/>
      <c r="AE145" s="48"/>
      <c r="AF145" s="48"/>
      <c r="AG145" s="48"/>
      <c r="AH145" s="48"/>
    </row>
    <row r="146" spans="28:34">
      <c r="AB146" s="48"/>
      <c r="AC146" s="48"/>
      <c r="AD146" s="48"/>
      <c r="AE146" s="48"/>
      <c r="AF146" s="48"/>
      <c r="AG146" s="48"/>
      <c r="AH146" s="48"/>
    </row>
    <row r="147" spans="28:34">
      <c r="AB147" s="48"/>
      <c r="AC147" s="48"/>
      <c r="AD147" s="48"/>
      <c r="AE147" s="48"/>
      <c r="AF147" s="48"/>
      <c r="AG147" s="48"/>
      <c r="AH147" s="48"/>
    </row>
    <row r="148" spans="28:34">
      <c r="AB148" s="48"/>
      <c r="AC148" s="48"/>
      <c r="AD148" s="48"/>
      <c r="AE148" s="48"/>
      <c r="AF148" s="48"/>
      <c r="AG148" s="48"/>
      <c r="AH148" s="48"/>
    </row>
    <row r="149" spans="28:34">
      <c r="AB149" s="48"/>
      <c r="AC149" s="48"/>
      <c r="AD149" s="48"/>
      <c r="AE149" s="48"/>
      <c r="AF149" s="48"/>
      <c r="AG149" s="48"/>
      <c r="AH149" s="48"/>
    </row>
    <row r="150" spans="28:34">
      <c r="AB150" s="48"/>
      <c r="AC150" s="48"/>
      <c r="AD150" s="48"/>
      <c r="AE150" s="48"/>
      <c r="AF150" s="48"/>
      <c r="AG150" s="48"/>
      <c r="AH150" s="48"/>
    </row>
    <row r="151" spans="28:34">
      <c r="AB151" s="48"/>
      <c r="AC151" s="48"/>
      <c r="AD151" s="48"/>
      <c r="AE151" s="48"/>
      <c r="AF151" s="48"/>
      <c r="AG151" s="48"/>
      <c r="AH151" s="48"/>
    </row>
    <row r="152" spans="28:34">
      <c r="AB152" s="48"/>
      <c r="AC152" s="48"/>
      <c r="AD152" s="48"/>
      <c r="AE152" s="48"/>
      <c r="AF152" s="48"/>
      <c r="AG152" s="48"/>
      <c r="AH152" s="48"/>
    </row>
    <row r="153" spans="28:34">
      <c r="AB153" s="48"/>
      <c r="AC153" s="48"/>
      <c r="AD153" s="48"/>
      <c r="AE153" s="48"/>
      <c r="AF153" s="48"/>
      <c r="AG153" s="48"/>
      <c r="AH153" s="48"/>
    </row>
    <row r="154" spans="28:34">
      <c r="AB154" s="48"/>
      <c r="AC154" s="48"/>
      <c r="AD154" s="48"/>
      <c r="AE154" s="48"/>
      <c r="AF154" s="48"/>
      <c r="AG154" s="48"/>
      <c r="AH154" s="48"/>
    </row>
    <row r="155" spans="28:34">
      <c r="AB155" s="48"/>
      <c r="AC155" s="48"/>
      <c r="AD155" s="48"/>
      <c r="AE155" s="48"/>
      <c r="AF155" s="48"/>
      <c r="AG155" s="48"/>
      <c r="AH155" s="48"/>
    </row>
    <row r="156" spans="28:34">
      <c r="AB156" s="48"/>
      <c r="AC156" s="48"/>
      <c r="AD156" s="48"/>
      <c r="AE156" s="48"/>
      <c r="AF156" s="48"/>
      <c r="AG156" s="48"/>
      <c r="AH156" s="48"/>
    </row>
    <row r="157" spans="28:34">
      <c r="AB157" s="48"/>
      <c r="AC157" s="48"/>
      <c r="AD157" s="48"/>
      <c r="AE157" s="48"/>
      <c r="AF157" s="48"/>
      <c r="AG157" s="48"/>
      <c r="AH157" s="48"/>
    </row>
    <row r="158" spans="28:34">
      <c r="AB158" s="48"/>
      <c r="AC158" s="48"/>
      <c r="AD158" s="48"/>
      <c r="AE158" s="48"/>
      <c r="AF158" s="48"/>
      <c r="AG158" s="48"/>
      <c r="AH158" s="48"/>
    </row>
    <row r="159" spans="28:34">
      <c r="AB159" s="48"/>
      <c r="AC159" s="48"/>
      <c r="AD159" s="48"/>
      <c r="AE159" s="48"/>
      <c r="AF159" s="48"/>
      <c r="AG159" s="48"/>
      <c r="AH159" s="48"/>
    </row>
    <row r="160" spans="28:34">
      <c r="AC160" s="48"/>
      <c r="AD160" s="48"/>
      <c r="AE160" s="48"/>
      <c r="AF160" s="48"/>
    </row>
    <row r="161" spans="29:32">
      <c r="AC161" s="48"/>
      <c r="AD161" s="48"/>
      <c r="AE161" s="48"/>
      <c r="AF161" s="48"/>
    </row>
    <row r="162" spans="29:32">
      <c r="AC162" s="48"/>
      <c r="AD162" s="48"/>
      <c r="AE162" s="48"/>
      <c r="AF162" s="48"/>
    </row>
    <row r="163" spans="29:32">
      <c r="AC163" s="48"/>
      <c r="AD163" s="48"/>
      <c r="AE163" s="48"/>
      <c r="AF163" s="48"/>
    </row>
    <row r="164" spans="29:32">
      <c r="AC164" s="48"/>
      <c r="AD164" s="48"/>
      <c r="AE164" s="48"/>
      <c r="AF164" s="48"/>
    </row>
  </sheetData>
  <mergeCells count="216">
    <mergeCell ref="M95:Q99"/>
    <mergeCell ref="R95:V99"/>
    <mergeCell ref="W95:AA99"/>
    <mergeCell ref="M102:Q106"/>
    <mergeCell ref="R102:V106"/>
    <mergeCell ref="R109:V113"/>
    <mergeCell ref="M109:Q113"/>
    <mergeCell ref="W102:AA106"/>
    <mergeCell ref="W109:AA113"/>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B2:F2"/>
    <mergeCell ref="B3:F19"/>
    <mergeCell ref="B20:F20"/>
    <mergeCell ref="B21:F37"/>
    <mergeCell ref="B38:F38"/>
    <mergeCell ref="H39:H56"/>
    <mergeCell ref="I39:I56"/>
    <mergeCell ref="H57:H74"/>
    <mergeCell ref="I57:I74"/>
    <mergeCell ref="H3:H20"/>
    <mergeCell ref="I3:I20"/>
    <mergeCell ref="H21:H38"/>
    <mergeCell ref="I21:I38"/>
    <mergeCell ref="T32:U36"/>
    <mergeCell ref="V32:W36"/>
    <mergeCell ref="R37:S37"/>
    <mergeCell ref="T37:U37"/>
    <mergeCell ref="V37:W37"/>
    <mergeCell ref="R24:S28"/>
    <mergeCell ref="V31:W31"/>
    <mergeCell ref="R23:S23"/>
    <mergeCell ref="T23:U23"/>
    <mergeCell ref="V23:W23"/>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s>
  <phoneticPr fontId="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B0361-8847-4D44-98A2-9FA640338419}">
  <sheetPr>
    <tabColor rgb="FFFF0000"/>
  </sheetPr>
  <dimension ref="A1:AE52"/>
  <sheetViews>
    <sheetView topLeftCell="A13" workbookViewId="0">
      <selection activeCell="T29" sqref="T29"/>
    </sheetView>
  </sheetViews>
  <sheetFormatPr defaultRowHeight="14.4"/>
  <cols>
    <col min="2" max="2" width="11.578125" bestFit="1" customWidth="1"/>
  </cols>
  <sheetData>
    <row r="1" spans="1:31" ht="14.7" thickBot="1">
      <c r="A1" s="1" t="s">
        <v>251</v>
      </c>
      <c r="B1" s="1"/>
      <c r="C1" s="1"/>
      <c r="D1" s="1"/>
      <c r="E1" s="1"/>
      <c r="F1" s="1"/>
      <c r="G1" s="1"/>
      <c r="H1" s="1"/>
      <c r="I1" s="1"/>
      <c r="J1" s="1"/>
      <c r="K1" s="1"/>
      <c r="L1" s="1"/>
    </row>
    <row r="2" spans="1:31">
      <c r="A2" s="101"/>
      <c r="B2" s="102" t="s">
        <v>4</v>
      </c>
      <c r="C2" s="101"/>
      <c r="D2" s="102" t="s">
        <v>6</v>
      </c>
      <c r="E2" s="101"/>
      <c r="F2" s="102" t="s">
        <v>8</v>
      </c>
      <c r="G2" s="103"/>
      <c r="H2" s="103" t="s">
        <v>4</v>
      </c>
      <c r="I2" s="103" t="s">
        <v>6</v>
      </c>
      <c r="J2" s="103" t="s">
        <v>8</v>
      </c>
    </row>
    <row r="3" spans="1:31">
      <c r="A3" s="97" t="str">
        <f>"Your Achievement: "&amp;'User Profile'!D18</f>
        <v>Your Achievement: 2022</v>
      </c>
      <c r="B3" s="98">
        <f>'REPORT CARD'!M64</f>
        <v>0</v>
      </c>
      <c r="C3" s="97" t="str">
        <f>"Your Achievement: "&amp;'User Profile'!D18</f>
        <v>Your Achievement: 2022</v>
      </c>
      <c r="D3" s="98">
        <f>'REPORT CARD'!M66</f>
        <v>0</v>
      </c>
      <c r="E3" s="97" t="str">
        <f>"Your Achievement: "&amp;'User Profile'!D18</f>
        <v>Your Achievement: 2022</v>
      </c>
      <c r="F3" s="98">
        <f>'REPORT CARD'!M68</f>
        <v>0</v>
      </c>
      <c r="G3" t="s">
        <v>252</v>
      </c>
      <c r="H3">
        <f>IF('User Profile'!D18&lt;='REPORT CARD'!J53, 'REPORT CARD'!K53, IF('User Profile'!D18&lt;='REPORT CARD'!K53,'REPORT CARD'!L53, IF('User Profile'!D18&lt;='REPORT CARD'!L53,'REPORT CARD'!M53,'REPORT CARD'!N53)))</f>
        <v>2028</v>
      </c>
      <c r="I3">
        <f>IF('User Profile'!D18&lt;='REPORT CARD'!J55, 'REPORT CARD'!K55, IF('User Profile'!D18&lt;='REPORT CARD'!K55,'REPORT CARD'!L55, IF('User Profile'!D18&lt;='REPORT CARD'!L55,'REPORT CARD'!M55,'REPORT CARD'!N55)))</f>
        <v>2030</v>
      </c>
      <c r="J3">
        <f>IF('User Profile'!D18&lt;='REPORT CARD'!J57, 'REPORT CARD'!K57, IF('User Profile'!D18&lt;='REPORT CARD'!K57,'REPORT CARD'!L57, IF('User Profile'!D18&lt;='REPORT CARD'!L57,'REPORT CARD'!M57,'REPORT CARD'!N57)))</f>
        <v>2033</v>
      </c>
    </row>
    <row r="4" spans="1:31">
      <c r="A4" s="97" t="str">
        <f>"Current Goal: "&amp;'REPORT CARD'!J64</f>
        <v>Current Goal: 2025</v>
      </c>
      <c r="B4" s="98">
        <f>IF(SUM('ZEV Baseline &amp; Reporting Year'!B27:M28)+SUM('ZEV Baseline &amp; Reporting Year'!B33:M34) = 0, 0, 'REPORT CARD'!K64)</f>
        <v>0</v>
      </c>
      <c r="C4" s="97" t="str">
        <f>"Current Goal: "&amp;'REPORT CARD'!J66</f>
        <v>Current Goal: 2027</v>
      </c>
      <c r="D4" s="98">
        <f>IF(SUM('ZEV Baseline &amp; Reporting Year'!N27:S28)+SUM('ZEV Baseline &amp; Reporting Year'!N33:S34) = 0, 0, 'REPORT CARD'!K66)</f>
        <v>0</v>
      </c>
      <c r="E4" s="97" t="str">
        <f>"Current Goal: "&amp;'REPORT CARD'!J68</f>
        <v>Current Goal: 2030</v>
      </c>
      <c r="F4" s="98">
        <f>IF(SUM('ZEV Baseline &amp; Reporting Year'!T27:Y28)+SUM('ZEV Baseline &amp; Reporting Year'!T33:Y34) = 0, 0, 'REPORT CARD'!K68)</f>
        <v>0</v>
      </c>
    </row>
    <row r="5" spans="1:31" ht="14.7" thickBot="1">
      <c r="A5" s="99" t="str">
        <f>"Next Goal: "&amp;H3</f>
        <v>Next Goal: 2028</v>
      </c>
      <c r="B5" s="100">
        <f>IF(SUM('ZEV Baseline &amp; Reporting Year'!B27:M28)+SUM('ZEV Baseline &amp; Reporting Year'!B33:M34) = 0, 0, IF('User Profile'!D18&lt;='REPORT CARD'!J53, 'REPORT CARD'!K52, IF('User Profile'!D18&lt;='REPORT CARD'!K53, 'REPORT CARD'!L52, IF('User Profile'!D18&lt;='REPORT CARD'!L53, 'REPORT CARD'!M52, 'REPORT CARD'!N52))))</f>
        <v>0</v>
      </c>
      <c r="C5" s="99" t="str">
        <f>"Next Goal: "&amp;I3</f>
        <v>Next Goal: 2030</v>
      </c>
      <c r="D5" s="100">
        <f>IF(SUM('ZEV Baseline &amp; Reporting Year'!N27:S28)+SUM('ZEV Baseline &amp; Reporting Year'!N33:S34) = 0, 0, IF('User Profile'!D18&lt;='REPORT CARD'!J55, 'REPORT CARD'!K52, IF('User Profile'!D18&lt;='REPORT CARD'!K55, 'REPORT CARD'!L52, IF('User Profile'!D18&lt;='REPORT CARD'!L55, 'REPORT CARD'!M52, 'REPORT CARD'!N52))))</f>
        <v>0</v>
      </c>
      <c r="E5" s="99" t="str">
        <f>"Next Goal: "&amp;J3</f>
        <v>Next Goal: 2033</v>
      </c>
      <c r="F5" s="100">
        <f>IF(SUM('ZEV Baseline &amp; Reporting Year'!T27:Y28)+SUM('ZEV Baseline &amp; Reporting Year'!T33:Y34) = 0, 0, IF('User Profile'!D18&lt;='REPORT CARD'!J57, 'REPORT CARD'!K52, IF('User Profile'!D18&lt;='REPORT CARD'!K57, 'REPORT CARD'!L52, IF('User Profile'!D18&lt;='REPORT CARD'!L57, 'REPORT CARD'!M52, 'REPORT CARD'!N52))))</f>
        <v>0</v>
      </c>
    </row>
    <row r="7" spans="1:31" ht="14.7" thickBot="1">
      <c r="A7" t="s">
        <v>253</v>
      </c>
      <c r="E7" t="s">
        <v>254</v>
      </c>
      <c r="S7" t="s">
        <v>255</v>
      </c>
    </row>
    <row r="8" spans="1:31" ht="16.899999999999999" customHeight="1">
      <c r="A8" s="108"/>
      <c r="B8" s="109" t="s">
        <v>256</v>
      </c>
      <c r="C8" s="102" t="s">
        <v>257</v>
      </c>
      <c r="D8" s="116"/>
      <c r="E8" s="108"/>
      <c r="F8" s="106" t="s">
        <v>81</v>
      </c>
      <c r="G8" s="106" t="s">
        <v>36</v>
      </c>
      <c r="H8" s="106" t="s">
        <v>82</v>
      </c>
      <c r="I8" s="106" t="s">
        <v>41</v>
      </c>
      <c r="J8" s="106" t="s">
        <v>99</v>
      </c>
      <c r="K8" s="106" t="s">
        <v>100</v>
      </c>
      <c r="L8" s="106" t="s">
        <v>85</v>
      </c>
      <c r="M8" s="106" t="s">
        <v>86</v>
      </c>
      <c r="N8" s="106" t="s">
        <v>87</v>
      </c>
      <c r="O8" s="106" t="s">
        <v>88</v>
      </c>
      <c r="P8" s="106" t="s">
        <v>101</v>
      </c>
      <c r="Q8" s="110" t="s">
        <v>90</v>
      </c>
      <c r="R8" s="117"/>
      <c r="S8" s="108"/>
      <c r="T8" s="107" t="s">
        <v>81</v>
      </c>
      <c r="U8" s="107" t="s">
        <v>36</v>
      </c>
      <c r="V8" s="107" t="s">
        <v>82</v>
      </c>
      <c r="W8" s="107" t="s">
        <v>41</v>
      </c>
      <c r="X8" s="107" t="s">
        <v>99</v>
      </c>
      <c r="Y8" s="107" t="s">
        <v>100</v>
      </c>
      <c r="Z8" s="107" t="s">
        <v>85</v>
      </c>
      <c r="AA8" s="107" t="s">
        <v>86</v>
      </c>
      <c r="AB8" s="107" t="s">
        <v>87</v>
      </c>
      <c r="AC8" s="107" t="s">
        <v>88</v>
      </c>
      <c r="AD8" s="107" t="s">
        <v>101</v>
      </c>
      <c r="AE8" s="115" t="s">
        <v>90</v>
      </c>
    </row>
    <row r="9" spans="1:31">
      <c r="A9" s="97" t="str">
        <f>"Baseline Year "&amp;'User Profile'!$D$17</f>
        <v>Baseline Year 2021</v>
      </c>
      <c r="B9" s="111">
        <f>'Baseline Year Data'!AA34+'Baseline Year Data'!AA35</f>
        <v>0</v>
      </c>
      <c r="C9" s="112">
        <f>('Baseline Year Data'!AA119+'Baseline Year Data'!AA120)-Graphs!B9</f>
        <v>0</v>
      </c>
      <c r="D9" s="116"/>
      <c r="E9" s="97" t="str">
        <f>"Baseline Year "&amp;'User Profile'!$D$17</f>
        <v>Baseline Year 2021</v>
      </c>
      <c r="F9" s="111">
        <f>'Baseline Year Data'!B119</f>
        <v>0</v>
      </c>
      <c r="G9" s="111">
        <f>'Baseline Year Data'!D119</f>
        <v>0</v>
      </c>
      <c r="H9" s="111">
        <f>'Baseline Year Data'!F119</f>
        <v>0</v>
      </c>
      <c r="I9" s="111">
        <f>'Baseline Year Data'!H119</f>
        <v>0</v>
      </c>
      <c r="J9" s="111">
        <f>'Baseline Year Data'!J119</f>
        <v>0</v>
      </c>
      <c r="K9" s="111">
        <f>'Baseline Year Data'!L119</f>
        <v>0</v>
      </c>
      <c r="L9" s="111">
        <f>'Baseline Year Data'!N119</f>
        <v>0</v>
      </c>
      <c r="M9" s="111">
        <f>'Baseline Year Data'!P119</f>
        <v>0</v>
      </c>
      <c r="N9" s="111">
        <f>'Baseline Year Data'!R119</f>
        <v>0</v>
      </c>
      <c r="O9" s="111">
        <f>'Baseline Year Data'!T119</f>
        <v>0</v>
      </c>
      <c r="P9" s="111">
        <f>'Baseline Year Data'!V119</f>
        <v>0</v>
      </c>
      <c r="Q9" s="112">
        <f>'Baseline Year Data'!X119</f>
        <v>0</v>
      </c>
      <c r="R9" s="91"/>
      <c r="S9" s="97" t="str">
        <f>"Baseline Year "&amp;'User Profile'!$D$17</f>
        <v>Baseline Year 2021</v>
      </c>
      <c r="T9" s="111">
        <f>'Baseline Year Data'!C119</f>
        <v>0</v>
      </c>
      <c r="U9" s="111">
        <f>'Baseline Year Data'!E119</f>
        <v>0</v>
      </c>
      <c r="V9" s="111">
        <f>'Baseline Year Data'!G119</f>
        <v>0</v>
      </c>
      <c r="W9" s="111">
        <f>'Baseline Year Data'!I119</f>
        <v>0</v>
      </c>
      <c r="X9" s="111">
        <f>'Baseline Year Data'!K119</f>
        <v>0</v>
      </c>
      <c r="Y9" s="111">
        <f>'Baseline Year Data'!M119</f>
        <v>0</v>
      </c>
      <c r="Z9" s="111">
        <f>'Baseline Year Data'!O119</f>
        <v>0</v>
      </c>
      <c r="AA9" s="111">
        <f>'Baseline Year Data'!Q119</f>
        <v>0</v>
      </c>
      <c r="AB9" s="111">
        <f>'Baseline Year Data'!S119</f>
        <v>0</v>
      </c>
      <c r="AC9" s="111">
        <f>'Baseline Year Data'!U119</f>
        <v>0</v>
      </c>
      <c r="AD9" s="111">
        <f>'Baseline Year Data'!W119</f>
        <v>0</v>
      </c>
      <c r="AE9" s="112">
        <f>'Baseline Year Data'!Y119</f>
        <v>0</v>
      </c>
    </row>
    <row r="10" spans="1:31" ht="14.7" thickBot="1">
      <c r="A10" s="99" t="str">
        <f>"Reporting Year "&amp;'User Profile'!$D$18</f>
        <v>Reporting Year 2022</v>
      </c>
      <c r="B10" s="113">
        <f>'Reporting Year Data'!AA34+'Reporting Year Data'!AA35</f>
        <v>6</v>
      </c>
      <c r="C10" s="114">
        <f>('Reporting Year Data'!AA119+'Reporting Year Data'!AA120)-B10</f>
        <v>1</v>
      </c>
      <c r="D10" s="116"/>
      <c r="E10" s="99" t="str">
        <f>"Reporting Year "&amp;'User Profile'!$D$18</f>
        <v>Reporting Year 2022</v>
      </c>
      <c r="F10" s="113">
        <f>'Reporting Year Data'!B119</f>
        <v>0</v>
      </c>
      <c r="G10" s="113">
        <f>'Reporting Year Data'!D119</f>
        <v>0</v>
      </c>
      <c r="H10" s="113">
        <f>'Reporting Year Data'!F119</f>
        <v>6</v>
      </c>
      <c r="I10" s="113">
        <f>'Reporting Year Data'!H119</f>
        <v>0</v>
      </c>
      <c r="J10" s="113">
        <f>'Reporting Year Data'!J119</f>
        <v>0</v>
      </c>
      <c r="K10" s="113">
        <f>'Reporting Year Data'!L119</f>
        <v>0</v>
      </c>
      <c r="L10" s="113">
        <f>'Reporting Year Data'!N119</f>
        <v>1</v>
      </c>
      <c r="M10" s="113">
        <f>'Reporting Year Data'!P119</f>
        <v>0</v>
      </c>
      <c r="N10" s="113">
        <f>'Reporting Year Data'!R119</f>
        <v>0</v>
      </c>
      <c r="O10" s="113">
        <f>'Reporting Year Data'!T119</f>
        <v>0</v>
      </c>
      <c r="P10" s="113">
        <f>'Reporting Year Data'!V119</f>
        <v>0</v>
      </c>
      <c r="Q10" s="114">
        <f>'Reporting Year Data'!X119</f>
        <v>0</v>
      </c>
      <c r="R10" s="91"/>
      <c r="S10" s="99" t="str">
        <f>"Reporting Year "&amp;'User Profile'!$D$18</f>
        <v>Reporting Year 2022</v>
      </c>
      <c r="T10" s="113">
        <f>'Reporting Year Data'!C119</f>
        <v>0</v>
      </c>
      <c r="U10" s="113">
        <f>'Reporting Year Data'!E119</f>
        <v>0</v>
      </c>
      <c r="V10" s="113">
        <f>'Reporting Year Data'!G119</f>
        <v>0</v>
      </c>
      <c r="W10" s="113">
        <f>'Reporting Year Data'!I119</f>
        <v>0</v>
      </c>
      <c r="X10" s="113">
        <f>'Reporting Year Data'!K119</f>
        <v>0</v>
      </c>
      <c r="Y10" s="113">
        <f>'Reporting Year Data'!M119</f>
        <v>0</v>
      </c>
      <c r="Z10" s="113">
        <f>'Reporting Year Data'!O119</f>
        <v>0</v>
      </c>
      <c r="AA10" s="113">
        <f>'Reporting Year Data'!Q119</f>
        <v>0</v>
      </c>
      <c r="AB10" s="113">
        <f>'Reporting Year Data'!S119</f>
        <v>0</v>
      </c>
      <c r="AC10" s="113">
        <f>'Reporting Year Data'!U119</f>
        <v>0</v>
      </c>
      <c r="AD10" s="113">
        <f>'Reporting Year Data'!W119</f>
        <v>0</v>
      </c>
      <c r="AE10" s="114">
        <f>'Reporting Year Data'!Y119</f>
        <v>0</v>
      </c>
    </row>
    <row r="12" spans="1:31" ht="14.7" thickBot="1">
      <c r="A12" t="s">
        <v>258</v>
      </c>
      <c r="O12" t="s">
        <v>259</v>
      </c>
    </row>
    <row r="13" spans="1:31" ht="16.8">
      <c r="A13" s="108"/>
      <c r="B13" s="107" t="str">
        <f>IF(AND(Graphs!B14="", Graphs!B15=""), "", "Box Trucks")</f>
        <v/>
      </c>
      <c r="C13" s="107" t="str">
        <f>IF(AND(Graphs!C14="", Graphs!C15=""), "", "Vans")</f>
        <v/>
      </c>
      <c r="D13" s="107" t="str">
        <f>IF(AND(Graphs!D14="", Graphs!D15=""), "", "Two-Axle Buses")</f>
        <v/>
      </c>
      <c r="E13" s="107" t="str">
        <f>IF(AND(Graphs!E14="", Graphs!E15=""), "", "Yard Truck")</f>
        <v/>
      </c>
      <c r="F13" s="107" t="str">
        <f>IF(AND(Graphs!F14="", Graphs!F15=""), "", "Light Duty Package")</f>
        <v/>
      </c>
      <c r="G13" s="107" t="str">
        <f>IF(AND(Graphs!G14="", Graphs!G15=""), "", "Other Light Duty")</f>
        <v/>
      </c>
      <c r="H13" s="107" t="str">
        <f>IF(AND(Graphs!H14="", Graphs!H15=""), "", "Work Trucks")</f>
        <v/>
      </c>
      <c r="I13" s="107" t="str">
        <f>IF(AND(Graphs!I14="", Graphs!I15=""), "", "Day Cab Tractors")</f>
        <v/>
      </c>
      <c r="J13" s="107" t="str">
        <f>IF(AND(Graphs!J14="", Graphs!J15=""), "", "Three-Axle Buses")</f>
        <v/>
      </c>
      <c r="K13" s="107" t="str">
        <f>IF(AND(Graphs!K14="", Graphs!K15=""), "", "Sleeper Cab")</f>
        <v/>
      </c>
      <c r="L13" s="107" t="str">
        <f>IF(AND(Graphs!L14="", Graphs!L15=""), "", "Specialty Vehicles")</f>
        <v/>
      </c>
      <c r="M13" s="115" t="str">
        <f>IF(AND(Graphs!M14="", Graphs!M15=""), "", "Other")</f>
        <v/>
      </c>
      <c r="O13" s="108"/>
      <c r="P13" s="107" t="str">
        <f>IF(AND(Graphs!P14="", Graphs!P15=""), "", "Box Trucks")</f>
        <v/>
      </c>
      <c r="Q13" s="107" t="str">
        <f>IF(AND(Graphs!Q14="", Graphs!Q15=""), "", "Vans")</f>
        <v/>
      </c>
      <c r="R13" s="107" t="str">
        <f>IF(AND(Graphs!R14="", Graphs!R15=""), "", "Two-Axle Buses")</f>
        <v>Two-Axle Buses</v>
      </c>
      <c r="S13" s="107" t="str">
        <f>IF(AND(Graphs!S14="", Graphs!S15=""), "", "Yard Truck")</f>
        <v/>
      </c>
      <c r="T13" s="107" t="str">
        <f>IF(AND(Graphs!T14="", Graphs!T15=""), "", "Light Duty Package")</f>
        <v/>
      </c>
      <c r="U13" s="107" t="str">
        <f>IF(AND(Graphs!U14="", Graphs!U15=""), "", "Other Light Duty")</f>
        <v/>
      </c>
      <c r="V13" s="107" t="str">
        <f>IF(AND(Graphs!V14="", Graphs!V15=""), "", "Work Trucks")</f>
        <v>Work Trucks</v>
      </c>
      <c r="W13" s="107" t="str">
        <f>IF(AND(Graphs!W14="", Graphs!W15=""), "", "Day Cab Tractors")</f>
        <v/>
      </c>
      <c r="X13" s="107" t="str">
        <f>IF(AND(Graphs!X14="", Graphs!X15=""), "", "Three-Axle Buses")</f>
        <v/>
      </c>
      <c r="Y13" s="107" t="str">
        <f>IF(AND(Graphs!Y14="", Graphs!Y15=""), "", "Sleeper Cab")</f>
        <v/>
      </c>
      <c r="Z13" s="107" t="str">
        <f>IF(AND(Graphs!Z14="", Graphs!Z15=""), "", "Specialty Vehicles")</f>
        <v/>
      </c>
      <c r="AA13" s="115" t="str">
        <f>IF(AND(Graphs!AA14="", Graphs!AA15=""), "", "Other")</f>
        <v/>
      </c>
    </row>
    <row r="14" spans="1:31">
      <c r="A14" s="97" t="s">
        <v>260</v>
      </c>
      <c r="B14" s="111" t="str">
        <f>IF('Baseline Year Data'!$B$34+'Baseline Year Data'!$B$106+'Baseline Year Data'!$B$35+'Baseline Year Data'!$B$107=0,"",'Baseline Year Data'!$B$34+'Baseline Year Data'!$B$106+'Baseline Year Data'!$B$35+'Baseline Year Data'!$B$107)</f>
        <v/>
      </c>
      <c r="C14" s="111" t="str">
        <f>IF('Baseline Year Data'!$D$34+'Baseline Year Data'!$D$106+'Baseline Year Data'!$D$35+'Baseline Year Data'!$D$107=0,"",'Baseline Year Data'!$D$34+'Baseline Year Data'!$D$106+'Baseline Year Data'!$D$35+'Baseline Year Data'!$D$107)</f>
        <v/>
      </c>
      <c r="D14" s="111" t="str">
        <f>IF('Baseline Year Data'!$F$34+'Baseline Year Data'!$F$106+'Baseline Year Data'!$F$35+'Baseline Year Data'!$F$107=0,"",'Baseline Year Data'!$F$34+'Baseline Year Data'!$F$106+'Baseline Year Data'!$F$35+'Baseline Year Data'!$F$107)</f>
        <v/>
      </c>
      <c r="E14" s="111" t="str">
        <f>IF('Baseline Year Data'!$H$34+'Baseline Year Data'!$H$106+'Baseline Year Data'!$H$35+'Baseline Year Data'!$H$107=0,"",'Baseline Year Data'!$H$34+'Baseline Year Data'!$H$106+'Baseline Year Data'!$H$35+'Baseline Year Data'!$H$107)</f>
        <v/>
      </c>
      <c r="F14" s="111" t="str">
        <f>IF('Baseline Year Data'!$J$34+'Baseline Year Data'!$J$106+'Baseline Year Data'!$J$35+'Baseline Year Data'!$J$107=0,"",'Baseline Year Data'!$J$34+'Baseline Year Data'!$J$106+'Baseline Year Data'!$J$35+'Baseline Year Data'!$J$107)</f>
        <v/>
      </c>
      <c r="G14" s="111" t="str">
        <f>IF('Baseline Year Data'!$L$34+'Baseline Year Data'!$L$106+'Baseline Year Data'!$L$35+'Baseline Year Data'!$L$107=0,"",'Baseline Year Data'!$L$34+'Baseline Year Data'!$L$106+'Baseline Year Data'!$L$35+'Baseline Year Data'!$L$107)</f>
        <v/>
      </c>
      <c r="H14" s="111" t="str">
        <f>IF('Baseline Year Data'!$N$34+'Baseline Year Data'!$N$106+'Baseline Year Data'!$N$35+'Baseline Year Data'!$N$107=0,"",'Baseline Year Data'!$N$34+'Baseline Year Data'!$N$106+'Baseline Year Data'!$N$35+'Baseline Year Data'!$N$107)</f>
        <v/>
      </c>
      <c r="I14" s="111" t="str">
        <f>IF('Baseline Year Data'!$P$34+'Baseline Year Data'!$P$106+'Baseline Year Data'!$P$35+'Baseline Year Data'!$P$107=0,"",'Baseline Year Data'!$P$34+'Baseline Year Data'!$P$106+'Baseline Year Data'!$P$35+'Baseline Year Data'!$P$107)</f>
        <v/>
      </c>
      <c r="J14" s="111" t="str">
        <f>IF('Baseline Year Data'!$R$34+'Baseline Year Data'!$R$106+'Baseline Year Data'!$R$35+'Baseline Year Data'!$R$107=0,"",'Baseline Year Data'!$R$34+'Baseline Year Data'!$R$106+'Baseline Year Data'!$R$35+'Baseline Year Data'!$R$107)</f>
        <v/>
      </c>
      <c r="K14" s="111" t="str">
        <f>IF('Baseline Year Data'!$T$34+'Baseline Year Data'!$T$106+'Baseline Year Data'!$T$35+'Baseline Year Data'!$T$107=0,"",'Baseline Year Data'!$T$34+'Baseline Year Data'!$T$106+'Baseline Year Data'!$T$35+'Baseline Year Data'!$T$107)</f>
        <v/>
      </c>
      <c r="L14" s="111" t="str">
        <f>IF('Baseline Year Data'!$V$34+'Baseline Year Data'!$V$106+'Baseline Year Data'!$V$35+'Baseline Year Data'!$V$107=0,"",'Baseline Year Data'!$V$34+'Baseline Year Data'!$V$106+'Baseline Year Data'!$V$35+'Baseline Year Data'!$V$107)</f>
        <v/>
      </c>
      <c r="M14" s="111" t="str">
        <f>IF('Baseline Year Data'!$X$34+'Baseline Year Data'!$X$106+'Baseline Year Data'!$X$35+'Baseline Year Data'!$X$107=0,"",'Baseline Year Data'!$X$34+'Baseline Year Data'!$X$106+'Baseline Year Data'!$X$35+'Baseline Year Data'!$X$107)</f>
        <v/>
      </c>
      <c r="O14" s="97" t="s">
        <v>260</v>
      </c>
      <c r="P14" s="111" t="str">
        <f>IF('Reporting Year Data'!$B$34+'Reporting Year Data'!$B$106+'Reporting Year Data'!$B$35+'Reporting Year Data'!$B$107=0,"",'Reporting Year Data'!$B$34+'Reporting Year Data'!$B$106+'Reporting Year Data'!$B$35+'Reporting Year Data'!$B$107)</f>
        <v/>
      </c>
      <c r="Q14" s="111" t="str">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6</v>
      </c>
      <c r="S14" s="111" t="str">
        <f>IF('Reporting Year Data'!$H$34+'Reporting Year Data'!$H$106+'Reporting Year Data'!$H$35+'Reporting Year Data'!$H$107=0,"",'Reporting Year Data'!$H$34+'Reporting Year Data'!$H$106+'Reporting Year Data'!$H$35+'Reporting Year Data'!$H$107)</f>
        <v/>
      </c>
      <c r="T14" s="111" t="str">
        <f>IF('Reporting Year Data'!$J$34+'Reporting Year Data'!$J$106+'Reporting Year Data'!$J$35+'Reporting Year Data'!$J$107=0,"",'Reporting Year Data'!$J$34+'Reporting Year Data'!$J$106+'Reporting Year Data'!$J$35+'Reporting Year Data'!$J$107)</f>
        <v/>
      </c>
      <c r="U14" s="111" t="str">
        <f>IF('Reporting Year Data'!$L$34+'Reporting Year Data'!$L$106+'Reporting Year Data'!$L$35+'Reporting Year Data'!$L$107=0,"",'Reporting Year Data'!$L$34+'Reporting Year Data'!$L$106+'Reporting Year Data'!$L$35+'Reporting Year Data'!$L$107)</f>
        <v/>
      </c>
      <c r="V14" s="111" t="str">
        <f>IF('Reporting Year Data'!$N$34+'Reporting Year Data'!$N$106+'Reporting Year Data'!$N$35+'Reporting Year Data'!$N$107=0,"",'Reporting Year Data'!$N$34+'Reporting Year Data'!$N$106+'Reporting Year Data'!$N$35+'Reporting Year Data'!$N$107)</f>
        <v/>
      </c>
      <c r="W14" s="111" t="str">
        <f>IF('Reporting Year Data'!$P$34+'Reporting Year Data'!$P$106+'Reporting Year Data'!$P$35+'Reporting Year Data'!$P$107=0,"",'Reporting Year Data'!$P$34+'Reporting Year Data'!$P$106+'Reporting Year Data'!$P$35+'Reporting Year Data'!$P$107)</f>
        <v/>
      </c>
      <c r="X14" s="111" t="str">
        <f>IF('Reporting Year Data'!$R$34+'Reporting Year Data'!$R$106+'Reporting Year Data'!$R$35+'Reporting Year Data'!$R$107=0,"",'Reporting Year Data'!$R$34+'Reporting Year Data'!$R$106+'Reporting Year Data'!$R$35+'Reporting Year Data'!$R$107)</f>
        <v/>
      </c>
      <c r="Y14" s="111" t="str">
        <f>IF('Reporting Year Data'!$T$34+'Reporting Year Data'!$T$106+'Reporting Year Data'!$T$35+'Reporting Year Data'!$T$107=0,"",'Reporting Year Data'!$T$34+'Reporting Year Data'!$T$106+'Reporting Year Data'!$T$35+'Reporting Year Data'!$T$107)</f>
        <v/>
      </c>
      <c r="Z14" s="111" t="str">
        <f>IF('Reporting Year Data'!$V$34+'Reporting Year Data'!$V$106+'Reporting Year Data'!$V$35+'Reporting Year Data'!$V$107=0,"",'Reporting Year Data'!$V$34+'Reporting Year Data'!$V$106+'Reporting Year Data'!$V$35+'Reporting Year Data'!$V$107)</f>
        <v/>
      </c>
      <c r="AA14" s="111" t="str">
        <f>IF('Reporting Year Data'!$X$34+'Reporting Year Data'!$X$106+'Reporting Year Data'!$X$35+'Reporting Year Data'!$X$107=0,"",'Reporting Year Data'!$X$34+'Reporting Year Data'!$X$106+'Reporting Year Data'!$X$35+'Reporting Year Data'!$X$107)</f>
        <v/>
      </c>
    </row>
    <row r="15" spans="1:31" ht="14.7" thickBot="1">
      <c r="A15" s="99" t="s">
        <v>261</v>
      </c>
      <c r="B15" s="113" t="str">
        <f>IF('Baseline Year Data'!$B$119-('Baseline Year Data'!$B$34+'Baseline Year Data'!$B$106+'Baseline Year Data'!$B$35+'Baseline Year Data'!$B$107)=0,"",'Baseline Year Data'!$B$119-('Baseline Year Data'!$B$34+'Baseline Year Data'!$B$106+'Baseline Year Data'!$B$35+'Baseline Year Data'!$B$107))</f>
        <v/>
      </c>
      <c r="C15" s="113" t="str">
        <f>IF('Baseline Year Data'!$D$119-('Baseline Year Data'!$D$34+'Baseline Year Data'!$D$106+'Baseline Year Data'!$D$35+'Baseline Year Data'!$D$107)=0,"",'Baseline Year Data'!$D$119-('Baseline Year Data'!$D$34+'Baseline Year Data'!$D$106+'Baseline Year Data'!$D$35+'Baseline Year Data'!$D$107))</f>
        <v/>
      </c>
      <c r="D15" s="113" t="str">
        <f>IF('Baseline Year Data'!$F$119-('Baseline Year Data'!$F$34+'Baseline Year Data'!$F$106+'Baseline Year Data'!$F$35+'Baseline Year Data'!$F$107)=0,"",'Baseline Year Data'!$F$119-('Baseline Year Data'!$F$34+'Baseline Year Data'!$F$106+'Baseline Year Data'!$F$35+'Baseline Year Data'!$F$107))</f>
        <v/>
      </c>
      <c r="E15" s="113" t="str">
        <f>IF('Baseline Year Data'!$H$119-('Baseline Year Data'!$H$34+'Baseline Year Data'!$H$106+'Baseline Year Data'!$H$35+'Baseline Year Data'!$H$107)=0,"",'Baseline Year Data'!$H$119-('Baseline Year Data'!$H$34+'Baseline Year Data'!$H$106+'Baseline Year Data'!$H$35+'Baseline Year Data'!$H$107))</f>
        <v/>
      </c>
      <c r="F15" s="113" t="str">
        <f>IF('Baseline Year Data'!$J$119-('Baseline Year Data'!$J$34+'Baseline Year Data'!$J$106+'Baseline Year Data'!$J$35+'Baseline Year Data'!$J$107)=0,"",'Baseline Year Data'!$J$119-('Baseline Year Data'!$J$34+'Baseline Year Data'!$J$106+'Baseline Year Data'!$J$35+'Baseline Year Data'!$J$107))</f>
        <v/>
      </c>
      <c r="G15" s="113" t="str">
        <f>IF('Baseline Year Data'!$L$119-('Baseline Year Data'!$L$34+'Baseline Year Data'!$L$106+'Baseline Year Data'!$L$35+'Baseline Year Data'!$L$107)=0,"",'Baseline Year Data'!$L$119-('Baseline Year Data'!$L$34+'Baseline Year Data'!$L$106+'Baseline Year Data'!$L$35+'Baseline Year Data'!$L$107))</f>
        <v/>
      </c>
      <c r="H15" s="113" t="str">
        <f>IF('Baseline Year Data'!$N$119-('Baseline Year Data'!$N$34+'Baseline Year Data'!$N$106+'Baseline Year Data'!$N$35+'Baseline Year Data'!$N$107)=0,"",'Baseline Year Data'!$N$119-('Baseline Year Data'!$N$34+'Baseline Year Data'!$N$106+'Baseline Year Data'!$N$35+'Baseline Year Data'!$N$107))</f>
        <v/>
      </c>
      <c r="I15" s="113" t="str">
        <f>IF('Baseline Year Data'!$P$119-('Baseline Year Data'!$P$34+'Baseline Year Data'!$P$106+'Baseline Year Data'!$P$35+'Baseline Year Data'!$P$107)=0,"",'Baseline Year Data'!$P$119-('Baseline Year Data'!$P$34+'Baseline Year Data'!$P$106+'Baseline Year Data'!$P$35+'Baseline Year Data'!$P$107))</f>
        <v/>
      </c>
      <c r="J15" s="113" t="str">
        <f>IF('Baseline Year Data'!$R$119-('Baseline Year Data'!$R$34+'Baseline Year Data'!$R$106+'Baseline Year Data'!$R$35+'Baseline Year Data'!$R$107)=0,"",'Baseline Year Data'!$R$119-('Baseline Year Data'!$R$34+'Baseline Year Data'!$R$106+'Baseline Year Data'!$R$35+'Baseline Year Data'!$R$107))</f>
        <v/>
      </c>
      <c r="K15" s="113" t="str">
        <f>IF('Baseline Year Data'!$T$119-('Baseline Year Data'!$T$34+'Baseline Year Data'!$T$106+'Baseline Year Data'!$T$35+'Baseline Year Data'!$T$107)=0,"",'Baseline Year Data'!$T$119-('Baseline Year Data'!$T$34+'Baseline Year Data'!$T$106+'Baseline Year Data'!$T$35+'Baseline Year Data'!$T$107))</f>
        <v/>
      </c>
      <c r="L15" s="113" t="str">
        <f>IF('Baseline Year Data'!$V$119-('Baseline Year Data'!$V$34+'Baseline Year Data'!$V$106+'Baseline Year Data'!$V$35+'Baseline Year Data'!$V$107)=0,"",'Baseline Year Data'!$V$119-('Baseline Year Data'!$V$34+'Baseline Year Data'!$V$106+'Baseline Year Data'!$V$35+'Baseline Year Data'!$V$107))</f>
        <v/>
      </c>
      <c r="M15" s="113" t="str">
        <f>IF('Baseline Year Data'!$X$119-('Baseline Year Data'!$X$34+'Baseline Year Data'!$X$106+'Baseline Year Data'!$X$35+'Baseline Year Data'!$X$107)=0,"",'Baseline Year Data'!$X$119-('Baseline Year Data'!$X$34+'Baseline Year Data'!$X$106+'Baseline Year Data'!$X$35+'Baseline Year Data'!$X$107))</f>
        <v/>
      </c>
      <c r="O15" s="99" t="s">
        <v>261</v>
      </c>
      <c r="P15" s="113" t="str">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t="str">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t="str">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t="str">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t="str">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t="str">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1</v>
      </c>
      <c r="W15" s="113" t="str">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t="str">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t="str">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t="str">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t="str">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spans="1:31">
      <c r="B16" s="111"/>
      <c r="C16" s="111"/>
      <c r="D16" s="111"/>
      <c r="E16" s="111"/>
      <c r="F16" s="111"/>
      <c r="G16" s="111"/>
      <c r="H16" s="111"/>
      <c r="I16" s="111"/>
      <c r="J16" s="111"/>
      <c r="K16" s="111"/>
      <c r="L16" s="111"/>
      <c r="M16" s="111"/>
      <c r="P16" s="111"/>
      <c r="Q16" s="111"/>
      <c r="R16" s="111"/>
      <c r="S16" s="111"/>
      <c r="T16" s="111"/>
      <c r="U16" s="111"/>
      <c r="V16" s="111"/>
      <c r="W16" s="111"/>
      <c r="X16" s="111"/>
      <c r="Y16" s="111"/>
      <c r="Z16" s="111"/>
      <c r="AA16" s="111"/>
    </row>
    <row r="17" spans="1:27" ht="14.7" thickBot="1">
      <c r="B17" s="111"/>
      <c r="C17" s="111"/>
      <c r="D17" s="111"/>
      <c r="E17" s="111"/>
      <c r="F17" s="111"/>
      <c r="G17" s="111"/>
      <c r="H17" s="111"/>
      <c r="I17" s="111"/>
      <c r="J17" s="111"/>
      <c r="K17" s="111"/>
      <c r="L17" s="111"/>
      <c r="M17" s="111"/>
      <c r="O17" s="1" t="s">
        <v>262</v>
      </c>
      <c r="P17" s="128"/>
      <c r="Q17" s="119"/>
      <c r="R17" s="119"/>
      <c r="S17" s="119"/>
      <c r="T17" s="119"/>
      <c r="U17" s="119"/>
      <c r="V17" s="119"/>
      <c r="W17" s="119"/>
      <c r="X17" s="119"/>
      <c r="Y17" s="119"/>
      <c r="Z17" s="119"/>
      <c r="AA17" s="119"/>
    </row>
    <row r="18" spans="1:27" ht="14.7" thickBot="1">
      <c r="B18" s="111"/>
      <c r="C18" s="111"/>
      <c r="D18" s="111"/>
      <c r="E18" s="111"/>
      <c r="F18" s="111"/>
      <c r="G18" s="111"/>
      <c r="H18" s="111"/>
      <c r="I18" s="111"/>
      <c r="J18" s="111"/>
      <c r="K18" s="111"/>
      <c r="L18" s="111"/>
      <c r="M18" s="111"/>
      <c r="O18" s="125" t="s">
        <v>263</v>
      </c>
      <c r="P18" s="120">
        <f>IF(Graphs!P14="",0,Graphs!P14)+IF(Graphs!P15="",0, Graphs!P15)</f>
        <v>0</v>
      </c>
      <c r="Q18" s="121">
        <f>IF(Graphs!Q14="",0,Graphs!Q14)+IF(Graphs!Q15="",0, Graphs!Q15)</f>
        <v>0</v>
      </c>
      <c r="R18" s="121">
        <f>IF(Graphs!R14="",0,Graphs!R14)+IF(Graphs!R15="",0, Graphs!R15)</f>
        <v>6</v>
      </c>
      <c r="S18" s="121">
        <f>IF(Graphs!S14="",0,Graphs!S14)+IF(Graphs!S15="",0, Graphs!S15)</f>
        <v>0</v>
      </c>
      <c r="T18" s="121">
        <f>IF(Graphs!T14="",0,Graphs!T14)+IF(Graphs!T15="",0, Graphs!T15)</f>
        <v>0</v>
      </c>
      <c r="U18" s="121">
        <f>IF(Graphs!U14="",0,Graphs!U14)+IF(Graphs!U15="",0, Graphs!U15)</f>
        <v>0</v>
      </c>
      <c r="V18" s="121">
        <f>IF(Graphs!V14="",0,Graphs!V14)+IF(Graphs!V15="",0, Graphs!V15)</f>
        <v>1</v>
      </c>
      <c r="W18" s="121">
        <f>IF(Graphs!W14="",0,Graphs!W14)+IF(Graphs!W15="",0, Graphs!W15)</f>
        <v>0</v>
      </c>
      <c r="X18" s="121">
        <f>IF(Graphs!X14="",0,Graphs!X14)+IF(Graphs!X15="",0, Graphs!X15)</f>
        <v>0</v>
      </c>
      <c r="Y18" s="121">
        <f>IF(Graphs!Y14="",0,Graphs!Y14)+IF(Graphs!Y15="",0, Graphs!Y15)</f>
        <v>0</v>
      </c>
      <c r="Z18" s="121">
        <f>IF(Graphs!Z14="",0,Graphs!Z14)+IF(Graphs!Z15="",0, Graphs!Z15)</f>
        <v>0</v>
      </c>
      <c r="AA18" s="122">
        <f>IF(Graphs!AA14="",0,Graphs!AA14)+IF(Graphs!AA15="",0, Graphs!AA15)</f>
        <v>0</v>
      </c>
    </row>
    <row r="19" spans="1:27" ht="17.100000000000001" thickBot="1">
      <c r="B19" s="111"/>
      <c r="C19" s="111"/>
      <c r="D19" s="111"/>
      <c r="E19" s="111"/>
      <c r="F19" s="111"/>
      <c r="G19" s="111"/>
      <c r="H19" s="111"/>
      <c r="I19" s="111"/>
      <c r="J19" s="111"/>
      <c r="K19" s="111"/>
      <c r="L19" s="111"/>
      <c r="M19" s="111"/>
      <c r="O19" s="126" t="s">
        <v>32</v>
      </c>
      <c r="P19" s="129" t="s">
        <v>81</v>
      </c>
      <c r="Q19" s="129" t="s">
        <v>36</v>
      </c>
      <c r="R19" s="129" t="s">
        <v>82</v>
      </c>
      <c r="S19" s="129" t="s">
        <v>41</v>
      </c>
      <c r="T19" s="123" t="s">
        <v>99</v>
      </c>
      <c r="U19" s="123" t="s">
        <v>100</v>
      </c>
      <c r="V19" s="123" t="s">
        <v>85</v>
      </c>
      <c r="W19" s="123" t="s">
        <v>86</v>
      </c>
      <c r="X19" s="123" t="s">
        <v>87</v>
      </c>
      <c r="Y19" s="123" t="s">
        <v>88</v>
      </c>
      <c r="Z19" s="123" t="s">
        <v>101</v>
      </c>
      <c r="AA19" s="124" t="s">
        <v>90</v>
      </c>
    </row>
    <row r="20" spans="1:27">
      <c r="B20" s="111"/>
      <c r="C20" s="111"/>
      <c r="D20" s="111"/>
      <c r="E20" s="111"/>
      <c r="F20" s="111"/>
      <c r="G20" s="111"/>
      <c r="H20" s="111"/>
      <c r="I20" s="111"/>
      <c r="J20" s="111"/>
      <c r="K20" s="203" t="s">
        <v>264</v>
      </c>
      <c r="L20" s="203"/>
      <c r="M20" s="111"/>
      <c r="N20" s="728" t="s">
        <v>265</v>
      </c>
      <c r="O20" s="125" t="s">
        <v>266</v>
      </c>
      <c r="P20" s="130" t="str">
        <f>IF(P21=0,NA(), HLOOKUP(Graphs!P21,Graphs!P18:AA19, 2, FALSE))</f>
        <v>Two-Axle Buses</v>
      </c>
      <c r="Q20" s="131" t="str">
        <f>IF(Q21=0,NA(), HLOOKUP(Graphs!Q21,Graphs!P18:AA19, 2, FALSE))</f>
        <v>Work Trucks</v>
      </c>
      <c r="R20" s="131" t="e">
        <f>IF(R21=0,NA(), HLOOKUP(Graphs!R21,Graphs!P18:AA19, 2, FALSE))</f>
        <v>#N/A</v>
      </c>
      <c r="S20" s="132" t="e" cm="1">
        <f t="array" ref="S20">IF(S21=0,NA(),Rest of Fleet)</f>
        <v>#N/A</v>
      </c>
      <c r="T20" s="111"/>
      <c r="U20" s="111"/>
      <c r="V20" s="111"/>
      <c r="W20" s="111"/>
      <c r="X20" s="111"/>
      <c r="Y20" s="111"/>
      <c r="Z20" s="111"/>
      <c r="AA20" s="111"/>
    </row>
    <row r="21" spans="1:27" ht="14.7" thickBot="1">
      <c r="B21" s="111"/>
      <c r="C21" s="111"/>
      <c r="D21" s="111"/>
      <c r="E21" s="111"/>
      <c r="F21" s="111"/>
      <c r="G21" s="111"/>
      <c r="H21" s="111"/>
      <c r="I21" s="111"/>
      <c r="J21" s="111"/>
      <c r="K21" s="111"/>
      <c r="L21" s="111"/>
      <c r="M21" s="111"/>
      <c r="N21" s="729"/>
      <c r="O21" s="127" t="s">
        <v>267</v>
      </c>
      <c r="P21" s="113">
        <f>LARGE(Graphs!P18:AA18,1)</f>
        <v>6</v>
      </c>
      <c r="Q21" s="113">
        <f>LARGE(Graphs!P18:AA18, 2)</f>
        <v>1</v>
      </c>
      <c r="R21" s="113">
        <f>LARGE(Graphs!P18:AA18, 3)</f>
        <v>0</v>
      </c>
      <c r="S21" s="114">
        <f>SUM(Graphs!P18:AA18)-SUM(Graphs!P21:R21)</f>
        <v>0</v>
      </c>
      <c r="T21" s="111"/>
      <c r="U21" s="111"/>
      <c r="V21" s="111"/>
      <c r="W21" s="111"/>
      <c r="X21" s="111"/>
      <c r="Y21" s="111"/>
      <c r="Z21" s="111"/>
      <c r="AA21" s="111"/>
    </row>
    <row r="22" spans="1:27" ht="14.7" thickBot="1">
      <c r="N22" s="730"/>
      <c r="O22" s="127" t="s">
        <v>268</v>
      </c>
      <c r="P22" s="179">
        <f>IF(P21=0,"",P21/SUM($P$18:$AA$18))</f>
        <v>0.8571428571428571</v>
      </c>
      <c r="Q22" s="180">
        <f>IF(Q21=0,"",Q21/SUM($P$18:$AA$18))</f>
        <v>0.14285714285714285</v>
      </c>
      <c r="R22" s="180" t="str">
        <f>IF(R21=0, "", R21/SUM($P$18:$AA$18))</f>
        <v/>
      </c>
      <c r="S22" s="181" t="e">
        <f>IF(S21=0, NA(), S21/SUM($P$18:$AA$18))</f>
        <v>#N/A</v>
      </c>
      <c r="T22" s="182" t="e">
        <f>SUM(P22:S22)</f>
        <v>#N/A</v>
      </c>
    </row>
    <row r="23" spans="1:27" ht="14.7" thickBot="1">
      <c r="A23" t="s">
        <v>269</v>
      </c>
      <c r="O23" t="s">
        <v>270</v>
      </c>
    </row>
    <row r="24" spans="1:27" ht="16.8">
      <c r="A24" s="108"/>
      <c r="B24" s="107" t="str">
        <f>IF(AND(Graphs!B25="", Graphs!B26=""), "", "Box Trucks")</f>
        <v/>
      </c>
      <c r="C24" s="107" t="str">
        <f>IF(AND(Graphs!C25="", Graphs!C26=""), "", "Vans")</f>
        <v/>
      </c>
      <c r="D24" s="107" t="str">
        <f>IF(AND(Graphs!D25="", Graphs!D26=""), "", "Two-Axle Buses")</f>
        <v/>
      </c>
      <c r="E24" s="107" t="str">
        <f>IF(AND(Graphs!E25="", Graphs!E26=""), "", "Yard Truck")</f>
        <v/>
      </c>
      <c r="F24" s="107" t="str">
        <f>IF(AND(Graphs!F25="", Graphs!F26=""), "", "Light Duty Package")</f>
        <v/>
      </c>
      <c r="G24" s="107" t="str">
        <f>IF(AND(Graphs!G25="", Graphs!G26=""), "", "Other Light Duty")</f>
        <v/>
      </c>
      <c r="H24" s="107" t="str">
        <f>IF(AND(Graphs!H25="", Graphs!H26=""), "", "Work Trucks")</f>
        <v/>
      </c>
      <c r="I24" s="107" t="str">
        <f>IF(AND(Graphs!I25="", Graphs!I26=""), "", "Day Cab Tractors")</f>
        <v/>
      </c>
      <c r="J24" s="107" t="str">
        <f>IF(AND(Graphs!J25="", Graphs!J26=""), "", "Three-Axle Buses")</f>
        <v/>
      </c>
      <c r="K24" s="107" t="str">
        <f>IF(AND(Graphs!K25="", Graphs!K26=""), "", "Sleeper Cab")</f>
        <v/>
      </c>
      <c r="L24" s="107" t="str">
        <f>IF(AND(Graphs!L25="", Graphs!L26=""), "", "Specialty Vehicles")</f>
        <v/>
      </c>
      <c r="M24" s="115" t="str">
        <f>IF(AND(Graphs!M25="", Graphs!M26=""), "", "Other")</f>
        <v/>
      </c>
      <c r="O24" s="108"/>
      <c r="P24" s="107" t="str">
        <f>IF(AND(Graphs!P25="", Graphs!P26=""), "", "Box Trucks")</f>
        <v/>
      </c>
      <c r="Q24" s="107" t="str">
        <f>IF(AND(Graphs!Q25="", Graphs!Q26=""), "", "Vans")</f>
        <v/>
      </c>
      <c r="R24" s="107" t="str">
        <f>IF(AND(Graphs!R25="", Graphs!R26=""), "", "Two-Axle Buses")</f>
        <v/>
      </c>
      <c r="S24" s="107" t="str">
        <f>IF(AND(Graphs!S25="", Graphs!S26=""), "", "Yard Truck")</f>
        <v/>
      </c>
      <c r="T24" s="107" t="str">
        <f>IF(AND(Graphs!T25="", Graphs!T26=""), "", "Light Duty Package")</f>
        <v/>
      </c>
      <c r="U24" s="107" t="str">
        <f>IF(AND(Graphs!U25="", Graphs!U26=""), "", "Other Light Duty")</f>
        <v/>
      </c>
      <c r="V24" s="107" t="str">
        <f>IF(AND(Graphs!V25="", Graphs!V26=""), "", "Work Trucks")</f>
        <v/>
      </c>
      <c r="W24" s="107" t="str">
        <f>IF(AND(Graphs!W25="", Graphs!W26=""), "", "Day Cab Tractors")</f>
        <v/>
      </c>
      <c r="X24" s="107" t="str">
        <f>IF(AND(Graphs!X25="", Graphs!X26=""), "", "Three-Axle Buses")</f>
        <v/>
      </c>
      <c r="Y24" s="107" t="str">
        <f>IF(AND(Graphs!Y25="", Graphs!Y26=""), "", "Sleeper Cab")</f>
        <v/>
      </c>
      <c r="Z24" s="107" t="str">
        <f>IF(AND(Graphs!Z25="", Graphs!Z26=""), "", "Specialty Vehicles")</f>
        <v/>
      </c>
      <c r="AA24" s="115" t="str">
        <f>IF(AND(Graphs!AA25="", Graphs!AA26=""), "", "Other")</f>
        <v/>
      </c>
    </row>
    <row r="25" spans="1:27">
      <c r="A25" s="97" t="s">
        <v>260</v>
      </c>
      <c r="B25" s="111" t="str">
        <f>IF('Baseline Year Data'!$C$34+'Baseline Year Data'!$C$106=0,"",'Baseline Year Data'!$C$34+'Baseline Year Data'!$C$106)</f>
        <v/>
      </c>
      <c r="C25" s="111" t="str">
        <f>IF('Baseline Year Data'!$E$34+'Baseline Year Data'!$E$106=0,"",'Baseline Year Data'!$E$34+'Baseline Year Data'!$E$106)</f>
        <v/>
      </c>
      <c r="D25" s="111" t="str">
        <f>IF('Baseline Year Data'!$G$34+'Baseline Year Data'!$G$106=0,"",'Baseline Year Data'!$G$34+'Baseline Year Data'!$G$106)</f>
        <v/>
      </c>
      <c r="E25" s="111" t="str">
        <f>IF('Baseline Year Data'!$I$34+'Baseline Year Data'!$I$106=0,"",'Baseline Year Data'!$I$34+'Baseline Year Data'!$I$106)</f>
        <v/>
      </c>
      <c r="F25" s="111" t="str">
        <f>IF('Baseline Year Data'!$K$34+'Baseline Year Data'!$K$106=0,"",'Baseline Year Data'!$K$34+'Baseline Year Data'!$K$106)</f>
        <v/>
      </c>
      <c r="G25" s="111" t="str">
        <f>IF('Baseline Year Data'!$M$34+'Baseline Year Data'!$M$106=0,"",'Baseline Year Data'!$M$34+'Baseline Year Data'!$M$106)</f>
        <v/>
      </c>
      <c r="H25" s="111" t="str">
        <f>IF('Baseline Year Data'!$O$34+'Baseline Year Data'!$O$106=0,"",'Baseline Year Data'!$O$34+'Baseline Year Data'!$O$106)</f>
        <v/>
      </c>
      <c r="I25" s="111" t="str">
        <f>IF('Baseline Year Data'!$Q$34+'Baseline Year Data'!$Q$106=0,"",'Baseline Year Data'!$Q$34+'Baseline Year Data'!$Q$106)</f>
        <v/>
      </c>
      <c r="J25" s="111" t="str">
        <f>IF('Baseline Year Data'!$S$34+'Baseline Year Data'!$S$106=0,"",'Baseline Year Data'!$S$34+'Baseline Year Data'!$S$106)</f>
        <v/>
      </c>
      <c r="K25" s="111" t="str">
        <f>IF('Baseline Year Data'!$U$34+'Baseline Year Data'!$U$106=0,"",'Baseline Year Data'!$U$34+'Baseline Year Data'!$U$106)</f>
        <v/>
      </c>
      <c r="L25" s="111" t="str">
        <f>IF('Baseline Year Data'!$W$34+'Baseline Year Data'!$W$106=0,"",'Baseline Year Data'!$W$34+'Baseline Year Data'!$W$106)</f>
        <v/>
      </c>
      <c r="M25" s="111" t="str">
        <f>IF('Baseline Year Data'!$Y$34+'Baseline Year Data'!$Y$106=0,"",'Baseline Year Data'!$Y$34+'Baseline Year Data'!$Y$106)</f>
        <v/>
      </c>
      <c r="O25" s="97" t="s">
        <v>260</v>
      </c>
      <c r="P25" s="111" t="str">
        <f>IF('Reporting Year Data'!$C$34+'Reporting Year Data'!$C$106=0,"",'Reporting Year Data'!$C$34+'Reporting Year Data'!$C$106)</f>
        <v/>
      </c>
      <c r="Q25" s="111" t="str">
        <f>IF('Reporting Year Data'!$E$34+'Reporting Year Data'!$E$106=0,"",'Reporting Year Data'!$E$34+'Reporting Year Data'!$E$106)</f>
        <v/>
      </c>
      <c r="R25" s="111" t="str">
        <f>IF('Reporting Year Data'!$G$34+'Reporting Year Data'!$G$106=0,"",'Reporting Year Data'!$G$34+'Reporting Year Data'!$G$106)</f>
        <v/>
      </c>
      <c r="S25" s="111" t="str">
        <f>IF('Reporting Year Data'!$I$34+'Reporting Year Data'!$I$106=0,"",'Reporting Year Data'!$I$34+'Reporting Year Data'!$I$106)</f>
        <v/>
      </c>
      <c r="T25" s="111" t="str">
        <f>IF('Reporting Year Data'!$K$34+'Reporting Year Data'!$K$106=0,"",'Reporting Year Data'!$K$34+'Reporting Year Data'!$K$106)</f>
        <v/>
      </c>
      <c r="U25" s="111" t="str">
        <f>IF('Reporting Year Data'!$M$34+'Reporting Year Data'!$M$106=0,"",'Reporting Year Data'!$M$34+'Reporting Year Data'!$M$106)</f>
        <v/>
      </c>
      <c r="V25" s="111" t="str">
        <f>IF('Reporting Year Data'!$O$34+'Reporting Year Data'!$O$106=0,"",'Reporting Year Data'!$O$34+'Reporting Year Data'!$O$106)</f>
        <v/>
      </c>
      <c r="W25" s="111" t="str">
        <f>IF('Reporting Year Data'!$Q$34+'Reporting Year Data'!$Q$106=0,"",'Reporting Year Data'!$Q$34+'Reporting Year Data'!$Q$106)</f>
        <v/>
      </c>
      <c r="X25" s="111" t="str">
        <f>IF('Reporting Year Data'!$S$34+'Reporting Year Data'!$S$106=0,"",'Reporting Year Data'!$S$34+'Reporting Year Data'!$S$106)</f>
        <v/>
      </c>
      <c r="Y25" s="111" t="str">
        <f>IF('Reporting Year Data'!$U$34+'Reporting Year Data'!$U$106=0,"",'Reporting Year Data'!$U$34+'Reporting Year Data'!$U$106)</f>
        <v/>
      </c>
      <c r="Z25" s="111" t="str">
        <f>IF('Reporting Year Data'!$W$34+'Reporting Year Data'!$W$106=0,"",'Reporting Year Data'!$W$34+'Reporting Year Data'!$W$106)</f>
        <v/>
      </c>
      <c r="AA25" s="111" t="str">
        <f>IF('Reporting Year Data'!$Y$34+'Reporting Year Data'!$Y$106=0,"",'Reporting Year Data'!$Y$34+'Reporting Year Data'!$Y$106)</f>
        <v/>
      </c>
    </row>
    <row r="26" spans="1:27" ht="14.7" thickBot="1">
      <c r="A26" s="99" t="s">
        <v>261</v>
      </c>
      <c r="B26" s="113" t="str">
        <f>IF('Baseline Year Data'!$C$119-('Baseline Year Data'!$C$106+'Baseline Year Data'!$C$34)=0,"",'Baseline Year Data'!$C$119-('Baseline Year Data'!$C$106+'Baseline Year Data'!$C$34))</f>
        <v/>
      </c>
      <c r="C26" s="113" t="str">
        <f>IF('Baseline Year Data'!$E$119-('Baseline Year Data'!$E$106+'Baseline Year Data'!$E$34)=0,"",'Baseline Year Data'!$E$119-('Baseline Year Data'!$E$106+'Baseline Year Data'!$E$34))</f>
        <v/>
      </c>
      <c r="D26" s="113" t="str">
        <f>IF('Baseline Year Data'!$G$119-('Baseline Year Data'!$G$106+'Baseline Year Data'!$G$34)=0,"",'Baseline Year Data'!$G$119-('Baseline Year Data'!$G$106+'Baseline Year Data'!$G$34))</f>
        <v/>
      </c>
      <c r="E26" s="113" t="str">
        <f>IF('Baseline Year Data'!$I$119-('Baseline Year Data'!$I$106+'Baseline Year Data'!$I$34)=0,"",'Baseline Year Data'!$I$119-('Baseline Year Data'!$I$106+'Baseline Year Data'!$I$34))</f>
        <v/>
      </c>
      <c r="F26" s="113" t="str">
        <f>IF('Baseline Year Data'!$K$119-('Baseline Year Data'!$K$106+'Baseline Year Data'!$K$34)=0,"",'Baseline Year Data'!$K$119-('Baseline Year Data'!$K$106+'Baseline Year Data'!$K$34))</f>
        <v/>
      </c>
      <c r="G26" s="113" t="str">
        <f>IF('Baseline Year Data'!$M$119-('Baseline Year Data'!$M$106+'Baseline Year Data'!$M$34)=0,"",'Baseline Year Data'!$M$119-('Baseline Year Data'!$M$106+'Baseline Year Data'!$M$34))</f>
        <v/>
      </c>
      <c r="H26" s="113" t="str">
        <f>IF('Baseline Year Data'!$O$119-('Baseline Year Data'!$O$106+'Baseline Year Data'!$O$34)=0,"",'Baseline Year Data'!$O$119-('Baseline Year Data'!$O$106+'Baseline Year Data'!$O$34))</f>
        <v/>
      </c>
      <c r="I26" s="113" t="str">
        <f>IF('Baseline Year Data'!$Q$119-('Baseline Year Data'!$Q$106+'Baseline Year Data'!$Q$34)=0,"",'Baseline Year Data'!$Q$119-('Baseline Year Data'!$Q$106+'Baseline Year Data'!$Q$34))</f>
        <v/>
      </c>
      <c r="J26" s="113" t="str">
        <f>IF('Baseline Year Data'!$S$119-('Baseline Year Data'!$S$106+'Baseline Year Data'!$S$34)=0,"",'Baseline Year Data'!$S$119-('Baseline Year Data'!$S$106+'Baseline Year Data'!$S$34))</f>
        <v/>
      </c>
      <c r="K26" s="113" t="str">
        <f>IF('Baseline Year Data'!$U$119-('Baseline Year Data'!$U$106+'Baseline Year Data'!$U$34)=0,"",'Baseline Year Data'!$U$119-('Baseline Year Data'!$U$106+'Baseline Year Data'!$U$34))</f>
        <v/>
      </c>
      <c r="L26" s="113" t="str">
        <f>IF('Baseline Year Data'!$W$119-('Baseline Year Data'!$W$106+'Baseline Year Data'!$W$34)=0,"",'Baseline Year Data'!$W$119-('Baseline Year Data'!$W$106+'Baseline Year Data'!$W$34))</f>
        <v/>
      </c>
      <c r="M26" s="113" t="str">
        <f>IF('Baseline Year Data'!$Y$119-('Baseline Year Data'!$Y$106+'Baseline Year Data'!$Y$34)=0,"",'Baseline Year Data'!$Y$119-('Baseline Year Data'!$Y$106+'Baseline Year Data'!$Y$34))</f>
        <v/>
      </c>
      <c r="O26" s="99" t="s">
        <v>261</v>
      </c>
      <c r="P26" s="113" t="str">
        <f>IF('Reporting Year Data'!$C$119-('Reporting Year Data'!$C$106+'Reporting Year Data'!$C$34)=0,"",'Reporting Year Data'!$C$119-('Reporting Year Data'!$C$106+'Reporting Year Data'!$C$34))</f>
        <v/>
      </c>
      <c r="Q26" s="113" t="str">
        <f>IF('Reporting Year Data'!$E$119-('Reporting Year Data'!$E$106+'Reporting Year Data'!$E$34)=0,"",'Reporting Year Data'!$E$119-('Reporting Year Data'!$E$106+'Reporting Year Data'!$E$34))</f>
        <v/>
      </c>
      <c r="R26" s="113" t="str">
        <f>IF('Reporting Year Data'!$G$119-('Reporting Year Data'!$G$106+'Reporting Year Data'!$G$34)=0,"",'Reporting Year Data'!$G$119-('Reporting Year Data'!$G$106+'Reporting Year Data'!$G$34))</f>
        <v/>
      </c>
      <c r="S26" s="113" t="str">
        <f>IF('Reporting Year Data'!$I$119-('Reporting Year Data'!$I$106+'Reporting Year Data'!$I$34)=0,"",'Reporting Year Data'!$I$119-('Reporting Year Data'!$I$106+'Reporting Year Data'!$I$34))</f>
        <v/>
      </c>
      <c r="T26" s="113" t="str">
        <f>IF('Reporting Year Data'!$K$119-('Reporting Year Data'!$K$106+'Reporting Year Data'!$K$34)=0,"",'Reporting Year Data'!$K$119-('Reporting Year Data'!$K$106+'Reporting Year Data'!$K$34))</f>
        <v/>
      </c>
      <c r="U26" s="113" t="str">
        <f>IF('Reporting Year Data'!$M$119-('Reporting Year Data'!$M$106+'Reporting Year Data'!$M$34)=0,"",'Reporting Year Data'!$M$119-('Reporting Year Data'!$M$106+'Reporting Year Data'!$M$34))</f>
        <v/>
      </c>
      <c r="V26" s="113" t="str">
        <f>IF('Reporting Year Data'!$O$119-('Reporting Year Data'!$O$106+'Reporting Year Data'!$O$34)=0,"",'Reporting Year Data'!$O$119-('Reporting Year Data'!$O$106+'Reporting Year Data'!$O$34))</f>
        <v/>
      </c>
      <c r="W26" s="113" t="str">
        <f>IF('Reporting Year Data'!$Q$119-('Reporting Year Data'!$Q$106+'Reporting Year Data'!$Q$34)=0,"",'Reporting Year Data'!$Q$119-('Reporting Year Data'!$Q$106+'Reporting Year Data'!$Q$34))</f>
        <v/>
      </c>
      <c r="X26" s="113" t="str">
        <f>IF('Reporting Year Data'!$S$119-('Reporting Year Data'!$S$106+'Reporting Year Data'!$S$34)=0,"",'Reporting Year Data'!$S$119-('Reporting Year Data'!$S$106+'Reporting Year Data'!$S$34))</f>
        <v/>
      </c>
      <c r="Y26" s="113" t="str">
        <f>IF('Reporting Year Data'!$U$119-('Reporting Year Data'!$U$106+'Reporting Year Data'!$U$34)=0,"",'Reporting Year Data'!$U$119-('Reporting Year Data'!$U$106+'Reporting Year Data'!$U$34))</f>
        <v/>
      </c>
      <c r="Z26" s="113" t="str">
        <f>IF('Reporting Year Data'!$W$119-('Reporting Year Data'!$W$106+'Reporting Year Data'!$W$34)=0,"",'Reporting Year Data'!$W$119-('Reporting Year Data'!$W$106+'Reporting Year Data'!$W$34))</f>
        <v/>
      </c>
      <c r="AA26" s="113" t="str">
        <f>IF('Reporting Year Data'!$Y$119-('Reporting Year Data'!$Y$106+'Reporting Year Data'!$Y$34)=0,"",'Reporting Year Data'!$Y$119-('Reporting Year Data'!$Y$106+'Reporting Year Data'!$Y$34))</f>
        <v/>
      </c>
    </row>
    <row r="27" spans="1:27">
      <c r="B27" s="111"/>
      <c r="C27" s="111"/>
      <c r="D27" s="111"/>
      <c r="E27" s="111"/>
      <c r="F27" s="111"/>
      <c r="G27" s="111"/>
      <c r="H27" s="111"/>
      <c r="I27" s="111"/>
      <c r="J27" s="111"/>
      <c r="K27" s="111"/>
      <c r="L27" s="111"/>
      <c r="M27" s="111"/>
      <c r="P27" s="111"/>
      <c r="Q27" s="111"/>
      <c r="R27" s="111"/>
      <c r="S27" s="111"/>
      <c r="T27" s="111"/>
      <c r="U27" s="111"/>
      <c r="V27" s="111"/>
      <c r="W27" s="111"/>
      <c r="X27" s="111"/>
      <c r="Y27" s="111"/>
      <c r="Z27" s="111"/>
      <c r="AA27" s="111"/>
    </row>
    <row r="28" spans="1:27" ht="14.7" thickBot="1"/>
    <row r="29" spans="1:27" ht="14.7">
      <c r="A29" s="197"/>
      <c r="B29" s="198" t="str">
        <f>IF(AND(B30="",B31=""),"",'Fuel Used'!A4)</f>
        <v/>
      </c>
      <c r="C29" s="198" t="str">
        <f>IF(AND(C30="",C31=""),"",'Fuel Used'!A5)</f>
        <v/>
      </c>
      <c r="D29" s="198" t="str">
        <f>IF(AND(D30="",D31=""),"",'Fuel Used'!A6)</f>
        <v/>
      </c>
      <c r="E29" s="198" t="str">
        <f>IF(AND(E30="",E31=""),"",'Fuel Used'!A8)</f>
        <v/>
      </c>
      <c r="F29" s="198" t="str">
        <f>IF(AND(F30="",F31=""),"",'Fuel Used'!A9)</f>
        <v/>
      </c>
      <c r="G29" s="198" t="str">
        <f>IF(AND(G30="",G31=""),"",'Fuel Used'!A10)</f>
        <v/>
      </c>
      <c r="H29" s="198" t="str">
        <f>IF(AND(H30="",H31=""),"",'Fuel Used'!A11)</f>
        <v/>
      </c>
      <c r="I29" s="198" t="str">
        <f>IF(AND(I30="",I31=""),"",'Fuel Used'!A12)</f>
        <v/>
      </c>
      <c r="J29" s="198" t="str">
        <f>IF(AND(J30="",J31=""),"",'Fuel Used'!A13)</f>
        <v/>
      </c>
      <c r="K29" s="198" t="str">
        <f>IF(AND(K30="",K31=""),"",'Fuel Used'!A14)</f>
        <v/>
      </c>
      <c r="L29" s="198" t="str">
        <f>IF(AND(L30="",L31=""),"",'Fuel Used'!A15)</f>
        <v/>
      </c>
      <c r="M29" s="198" t="str">
        <f>IF(AND(M30="",M31=""),"",'Fuel Used'!A16)</f>
        <v/>
      </c>
      <c r="N29" s="198" t="str">
        <f>IF(AND(N30="",N31=""),"",'Fuel Used'!A17)</f>
        <v/>
      </c>
      <c r="O29" s="198" t="str">
        <f>IF(AND(O30="",O31=""),"",'Fuel Used'!A18)</f>
        <v/>
      </c>
      <c r="P29" s="198" t="str">
        <f>IF(AND(P30="",P31=""),"",'Fuel Used'!A19)</f>
        <v/>
      </c>
      <c r="Q29" s="198" t="str">
        <f>IF(AND(Q30="",Q31=""),"",'Fuel Used'!A20)</f>
        <v/>
      </c>
      <c r="R29" s="198" t="str">
        <f>IF(AND(R30="",R31=""),"",'Fuel Used'!A21)</f>
        <v/>
      </c>
      <c r="S29" s="198" t="str">
        <f>IF(AND(S30="",S31=""),"",'Fuel Used'!A22)</f>
        <v/>
      </c>
      <c r="T29" s="198" t="str">
        <f>IF(AND(T30="",T31=""),"",'Fuel Used'!A23)</f>
        <v/>
      </c>
      <c r="U29" t="s">
        <v>163</v>
      </c>
    </row>
    <row r="30" spans="1:27" ht="14.7">
      <c r="A30" s="97" t="s">
        <v>271</v>
      </c>
      <c r="B30" s="243" t="str">
        <f>IF(AND('Fuel Used'!N4=0,'Fuel Used'!O4=0),"",'Fuel Used'!N4)</f>
        <v/>
      </c>
      <c r="C30" s="243" t="str">
        <f>IF(AND('Fuel Used'!N5=0,'Fuel Used'!O5=0),"",'Fuel Used'!N5)</f>
        <v/>
      </c>
      <c r="D30" s="243" t="str">
        <f>IF(AND('Fuel Used'!N6=0,'Fuel Used'!O6=0),"",'Fuel Used'!N6)</f>
        <v/>
      </c>
      <c r="E30" s="243" t="str">
        <f>IF(AND('Fuel Used'!N8=0,'Fuel Used'!O8=0),"",'Fuel Used'!N8)</f>
        <v/>
      </c>
      <c r="F30" s="243" t="str">
        <f>IF(AND('Fuel Used'!N9=0,'Fuel Used'!O9=0),"",'Fuel Used'!N9)</f>
        <v/>
      </c>
      <c r="G30" s="243" t="str">
        <f>IF(AND('Fuel Used'!N10=0,'Fuel Used'!O10=0),"",'Fuel Used'!N10)</f>
        <v/>
      </c>
      <c r="H30" s="243" t="str">
        <f>IF(AND('Fuel Used'!N11=0,'Fuel Used'!O11=0),"",'Fuel Used'!N11)</f>
        <v/>
      </c>
      <c r="I30" s="243" t="str">
        <f>IF(AND('Fuel Used'!N12=0,'Fuel Used'!O12=0),"",'Fuel Used'!N12)</f>
        <v/>
      </c>
      <c r="J30" s="243" t="str">
        <f>IF(AND('Fuel Used'!N13=0,'Fuel Used'!O13=0),"",'Fuel Used'!N13)</f>
        <v/>
      </c>
      <c r="K30" s="243" t="str">
        <f>IF(AND('Fuel Used'!N14=0,'Fuel Used'!O14=0),"",'Fuel Used'!N14)</f>
        <v/>
      </c>
      <c r="L30" s="243" t="str">
        <f>IF(AND('Fuel Used'!N15=0,'Fuel Used'!O15=0),"",'Fuel Used'!N15)</f>
        <v/>
      </c>
      <c r="M30" s="243" t="str">
        <f>IF(AND('Fuel Used'!N16=0,'Fuel Used'!O16=0),"",'Fuel Used'!N16)</f>
        <v/>
      </c>
      <c r="N30" s="243" t="str">
        <f>IF(AND('Fuel Used'!N17=0,'Fuel Used'!O17=0),"",'Fuel Used'!N17)</f>
        <v/>
      </c>
      <c r="O30" s="243" t="str">
        <f>IF(AND('Fuel Used'!N18=0,'Fuel Used'!O18=0),"",'Fuel Used'!N18)</f>
        <v/>
      </c>
      <c r="P30" s="243" t="str">
        <f>IF(AND('Fuel Used'!N19=0,'Fuel Used'!O19=0),"",'Fuel Used'!N19)</f>
        <v/>
      </c>
      <c r="Q30" s="243" t="str">
        <f>IF(AND('Fuel Used'!N20=0,'Fuel Used'!O20=0),"",'Fuel Used'!N20)</f>
        <v/>
      </c>
      <c r="R30" s="243" t="str">
        <f>IF(AND('Fuel Used'!N21=0,'Fuel Used'!O21=0),"",'Fuel Used'!N21)</f>
        <v/>
      </c>
      <c r="S30" s="243" t="str">
        <f>IF(AND('Fuel Used'!N22=0,'Fuel Used'!O22=0),"",'Fuel Used'!N22)</f>
        <v/>
      </c>
      <c r="T30" s="243" t="str">
        <f>IF(AND('Fuel Used'!N23=0,'Fuel Used'!O23=0),"",'Fuel Used'!N23)</f>
        <v/>
      </c>
      <c r="U30" s="200">
        <f>SUM(B30:Q30)</f>
        <v>0</v>
      </c>
    </row>
    <row r="31" spans="1:27" ht="15" thickBot="1">
      <c r="A31" s="99" t="s">
        <v>272</v>
      </c>
      <c r="B31" s="199" t="str">
        <f>IF(AND('Fuel Used'!N4=0,'Fuel Used'!O4=0),"",'Fuel Used'!O4)</f>
        <v/>
      </c>
      <c r="C31" s="199" t="str">
        <f>IF(AND('Fuel Used'!N5=0,'Fuel Used'!O5=0),"",'Fuel Used'!O5)</f>
        <v/>
      </c>
      <c r="D31" s="199" t="str">
        <f>IF(AND('Fuel Used'!N6=0,'Fuel Used'!O6=0),"",'Fuel Used'!O6)</f>
        <v/>
      </c>
      <c r="E31" s="247" t="str">
        <f>IF(AND('Fuel Used'!N8=0,'Fuel Used'!O8=0),"",'Fuel Used'!O8)</f>
        <v/>
      </c>
      <c r="F31" s="247" t="str">
        <f>IF(AND('Fuel Used'!N9=0,'Fuel Used'!O9=0),"",'Fuel Used'!O9)</f>
        <v/>
      </c>
      <c r="G31" s="247" t="str">
        <f>IF(AND('Fuel Used'!N10=0,'Fuel Used'!O10=0),"",'Fuel Used'!O10)</f>
        <v/>
      </c>
      <c r="H31" s="247" t="str">
        <f>IF(AND('Fuel Used'!N11=0,'Fuel Used'!O11=0),"",'Fuel Used'!O11)</f>
        <v/>
      </c>
      <c r="I31" s="247" t="str">
        <f>IF(AND('Fuel Used'!N12=0,'Fuel Used'!O12=0),"",'Fuel Used'!O12)</f>
        <v/>
      </c>
      <c r="J31" s="247" t="str">
        <f>IF(AND('Fuel Used'!N13=0,'Fuel Used'!O13=0),"",'Fuel Used'!O13)</f>
        <v/>
      </c>
      <c r="K31" s="247" t="str">
        <f>IF(AND('Fuel Used'!N14=0,'Fuel Used'!O14=0),"",'Fuel Used'!O14)</f>
        <v/>
      </c>
      <c r="L31" s="247" t="str">
        <f>IF(AND('Fuel Used'!N15=0,'Fuel Used'!O15=0),"",'Fuel Used'!O15)</f>
        <v/>
      </c>
      <c r="M31" s="247" t="str">
        <f>IF(AND('Fuel Used'!N16=0,'Fuel Used'!O16=0),"",'Fuel Used'!O16)</f>
        <v/>
      </c>
      <c r="N31" s="247" t="str">
        <f>IF(AND('Fuel Used'!N17=0,'Fuel Used'!O17=0),"",'Fuel Used'!O17)</f>
        <v/>
      </c>
      <c r="O31" s="247" t="str">
        <f>IF(AND('Fuel Used'!N18=0,'Fuel Used'!O18=0),"",'Fuel Used'!O18)</f>
        <v/>
      </c>
      <c r="P31" s="247" t="str">
        <f>IF(AND('Fuel Used'!N19=0,'Fuel Used'!O19=0),"",'Fuel Used'!O19)</f>
        <v/>
      </c>
      <c r="Q31" s="247" t="str">
        <f>IF(AND('Fuel Used'!N20=0,'Fuel Used'!O20=0),"",'Fuel Used'!O20)</f>
        <v/>
      </c>
      <c r="R31" s="247" t="str">
        <f>IF(AND('Fuel Used'!N21=0,'Fuel Used'!O21=0),"",'Fuel Used'!O21)</f>
        <v/>
      </c>
      <c r="S31" s="247" t="str">
        <f>IF(AND('Fuel Used'!N22=0,'Fuel Used'!O22=0),"",'Fuel Used'!O22)</f>
        <v/>
      </c>
      <c r="T31" s="247" t="str">
        <f>IF(AND('Fuel Used'!N23=0,'Fuel Used'!O23=0),"",'Fuel Used'!O23)</f>
        <v/>
      </c>
      <c r="U31" s="200">
        <f>SUM(B31:Q31)</f>
        <v>0</v>
      </c>
    </row>
    <row r="32" spans="1:27" ht="14.7" thickBot="1">
      <c r="A32" s="99" t="s">
        <v>273</v>
      </c>
      <c r="B32" s="113" t="e">
        <f>IF(AND(B31="",B30=""),NA(), (B31-B30)/('User Profile'!$D$18-'User Profile'!$D$17))</f>
        <v>#N/A</v>
      </c>
      <c r="C32" s="113" t="e">
        <f>IF(AND(C31="",C30=""),NA(), (C31-C30)/('User Profile'!$D$18-'User Profile'!$D$17))</f>
        <v>#N/A</v>
      </c>
      <c r="D32" s="113" t="e">
        <f>IF(AND(D31="",D30=""),NA(), (D31-D30)/('User Profile'!$D$18-'User Profile'!$D$17))</f>
        <v>#N/A</v>
      </c>
      <c r="E32" s="113" t="e">
        <f>IF(AND(E31="",E30=""),NA(), (E31-E30)/('User Profile'!$D$18-'User Profile'!$D$17))</f>
        <v>#N/A</v>
      </c>
      <c r="F32" s="113" t="e">
        <f>IF(AND(F31="",F30=""),NA(), (F31-F30)/('User Profile'!$D$18-'User Profile'!$D$17))</f>
        <v>#N/A</v>
      </c>
      <c r="G32" s="113" t="e">
        <f>IF(AND(G31="",G30=""),NA(), (G31-G30)/('User Profile'!$D$18-'User Profile'!$D$17))</f>
        <v>#N/A</v>
      </c>
      <c r="H32" s="113" t="e">
        <f>IF(AND(H31="",H30=""),NA(), (H31-H30)/('User Profile'!$D$18-'User Profile'!$D$17))</f>
        <v>#N/A</v>
      </c>
      <c r="I32" s="113" t="e">
        <f>IF(AND(I31="",I30=""),NA(), (I31-I30)/('User Profile'!$D$18-'User Profile'!$D$17))</f>
        <v>#N/A</v>
      </c>
      <c r="J32" s="113" t="e">
        <f>IF(AND(J31="",J30=""),NA(), (J31-J30)/('User Profile'!$D$18-'User Profile'!$D$17))</f>
        <v>#N/A</v>
      </c>
      <c r="K32" s="113" t="e">
        <f>IF(AND(K31="",K30=""),NA(), (K31-K30)/('User Profile'!$D$18-'User Profile'!$D$17))</f>
        <v>#N/A</v>
      </c>
      <c r="L32" s="113" t="e">
        <f>IF(AND(L31="",L30=""),NA(), (L31-L30)/('User Profile'!$D$18-'User Profile'!$D$17))</f>
        <v>#N/A</v>
      </c>
      <c r="M32" s="113" t="e">
        <f>IF(AND(M31="",M30=""),NA(), (M31-M30)/('User Profile'!$D$18-'User Profile'!$D$17))</f>
        <v>#N/A</v>
      </c>
      <c r="N32" s="113" t="e">
        <f>IF(AND(N31="",N30=""),NA(), (N31-N30)/('User Profile'!$D$18-'User Profile'!$D$17))</f>
        <v>#N/A</v>
      </c>
      <c r="O32" s="113" t="e">
        <f>IF(AND(O31="",O30=""),NA(), (O31-O30)/('User Profile'!$D$18-'User Profile'!$D$17))</f>
        <v>#N/A</v>
      </c>
      <c r="P32" s="113" t="e">
        <f>IF(AND(P31="",P30=""),NA(), (P31-P30)/('User Profile'!$D$18-'User Profile'!$D$17))</f>
        <v>#N/A</v>
      </c>
      <c r="Q32" s="113" t="e">
        <f>IF(AND(Q31="",Q30=""),NA(), (Q31-Q30)/('User Profile'!$D$18-'User Profile'!$D$17))</f>
        <v>#N/A</v>
      </c>
      <c r="R32" s="113" t="e">
        <f>IF(AND(R31="",R30=""),NA(), (R31-R30)/('User Profile'!$D$18-'User Profile'!$D$17))</f>
        <v>#N/A</v>
      </c>
      <c r="S32" s="113" t="e">
        <f>IF(AND(S31="",S30=""),NA(), (S31-S30)/('User Profile'!$D$18-'User Profile'!$D$17))</f>
        <v>#N/A</v>
      </c>
      <c r="T32" s="113" t="e">
        <f>IF(AND(T31="",T30=""),NA(), (T31-T30)/('User Profile'!$D$18-'User Profile'!$D$17))</f>
        <v>#N/A</v>
      </c>
    </row>
    <row r="34" spans="1:17">
      <c r="P34" s="111"/>
      <c r="Q34" s="111"/>
    </row>
    <row r="35" spans="1:17" ht="14.5" customHeight="1">
      <c r="A35" s="210"/>
      <c r="B35" s="210"/>
      <c r="C35" s="210"/>
      <c r="D35" s="210"/>
      <c r="E35" s="210"/>
      <c r="F35" s="210"/>
      <c r="G35" s="210"/>
      <c r="H35" s="5"/>
      <c r="I35" s="5"/>
      <c r="J35" s="5"/>
      <c r="K35" s="210"/>
      <c r="L35" s="210"/>
      <c r="M35" s="210"/>
      <c r="N35" s="210"/>
      <c r="O35" s="210"/>
      <c r="P35" s="210"/>
      <c r="Q35" s="210"/>
    </row>
    <row r="36" spans="1:17" ht="14.5" customHeight="1">
      <c r="A36" s="210"/>
      <c r="B36" s="210"/>
      <c r="C36" s="210"/>
      <c r="D36" s="210"/>
      <c r="E36" s="210"/>
      <c r="F36" s="210"/>
      <c r="G36" s="210"/>
      <c r="H36" s="5"/>
      <c r="I36" s="5"/>
      <c r="J36" s="5"/>
      <c r="K36" s="210"/>
      <c r="L36" s="210"/>
      <c r="M36" s="210"/>
      <c r="N36" s="210"/>
      <c r="O36" s="210"/>
      <c r="P36" s="210"/>
      <c r="Q36" s="210"/>
    </row>
    <row r="37" spans="1:17">
      <c r="A37" s="5"/>
      <c r="B37" s="5"/>
      <c r="C37" s="5"/>
      <c r="D37" s="5"/>
      <c r="E37" s="5"/>
      <c r="F37" s="5"/>
      <c r="G37" s="5"/>
      <c r="H37" s="5"/>
      <c r="I37" s="5"/>
      <c r="J37" s="5"/>
      <c r="K37" s="5"/>
      <c r="L37" s="5"/>
      <c r="M37" s="5"/>
      <c r="N37" s="5"/>
      <c r="O37" s="5"/>
      <c r="P37" s="5"/>
      <c r="Q37" s="5"/>
    </row>
    <row r="38" spans="1:17">
      <c r="A38" s="5"/>
      <c r="B38" s="5"/>
      <c r="C38" s="5"/>
      <c r="D38" s="5"/>
      <c r="E38" s="5"/>
      <c r="F38" s="5"/>
      <c r="G38" s="5"/>
      <c r="H38" s="5"/>
      <c r="I38" s="5"/>
      <c r="J38" s="5"/>
      <c r="K38" s="5"/>
      <c r="L38" s="5"/>
      <c r="M38" s="5"/>
      <c r="N38" s="5"/>
      <c r="O38" s="5"/>
      <c r="P38" s="5"/>
      <c r="Q38" s="5"/>
    </row>
    <row r="39" spans="1:17">
      <c r="A39" s="5"/>
      <c r="B39" s="5"/>
      <c r="C39" s="5"/>
      <c r="D39" s="5"/>
      <c r="E39" s="5"/>
      <c r="F39" s="5"/>
      <c r="G39" s="5"/>
      <c r="H39" s="5"/>
      <c r="I39" s="5"/>
      <c r="J39" s="5"/>
      <c r="K39" s="5"/>
      <c r="L39" s="5"/>
      <c r="M39" s="5"/>
      <c r="N39" s="5"/>
      <c r="O39" s="5"/>
      <c r="P39" s="5"/>
      <c r="Q39" s="5"/>
    </row>
    <row r="40" spans="1:17">
      <c r="A40" s="5"/>
      <c r="B40" s="5"/>
      <c r="C40" s="5"/>
      <c r="D40" s="5"/>
      <c r="E40" s="5"/>
      <c r="F40" s="5"/>
      <c r="G40" s="5"/>
      <c r="H40" s="5"/>
      <c r="I40" s="5"/>
      <c r="J40" s="5"/>
      <c r="K40" s="5"/>
      <c r="L40" s="5"/>
      <c r="M40" s="5"/>
      <c r="N40" s="5"/>
      <c r="O40" s="5"/>
      <c r="P40" s="5"/>
      <c r="Q40" s="5"/>
    </row>
    <row r="41" spans="1:17">
      <c r="A41" s="5"/>
      <c r="B41" s="5"/>
      <c r="C41" s="5"/>
      <c r="D41" s="5"/>
      <c r="E41" s="5"/>
      <c r="F41" s="5"/>
      <c r="G41" s="5"/>
      <c r="H41" s="5"/>
      <c r="I41" s="5"/>
      <c r="J41" s="5"/>
      <c r="K41" s="5"/>
      <c r="L41" s="5"/>
      <c r="M41" s="5"/>
      <c r="N41" s="5"/>
      <c r="O41" s="5"/>
      <c r="P41" s="5"/>
      <c r="Q41" s="5"/>
    </row>
    <row r="42" spans="1:17">
      <c r="A42" s="5"/>
      <c r="B42" s="5"/>
      <c r="C42" s="5"/>
      <c r="D42" s="5"/>
      <c r="E42" s="5"/>
      <c r="F42" s="5"/>
      <c r="G42" s="5"/>
      <c r="H42" s="5"/>
      <c r="I42" s="5"/>
      <c r="J42" s="5"/>
      <c r="K42" s="5"/>
      <c r="L42" s="5"/>
      <c r="M42" s="5"/>
      <c r="N42" s="5"/>
      <c r="O42" s="5"/>
      <c r="P42" s="5"/>
      <c r="Q42" s="5"/>
    </row>
    <row r="43" spans="1:17">
      <c r="A43" s="5"/>
      <c r="B43" s="5"/>
      <c r="C43" s="5"/>
      <c r="D43" s="5"/>
      <c r="E43" s="5"/>
      <c r="F43" s="5"/>
      <c r="G43" s="5"/>
      <c r="H43" s="5"/>
      <c r="I43" s="5"/>
      <c r="J43" s="5"/>
      <c r="K43" s="5"/>
      <c r="L43" s="5"/>
      <c r="M43" s="5"/>
      <c r="N43" s="5"/>
      <c r="O43" s="5"/>
      <c r="P43" s="5"/>
      <c r="Q43" s="5"/>
    </row>
    <row r="44" spans="1:17">
      <c r="A44" s="5"/>
      <c r="B44" s="5"/>
      <c r="C44" s="5"/>
      <c r="D44" s="5"/>
      <c r="E44" s="5"/>
      <c r="F44" s="5"/>
      <c r="G44" s="5"/>
      <c r="H44" s="5"/>
      <c r="I44" s="5"/>
      <c r="J44" s="5"/>
      <c r="K44" s="5"/>
      <c r="L44" s="5"/>
      <c r="M44" s="5"/>
      <c r="N44" s="5"/>
      <c r="O44" s="5"/>
      <c r="P44" s="5"/>
      <c r="Q44" s="5"/>
    </row>
    <row r="45" spans="1:17">
      <c r="A45" s="5"/>
      <c r="B45" s="5"/>
      <c r="C45" s="5"/>
      <c r="D45" s="5"/>
      <c r="E45" s="5"/>
      <c r="F45" s="5"/>
      <c r="G45" s="5"/>
      <c r="H45" s="5"/>
      <c r="I45" s="5"/>
      <c r="J45" s="5"/>
      <c r="K45" s="5"/>
      <c r="L45" s="5"/>
      <c r="M45" s="5"/>
      <c r="N45" s="5"/>
      <c r="O45" s="5"/>
      <c r="P45" s="5"/>
      <c r="Q45" s="5"/>
    </row>
    <row r="46" spans="1:17">
      <c r="A46" s="5"/>
      <c r="B46" s="5"/>
      <c r="C46" s="5"/>
      <c r="D46" s="5"/>
      <c r="E46" s="5"/>
      <c r="F46" s="5"/>
      <c r="G46" s="5"/>
      <c r="H46" s="5"/>
      <c r="I46" s="5"/>
      <c r="J46" s="5"/>
      <c r="K46" s="5"/>
      <c r="L46" s="5"/>
      <c r="M46" s="5"/>
      <c r="N46" s="5"/>
      <c r="O46" s="5"/>
      <c r="P46" s="5"/>
      <c r="Q46" s="5"/>
    </row>
    <row r="47" spans="1:17">
      <c r="A47" s="5"/>
      <c r="B47" s="5"/>
      <c r="C47" s="5"/>
      <c r="D47" s="5"/>
      <c r="E47" s="5"/>
      <c r="F47" s="5"/>
      <c r="G47" s="5"/>
      <c r="H47" s="5"/>
      <c r="I47" s="5"/>
      <c r="J47" s="5"/>
      <c r="K47" s="5"/>
      <c r="L47" s="5"/>
      <c r="M47" s="5"/>
      <c r="N47" s="5"/>
      <c r="O47" s="5"/>
      <c r="P47" s="5"/>
      <c r="Q47" s="5"/>
    </row>
    <row r="48" spans="1:17">
      <c r="A48" s="5"/>
      <c r="B48" s="5"/>
      <c r="C48" s="5"/>
      <c r="D48" s="5"/>
      <c r="E48" s="5"/>
      <c r="F48" s="5"/>
      <c r="G48" s="5"/>
      <c r="H48" s="5"/>
      <c r="I48" s="5"/>
      <c r="J48" s="5"/>
      <c r="K48" s="5"/>
      <c r="L48" s="5"/>
      <c r="M48" s="5"/>
      <c r="N48" s="5"/>
      <c r="O48" s="5"/>
      <c r="P48" s="5"/>
      <c r="Q48" s="5"/>
    </row>
    <row r="49" spans="1:17">
      <c r="A49" s="5"/>
      <c r="B49" s="5"/>
      <c r="C49" s="5"/>
      <c r="D49" s="5"/>
      <c r="E49" s="5"/>
      <c r="F49" s="5"/>
      <c r="G49" s="5"/>
      <c r="H49" s="5"/>
      <c r="I49" s="5"/>
      <c r="J49" s="5"/>
      <c r="K49" s="5"/>
      <c r="L49" s="5"/>
      <c r="M49" s="5"/>
      <c r="N49" s="5"/>
      <c r="O49" s="5"/>
      <c r="P49" s="5"/>
      <c r="Q49" s="5"/>
    </row>
    <row r="50" spans="1:17">
      <c r="A50" s="5"/>
      <c r="B50" s="5"/>
      <c r="C50" s="5"/>
      <c r="D50" s="5"/>
      <c r="E50" s="5"/>
      <c r="F50" s="5"/>
      <c r="G50" s="5"/>
      <c r="H50" s="5"/>
      <c r="I50" s="5"/>
      <c r="J50" s="5"/>
      <c r="K50" s="5"/>
      <c r="L50" s="5"/>
      <c r="M50" s="5"/>
      <c r="N50" s="5"/>
      <c r="O50" s="5"/>
      <c r="P50" s="5"/>
      <c r="Q50" s="5"/>
    </row>
    <row r="51" spans="1:17">
      <c r="A51" s="5"/>
      <c r="B51" s="5"/>
      <c r="C51" s="5"/>
      <c r="D51" s="5"/>
      <c r="E51" s="5"/>
      <c r="F51" s="5"/>
      <c r="G51" s="5"/>
      <c r="H51" s="5"/>
      <c r="I51" s="5"/>
      <c r="J51" s="5"/>
      <c r="K51" s="5"/>
      <c r="L51" s="5"/>
      <c r="M51" s="5"/>
      <c r="N51" s="5"/>
      <c r="O51" s="5"/>
      <c r="P51" s="5"/>
      <c r="Q51" s="5"/>
    </row>
    <row r="52" spans="1:17">
      <c r="A52" s="5"/>
      <c r="B52" s="5"/>
      <c r="C52" s="5"/>
      <c r="D52" s="5"/>
      <c r="E52" s="5"/>
      <c r="F52" s="5"/>
      <c r="G52" s="5"/>
      <c r="H52" s="5"/>
      <c r="I52" s="5"/>
      <c r="J52" s="5"/>
      <c r="K52" s="5"/>
      <c r="L52" s="5"/>
      <c r="M52" s="5"/>
      <c r="N52" s="5"/>
      <c r="O52" s="5"/>
      <c r="P52" s="5"/>
      <c r="Q52" s="5"/>
    </row>
  </sheetData>
  <mergeCells count="1">
    <mergeCell ref="N20:N22"/>
  </mergeCells>
  <phoneticPr fontId="8"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672421B62BD9442B71FAA0E306A005A" ma:contentTypeVersion="13" ma:contentTypeDescription="Create a new document." ma:contentTypeScope="" ma:versionID="d4e4ede82c22ebb08bfd435e306f8ed2">
  <xsd:schema xmlns:xsd="http://www.w3.org/2001/XMLSchema" xmlns:xs="http://www.w3.org/2001/XMLSchema" xmlns:p="http://schemas.microsoft.com/office/2006/metadata/properties" xmlns:ns2="8eb27d3a-8a07-40b1-be95-908a61de3781" xmlns:ns3="ede9c3f1-ff5b-4c79-8457-ab11dbcd93b8" targetNamespace="http://schemas.microsoft.com/office/2006/metadata/properties" ma:root="true" ma:fieldsID="c90d0c51b4988351fa338f2b9153ef31" ns2:_="" ns3:_="">
    <xsd:import namespace="8eb27d3a-8a07-40b1-be95-908a61de3781"/>
    <xsd:import namespace="ede9c3f1-ff5b-4c79-8457-ab11dbcd93b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AutoKeyPoints" minOccurs="0"/>
                <xsd:element ref="ns2:MediaServiceKeyPoints" minOccurs="0"/>
                <xsd:element ref="ns2:MediaServiceLoca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b27d3a-8a07-40b1-be95-908a61de378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a4558a2a-5c14-4ef2-a01f-7b4050f25a86"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de9c3f1-ff5b-4c79-8457-ab11dbcd93b8"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70897d6d-22ba-46e1-9bc9-47fe4932ea65}" ma:internalName="TaxCatchAll" ma:showField="CatchAllData" ma:web="ede9c3f1-ff5b-4c79-8457-ab11dbcd93b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ede9c3f1-ff5b-4c79-8457-ab11dbcd93b8" xsi:nil="true"/>
    <lcf76f155ced4ddcb4097134ff3c332f xmlns="8eb27d3a-8a07-40b1-be95-908a61de3781">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97D0B118-A751-44B5-B90C-A167A4FFEDAD}">
  <ds:schemaRefs>
    <ds:schemaRef ds:uri="http://schemas.microsoft.com/sharepoint/v3/contenttype/forms"/>
  </ds:schemaRefs>
</ds:datastoreItem>
</file>

<file path=customXml/itemProps2.xml><?xml version="1.0" encoding="utf-8"?>
<ds:datastoreItem xmlns:ds="http://schemas.openxmlformats.org/officeDocument/2006/customXml" ds:itemID="{F1B550B5-0251-4BFF-8A84-E4815DFDB0D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eb27d3a-8a07-40b1-be95-908a61de3781"/>
    <ds:schemaRef ds:uri="ede9c3f1-ff5b-4c79-8457-ab11dbcd93b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8DFDE1F-A0D7-4B3A-9E4F-CCC75A89AC7B}">
  <ds:schemaRefs>
    <ds:schemaRef ds:uri="http://purl.org/dc/elements/1.1/"/>
    <ds:schemaRef ds:uri="http://purl.org/dc/dcmitype/"/>
    <ds:schemaRef ds:uri="ede9c3f1-ff5b-4c79-8457-ab11dbcd93b8"/>
    <ds:schemaRef ds:uri="http://schemas.microsoft.com/office/2006/documentManagement/types"/>
    <ds:schemaRef ds:uri="http://schemas.microsoft.com/office/infopath/2007/PartnerControls"/>
    <ds:schemaRef ds:uri="http://www.w3.org/XML/1998/namespace"/>
    <ds:schemaRef ds:uri="8eb27d3a-8a07-40b1-be95-908a61de3781"/>
    <ds:schemaRef ds:uri="http://purl.org/dc/term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REPORT CARD</vt:lpstr>
      <vt:lpstr>User Profile</vt:lpstr>
      <vt:lpstr>ZEV Baseline &amp; Reporting Year</vt:lpstr>
      <vt:lpstr>Baseline Year Data</vt:lpstr>
      <vt:lpstr>Reporting Year Data</vt:lpstr>
      <vt:lpstr>Fuel Used</vt:lpstr>
      <vt:lpstr>Sheet1</vt:lpstr>
      <vt:lpstr>Admin</vt:lpstr>
      <vt:lpstr>Graphs</vt:lpstr>
      <vt:lpstr>'REPORT CARD'!Print_Area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Taaj Singleton</dc:creator>
  <cp:keywords/>
  <dc:description/>
  <cp:lastModifiedBy>Taaj Singleton</cp:lastModifiedBy>
  <cp:revision/>
  <dcterms:created xsi:type="dcterms:W3CDTF">2022-06-01T20:12:42Z</dcterms:created>
  <dcterms:modified xsi:type="dcterms:W3CDTF">2023-01-30T18:54:16Z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0x0101002672421B62BD9442B71FAA0E306A005A</vt:lpwstr>
  </property>
  <property fmtid="{D5CDD505-2E9C-101B-9397-08002B2CF9AE}" pid="3" name="MediaServiceImageTags">
    <vt:lpwstr/>
  </property>
</Properties>
</file>