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tsingleton\Desktop\CALSTART\2. Sus Fleets\4. Version Control Github\SF-Github-Repo\Report\"/>
    </mc:Choice>
  </mc:AlternateContent>
  <xr:revisionPtr revIDLastSave="0" documentId="13_ncr:1_{F5B0C07E-4AB0-4F42-AA87-843436BCEA49}" xr6:coauthVersionLast="47" xr6:coauthVersionMax="47" xr10:uidLastSave="{00000000-0000-0000-0000-000000000000}"/>
  <bookViews>
    <workbookView xWindow="-96" yWindow="-96" windowWidth="23232" windowHeight="12432" xr2:uid="{34756FA6-08A7-4039-8D5E-D20B9A16A6F5}"/>
  </bookViews>
  <sheets>
    <sheet name="REPORT CARD" sheetId="4" r:id="rId1"/>
    <sheet name="User Profile" sheetId="6" r:id="rId2"/>
    <sheet name="ZEV Baseline &amp; Reporting Year" sheetId="5" r:id="rId3"/>
    <sheet name="Baseline Year Data" sheetId="9" r:id="rId4"/>
    <sheet name="Reporting Year Data" sheetId="8" r:id="rId5"/>
    <sheet name="Fuel Used" sheetId="10" r:id="rId6"/>
    <sheet name="Sheet1" sheetId="16" state="hidden" r:id="rId7"/>
    <sheet name="Admin" sheetId="3" state="hidden" r:id="rId8"/>
    <sheet name="Graphs" sheetId="7" state="hidden" r:id="rId9"/>
  </sheets>
  <definedNames>
    <definedName name="badge">INDIRECT(Admin!$Y$16)</definedName>
    <definedName name="badge1">INDIRECT(Admin!$Y$22)</definedName>
    <definedName name="_xlnm.Print_Area" localSheetId="0">'REPORT CARD'!$A$2:$R$366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1" i="7" l="1"/>
  <c r="O30" i="7"/>
  <c r="N31" i="7"/>
  <c r="N30" i="7"/>
  <c r="M31" i="7"/>
  <c r="M30" i="7"/>
  <c r="H22" i="10" l="1"/>
  <c r="H23" i="10"/>
  <c r="G22" i="10"/>
  <c r="G23" i="10"/>
  <c r="I22" i="10"/>
  <c r="I23" i="10"/>
  <c r="A22" i="10"/>
  <c r="A23" i="10"/>
  <c r="A21" i="10"/>
  <c r="O29" i="7" l="1"/>
  <c r="M29" i="7"/>
  <c r="N29" i="7"/>
  <c r="I9" i="10"/>
  <c r="I10" i="10"/>
  <c r="I11" i="10"/>
  <c r="I12" i="10"/>
  <c r="I13" i="10"/>
  <c r="I14" i="10"/>
  <c r="I15" i="10"/>
  <c r="I16" i="10"/>
  <c r="I17" i="10"/>
  <c r="I18" i="10"/>
  <c r="I19" i="10"/>
  <c r="I20" i="10"/>
  <c r="I21" i="10"/>
  <c r="I8" i="10"/>
  <c r="I5" i="10"/>
  <c r="I6" i="10"/>
  <c r="I4" i="10"/>
  <c r="C20" i="6"/>
  <c r="D19" i="6"/>
  <c r="D18" i="6"/>
  <c r="M95" i="3" s="1"/>
  <c r="D17" i="6"/>
  <c r="G1" i="10" s="1"/>
  <c r="N3" i="10" s="1"/>
  <c r="C16" i="6"/>
  <c r="C8" i="6"/>
  <c r="X34" i="5"/>
  <c r="V34" i="5"/>
  <c r="T34" i="5"/>
  <c r="R34" i="5"/>
  <c r="P34" i="5"/>
  <c r="N34" i="5"/>
  <c r="L34" i="5"/>
  <c r="J34" i="5"/>
  <c r="H34" i="5"/>
  <c r="F34" i="5"/>
  <c r="D34" i="5"/>
  <c r="B34" i="5"/>
  <c r="X33" i="5"/>
  <c r="V33" i="5"/>
  <c r="T33" i="5"/>
  <c r="R33" i="5"/>
  <c r="P33" i="5"/>
  <c r="N33" i="5"/>
  <c r="L33" i="5"/>
  <c r="J33" i="5"/>
  <c r="H33" i="5"/>
  <c r="F33" i="5"/>
  <c r="D33" i="5"/>
  <c r="B33" i="5"/>
  <c r="X28" i="5"/>
  <c r="V28" i="5"/>
  <c r="T28" i="5"/>
  <c r="R28" i="5"/>
  <c r="P28" i="5"/>
  <c r="N28" i="5"/>
  <c r="L28" i="5"/>
  <c r="J28" i="5"/>
  <c r="H28" i="5"/>
  <c r="F28" i="5"/>
  <c r="D28" i="5"/>
  <c r="B28" i="5"/>
  <c r="X27" i="5"/>
  <c r="V27" i="5"/>
  <c r="T27" i="5"/>
  <c r="R27" i="5"/>
  <c r="P27" i="5"/>
  <c r="N27" i="5"/>
  <c r="L27" i="5"/>
  <c r="J27" i="5"/>
  <c r="H27" i="5"/>
  <c r="F27" i="5"/>
  <c r="D27" i="5"/>
  <c r="B27" i="5"/>
  <c r="X15" i="5"/>
  <c r="V15" i="5"/>
  <c r="T15" i="5"/>
  <c r="R15" i="5"/>
  <c r="P15" i="5"/>
  <c r="N15" i="5"/>
  <c r="L15" i="5"/>
  <c r="J15" i="5"/>
  <c r="H15" i="5"/>
  <c r="F15" i="5"/>
  <c r="D15" i="5"/>
  <c r="B15" i="5"/>
  <c r="X14" i="5"/>
  <c r="V14" i="5"/>
  <c r="T14" i="5"/>
  <c r="R14" i="5"/>
  <c r="P14" i="5"/>
  <c r="N14" i="5"/>
  <c r="L14" i="5"/>
  <c r="J14" i="5"/>
  <c r="H14" i="5"/>
  <c r="F14" i="5"/>
  <c r="D14" i="5"/>
  <c r="B14" i="5"/>
  <c r="X9" i="5"/>
  <c r="V9" i="5"/>
  <c r="T9" i="5"/>
  <c r="R9" i="5"/>
  <c r="P9" i="5"/>
  <c r="N9" i="5"/>
  <c r="L9" i="5"/>
  <c r="J9" i="5"/>
  <c r="H9" i="5"/>
  <c r="F9" i="5"/>
  <c r="D9" i="5"/>
  <c r="B9" i="5"/>
  <c r="X8" i="5"/>
  <c r="V8" i="5"/>
  <c r="T8" i="5"/>
  <c r="R8" i="5"/>
  <c r="P8" i="5"/>
  <c r="N8" i="5"/>
  <c r="L8" i="5"/>
  <c r="J8" i="5"/>
  <c r="H8" i="5"/>
  <c r="F8" i="5"/>
  <c r="D8" i="5"/>
  <c r="B8" i="5"/>
  <c r="G118" i="9"/>
  <c r="X113" i="9"/>
  <c r="V113" i="9"/>
  <c r="T113" i="9"/>
  <c r="R113" i="9"/>
  <c r="P113" i="9"/>
  <c r="N113" i="9"/>
  <c r="L113" i="9"/>
  <c r="J113" i="9"/>
  <c r="H113" i="9"/>
  <c r="F113" i="9"/>
  <c r="D113" i="9"/>
  <c r="B113" i="9"/>
  <c r="Y112" i="9"/>
  <c r="X112" i="9"/>
  <c r="W112" i="9"/>
  <c r="V112" i="9"/>
  <c r="U112" i="9"/>
  <c r="T112" i="9"/>
  <c r="S112" i="9"/>
  <c r="R112" i="9"/>
  <c r="Q112" i="9"/>
  <c r="P112" i="9"/>
  <c r="O112" i="9"/>
  <c r="N112" i="9"/>
  <c r="M112" i="9"/>
  <c r="L112" i="9"/>
  <c r="K112" i="9"/>
  <c r="J112" i="9"/>
  <c r="I112" i="9"/>
  <c r="H112" i="9"/>
  <c r="G112" i="9"/>
  <c r="F112" i="9"/>
  <c r="E112" i="9"/>
  <c r="D112" i="9"/>
  <c r="C112" i="9"/>
  <c r="B112" i="9"/>
  <c r="G111" i="9"/>
  <c r="X107" i="9"/>
  <c r="V107" i="9"/>
  <c r="T107" i="9"/>
  <c r="R107" i="9"/>
  <c r="P107" i="9"/>
  <c r="N107" i="9"/>
  <c r="L107" i="9"/>
  <c r="J107" i="9"/>
  <c r="H107" i="9"/>
  <c r="F107" i="9"/>
  <c r="D107" i="9"/>
  <c r="B107" i="9"/>
  <c r="Y106" i="9"/>
  <c r="X106" i="9"/>
  <c r="W106" i="9"/>
  <c r="V106" i="9"/>
  <c r="U106" i="9"/>
  <c r="T106" i="9"/>
  <c r="S106" i="9"/>
  <c r="R106" i="9"/>
  <c r="Q106" i="9"/>
  <c r="P106" i="9"/>
  <c r="O106" i="9"/>
  <c r="N106" i="9"/>
  <c r="M106" i="9"/>
  <c r="L106" i="9"/>
  <c r="K106" i="9"/>
  <c r="J106" i="9"/>
  <c r="I106" i="9"/>
  <c r="H106" i="9"/>
  <c r="G106" i="9"/>
  <c r="F106" i="9"/>
  <c r="E106" i="9"/>
  <c r="D106" i="9"/>
  <c r="C106" i="9"/>
  <c r="B106" i="9"/>
  <c r="G105" i="9"/>
  <c r="X101" i="9"/>
  <c r="V101" i="9"/>
  <c r="T101" i="9"/>
  <c r="R101" i="9"/>
  <c r="P101" i="9"/>
  <c r="N101" i="9"/>
  <c r="L101" i="9"/>
  <c r="J101" i="9"/>
  <c r="H101" i="9"/>
  <c r="F101" i="9"/>
  <c r="D101" i="9"/>
  <c r="B101" i="9"/>
  <c r="Y100" i="9"/>
  <c r="X100" i="9"/>
  <c r="W100" i="9"/>
  <c r="V100" i="9"/>
  <c r="U100" i="9"/>
  <c r="T100" i="9"/>
  <c r="S100" i="9"/>
  <c r="R100" i="9"/>
  <c r="Q100" i="9"/>
  <c r="P100" i="9"/>
  <c r="O100" i="9"/>
  <c r="N100" i="9"/>
  <c r="M100" i="9"/>
  <c r="L100" i="9"/>
  <c r="K100" i="9"/>
  <c r="J100" i="9"/>
  <c r="I100" i="9"/>
  <c r="H100" i="9"/>
  <c r="G100" i="9"/>
  <c r="F100" i="9"/>
  <c r="E100" i="9"/>
  <c r="D100" i="9"/>
  <c r="C100" i="9"/>
  <c r="B100" i="9"/>
  <c r="AA100" i="9" s="1"/>
  <c r="G99" i="9"/>
  <c r="X95" i="9"/>
  <c r="V95" i="9"/>
  <c r="T95" i="9"/>
  <c r="R95" i="9"/>
  <c r="P95" i="9"/>
  <c r="N95" i="9"/>
  <c r="L95" i="9"/>
  <c r="J95" i="9"/>
  <c r="H95" i="9"/>
  <c r="F95" i="9"/>
  <c r="D95" i="9"/>
  <c r="B95" i="9"/>
  <c r="Y94" i="9"/>
  <c r="X94" i="9"/>
  <c r="W94" i="9"/>
  <c r="V94" i="9"/>
  <c r="U94" i="9"/>
  <c r="T94" i="9"/>
  <c r="S94" i="9"/>
  <c r="R94" i="9"/>
  <c r="Q94" i="9"/>
  <c r="P94" i="9"/>
  <c r="O94" i="9"/>
  <c r="N94" i="9"/>
  <c r="M94" i="9"/>
  <c r="L94" i="9"/>
  <c r="K94" i="9"/>
  <c r="J94" i="9"/>
  <c r="I94" i="9"/>
  <c r="H94" i="9"/>
  <c r="G94" i="9"/>
  <c r="F94" i="9"/>
  <c r="E94" i="9"/>
  <c r="D94" i="9"/>
  <c r="C94" i="9"/>
  <c r="B94" i="9"/>
  <c r="G93" i="9"/>
  <c r="X89" i="9"/>
  <c r="V89" i="9"/>
  <c r="T89" i="9"/>
  <c r="R89" i="9"/>
  <c r="P89" i="9"/>
  <c r="N89" i="9"/>
  <c r="L89" i="9"/>
  <c r="J89" i="9"/>
  <c r="H89" i="9"/>
  <c r="F89" i="9"/>
  <c r="D89" i="9"/>
  <c r="B89" i="9"/>
  <c r="Y88" i="9"/>
  <c r="X88" i="9"/>
  <c r="W88" i="9"/>
  <c r="V88" i="9"/>
  <c r="U88" i="9"/>
  <c r="T88" i="9"/>
  <c r="S88" i="9"/>
  <c r="R88" i="9"/>
  <c r="Q88" i="9"/>
  <c r="P88" i="9"/>
  <c r="O88" i="9"/>
  <c r="N88" i="9"/>
  <c r="M88" i="9"/>
  <c r="L88" i="9"/>
  <c r="K88" i="9"/>
  <c r="J88" i="9"/>
  <c r="I88" i="9"/>
  <c r="H88" i="9"/>
  <c r="G88" i="9"/>
  <c r="F88" i="9"/>
  <c r="E88" i="9"/>
  <c r="D88" i="9"/>
  <c r="C88" i="9"/>
  <c r="B88" i="9"/>
  <c r="G87" i="9"/>
  <c r="X83" i="9"/>
  <c r="V83" i="9"/>
  <c r="T83" i="9"/>
  <c r="R83" i="9"/>
  <c r="P83" i="9"/>
  <c r="N83" i="9"/>
  <c r="L83" i="9"/>
  <c r="J83" i="9"/>
  <c r="H83" i="9"/>
  <c r="F83" i="9"/>
  <c r="D83" i="9"/>
  <c r="B83" i="9"/>
  <c r="Y82" i="9"/>
  <c r="X82" i="9"/>
  <c r="W82" i="9"/>
  <c r="V82" i="9"/>
  <c r="U82" i="9"/>
  <c r="T82" i="9"/>
  <c r="S82" i="9"/>
  <c r="R82" i="9"/>
  <c r="Q82" i="9"/>
  <c r="P82" i="9"/>
  <c r="O82" i="9"/>
  <c r="N82" i="9"/>
  <c r="M82" i="9"/>
  <c r="L82" i="9"/>
  <c r="K82" i="9"/>
  <c r="J82" i="9"/>
  <c r="I82" i="9"/>
  <c r="H82" i="9"/>
  <c r="G82" i="9"/>
  <c r="F82" i="9"/>
  <c r="E82" i="9"/>
  <c r="D82" i="9"/>
  <c r="C82" i="9"/>
  <c r="B82" i="9"/>
  <c r="G81" i="9"/>
  <c r="X77" i="9"/>
  <c r="V77" i="9"/>
  <c r="T77" i="9"/>
  <c r="R77" i="9"/>
  <c r="P77" i="9"/>
  <c r="N77" i="9"/>
  <c r="L77" i="9"/>
  <c r="J77" i="9"/>
  <c r="H77" i="9"/>
  <c r="F77" i="9"/>
  <c r="D77" i="9"/>
  <c r="B77" i="9"/>
  <c r="Y76" i="9"/>
  <c r="X76" i="9"/>
  <c r="W76" i="9"/>
  <c r="V76" i="9"/>
  <c r="U76" i="9"/>
  <c r="T76" i="9"/>
  <c r="S76" i="9"/>
  <c r="R76" i="9"/>
  <c r="Q76" i="9"/>
  <c r="P76" i="9"/>
  <c r="O76" i="9"/>
  <c r="N76" i="9"/>
  <c r="M76" i="9"/>
  <c r="L76" i="9"/>
  <c r="K76" i="9"/>
  <c r="J76" i="9"/>
  <c r="I76" i="9"/>
  <c r="H76" i="9"/>
  <c r="G76" i="9"/>
  <c r="F76" i="9"/>
  <c r="E76" i="9"/>
  <c r="D76" i="9"/>
  <c r="C76" i="9"/>
  <c r="B76" i="9"/>
  <c r="G75" i="9"/>
  <c r="X71" i="9"/>
  <c r="V71" i="9"/>
  <c r="T71" i="9"/>
  <c r="R71" i="9"/>
  <c r="P71" i="9"/>
  <c r="N71" i="9"/>
  <c r="L71" i="9"/>
  <c r="J71" i="9"/>
  <c r="H71" i="9"/>
  <c r="F71" i="9"/>
  <c r="D71" i="9"/>
  <c r="B71" i="9"/>
  <c r="Y70" i="9"/>
  <c r="X70" i="9"/>
  <c r="W70" i="9"/>
  <c r="V70" i="9"/>
  <c r="U70" i="9"/>
  <c r="T70" i="9"/>
  <c r="S70" i="9"/>
  <c r="R70" i="9"/>
  <c r="Q70" i="9"/>
  <c r="P70" i="9"/>
  <c r="O70" i="9"/>
  <c r="N70" i="9"/>
  <c r="M70" i="9"/>
  <c r="L70" i="9"/>
  <c r="K70" i="9"/>
  <c r="J70" i="9"/>
  <c r="I70" i="9"/>
  <c r="H70" i="9"/>
  <c r="G70" i="9"/>
  <c r="F70" i="9"/>
  <c r="E70" i="9"/>
  <c r="D70" i="9"/>
  <c r="C70" i="9"/>
  <c r="AB70" i="9" s="1"/>
  <c r="B70" i="9"/>
  <c r="G69" i="9"/>
  <c r="X65" i="9"/>
  <c r="V65" i="9"/>
  <c r="T65" i="9"/>
  <c r="R65" i="9"/>
  <c r="P65" i="9"/>
  <c r="N65" i="9"/>
  <c r="L65" i="9"/>
  <c r="J65" i="9"/>
  <c r="H65" i="9"/>
  <c r="F65" i="9"/>
  <c r="D65" i="9"/>
  <c r="B65" i="9"/>
  <c r="Y64" i="9"/>
  <c r="X64" i="9"/>
  <c r="W64" i="9"/>
  <c r="V64" i="9"/>
  <c r="U64" i="9"/>
  <c r="T64" i="9"/>
  <c r="S64" i="9"/>
  <c r="R64" i="9"/>
  <c r="Q64" i="9"/>
  <c r="P64" i="9"/>
  <c r="O64" i="9"/>
  <c r="N64" i="9"/>
  <c r="M64" i="9"/>
  <c r="L64" i="9"/>
  <c r="K64" i="9"/>
  <c r="J64" i="9"/>
  <c r="I64" i="9"/>
  <c r="H64" i="9"/>
  <c r="G64" i="9"/>
  <c r="F64" i="9"/>
  <c r="E64" i="9"/>
  <c r="D64" i="9"/>
  <c r="C64" i="9"/>
  <c r="B64" i="9"/>
  <c r="G63" i="9"/>
  <c r="X59" i="9"/>
  <c r="V59" i="9"/>
  <c r="T59" i="9"/>
  <c r="R59" i="9"/>
  <c r="P59" i="9"/>
  <c r="N59" i="9"/>
  <c r="L59" i="9"/>
  <c r="J59" i="9"/>
  <c r="H59" i="9"/>
  <c r="F59" i="9"/>
  <c r="D59" i="9"/>
  <c r="B59" i="9"/>
  <c r="Y58" i="9"/>
  <c r="X58" i="9"/>
  <c r="W58" i="9"/>
  <c r="V58" i="9"/>
  <c r="U58" i="9"/>
  <c r="T58" i="9"/>
  <c r="S58" i="9"/>
  <c r="R58" i="9"/>
  <c r="Q58" i="9"/>
  <c r="P58" i="9"/>
  <c r="O58" i="9"/>
  <c r="N58" i="9"/>
  <c r="M58" i="9"/>
  <c r="L58" i="9"/>
  <c r="K58" i="9"/>
  <c r="J58" i="9"/>
  <c r="I58" i="9"/>
  <c r="H58" i="9"/>
  <c r="G58" i="9"/>
  <c r="F58" i="9"/>
  <c r="E58" i="9"/>
  <c r="D58" i="9"/>
  <c r="C58" i="9"/>
  <c r="B58" i="9"/>
  <c r="G57" i="9"/>
  <c r="X53" i="9"/>
  <c r="V53" i="9"/>
  <c r="T53" i="9"/>
  <c r="R53" i="9"/>
  <c r="P53" i="9"/>
  <c r="N53" i="9"/>
  <c r="L53" i="9"/>
  <c r="J53" i="9"/>
  <c r="H53" i="9"/>
  <c r="F53" i="9"/>
  <c r="D53" i="9"/>
  <c r="B53" i="9"/>
  <c r="Y52" i="9"/>
  <c r="X52" i="9"/>
  <c r="W52" i="9"/>
  <c r="V52" i="9"/>
  <c r="U52" i="9"/>
  <c r="T52" i="9"/>
  <c r="S52" i="9"/>
  <c r="R52" i="9"/>
  <c r="Q52" i="9"/>
  <c r="P52" i="9"/>
  <c r="O52" i="9"/>
  <c r="N52" i="9"/>
  <c r="M52" i="9"/>
  <c r="L52" i="9"/>
  <c r="K52" i="9"/>
  <c r="J52" i="9"/>
  <c r="I52" i="9"/>
  <c r="H52" i="9"/>
  <c r="G52" i="9"/>
  <c r="F52" i="9"/>
  <c r="E52" i="9"/>
  <c r="D52" i="9"/>
  <c r="C52" i="9"/>
  <c r="B52" i="9"/>
  <c r="G51" i="9"/>
  <c r="X47" i="9"/>
  <c r="V47" i="9"/>
  <c r="T47" i="9"/>
  <c r="R47" i="9"/>
  <c r="P47" i="9"/>
  <c r="N47" i="9"/>
  <c r="L47" i="9"/>
  <c r="J47" i="9"/>
  <c r="H47" i="9"/>
  <c r="F47" i="9"/>
  <c r="D47" i="9"/>
  <c r="B47" i="9"/>
  <c r="Y46" i="9"/>
  <c r="X46" i="9"/>
  <c r="W46" i="9"/>
  <c r="V46" i="9"/>
  <c r="U46" i="9"/>
  <c r="T46" i="9"/>
  <c r="S46" i="9"/>
  <c r="R46" i="9"/>
  <c r="Q46" i="9"/>
  <c r="P46" i="9"/>
  <c r="O46" i="9"/>
  <c r="N46" i="9"/>
  <c r="M46" i="9"/>
  <c r="L46" i="9"/>
  <c r="K46" i="9"/>
  <c r="J46" i="9"/>
  <c r="I46" i="9"/>
  <c r="H46" i="9"/>
  <c r="G46" i="9"/>
  <c r="F46" i="9"/>
  <c r="E46" i="9"/>
  <c r="D46" i="9"/>
  <c r="C46" i="9"/>
  <c r="B46" i="9"/>
  <c r="G45" i="9"/>
  <c r="X41" i="9"/>
  <c r="V41" i="9"/>
  <c r="T41" i="9"/>
  <c r="R41" i="9"/>
  <c r="P41" i="9"/>
  <c r="N41" i="9"/>
  <c r="L41" i="9"/>
  <c r="J41" i="9"/>
  <c r="H41" i="9"/>
  <c r="F41" i="9"/>
  <c r="D41" i="9"/>
  <c r="B41" i="9"/>
  <c r="Y40" i="9"/>
  <c r="X40" i="9"/>
  <c r="W40" i="9"/>
  <c r="V40" i="9"/>
  <c r="U40" i="9"/>
  <c r="T40" i="9"/>
  <c r="S40" i="9"/>
  <c r="R40" i="9"/>
  <c r="Q40" i="9"/>
  <c r="P40" i="9"/>
  <c r="O40" i="9"/>
  <c r="N40" i="9"/>
  <c r="M40" i="9"/>
  <c r="L40" i="9"/>
  <c r="K40" i="9"/>
  <c r="J40" i="9"/>
  <c r="I40" i="9"/>
  <c r="H40" i="9"/>
  <c r="G40" i="9"/>
  <c r="F40" i="9"/>
  <c r="E40" i="9"/>
  <c r="D40" i="9"/>
  <c r="C40" i="9"/>
  <c r="B40" i="9"/>
  <c r="G39" i="9"/>
  <c r="X35" i="9"/>
  <c r="V35" i="9"/>
  <c r="T35" i="9"/>
  <c r="R35" i="9"/>
  <c r="P35" i="9"/>
  <c r="N35" i="9"/>
  <c r="L35" i="9"/>
  <c r="J35" i="9"/>
  <c r="H35" i="9"/>
  <c r="F35" i="9"/>
  <c r="D35" i="9"/>
  <c r="B35" i="9"/>
  <c r="Y34" i="9"/>
  <c r="X34" i="9"/>
  <c r="W34" i="9"/>
  <c r="V34" i="9"/>
  <c r="U34" i="9"/>
  <c r="T34" i="9"/>
  <c r="S34" i="9"/>
  <c r="R34" i="9"/>
  <c r="Q34" i="9"/>
  <c r="P34" i="9"/>
  <c r="O34" i="9"/>
  <c r="N34" i="9"/>
  <c r="M34" i="9"/>
  <c r="L34" i="9"/>
  <c r="K34" i="9"/>
  <c r="J34" i="9"/>
  <c r="I34" i="9"/>
  <c r="H34" i="9"/>
  <c r="G34" i="9"/>
  <c r="F34" i="9"/>
  <c r="E34" i="9"/>
  <c r="D34" i="9"/>
  <c r="C34" i="9"/>
  <c r="B34" i="9"/>
  <c r="G33" i="9"/>
  <c r="X29" i="9"/>
  <c r="V29" i="9"/>
  <c r="T29" i="9"/>
  <c r="R29" i="9"/>
  <c r="P29" i="9"/>
  <c r="N29" i="9"/>
  <c r="L29" i="9"/>
  <c r="J29" i="9"/>
  <c r="H29" i="9"/>
  <c r="F29" i="9"/>
  <c r="D29" i="9"/>
  <c r="B29" i="9"/>
  <c r="Y28" i="9"/>
  <c r="X28" i="9"/>
  <c r="W28" i="9"/>
  <c r="V28" i="9"/>
  <c r="U28" i="9"/>
  <c r="T28" i="9"/>
  <c r="S28" i="9"/>
  <c r="R28" i="9"/>
  <c r="Q28" i="9"/>
  <c r="P28" i="9"/>
  <c r="O28" i="9"/>
  <c r="N28" i="9"/>
  <c r="M28" i="9"/>
  <c r="L28" i="9"/>
  <c r="K28" i="9"/>
  <c r="J28" i="9"/>
  <c r="I28" i="9"/>
  <c r="H28" i="9"/>
  <c r="G28" i="9"/>
  <c r="F28" i="9"/>
  <c r="E28" i="9"/>
  <c r="D28" i="9"/>
  <c r="C28" i="9"/>
  <c r="B28" i="9"/>
  <c r="G27" i="9"/>
  <c r="X23" i="9"/>
  <c r="V23" i="9"/>
  <c r="T23" i="9"/>
  <c r="R23" i="9"/>
  <c r="P23" i="9"/>
  <c r="N23" i="9"/>
  <c r="L23" i="9"/>
  <c r="J23" i="9"/>
  <c r="H23" i="9"/>
  <c r="F23" i="9"/>
  <c r="D23" i="9"/>
  <c r="B23" i="9"/>
  <c r="Y22" i="9"/>
  <c r="X22" i="9"/>
  <c r="W22" i="9"/>
  <c r="V22" i="9"/>
  <c r="U22" i="9"/>
  <c r="T22" i="9"/>
  <c r="S22" i="9"/>
  <c r="R22" i="9"/>
  <c r="Q22" i="9"/>
  <c r="P22" i="9"/>
  <c r="O22" i="9"/>
  <c r="N22" i="9"/>
  <c r="M22" i="9"/>
  <c r="L22" i="9"/>
  <c r="K22" i="9"/>
  <c r="J22" i="9"/>
  <c r="I22" i="9"/>
  <c r="H22" i="9"/>
  <c r="G22" i="9"/>
  <c r="F22" i="9"/>
  <c r="E22" i="9"/>
  <c r="D22" i="9"/>
  <c r="C22" i="9"/>
  <c r="B22" i="9"/>
  <c r="G21" i="9"/>
  <c r="X17" i="9"/>
  <c r="V17" i="9"/>
  <c r="T17" i="9"/>
  <c r="R17" i="9"/>
  <c r="P17" i="9"/>
  <c r="N17" i="9"/>
  <c r="L17" i="9"/>
  <c r="J17" i="9"/>
  <c r="H17" i="9"/>
  <c r="F17" i="9"/>
  <c r="D17" i="9"/>
  <c r="B17" i="9"/>
  <c r="Y16" i="9"/>
  <c r="X16" i="9"/>
  <c r="W16" i="9"/>
  <c r="V16" i="9"/>
  <c r="U16" i="9"/>
  <c r="T16" i="9"/>
  <c r="S16" i="9"/>
  <c r="R16" i="9"/>
  <c r="Q16" i="9"/>
  <c r="P16" i="9"/>
  <c r="O16" i="9"/>
  <c r="N16" i="9"/>
  <c r="M16" i="9"/>
  <c r="L16" i="9"/>
  <c r="K16" i="9"/>
  <c r="J16" i="9"/>
  <c r="I16" i="9"/>
  <c r="H16" i="9"/>
  <c r="G16" i="9"/>
  <c r="F16" i="9"/>
  <c r="E16" i="9"/>
  <c r="D16" i="9"/>
  <c r="C16" i="9"/>
  <c r="B16" i="9"/>
  <c r="G15" i="9"/>
  <c r="X11" i="9"/>
  <c r="V11" i="9"/>
  <c r="T11" i="9"/>
  <c r="R11" i="9"/>
  <c r="P11" i="9"/>
  <c r="N11" i="9"/>
  <c r="L11" i="9"/>
  <c r="J11" i="9"/>
  <c r="H11" i="9"/>
  <c r="F11" i="9"/>
  <c r="D11" i="9"/>
  <c r="B11" i="9"/>
  <c r="Y10" i="9"/>
  <c r="X10" i="9"/>
  <c r="W10" i="9"/>
  <c r="V10" i="9"/>
  <c r="U10" i="9"/>
  <c r="T10" i="9"/>
  <c r="S10" i="9"/>
  <c r="R10" i="9"/>
  <c r="Q10" i="9"/>
  <c r="P10" i="9"/>
  <c r="O10" i="9"/>
  <c r="N10" i="9"/>
  <c r="M10" i="9"/>
  <c r="L10" i="9"/>
  <c r="K10" i="9"/>
  <c r="J10" i="9"/>
  <c r="I10" i="9"/>
  <c r="H10" i="9"/>
  <c r="G10" i="9"/>
  <c r="F10" i="9"/>
  <c r="E10" i="9"/>
  <c r="D10" i="9"/>
  <c r="C10" i="9"/>
  <c r="B10" i="9"/>
  <c r="G9" i="9"/>
  <c r="X5" i="9"/>
  <c r="V5" i="9"/>
  <c r="T5" i="9"/>
  <c r="R5" i="9"/>
  <c r="P5" i="9"/>
  <c r="N5" i="9"/>
  <c r="L5" i="9"/>
  <c r="J5" i="9"/>
  <c r="H5" i="9"/>
  <c r="F5" i="9"/>
  <c r="D5" i="9"/>
  <c r="B5" i="9"/>
  <c r="Y4" i="9"/>
  <c r="X4" i="9"/>
  <c r="W4" i="9"/>
  <c r="V4" i="9"/>
  <c r="U4" i="9"/>
  <c r="T4" i="9"/>
  <c r="S4" i="9"/>
  <c r="R4" i="9"/>
  <c r="Q4" i="9"/>
  <c r="P4" i="9"/>
  <c r="O4" i="9"/>
  <c r="N4" i="9"/>
  <c r="M4" i="9"/>
  <c r="L4" i="9"/>
  <c r="K4" i="9"/>
  <c r="J4" i="9"/>
  <c r="I4" i="9"/>
  <c r="H4" i="9"/>
  <c r="G4" i="9"/>
  <c r="F4" i="9"/>
  <c r="E4" i="9"/>
  <c r="D4" i="9"/>
  <c r="C4" i="9"/>
  <c r="B4" i="9"/>
  <c r="I3" i="9"/>
  <c r="K3" i="9" s="1"/>
  <c r="K9" i="9" s="1"/>
  <c r="K15" i="9" s="1"/>
  <c r="K21" i="9" s="1"/>
  <c r="K27" i="9" s="1"/>
  <c r="K33" i="9" s="1"/>
  <c r="K39" i="9" s="1"/>
  <c r="K45" i="9" s="1"/>
  <c r="K51" i="9" s="1"/>
  <c r="K57" i="9" s="1"/>
  <c r="K63" i="9" s="1"/>
  <c r="K69" i="9" s="1"/>
  <c r="K75" i="9" s="1"/>
  <c r="K81" i="9" s="1"/>
  <c r="K87" i="9" s="1"/>
  <c r="K93" i="9" s="1"/>
  <c r="K99" i="9" s="1"/>
  <c r="K105" i="9" s="1"/>
  <c r="K111" i="9" s="1"/>
  <c r="K118" i="9" s="1"/>
  <c r="G118" i="8"/>
  <c r="X113" i="8"/>
  <c r="V113" i="8"/>
  <c r="T113" i="8"/>
  <c r="R113" i="8"/>
  <c r="P113" i="8"/>
  <c r="N113" i="8"/>
  <c r="L113" i="8"/>
  <c r="J113" i="8"/>
  <c r="H113" i="8"/>
  <c r="F113" i="8"/>
  <c r="D113" i="8"/>
  <c r="B113" i="8"/>
  <c r="Y112" i="8"/>
  <c r="X112" i="8"/>
  <c r="W112" i="8"/>
  <c r="V112" i="8"/>
  <c r="U112" i="8"/>
  <c r="T112" i="8"/>
  <c r="S112" i="8"/>
  <c r="R112" i="8"/>
  <c r="Q112" i="8"/>
  <c r="P112" i="8"/>
  <c r="O112" i="8"/>
  <c r="N112" i="8"/>
  <c r="M112" i="8"/>
  <c r="L112" i="8"/>
  <c r="K112" i="8"/>
  <c r="J112" i="8"/>
  <c r="I112" i="8"/>
  <c r="H112" i="8"/>
  <c r="G112" i="8"/>
  <c r="F112" i="8"/>
  <c r="E112" i="8"/>
  <c r="D112" i="8"/>
  <c r="C112" i="8"/>
  <c r="B112" i="8"/>
  <c r="G111" i="8"/>
  <c r="X107" i="8"/>
  <c r="V107" i="8"/>
  <c r="T107" i="8"/>
  <c r="R107" i="8"/>
  <c r="P107" i="8"/>
  <c r="N107" i="8"/>
  <c r="L107" i="8"/>
  <c r="J107" i="8"/>
  <c r="H107" i="8"/>
  <c r="F107" i="8"/>
  <c r="D107" i="8"/>
  <c r="B107" i="8"/>
  <c r="Y106" i="8"/>
  <c r="X106" i="8"/>
  <c r="W106" i="8"/>
  <c r="V106" i="8"/>
  <c r="U106" i="8"/>
  <c r="T106" i="8"/>
  <c r="S106" i="8"/>
  <c r="R106" i="8"/>
  <c r="Q106" i="8"/>
  <c r="P106" i="8"/>
  <c r="O106" i="8"/>
  <c r="N106" i="8"/>
  <c r="M106" i="8"/>
  <c r="L106" i="8"/>
  <c r="K106" i="8"/>
  <c r="J106" i="8"/>
  <c r="I106" i="8"/>
  <c r="H106" i="8"/>
  <c r="G106" i="8"/>
  <c r="F106" i="8"/>
  <c r="E106" i="8"/>
  <c r="D106" i="8"/>
  <c r="C106" i="8"/>
  <c r="B106" i="8"/>
  <c r="G105" i="8"/>
  <c r="X101" i="8"/>
  <c r="V101" i="8"/>
  <c r="T101" i="8"/>
  <c r="R101" i="8"/>
  <c r="P101" i="8"/>
  <c r="N101" i="8"/>
  <c r="L101" i="8"/>
  <c r="J101" i="8"/>
  <c r="H101" i="8"/>
  <c r="F101" i="8"/>
  <c r="D101" i="8"/>
  <c r="B101" i="8"/>
  <c r="Y100" i="8"/>
  <c r="X100" i="8"/>
  <c r="W100" i="8"/>
  <c r="V100" i="8"/>
  <c r="U100" i="8"/>
  <c r="T100" i="8"/>
  <c r="S100" i="8"/>
  <c r="R100" i="8"/>
  <c r="Q100" i="8"/>
  <c r="P100" i="8"/>
  <c r="O100" i="8"/>
  <c r="N100" i="8"/>
  <c r="M100" i="8"/>
  <c r="L100" i="8"/>
  <c r="K100" i="8"/>
  <c r="J100" i="8"/>
  <c r="I100" i="8"/>
  <c r="H100" i="8"/>
  <c r="G100" i="8"/>
  <c r="F100" i="8"/>
  <c r="E100" i="8"/>
  <c r="D100" i="8"/>
  <c r="C100" i="8"/>
  <c r="B100" i="8"/>
  <c r="G99" i="8"/>
  <c r="X95" i="8"/>
  <c r="V95" i="8"/>
  <c r="T95" i="8"/>
  <c r="R95" i="8"/>
  <c r="P95" i="8"/>
  <c r="N95" i="8"/>
  <c r="L95" i="8"/>
  <c r="J95" i="8"/>
  <c r="H95" i="8"/>
  <c r="F95" i="8"/>
  <c r="D95" i="8"/>
  <c r="B95" i="8"/>
  <c r="Y94" i="8"/>
  <c r="X94" i="8"/>
  <c r="W94" i="8"/>
  <c r="V94" i="8"/>
  <c r="U94" i="8"/>
  <c r="T94" i="8"/>
  <c r="S94" i="8"/>
  <c r="R94" i="8"/>
  <c r="Q94" i="8"/>
  <c r="P94" i="8"/>
  <c r="O94" i="8"/>
  <c r="N94" i="8"/>
  <c r="M94" i="8"/>
  <c r="L94" i="8"/>
  <c r="K94" i="8"/>
  <c r="J94" i="8"/>
  <c r="I94" i="8"/>
  <c r="H94" i="8"/>
  <c r="G94" i="8"/>
  <c r="F94" i="8"/>
  <c r="E94" i="8"/>
  <c r="D94" i="8"/>
  <c r="C94" i="8"/>
  <c r="B94" i="8"/>
  <c r="G93" i="8"/>
  <c r="X89" i="8"/>
  <c r="V89" i="8"/>
  <c r="T89" i="8"/>
  <c r="R89" i="8"/>
  <c r="P89" i="8"/>
  <c r="N89" i="8"/>
  <c r="L89" i="8"/>
  <c r="J89" i="8"/>
  <c r="H89" i="8"/>
  <c r="F89" i="8"/>
  <c r="D89" i="8"/>
  <c r="B89" i="8"/>
  <c r="Y88" i="8"/>
  <c r="X88" i="8"/>
  <c r="W88" i="8"/>
  <c r="V88" i="8"/>
  <c r="U88" i="8"/>
  <c r="T88" i="8"/>
  <c r="S88" i="8"/>
  <c r="R88" i="8"/>
  <c r="Q88" i="8"/>
  <c r="P88" i="8"/>
  <c r="O88" i="8"/>
  <c r="N88" i="8"/>
  <c r="M88" i="8"/>
  <c r="L88" i="8"/>
  <c r="K88" i="8"/>
  <c r="J88" i="8"/>
  <c r="I88" i="8"/>
  <c r="H88" i="8"/>
  <c r="G88" i="8"/>
  <c r="F88" i="8"/>
  <c r="E88" i="8"/>
  <c r="D88" i="8"/>
  <c r="C88" i="8"/>
  <c r="B88" i="8"/>
  <c r="G87" i="8"/>
  <c r="X83" i="8"/>
  <c r="V83" i="8"/>
  <c r="T83" i="8"/>
  <c r="R83" i="8"/>
  <c r="P83" i="8"/>
  <c r="N83" i="8"/>
  <c r="L83" i="8"/>
  <c r="J83" i="8"/>
  <c r="H83" i="8"/>
  <c r="F83" i="8"/>
  <c r="D83" i="8"/>
  <c r="B83" i="8"/>
  <c r="Y82" i="8"/>
  <c r="X82" i="8"/>
  <c r="W82" i="8"/>
  <c r="V82" i="8"/>
  <c r="U82" i="8"/>
  <c r="T82" i="8"/>
  <c r="S82" i="8"/>
  <c r="R82" i="8"/>
  <c r="Q82" i="8"/>
  <c r="P82" i="8"/>
  <c r="O82" i="8"/>
  <c r="N82" i="8"/>
  <c r="M82" i="8"/>
  <c r="L82" i="8"/>
  <c r="K82" i="8"/>
  <c r="J82" i="8"/>
  <c r="I82" i="8"/>
  <c r="H82" i="8"/>
  <c r="G82" i="8"/>
  <c r="F82" i="8"/>
  <c r="E82" i="8"/>
  <c r="D82" i="8"/>
  <c r="C82" i="8"/>
  <c r="B82" i="8"/>
  <c r="G81" i="8"/>
  <c r="X77" i="8"/>
  <c r="V77" i="8"/>
  <c r="T77" i="8"/>
  <c r="R77" i="8"/>
  <c r="P77" i="8"/>
  <c r="N77" i="8"/>
  <c r="L77" i="8"/>
  <c r="J77" i="8"/>
  <c r="H77" i="8"/>
  <c r="F77" i="8"/>
  <c r="D77" i="8"/>
  <c r="B77" i="8"/>
  <c r="Y76" i="8"/>
  <c r="X76" i="8"/>
  <c r="W76" i="8"/>
  <c r="V76" i="8"/>
  <c r="U76" i="8"/>
  <c r="T76" i="8"/>
  <c r="S76" i="8"/>
  <c r="R76" i="8"/>
  <c r="Q76" i="8"/>
  <c r="P76" i="8"/>
  <c r="O76" i="8"/>
  <c r="N76" i="8"/>
  <c r="M76" i="8"/>
  <c r="L76" i="8"/>
  <c r="K76" i="8"/>
  <c r="J76" i="8"/>
  <c r="I76" i="8"/>
  <c r="H76" i="8"/>
  <c r="G76" i="8"/>
  <c r="F76" i="8"/>
  <c r="E76" i="8"/>
  <c r="D76" i="8"/>
  <c r="C76" i="8"/>
  <c r="B76" i="8"/>
  <c r="G75" i="8"/>
  <c r="X71" i="8"/>
  <c r="V71" i="8"/>
  <c r="T71" i="8"/>
  <c r="R71" i="8"/>
  <c r="P71" i="8"/>
  <c r="N71" i="8"/>
  <c r="L71" i="8"/>
  <c r="J71" i="8"/>
  <c r="H71" i="8"/>
  <c r="F71" i="8"/>
  <c r="D71" i="8"/>
  <c r="B71" i="8"/>
  <c r="Y70" i="8"/>
  <c r="X70" i="8"/>
  <c r="W70" i="8"/>
  <c r="V70" i="8"/>
  <c r="U70" i="8"/>
  <c r="T70" i="8"/>
  <c r="S70" i="8"/>
  <c r="R70" i="8"/>
  <c r="Q70" i="8"/>
  <c r="P70" i="8"/>
  <c r="O70" i="8"/>
  <c r="N70" i="8"/>
  <c r="M70" i="8"/>
  <c r="L70" i="8"/>
  <c r="K70" i="8"/>
  <c r="J70" i="8"/>
  <c r="I70" i="8"/>
  <c r="H70" i="8"/>
  <c r="G70" i="8"/>
  <c r="F70" i="8"/>
  <c r="E70" i="8"/>
  <c r="D70" i="8"/>
  <c r="C70" i="8"/>
  <c r="B70" i="8"/>
  <c r="G69" i="8"/>
  <c r="X65" i="8"/>
  <c r="V65" i="8"/>
  <c r="T65" i="8"/>
  <c r="R65" i="8"/>
  <c r="P65" i="8"/>
  <c r="N65" i="8"/>
  <c r="L65" i="8"/>
  <c r="J65" i="8"/>
  <c r="H65" i="8"/>
  <c r="F65" i="8"/>
  <c r="D65" i="8"/>
  <c r="B65" i="8"/>
  <c r="Y64" i="8"/>
  <c r="X64" i="8"/>
  <c r="W64" i="8"/>
  <c r="V64" i="8"/>
  <c r="U64" i="8"/>
  <c r="T64" i="8"/>
  <c r="S64" i="8"/>
  <c r="R64" i="8"/>
  <c r="Q64" i="8"/>
  <c r="P64" i="8"/>
  <c r="O64" i="8"/>
  <c r="N64" i="8"/>
  <c r="M64" i="8"/>
  <c r="L64" i="8"/>
  <c r="K64" i="8"/>
  <c r="J64" i="8"/>
  <c r="I64" i="8"/>
  <c r="H64" i="8"/>
  <c r="G64" i="8"/>
  <c r="F64" i="8"/>
  <c r="E64" i="8"/>
  <c r="D64" i="8"/>
  <c r="C64" i="8"/>
  <c r="B64" i="8"/>
  <c r="G63" i="8"/>
  <c r="X59" i="8"/>
  <c r="V59" i="8"/>
  <c r="T59" i="8"/>
  <c r="R59" i="8"/>
  <c r="P59" i="8"/>
  <c r="N59" i="8"/>
  <c r="L59" i="8"/>
  <c r="J59" i="8"/>
  <c r="H59" i="8"/>
  <c r="F59" i="8"/>
  <c r="D59" i="8"/>
  <c r="B59" i="8"/>
  <c r="Y58" i="8"/>
  <c r="X58" i="8"/>
  <c r="W58" i="8"/>
  <c r="V58" i="8"/>
  <c r="U58" i="8"/>
  <c r="T58" i="8"/>
  <c r="S58" i="8"/>
  <c r="R58" i="8"/>
  <c r="Q58" i="8"/>
  <c r="P58" i="8"/>
  <c r="O58" i="8"/>
  <c r="N58" i="8"/>
  <c r="M58" i="8"/>
  <c r="L58" i="8"/>
  <c r="K58" i="8"/>
  <c r="J58" i="8"/>
  <c r="I58" i="8"/>
  <c r="H58" i="8"/>
  <c r="G58" i="8"/>
  <c r="F58" i="8"/>
  <c r="E58" i="8"/>
  <c r="D58" i="8"/>
  <c r="C58" i="8"/>
  <c r="B58" i="8"/>
  <c r="G57" i="8"/>
  <c r="X53" i="8"/>
  <c r="V53" i="8"/>
  <c r="T53" i="8"/>
  <c r="R53" i="8"/>
  <c r="P53" i="8"/>
  <c r="N53" i="8"/>
  <c r="L53" i="8"/>
  <c r="J53" i="8"/>
  <c r="H53" i="8"/>
  <c r="F53" i="8"/>
  <c r="D53" i="8"/>
  <c r="B53" i="8"/>
  <c r="Y52" i="8"/>
  <c r="X52" i="8"/>
  <c r="W52" i="8"/>
  <c r="V52" i="8"/>
  <c r="U52" i="8"/>
  <c r="T52" i="8"/>
  <c r="S52" i="8"/>
  <c r="R52" i="8"/>
  <c r="Q52" i="8"/>
  <c r="P52" i="8"/>
  <c r="O52" i="8"/>
  <c r="N52" i="8"/>
  <c r="M52" i="8"/>
  <c r="L52" i="8"/>
  <c r="K52" i="8"/>
  <c r="J52" i="8"/>
  <c r="I52" i="8"/>
  <c r="H52" i="8"/>
  <c r="G52" i="8"/>
  <c r="F52" i="8"/>
  <c r="E52" i="8"/>
  <c r="D52" i="8"/>
  <c r="C52" i="8"/>
  <c r="B52" i="8"/>
  <c r="G51" i="8"/>
  <c r="X47" i="8"/>
  <c r="V47" i="8"/>
  <c r="T47" i="8"/>
  <c r="R47" i="8"/>
  <c r="P47" i="8"/>
  <c r="N47" i="8"/>
  <c r="L47" i="8"/>
  <c r="J47" i="8"/>
  <c r="H47" i="8"/>
  <c r="F47" i="8"/>
  <c r="D47" i="8"/>
  <c r="B47" i="8"/>
  <c r="Y46" i="8"/>
  <c r="X46" i="8"/>
  <c r="W46" i="8"/>
  <c r="V46" i="8"/>
  <c r="U46" i="8"/>
  <c r="T46" i="8"/>
  <c r="S46" i="8"/>
  <c r="R46" i="8"/>
  <c r="Q46" i="8"/>
  <c r="P46" i="8"/>
  <c r="O46" i="8"/>
  <c r="N46" i="8"/>
  <c r="M46" i="8"/>
  <c r="L46" i="8"/>
  <c r="K46" i="8"/>
  <c r="J46" i="8"/>
  <c r="I46" i="8"/>
  <c r="H46" i="8"/>
  <c r="G46" i="8"/>
  <c r="F46" i="8"/>
  <c r="E46" i="8"/>
  <c r="D46" i="8"/>
  <c r="C46" i="8"/>
  <c r="B46" i="8"/>
  <c r="G45" i="8"/>
  <c r="X41" i="8"/>
  <c r="V41" i="8"/>
  <c r="T41" i="8"/>
  <c r="R41" i="8"/>
  <c r="P41" i="8"/>
  <c r="N41" i="8"/>
  <c r="L41" i="8"/>
  <c r="J41" i="8"/>
  <c r="H41" i="8"/>
  <c r="F41" i="8"/>
  <c r="D41" i="8"/>
  <c r="B41" i="8"/>
  <c r="Y40" i="8"/>
  <c r="X40" i="8"/>
  <c r="W40" i="8"/>
  <c r="V40" i="8"/>
  <c r="U40" i="8"/>
  <c r="T40" i="8"/>
  <c r="S40" i="8"/>
  <c r="R40" i="8"/>
  <c r="Q40" i="8"/>
  <c r="P40" i="8"/>
  <c r="O40" i="8"/>
  <c r="N40" i="8"/>
  <c r="M40" i="8"/>
  <c r="L40" i="8"/>
  <c r="K40" i="8"/>
  <c r="J40" i="8"/>
  <c r="I40" i="8"/>
  <c r="H40" i="8"/>
  <c r="G40" i="8"/>
  <c r="F40" i="8"/>
  <c r="E40" i="8"/>
  <c r="D40" i="8"/>
  <c r="C40" i="8"/>
  <c r="B40" i="8"/>
  <c r="G39" i="8"/>
  <c r="X35" i="8"/>
  <c r="V35" i="8"/>
  <c r="T35" i="8"/>
  <c r="R35" i="8"/>
  <c r="P35" i="8"/>
  <c r="N35" i="8"/>
  <c r="L35" i="8"/>
  <c r="J35" i="8"/>
  <c r="H35" i="8"/>
  <c r="F35" i="8"/>
  <c r="D35" i="8"/>
  <c r="B35" i="8"/>
  <c r="Y34" i="8"/>
  <c r="X34" i="8"/>
  <c r="W34" i="8"/>
  <c r="V34" i="8"/>
  <c r="U34" i="8"/>
  <c r="T34" i="8"/>
  <c r="S34" i="8"/>
  <c r="R34" i="8"/>
  <c r="Q34" i="8"/>
  <c r="P34" i="8"/>
  <c r="O34" i="8"/>
  <c r="N34" i="8"/>
  <c r="M34" i="8"/>
  <c r="L34" i="8"/>
  <c r="K34" i="8"/>
  <c r="J34" i="8"/>
  <c r="I34" i="8"/>
  <c r="H34" i="8"/>
  <c r="G34" i="8"/>
  <c r="F34" i="8"/>
  <c r="E34" i="8"/>
  <c r="D34" i="8"/>
  <c r="C34" i="8"/>
  <c r="B34" i="8"/>
  <c r="G33" i="8"/>
  <c r="X29" i="8"/>
  <c r="V29" i="8"/>
  <c r="T29" i="8"/>
  <c r="R29" i="8"/>
  <c r="P29" i="8"/>
  <c r="N29" i="8"/>
  <c r="L29" i="8"/>
  <c r="J29" i="8"/>
  <c r="H29" i="8"/>
  <c r="F29" i="8"/>
  <c r="D29" i="8"/>
  <c r="B29" i="8"/>
  <c r="Y28" i="8"/>
  <c r="X28" i="8"/>
  <c r="W28" i="8"/>
  <c r="V28" i="8"/>
  <c r="U28" i="8"/>
  <c r="T28" i="8"/>
  <c r="S28" i="8"/>
  <c r="R28" i="8"/>
  <c r="Q28" i="8"/>
  <c r="P28" i="8"/>
  <c r="O28" i="8"/>
  <c r="N28" i="8"/>
  <c r="M28" i="8"/>
  <c r="L28" i="8"/>
  <c r="K28" i="8"/>
  <c r="J28" i="8"/>
  <c r="I28" i="8"/>
  <c r="H28" i="8"/>
  <c r="G28" i="8"/>
  <c r="F28" i="8"/>
  <c r="E28" i="8"/>
  <c r="D28" i="8"/>
  <c r="C28" i="8"/>
  <c r="B28" i="8"/>
  <c r="G27" i="8"/>
  <c r="X23" i="8"/>
  <c r="V23" i="8"/>
  <c r="T23" i="8"/>
  <c r="R23" i="8"/>
  <c r="P23" i="8"/>
  <c r="N23" i="8"/>
  <c r="L23" i="8"/>
  <c r="J23" i="8"/>
  <c r="H23" i="8"/>
  <c r="F23" i="8"/>
  <c r="D23" i="8"/>
  <c r="B23" i="8"/>
  <c r="Y22" i="8"/>
  <c r="X22" i="8"/>
  <c r="W22" i="8"/>
  <c r="V22" i="8"/>
  <c r="U22" i="8"/>
  <c r="T22" i="8"/>
  <c r="S22" i="8"/>
  <c r="R22" i="8"/>
  <c r="Q22" i="8"/>
  <c r="P22" i="8"/>
  <c r="O22" i="8"/>
  <c r="N22" i="8"/>
  <c r="M22" i="8"/>
  <c r="L22" i="8"/>
  <c r="K22" i="8"/>
  <c r="J22" i="8"/>
  <c r="I22" i="8"/>
  <c r="H22" i="8"/>
  <c r="G22" i="8"/>
  <c r="F22" i="8"/>
  <c r="E22" i="8"/>
  <c r="D22" i="8"/>
  <c r="C22" i="8"/>
  <c r="B22" i="8"/>
  <c r="G21" i="8"/>
  <c r="X17" i="8"/>
  <c r="V17" i="8"/>
  <c r="T17" i="8"/>
  <c r="R17" i="8"/>
  <c r="P17" i="8"/>
  <c r="N17" i="8"/>
  <c r="L17" i="8"/>
  <c r="J17" i="8"/>
  <c r="H17" i="8"/>
  <c r="F17" i="8"/>
  <c r="D17" i="8"/>
  <c r="B17" i="8"/>
  <c r="Y16" i="8"/>
  <c r="X16" i="8"/>
  <c r="W16" i="8"/>
  <c r="V16" i="8"/>
  <c r="U16" i="8"/>
  <c r="T16" i="8"/>
  <c r="S16" i="8"/>
  <c r="R16" i="8"/>
  <c r="Q16" i="8"/>
  <c r="P16" i="8"/>
  <c r="O16" i="8"/>
  <c r="N16" i="8"/>
  <c r="M16" i="8"/>
  <c r="L16" i="8"/>
  <c r="K16" i="8"/>
  <c r="J16" i="8"/>
  <c r="I16" i="8"/>
  <c r="H16" i="8"/>
  <c r="G16" i="8"/>
  <c r="F16" i="8"/>
  <c r="E16" i="8"/>
  <c r="D16" i="8"/>
  <c r="C16" i="8"/>
  <c r="B16" i="8"/>
  <c r="G15" i="8"/>
  <c r="X11" i="8"/>
  <c r="V11" i="8"/>
  <c r="T11" i="8"/>
  <c r="R11" i="8"/>
  <c r="P11" i="8"/>
  <c r="N11" i="8"/>
  <c r="L11" i="8"/>
  <c r="J11" i="8"/>
  <c r="H11" i="8"/>
  <c r="F11" i="8"/>
  <c r="D11" i="8"/>
  <c r="B11" i="8"/>
  <c r="Y10" i="8"/>
  <c r="X10" i="8"/>
  <c r="W10" i="8"/>
  <c r="V10" i="8"/>
  <c r="U10" i="8"/>
  <c r="T10" i="8"/>
  <c r="S10" i="8"/>
  <c r="R10" i="8"/>
  <c r="Q10" i="8"/>
  <c r="P10" i="8"/>
  <c r="O10" i="8"/>
  <c r="N10" i="8"/>
  <c r="M10" i="8"/>
  <c r="L10" i="8"/>
  <c r="K10" i="8"/>
  <c r="J10" i="8"/>
  <c r="I10" i="8"/>
  <c r="H10" i="8"/>
  <c r="G10" i="8"/>
  <c r="F10" i="8"/>
  <c r="E10" i="8"/>
  <c r="D10" i="8"/>
  <c r="C10" i="8"/>
  <c r="B10" i="8"/>
  <c r="G9" i="8"/>
  <c r="X5" i="8"/>
  <c r="V5" i="8"/>
  <c r="T5" i="8"/>
  <c r="R5" i="8"/>
  <c r="P5" i="8"/>
  <c r="N5" i="8"/>
  <c r="L5" i="8"/>
  <c r="J5" i="8"/>
  <c r="H5" i="8"/>
  <c r="F5" i="8"/>
  <c r="D5" i="8"/>
  <c r="B5" i="8"/>
  <c r="Y4" i="8"/>
  <c r="X4" i="8"/>
  <c r="W4" i="8"/>
  <c r="V4" i="8"/>
  <c r="U4" i="8"/>
  <c r="T4" i="8"/>
  <c r="S4" i="8"/>
  <c r="R4" i="8"/>
  <c r="Q4" i="8"/>
  <c r="P4" i="8"/>
  <c r="O4" i="8"/>
  <c r="N4" i="8"/>
  <c r="M4" i="8"/>
  <c r="L4" i="8"/>
  <c r="K4" i="8"/>
  <c r="J4" i="8"/>
  <c r="I4" i="8"/>
  <c r="H4" i="8"/>
  <c r="G4" i="8"/>
  <c r="F4" i="8"/>
  <c r="E4" i="8"/>
  <c r="D4" i="8"/>
  <c r="C4" i="8"/>
  <c r="B4" i="8"/>
  <c r="I3" i="8"/>
  <c r="K3" i="8" s="1"/>
  <c r="H21" i="10"/>
  <c r="G21" i="10"/>
  <c r="H20" i="10"/>
  <c r="G20" i="10"/>
  <c r="H19" i="10"/>
  <c r="L19" i="10" s="1"/>
  <c r="G19" i="10"/>
  <c r="K19" i="10" s="1"/>
  <c r="H18" i="10"/>
  <c r="G18" i="10"/>
  <c r="H17" i="10"/>
  <c r="G17" i="10"/>
  <c r="H16" i="10"/>
  <c r="O16" i="10" s="1"/>
  <c r="I31" i="7" s="1"/>
  <c r="G16" i="10"/>
  <c r="H15" i="10"/>
  <c r="O15" i="10" s="1"/>
  <c r="H31" i="7" s="1"/>
  <c r="G15" i="10"/>
  <c r="N15" i="10" s="1"/>
  <c r="H30" i="7" s="1"/>
  <c r="H14" i="10"/>
  <c r="O14" i="10" s="1"/>
  <c r="G31" i="7" s="1"/>
  <c r="G14" i="10"/>
  <c r="H13" i="10"/>
  <c r="G13" i="10"/>
  <c r="H12" i="10"/>
  <c r="G12" i="10"/>
  <c r="H11" i="10"/>
  <c r="L11" i="10" s="1"/>
  <c r="G11" i="10"/>
  <c r="H10" i="10"/>
  <c r="G10" i="10"/>
  <c r="H9" i="10"/>
  <c r="G9" i="10"/>
  <c r="H8" i="10"/>
  <c r="G8" i="10"/>
  <c r="H6" i="10"/>
  <c r="G6" i="10"/>
  <c r="H5" i="10"/>
  <c r="O5" i="10" s="1"/>
  <c r="C31" i="7" s="1"/>
  <c r="G5" i="10"/>
  <c r="H4" i="10"/>
  <c r="L4" i="10" s="1"/>
  <c r="G4" i="10"/>
  <c r="K4" i="10" s="1"/>
  <c r="B15" i="8"/>
  <c r="B21" i="8" s="1"/>
  <c r="B27" i="8" s="1"/>
  <c r="B33" i="8" s="1"/>
  <c r="B39" i="8" s="1"/>
  <c r="B45" i="8" s="1"/>
  <c r="B51" i="8" s="1"/>
  <c r="B57" i="8" s="1"/>
  <c r="B63" i="8" s="1"/>
  <c r="B69" i="8" s="1"/>
  <c r="B75" i="8" s="1"/>
  <c r="B81" i="8" s="1"/>
  <c r="B87" i="8" s="1"/>
  <c r="B93" i="8" s="1"/>
  <c r="B99" i="8" s="1"/>
  <c r="B105" i="8" s="1"/>
  <c r="B111" i="8" s="1"/>
  <c r="B118" i="8" s="1"/>
  <c r="C9" i="8"/>
  <c r="C15" i="8" s="1"/>
  <c r="C21" i="8" s="1"/>
  <c r="C27" i="8" s="1"/>
  <c r="C33" i="8" s="1"/>
  <c r="C39" i="8" s="1"/>
  <c r="C45" i="8" s="1"/>
  <c r="C51" i="8" s="1"/>
  <c r="C57" i="8" s="1"/>
  <c r="C63" i="8" s="1"/>
  <c r="C69" i="8" s="1"/>
  <c r="C75" i="8" s="1"/>
  <c r="C81" i="8" s="1"/>
  <c r="C87" i="8" s="1"/>
  <c r="C93" i="8" s="1"/>
  <c r="C99" i="8" s="1"/>
  <c r="C105" i="8" s="1"/>
  <c r="C111" i="8" s="1"/>
  <c r="C118" i="8" s="1"/>
  <c r="B9" i="8"/>
  <c r="E3" i="8"/>
  <c r="G3" i="8" s="1"/>
  <c r="D3" i="8"/>
  <c r="C15" i="9"/>
  <c r="C21" i="9" s="1"/>
  <c r="C27" i="9" s="1"/>
  <c r="C33" i="9" s="1"/>
  <c r="C39" i="9" s="1"/>
  <c r="C45" i="9" s="1"/>
  <c r="C51" i="9" s="1"/>
  <c r="C57" i="9" s="1"/>
  <c r="C63" i="9" s="1"/>
  <c r="C69" i="9" s="1"/>
  <c r="C75" i="9" s="1"/>
  <c r="C81" i="9" s="1"/>
  <c r="C87" i="9" s="1"/>
  <c r="C93" i="9" s="1"/>
  <c r="C99" i="9" s="1"/>
  <c r="C105" i="9" s="1"/>
  <c r="C111" i="9" s="1"/>
  <c r="C118" i="9" s="1"/>
  <c r="B15" i="9"/>
  <c r="B21" i="9" s="1"/>
  <c r="B27" i="9" s="1"/>
  <c r="B33" i="9" s="1"/>
  <c r="B39" i="9" s="1"/>
  <c r="B45" i="9" s="1"/>
  <c r="B51" i="9" s="1"/>
  <c r="B57" i="9" s="1"/>
  <c r="B63" i="9" s="1"/>
  <c r="B69" i="9" s="1"/>
  <c r="B75" i="9" s="1"/>
  <c r="B81" i="9" s="1"/>
  <c r="B87" i="9" s="1"/>
  <c r="B93" i="9" s="1"/>
  <c r="B99" i="9" s="1"/>
  <c r="B105" i="9" s="1"/>
  <c r="B111" i="9" s="1"/>
  <c r="B118" i="9" s="1"/>
  <c r="C9" i="9"/>
  <c r="B9" i="9"/>
  <c r="E3" i="9"/>
  <c r="D3" i="9"/>
  <c r="F3" i="9" s="1"/>
  <c r="N20" i="10" l="1"/>
  <c r="L30" i="7" s="1"/>
  <c r="N14" i="10"/>
  <c r="G30" i="7" s="1"/>
  <c r="O19" i="10"/>
  <c r="K31" i="7" s="1"/>
  <c r="N19" i="10"/>
  <c r="K30" i="7" s="1"/>
  <c r="O4" i="10"/>
  <c r="B31" i="7" s="1"/>
  <c r="N5" i="10"/>
  <c r="C30" i="7" s="1"/>
  <c r="N4" i="10"/>
  <c r="B30" i="7" s="1"/>
  <c r="N12" i="10"/>
  <c r="E30" i="7" s="1"/>
  <c r="N13" i="10"/>
  <c r="F30" i="7" s="1"/>
  <c r="O13" i="10"/>
  <c r="F31" i="7" s="1"/>
  <c r="AA23" i="9"/>
  <c r="K15" i="10"/>
  <c r="K14" i="10"/>
  <c r="K5" i="10"/>
  <c r="L16" i="10"/>
  <c r="L12" i="10"/>
  <c r="O12" i="10"/>
  <c r="E31" i="7" s="1"/>
  <c r="L20" i="10"/>
  <c r="O20" i="10"/>
  <c r="L31" i="7" s="1"/>
  <c r="L17" i="10"/>
  <c r="O17" i="10"/>
  <c r="J31" i="7" s="1"/>
  <c r="K17" i="10"/>
  <c r="N17" i="10"/>
  <c r="J30" i="7" s="1"/>
  <c r="N11" i="10"/>
  <c r="D30" i="7" s="1"/>
  <c r="O11" i="10"/>
  <c r="D31" i="7" s="1"/>
  <c r="K12" i="10"/>
  <c r="K16" i="10"/>
  <c r="N16" i="10"/>
  <c r="I30" i="7" s="1"/>
  <c r="K20" i="10"/>
  <c r="I9" i="9"/>
  <c r="I15" i="9" s="1"/>
  <c r="I21" i="9" s="1"/>
  <c r="I27" i="9" s="1"/>
  <c r="I33" i="9" s="1"/>
  <c r="I39" i="9" s="1"/>
  <c r="I45" i="9" s="1"/>
  <c r="I51" i="9" s="1"/>
  <c r="I57" i="9" s="1"/>
  <c r="I63" i="9" s="1"/>
  <c r="I69" i="9" s="1"/>
  <c r="I75" i="9" s="1"/>
  <c r="I81" i="9" s="1"/>
  <c r="I87" i="9" s="1"/>
  <c r="I93" i="9" s="1"/>
  <c r="I99" i="9" s="1"/>
  <c r="I105" i="9" s="1"/>
  <c r="I111" i="9" s="1"/>
  <c r="I118" i="9" s="1"/>
  <c r="M102" i="3"/>
  <c r="M109" i="3"/>
  <c r="D120" i="8"/>
  <c r="V120" i="8"/>
  <c r="AA34" i="8"/>
  <c r="AA46" i="8"/>
  <c r="P119" i="8"/>
  <c r="W15" i="7" s="1"/>
  <c r="AB64" i="8"/>
  <c r="AA82" i="8"/>
  <c r="AB112" i="8"/>
  <c r="AA113" i="8"/>
  <c r="F119" i="9"/>
  <c r="D15" i="7" s="1"/>
  <c r="N119" i="9"/>
  <c r="V119" i="9"/>
  <c r="J120" i="9"/>
  <c r="I119" i="9"/>
  <c r="AA17" i="9"/>
  <c r="AA22" i="9"/>
  <c r="F120" i="9"/>
  <c r="AB40" i="9"/>
  <c r="AB52" i="9"/>
  <c r="AA58" i="9"/>
  <c r="AA70" i="9"/>
  <c r="AA77" i="9"/>
  <c r="AA82" i="9"/>
  <c r="AB88" i="9"/>
  <c r="AA89" i="9"/>
  <c r="AB100" i="9"/>
  <c r="AA101" i="9"/>
  <c r="AA106" i="9"/>
  <c r="AA107" i="9"/>
  <c r="AB34" i="8"/>
  <c r="AB46" i="8"/>
  <c r="AA64" i="8"/>
  <c r="AB82" i="8"/>
  <c r="AA100" i="8"/>
  <c r="AA112" i="8"/>
  <c r="D119" i="9"/>
  <c r="L120" i="9"/>
  <c r="B120" i="9"/>
  <c r="R120" i="9"/>
  <c r="AB22" i="9"/>
  <c r="N120" i="9"/>
  <c r="AB46" i="9"/>
  <c r="AA52" i="9"/>
  <c r="AA65" i="9"/>
  <c r="AA76" i="9"/>
  <c r="AB82" i="9"/>
  <c r="AB94" i="9"/>
  <c r="AA113" i="9"/>
  <c r="AB28" i="8"/>
  <c r="AA65" i="8"/>
  <c r="Y119" i="9"/>
  <c r="AA10" i="9"/>
  <c r="AA46" i="9"/>
  <c r="AA71" i="9"/>
  <c r="AB76" i="9"/>
  <c r="AA94" i="9"/>
  <c r="AA95" i="9"/>
  <c r="AB112" i="9"/>
  <c r="AA9" i="5"/>
  <c r="I119" i="8"/>
  <c r="Y119" i="8"/>
  <c r="P120" i="8"/>
  <c r="AA10" i="8"/>
  <c r="AA11" i="8"/>
  <c r="AB16" i="8"/>
  <c r="AA29" i="8"/>
  <c r="AB40" i="8"/>
  <c r="AA41" i="8"/>
  <c r="AA47" i="8"/>
  <c r="AB52" i="8"/>
  <c r="AA58" i="8"/>
  <c r="AA59" i="8"/>
  <c r="AA70" i="8"/>
  <c r="AA71" i="8"/>
  <c r="AB76" i="8"/>
  <c r="AA77" i="8"/>
  <c r="AB88" i="8"/>
  <c r="AA89" i="8"/>
  <c r="AA94" i="8"/>
  <c r="AB100" i="8"/>
  <c r="AA106" i="8"/>
  <c r="AA107" i="8"/>
  <c r="Q119" i="9"/>
  <c r="L119" i="9"/>
  <c r="T119" i="9"/>
  <c r="V120" i="9"/>
  <c r="AA8" i="5"/>
  <c r="B5" i="7"/>
  <c r="L93" i="4" s="1"/>
  <c r="AA27" i="5"/>
  <c r="AA33" i="5"/>
  <c r="H1" i="10"/>
  <c r="L3" i="10" s="1"/>
  <c r="B119" i="8"/>
  <c r="J119" i="8"/>
  <c r="R119" i="8"/>
  <c r="AA5" i="8"/>
  <c r="R120" i="8"/>
  <c r="H120" i="8"/>
  <c r="X120" i="8"/>
  <c r="AA23" i="8"/>
  <c r="T120" i="8"/>
  <c r="J120" i="8"/>
  <c r="AA40" i="8"/>
  <c r="AA52" i="8"/>
  <c r="AB70" i="8"/>
  <c r="AA76" i="8"/>
  <c r="AA88" i="8"/>
  <c r="AB94" i="8"/>
  <c r="AA95" i="8"/>
  <c r="AA101" i="8"/>
  <c r="AB106" i="8"/>
  <c r="L13" i="10"/>
  <c r="L119" i="8"/>
  <c r="G119" i="8"/>
  <c r="G119" i="9"/>
  <c r="F120" i="8"/>
  <c r="F5" i="7"/>
  <c r="L135" i="4" s="1"/>
  <c r="T119" i="8"/>
  <c r="AA17" i="8"/>
  <c r="AA83" i="8"/>
  <c r="K11" i="10"/>
  <c r="AA22" i="8"/>
  <c r="K13" i="10"/>
  <c r="N120" i="8"/>
  <c r="L120" i="8"/>
  <c r="E119" i="8"/>
  <c r="M119" i="8"/>
  <c r="U119" i="8"/>
  <c r="C119" i="8"/>
  <c r="K119" i="8"/>
  <c r="S119" i="8"/>
  <c r="Q119" i="8"/>
  <c r="O119" i="8"/>
  <c r="W119" i="8"/>
  <c r="D119" i="8"/>
  <c r="H119" i="8"/>
  <c r="X119" i="8"/>
  <c r="AA34" i="5"/>
  <c r="D4" i="7"/>
  <c r="AA14" i="5"/>
  <c r="AA15" i="5"/>
  <c r="D5" i="7"/>
  <c r="L114" i="4" s="1"/>
  <c r="M3" i="9"/>
  <c r="O3" i="9" s="1"/>
  <c r="M3" i="8"/>
  <c r="O3" i="8" s="1"/>
  <c r="K9" i="8"/>
  <c r="K15" i="8" s="1"/>
  <c r="K21" i="8" s="1"/>
  <c r="K27" i="8" s="1"/>
  <c r="K33" i="8" s="1"/>
  <c r="K39" i="8" s="1"/>
  <c r="K45" i="8" s="1"/>
  <c r="K51" i="8" s="1"/>
  <c r="K57" i="8" s="1"/>
  <c r="K63" i="8" s="1"/>
  <c r="K69" i="8" s="1"/>
  <c r="K75" i="8" s="1"/>
  <c r="K81" i="8" s="1"/>
  <c r="K87" i="8" s="1"/>
  <c r="K93" i="8" s="1"/>
  <c r="K99" i="8" s="1"/>
  <c r="K105" i="8" s="1"/>
  <c r="K111" i="8" s="1"/>
  <c r="K118" i="8" s="1"/>
  <c r="I9" i="8"/>
  <c r="I15" i="8" s="1"/>
  <c r="I21" i="8" s="1"/>
  <c r="I27" i="8" s="1"/>
  <c r="I33" i="8" s="1"/>
  <c r="I39" i="8" s="1"/>
  <c r="I45" i="8" s="1"/>
  <c r="I51" i="8" s="1"/>
  <c r="I57" i="8" s="1"/>
  <c r="I63" i="8" s="1"/>
  <c r="I69" i="8" s="1"/>
  <c r="I75" i="8" s="1"/>
  <c r="I81" i="8" s="1"/>
  <c r="I87" i="8" s="1"/>
  <c r="I93" i="8" s="1"/>
  <c r="I99" i="8" s="1"/>
  <c r="I105" i="8" s="1"/>
  <c r="I111" i="8" s="1"/>
  <c r="I118" i="8" s="1"/>
  <c r="K3" i="10"/>
  <c r="L15" i="10"/>
  <c r="L5" i="10"/>
  <c r="L14" i="10"/>
  <c r="F3" i="8"/>
  <c r="D9" i="8"/>
  <c r="D15" i="8" s="1"/>
  <c r="D21" i="8" s="1"/>
  <c r="D27" i="8" s="1"/>
  <c r="D33" i="8" s="1"/>
  <c r="D39" i="8" s="1"/>
  <c r="D45" i="8" s="1"/>
  <c r="D51" i="8" s="1"/>
  <c r="D57" i="8" s="1"/>
  <c r="D63" i="8" s="1"/>
  <c r="D69" i="8" s="1"/>
  <c r="D75" i="8" s="1"/>
  <c r="D81" i="8" s="1"/>
  <c r="D87" i="8" s="1"/>
  <c r="D93" i="8" s="1"/>
  <c r="D99" i="8" s="1"/>
  <c r="D105" i="8" s="1"/>
  <c r="D111" i="8" s="1"/>
  <c r="D118" i="8" s="1"/>
  <c r="F119" i="8"/>
  <c r="N119" i="8"/>
  <c r="V119" i="8"/>
  <c r="Z15" i="7" s="1"/>
  <c r="AB10" i="8"/>
  <c r="AA16" i="8"/>
  <c r="AA35" i="8"/>
  <c r="AA28" i="8"/>
  <c r="AB22" i="8"/>
  <c r="AA53" i="8"/>
  <c r="AB58" i="8"/>
  <c r="AA4" i="8"/>
  <c r="AB4" i="8"/>
  <c r="E9" i="8"/>
  <c r="E15" i="8" s="1"/>
  <c r="E21" i="8" s="1"/>
  <c r="E27" i="8" s="1"/>
  <c r="E33" i="8" s="1"/>
  <c r="E39" i="8" s="1"/>
  <c r="E45" i="8" s="1"/>
  <c r="E51" i="8" s="1"/>
  <c r="E57" i="8" s="1"/>
  <c r="E63" i="8" s="1"/>
  <c r="E69" i="8" s="1"/>
  <c r="E75" i="8" s="1"/>
  <c r="E81" i="8" s="1"/>
  <c r="E87" i="8" s="1"/>
  <c r="E93" i="8" s="1"/>
  <c r="E99" i="8" s="1"/>
  <c r="E105" i="8" s="1"/>
  <c r="E111" i="8" s="1"/>
  <c r="E118" i="8" s="1"/>
  <c r="B120" i="8"/>
  <c r="O119" i="9"/>
  <c r="W119" i="9"/>
  <c r="H120" i="9"/>
  <c r="X120" i="9"/>
  <c r="AB16" i="9"/>
  <c r="AA28" i="9"/>
  <c r="AA29" i="9"/>
  <c r="AA47" i="9"/>
  <c r="AB64" i="9"/>
  <c r="AB106" i="9"/>
  <c r="AA112" i="9"/>
  <c r="AA16" i="9"/>
  <c r="H3" i="9"/>
  <c r="F9" i="9"/>
  <c r="F15" i="9" s="1"/>
  <c r="F21" i="9" s="1"/>
  <c r="F27" i="9" s="1"/>
  <c r="F33" i="9" s="1"/>
  <c r="F39" i="9" s="1"/>
  <c r="F45" i="9" s="1"/>
  <c r="F51" i="9" s="1"/>
  <c r="F57" i="9" s="1"/>
  <c r="F63" i="9" s="1"/>
  <c r="F69" i="9" s="1"/>
  <c r="F75" i="9" s="1"/>
  <c r="F81" i="9" s="1"/>
  <c r="F87" i="9" s="1"/>
  <c r="F93" i="9" s="1"/>
  <c r="F99" i="9" s="1"/>
  <c r="F105" i="9" s="1"/>
  <c r="F111" i="9" s="1"/>
  <c r="F118" i="9" s="1"/>
  <c r="B119" i="9"/>
  <c r="J119" i="9"/>
  <c r="R119" i="9"/>
  <c r="AA4" i="9"/>
  <c r="D9" i="9"/>
  <c r="D15" i="9" s="1"/>
  <c r="D21" i="9" s="1"/>
  <c r="D27" i="9" s="1"/>
  <c r="D33" i="9" s="1"/>
  <c r="D39" i="9" s="1"/>
  <c r="D45" i="9" s="1"/>
  <c r="D51" i="9" s="1"/>
  <c r="D57" i="9" s="1"/>
  <c r="D63" i="9" s="1"/>
  <c r="D69" i="9" s="1"/>
  <c r="D75" i="9" s="1"/>
  <c r="D81" i="9" s="1"/>
  <c r="D87" i="9" s="1"/>
  <c r="D93" i="9" s="1"/>
  <c r="D99" i="9" s="1"/>
  <c r="D105" i="9" s="1"/>
  <c r="D111" i="9" s="1"/>
  <c r="D118" i="9" s="1"/>
  <c r="AB28" i="9"/>
  <c r="AA53" i="9"/>
  <c r="H119" i="9"/>
  <c r="AA64" i="9"/>
  <c r="G3" i="9"/>
  <c r="E9" i="9"/>
  <c r="E15" i="9" s="1"/>
  <c r="E21" i="9" s="1"/>
  <c r="E27" i="9" s="1"/>
  <c r="E33" i="9" s="1"/>
  <c r="E39" i="9" s="1"/>
  <c r="E45" i="9" s="1"/>
  <c r="E51" i="9" s="1"/>
  <c r="E57" i="9" s="1"/>
  <c r="E63" i="9" s="1"/>
  <c r="E69" i="9" s="1"/>
  <c r="E75" i="9" s="1"/>
  <c r="E81" i="9" s="1"/>
  <c r="E87" i="9" s="1"/>
  <c r="E93" i="9" s="1"/>
  <c r="E99" i="9" s="1"/>
  <c r="E105" i="9" s="1"/>
  <c r="E111" i="9" s="1"/>
  <c r="E118" i="9" s="1"/>
  <c r="C119" i="9"/>
  <c r="K119" i="9"/>
  <c r="S119" i="9"/>
  <c r="AB4" i="9"/>
  <c r="P120" i="9"/>
  <c r="AB10" i="9"/>
  <c r="AA11" i="9"/>
  <c r="AA34" i="9"/>
  <c r="AB58" i="9"/>
  <c r="AA59" i="9"/>
  <c r="X119" i="9"/>
  <c r="M15" i="7" s="1"/>
  <c r="AB34" i="9"/>
  <c r="AA35" i="9"/>
  <c r="P119" i="9"/>
  <c r="E119" i="9"/>
  <c r="M119" i="9"/>
  <c r="U119" i="9"/>
  <c r="D120" i="9"/>
  <c r="T120" i="9"/>
  <c r="AA40" i="9"/>
  <c r="AA41" i="9"/>
  <c r="AA83" i="9"/>
  <c r="AA88" i="9"/>
  <c r="AA5" i="9"/>
  <c r="F4" i="7"/>
  <c r="AA28" i="5"/>
  <c r="W14" i="7"/>
  <c r="AA14" i="7"/>
  <c r="Z14" i="7"/>
  <c r="Y14" i="7"/>
  <c r="X14" i="7"/>
  <c r="V14" i="7"/>
  <c r="U14" i="7"/>
  <c r="T14" i="7"/>
  <c r="S14" i="7"/>
  <c r="R14" i="7"/>
  <c r="Q14" i="7"/>
  <c r="P14" i="7"/>
  <c r="M14" i="7"/>
  <c r="L14" i="7"/>
  <c r="K14" i="7"/>
  <c r="J14" i="7"/>
  <c r="I14" i="7"/>
  <c r="H14" i="7"/>
  <c r="G14" i="7"/>
  <c r="F14" i="7"/>
  <c r="E14" i="7"/>
  <c r="D14" i="7"/>
  <c r="C14" i="7"/>
  <c r="B14" i="7"/>
  <c r="AC38" i="3"/>
  <c r="AC24" i="3"/>
  <c r="AA38" i="3"/>
  <c r="AA24" i="3"/>
  <c r="AC31" i="3"/>
  <c r="O68" i="4" s="1"/>
  <c r="M68" i="4" s="1"/>
  <c r="AA31" i="3"/>
  <c r="O66" i="4" s="1"/>
  <c r="M66" i="4" s="1"/>
  <c r="Y38" i="3"/>
  <c r="Y31" i="3"/>
  <c r="O64" i="4" s="1"/>
  <c r="Y24" i="3"/>
  <c r="Y10" i="3"/>
  <c r="T15" i="7" l="1"/>
  <c r="X15" i="7"/>
  <c r="U15" i="7"/>
  <c r="M9" i="9"/>
  <c r="M15" i="9" s="1"/>
  <c r="M21" i="9" s="1"/>
  <c r="M27" i="9" s="1"/>
  <c r="M33" i="9" s="1"/>
  <c r="M39" i="9" s="1"/>
  <c r="M45" i="9" s="1"/>
  <c r="M51" i="9" s="1"/>
  <c r="M57" i="9" s="1"/>
  <c r="M63" i="9" s="1"/>
  <c r="M69" i="9" s="1"/>
  <c r="M75" i="9" s="1"/>
  <c r="M81" i="9" s="1"/>
  <c r="M87" i="9" s="1"/>
  <c r="M93" i="9" s="1"/>
  <c r="M99" i="9" s="1"/>
  <c r="M105" i="9" s="1"/>
  <c r="M111" i="9" s="1"/>
  <c r="M118" i="9" s="1"/>
  <c r="Y15" i="7"/>
  <c r="AA37" i="5"/>
  <c r="V15" i="7"/>
  <c r="O3" i="10"/>
  <c r="S15" i="7"/>
  <c r="O26" i="10"/>
  <c r="B9" i="7"/>
  <c r="AB119" i="8"/>
  <c r="AA15" i="7"/>
  <c r="AA38" i="5"/>
  <c r="N26" i="10"/>
  <c r="K26" i="10"/>
  <c r="AA120" i="8"/>
  <c r="AA120" i="9"/>
  <c r="M9" i="8"/>
  <c r="M15" i="8" s="1"/>
  <c r="M21" i="8" s="1"/>
  <c r="M27" i="8" s="1"/>
  <c r="M33" i="8" s="1"/>
  <c r="M39" i="8" s="1"/>
  <c r="M45" i="8" s="1"/>
  <c r="M51" i="8" s="1"/>
  <c r="M57" i="8" s="1"/>
  <c r="M63" i="8" s="1"/>
  <c r="M69" i="8" s="1"/>
  <c r="M75" i="8" s="1"/>
  <c r="M81" i="8" s="1"/>
  <c r="M87" i="8" s="1"/>
  <c r="M93" i="8" s="1"/>
  <c r="M99" i="8" s="1"/>
  <c r="M105" i="8" s="1"/>
  <c r="M111" i="8" s="1"/>
  <c r="M118" i="8" s="1"/>
  <c r="AA119" i="8"/>
  <c r="L26" i="10"/>
  <c r="Q3" i="8"/>
  <c r="O9" i="8"/>
  <c r="O15" i="8" s="1"/>
  <c r="O21" i="8" s="1"/>
  <c r="O27" i="8" s="1"/>
  <c r="O33" i="8" s="1"/>
  <c r="O39" i="8" s="1"/>
  <c r="O45" i="8" s="1"/>
  <c r="O51" i="8" s="1"/>
  <c r="O57" i="8" s="1"/>
  <c r="O63" i="8" s="1"/>
  <c r="O69" i="8" s="1"/>
  <c r="O75" i="8" s="1"/>
  <c r="O81" i="8" s="1"/>
  <c r="O87" i="8" s="1"/>
  <c r="O93" i="8" s="1"/>
  <c r="O99" i="8" s="1"/>
  <c r="O105" i="8" s="1"/>
  <c r="O111" i="8" s="1"/>
  <c r="O118" i="8" s="1"/>
  <c r="H3" i="8"/>
  <c r="F9" i="8"/>
  <c r="F15" i="8" s="1"/>
  <c r="F21" i="8" s="1"/>
  <c r="F27" i="8" s="1"/>
  <c r="F33" i="8" s="1"/>
  <c r="F39" i="8" s="1"/>
  <c r="F45" i="8" s="1"/>
  <c r="F51" i="8" s="1"/>
  <c r="F57" i="8" s="1"/>
  <c r="F63" i="8" s="1"/>
  <c r="F69" i="8" s="1"/>
  <c r="F75" i="8" s="1"/>
  <c r="F81" i="8" s="1"/>
  <c r="F87" i="8" s="1"/>
  <c r="F93" i="8" s="1"/>
  <c r="F99" i="8" s="1"/>
  <c r="F105" i="8" s="1"/>
  <c r="F111" i="8" s="1"/>
  <c r="F118" i="8" s="1"/>
  <c r="R15" i="7"/>
  <c r="J3" i="9"/>
  <c r="H9" i="9"/>
  <c r="H15" i="9" s="1"/>
  <c r="H21" i="9" s="1"/>
  <c r="H27" i="9" s="1"/>
  <c r="H33" i="9" s="1"/>
  <c r="H39" i="9" s="1"/>
  <c r="H45" i="9" s="1"/>
  <c r="H51" i="9" s="1"/>
  <c r="H57" i="9" s="1"/>
  <c r="H63" i="9" s="1"/>
  <c r="H69" i="9" s="1"/>
  <c r="H75" i="9" s="1"/>
  <c r="H81" i="9" s="1"/>
  <c r="H87" i="9" s="1"/>
  <c r="H93" i="9" s="1"/>
  <c r="H99" i="9" s="1"/>
  <c r="H105" i="9" s="1"/>
  <c r="H111" i="9" s="1"/>
  <c r="H118" i="9" s="1"/>
  <c r="AB119" i="9"/>
  <c r="AA119" i="9"/>
  <c r="Q3" i="9"/>
  <c r="O9" i="9"/>
  <c r="O15" i="9" s="1"/>
  <c r="O21" i="9" s="1"/>
  <c r="O27" i="9" s="1"/>
  <c r="O33" i="9" s="1"/>
  <c r="O39" i="9" s="1"/>
  <c r="O45" i="9" s="1"/>
  <c r="O51" i="9" s="1"/>
  <c r="O57" i="9" s="1"/>
  <c r="O63" i="9" s="1"/>
  <c r="O69" i="9" s="1"/>
  <c r="O75" i="9" s="1"/>
  <c r="O81" i="9" s="1"/>
  <c r="O87" i="9" s="1"/>
  <c r="O93" i="9" s="1"/>
  <c r="O99" i="9" s="1"/>
  <c r="O105" i="9" s="1"/>
  <c r="O111" i="9" s="1"/>
  <c r="O118" i="9" s="1"/>
  <c r="M64" i="4"/>
  <c r="C9" i="7" l="1"/>
  <c r="S3" i="8"/>
  <c r="Q9" i="8"/>
  <c r="Q15" i="8" s="1"/>
  <c r="Q21" i="8" s="1"/>
  <c r="Q27" i="8" s="1"/>
  <c r="Q33" i="8" s="1"/>
  <c r="Q39" i="8" s="1"/>
  <c r="Q45" i="8" s="1"/>
  <c r="Q51" i="8" s="1"/>
  <c r="Q57" i="8" s="1"/>
  <c r="Q63" i="8" s="1"/>
  <c r="Q69" i="8" s="1"/>
  <c r="Q75" i="8" s="1"/>
  <c r="Q81" i="8" s="1"/>
  <c r="Q87" i="8" s="1"/>
  <c r="Q93" i="8" s="1"/>
  <c r="Q99" i="8" s="1"/>
  <c r="Q105" i="8" s="1"/>
  <c r="Q111" i="8" s="1"/>
  <c r="Q118" i="8" s="1"/>
  <c r="J3" i="8"/>
  <c r="H9" i="8"/>
  <c r="H15" i="8" s="1"/>
  <c r="H21" i="8" s="1"/>
  <c r="H27" i="8" s="1"/>
  <c r="H33" i="8" s="1"/>
  <c r="H39" i="8" s="1"/>
  <c r="H45" i="8" s="1"/>
  <c r="H51" i="8" s="1"/>
  <c r="H57" i="8" s="1"/>
  <c r="H63" i="8" s="1"/>
  <c r="H69" i="8" s="1"/>
  <c r="H75" i="8" s="1"/>
  <c r="H81" i="8" s="1"/>
  <c r="H87" i="8" s="1"/>
  <c r="H93" i="8" s="1"/>
  <c r="H99" i="8" s="1"/>
  <c r="H105" i="8" s="1"/>
  <c r="H111" i="8" s="1"/>
  <c r="H118" i="8" s="1"/>
  <c r="S3" i="9"/>
  <c r="Q9" i="9"/>
  <c r="Q15" i="9" s="1"/>
  <c r="Q21" i="9" s="1"/>
  <c r="Q27" i="9" s="1"/>
  <c r="Q33" i="9" s="1"/>
  <c r="Q39" i="9" s="1"/>
  <c r="Q45" i="9" s="1"/>
  <c r="Q51" i="9" s="1"/>
  <c r="Q57" i="9" s="1"/>
  <c r="Q63" i="9" s="1"/>
  <c r="Q69" i="9" s="1"/>
  <c r="Q75" i="9" s="1"/>
  <c r="Q81" i="9" s="1"/>
  <c r="Q87" i="9" s="1"/>
  <c r="Q93" i="9" s="1"/>
  <c r="Q99" i="9" s="1"/>
  <c r="Q105" i="9" s="1"/>
  <c r="Q111" i="9" s="1"/>
  <c r="Q118" i="9" s="1"/>
  <c r="J9" i="9"/>
  <c r="J15" i="9" s="1"/>
  <c r="J21" i="9" s="1"/>
  <c r="J27" i="9" s="1"/>
  <c r="J33" i="9" s="1"/>
  <c r="J39" i="9" s="1"/>
  <c r="J45" i="9" s="1"/>
  <c r="J51" i="9" s="1"/>
  <c r="J57" i="9" s="1"/>
  <c r="J63" i="9" s="1"/>
  <c r="J69" i="9" s="1"/>
  <c r="J75" i="9" s="1"/>
  <c r="J81" i="9" s="1"/>
  <c r="J87" i="9" s="1"/>
  <c r="J93" i="9" s="1"/>
  <c r="J99" i="9" s="1"/>
  <c r="J105" i="9" s="1"/>
  <c r="J111" i="9" s="1"/>
  <c r="J118" i="9" s="1"/>
  <c r="L3" i="9"/>
  <c r="P306" i="4"/>
  <c r="P296" i="4"/>
  <c r="P291" i="4"/>
  <c r="P286" i="4"/>
  <c r="P281" i="4"/>
  <c r="E37" i="7"/>
  <c r="E36" i="7"/>
  <c r="M25" i="7"/>
  <c r="L25" i="7"/>
  <c r="K25" i="7"/>
  <c r="J25" i="7"/>
  <c r="I25" i="7"/>
  <c r="H25" i="7"/>
  <c r="G25" i="7"/>
  <c r="F25" i="7"/>
  <c r="E25" i="7"/>
  <c r="D25" i="7"/>
  <c r="C25" i="7"/>
  <c r="B25" i="7"/>
  <c r="K68" i="4"/>
  <c r="L68" i="4" s="1"/>
  <c r="L128" i="4" s="1"/>
  <c r="J3" i="7"/>
  <c r="F3" i="7"/>
  <c r="J64" i="4"/>
  <c r="N86" i="4" s="1"/>
  <c r="K64" i="4"/>
  <c r="H3" i="7"/>
  <c r="A5" i="7" s="1"/>
  <c r="L79" i="4"/>
  <c r="J66" i="4"/>
  <c r="N107" i="4" s="1"/>
  <c r="K66" i="4"/>
  <c r="L66" i="4" s="1"/>
  <c r="L107" i="4" s="1"/>
  <c r="I3" i="7"/>
  <c r="N114" i="4" s="1"/>
  <c r="L100" i="4"/>
  <c r="AA25" i="7"/>
  <c r="Z25" i="7"/>
  <c r="Y25" i="7"/>
  <c r="X25" i="7"/>
  <c r="W25" i="7"/>
  <c r="V25" i="7"/>
  <c r="U25" i="7"/>
  <c r="T25" i="7"/>
  <c r="S25" i="7"/>
  <c r="R25" i="7"/>
  <c r="Q25" i="7"/>
  <c r="P25" i="7"/>
  <c r="B26" i="7"/>
  <c r="G9" i="7"/>
  <c r="V9" i="7"/>
  <c r="E26" i="7"/>
  <c r="F26" i="7"/>
  <c r="Z9" i="7"/>
  <c r="I26" i="7"/>
  <c r="J26" i="7"/>
  <c r="L26" i="7"/>
  <c r="M26" i="7"/>
  <c r="Q15" i="7"/>
  <c r="Q26" i="7"/>
  <c r="R26" i="7"/>
  <c r="S26" i="7"/>
  <c r="T26" i="7"/>
  <c r="Y10" i="7"/>
  <c r="V26" i="7"/>
  <c r="W26" i="7"/>
  <c r="X26" i="7"/>
  <c r="Y26" i="7"/>
  <c r="P10" i="7"/>
  <c r="Z26" i="7"/>
  <c r="AA26" i="7"/>
  <c r="P26" i="7"/>
  <c r="P15" i="7"/>
  <c r="W109" i="3"/>
  <c r="W95" i="3"/>
  <c r="W102" i="3"/>
  <c r="E8" i="4"/>
  <c r="N121" i="4"/>
  <c r="N100" i="4"/>
  <c r="N79" i="4"/>
  <c r="S10" i="7"/>
  <c r="S9" i="7"/>
  <c r="E10" i="7"/>
  <c r="E9" i="7"/>
  <c r="A10" i="7"/>
  <c r="A9" i="7"/>
  <c r="L155" i="4"/>
  <c r="C155" i="4"/>
  <c r="F159" i="4"/>
  <c r="E3" i="7"/>
  <c r="C3" i="7"/>
  <c r="A3" i="7"/>
  <c r="L121" i="4"/>
  <c r="J68" i="4"/>
  <c r="N128" i="4" s="1"/>
  <c r="Q9" i="7"/>
  <c r="H9" i="7"/>
  <c r="Q10" i="7"/>
  <c r="H10" i="7"/>
  <c r="E38" i="7" l="1"/>
  <c r="K29" i="7"/>
  <c r="E35" i="7"/>
  <c r="L29" i="7"/>
  <c r="B4" i="7"/>
  <c r="L64" i="4"/>
  <c r="E24" i="7"/>
  <c r="U3" i="8"/>
  <c r="S9" i="8"/>
  <c r="S15" i="8" s="1"/>
  <c r="S21" i="8" s="1"/>
  <c r="S27" i="8" s="1"/>
  <c r="S33" i="8" s="1"/>
  <c r="S39" i="8" s="1"/>
  <c r="S45" i="8" s="1"/>
  <c r="S51" i="8" s="1"/>
  <c r="S57" i="8" s="1"/>
  <c r="S63" i="8" s="1"/>
  <c r="S69" i="8" s="1"/>
  <c r="S75" i="8" s="1"/>
  <c r="S81" i="8" s="1"/>
  <c r="S87" i="8" s="1"/>
  <c r="S93" i="8" s="1"/>
  <c r="S99" i="8" s="1"/>
  <c r="S105" i="8" s="1"/>
  <c r="S111" i="8" s="1"/>
  <c r="S118" i="8" s="1"/>
  <c r="X24" i="7"/>
  <c r="J9" i="8"/>
  <c r="J15" i="8" s="1"/>
  <c r="J21" i="8" s="1"/>
  <c r="J27" i="8" s="1"/>
  <c r="J33" i="8" s="1"/>
  <c r="J39" i="8" s="1"/>
  <c r="J45" i="8" s="1"/>
  <c r="J51" i="8" s="1"/>
  <c r="J57" i="8" s="1"/>
  <c r="J63" i="8" s="1"/>
  <c r="J69" i="8" s="1"/>
  <c r="J75" i="8" s="1"/>
  <c r="J81" i="8" s="1"/>
  <c r="J87" i="8" s="1"/>
  <c r="J93" i="8" s="1"/>
  <c r="J99" i="8" s="1"/>
  <c r="J105" i="8" s="1"/>
  <c r="J111" i="8" s="1"/>
  <c r="J118" i="8" s="1"/>
  <c r="L3" i="8"/>
  <c r="N3" i="9"/>
  <c r="L9" i="9"/>
  <c r="L15" i="9" s="1"/>
  <c r="L21" i="9" s="1"/>
  <c r="L27" i="9" s="1"/>
  <c r="L33" i="9" s="1"/>
  <c r="L39" i="9" s="1"/>
  <c r="L45" i="9" s="1"/>
  <c r="L51" i="9" s="1"/>
  <c r="L57" i="9" s="1"/>
  <c r="L63" i="9" s="1"/>
  <c r="L69" i="9" s="1"/>
  <c r="L75" i="9" s="1"/>
  <c r="L81" i="9" s="1"/>
  <c r="L87" i="9" s="1"/>
  <c r="L93" i="9" s="1"/>
  <c r="L99" i="9" s="1"/>
  <c r="L105" i="9" s="1"/>
  <c r="L111" i="9" s="1"/>
  <c r="L118" i="9" s="1"/>
  <c r="U3" i="9"/>
  <c r="S9" i="9"/>
  <c r="S15" i="9" s="1"/>
  <c r="S21" i="9" s="1"/>
  <c r="S27" i="9" s="1"/>
  <c r="S33" i="9" s="1"/>
  <c r="S39" i="9" s="1"/>
  <c r="S45" i="9" s="1"/>
  <c r="S51" i="9" s="1"/>
  <c r="S57" i="9" s="1"/>
  <c r="S63" i="9" s="1"/>
  <c r="S69" i="9" s="1"/>
  <c r="S75" i="9" s="1"/>
  <c r="S81" i="9" s="1"/>
  <c r="S87" i="9" s="1"/>
  <c r="S93" i="9" s="1"/>
  <c r="S99" i="9" s="1"/>
  <c r="S105" i="9" s="1"/>
  <c r="S111" i="9" s="1"/>
  <c r="S118" i="9" s="1"/>
  <c r="B36" i="7"/>
  <c r="B37" i="7"/>
  <c r="C36" i="7"/>
  <c r="C37" i="7"/>
  <c r="A37" i="7"/>
  <c r="O38" i="3"/>
  <c r="O52" i="3" s="1"/>
  <c r="V52" i="3" s="1"/>
  <c r="D36" i="7"/>
  <c r="D37" i="7"/>
  <c r="K38" i="3"/>
  <c r="R38" i="3" s="1"/>
  <c r="N87" i="4"/>
  <c r="N101" i="4"/>
  <c r="B10" i="7"/>
  <c r="O159" i="4" s="1"/>
  <c r="F29" i="7"/>
  <c r="A36" i="7"/>
  <c r="A35" i="7" s="1"/>
  <c r="X18" i="7"/>
  <c r="J15" i="7"/>
  <c r="J13" i="7" s="1"/>
  <c r="F15" i="7"/>
  <c r="F13" i="7" s="1"/>
  <c r="I15" i="7"/>
  <c r="I13" i="7" s="1"/>
  <c r="B15" i="7"/>
  <c r="B13" i="7" s="1"/>
  <c r="S13" i="7"/>
  <c r="E15" i="7"/>
  <c r="E13" i="7" s="1"/>
  <c r="Z18" i="7"/>
  <c r="L15" i="7"/>
  <c r="L13" i="7" s="1"/>
  <c r="L9" i="7"/>
  <c r="H15" i="7"/>
  <c r="H13" i="7" s="1"/>
  <c r="C15" i="7"/>
  <c r="C13" i="7" s="1"/>
  <c r="AB9" i="7"/>
  <c r="Y13" i="7"/>
  <c r="K15" i="7"/>
  <c r="K13" i="7" s="1"/>
  <c r="U18" i="7"/>
  <c r="G15" i="7"/>
  <c r="G13" i="7" s="1"/>
  <c r="K10" i="7"/>
  <c r="V24" i="7"/>
  <c r="AD10" i="7"/>
  <c r="AA13" i="7"/>
  <c r="AC10" i="7"/>
  <c r="X10" i="7"/>
  <c r="W10" i="7"/>
  <c r="T10" i="7"/>
  <c r="AA10" i="7"/>
  <c r="Z24" i="7"/>
  <c r="R24" i="7"/>
  <c r="M10" i="7"/>
  <c r="AE10" i="7"/>
  <c r="L10" i="7"/>
  <c r="I10" i="7"/>
  <c r="P24" i="7"/>
  <c r="R13" i="7"/>
  <c r="Y24" i="7"/>
  <c r="J10" i="7"/>
  <c r="N10" i="7"/>
  <c r="W24" i="7"/>
  <c r="O10" i="7"/>
  <c r="V13" i="7"/>
  <c r="AA18" i="7"/>
  <c r="AA24" i="7"/>
  <c r="Q24" i="7"/>
  <c r="U10" i="7"/>
  <c r="Z10" i="7"/>
  <c r="T24" i="7"/>
  <c r="AB10" i="7"/>
  <c r="V10" i="7"/>
  <c r="R18" i="7"/>
  <c r="S24" i="7"/>
  <c r="W18" i="7"/>
  <c r="W13" i="7"/>
  <c r="Y18" i="7"/>
  <c r="S18" i="7"/>
  <c r="P18" i="7"/>
  <c r="P13" i="7"/>
  <c r="X13" i="7"/>
  <c r="T13" i="7"/>
  <c r="T18" i="7"/>
  <c r="U26" i="7"/>
  <c r="U24" i="7" s="1"/>
  <c r="F10" i="7"/>
  <c r="G10" i="7"/>
  <c r="V18" i="7"/>
  <c r="F24" i="7"/>
  <c r="P9" i="7"/>
  <c r="K9" i="7"/>
  <c r="J9" i="7"/>
  <c r="N9" i="7"/>
  <c r="X9" i="7"/>
  <c r="AD9" i="7"/>
  <c r="T9" i="7"/>
  <c r="B24" i="7"/>
  <c r="I24" i="7"/>
  <c r="AE9" i="7"/>
  <c r="W9" i="7"/>
  <c r="J24" i="7"/>
  <c r="M9" i="7"/>
  <c r="M13" i="7"/>
  <c r="D13" i="7"/>
  <c r="O9" i="7"/>
  <c r="H26" i="7"/>
  <c r="H24" i="7" s="1"/>
  <c r="I9" i="7"/>
  <c r="L24" i="7"/>
  <c r="K26" i="7"/>
  <c r="K24" i="7" s="1"/>
  <c r="AC9" i="7"/>
  <c r="G26" i="7"/>
  <c r="G24" i="7" s="1"/>
  <c r="Y9" i="7"/>
  <c r="C26" i="7"/>
  <c r="C24" i="7" s="1"/>
  <c r="U9" i="7"/>
  <c r="M24" i="7"/>
  <c r="AA9" i="7"/>
  <c r="F9" i="7"/>
  <c r="D26" i="7"/>
  <c r="D24" i="7" s="1"/>
  <c r="B3" i="7"/>
  <c r="N136" i="4"/>
  <c r="C4" i="7"/>
  <c r="D3" i="7"/>
  <c r="C5" i="7"/>
  <c r="A4" i="7"/>
  <c r="M38" i="3"/>
  <c r="M46" i="3" s="1"/>
  <c r="T46" i="3" s="1"/>
  <c r="R109" i="3"/>
  <c r="N94" i="4"/>
  <c r="N93" i="4"/>
  <c r="E5" i="7"/>
  <c r="N135" i="4"/>
  <c r="E4" i="7"/>
  <c r="N108" i="4"/>
  <c r="N115" i="4"/>
  <c r="N129" i="4"/>
  <c r="B38" i="7" l="1"/>
  <c r="C38" i="7"/>
  <c r="D38" i="7"/>
  <c r="A38" i="7"/>
  <c r="C35" i="7"/>
  <c r="I29" i="7"/>
  <c r="B35" i="7"/>
  <c r="D29" i="7"/>
  <c r="H29" i="7"/>
  <c r="B29" i="7"/>
  <c r="C29" i="7"/>
  <c r="D35" i="7"/>
  <c r="G29" i="7"/>
  <c r="E29" i="7"/>
  <c r="J29" i="7"/>
  <c r="O10" i="3"/>
  <c r="V10" i="3" s="1"/>
  <c r="W3" i="8"/>
  <c r="U9" i="8"/>
  <c r="U15" i="8" s="1"/>
  <c r="U21" i="8" s="1"/>
  <c r="U27" i="8" s="1"/>
  <c r="U33" i="8" s="1"/>
  <c r="U39" i="8" s="1"/>
  <c r="U45" i="8" s="1"/>
  <c r="U51" i="8" s="1"/>
  <c r="U57" i="8" s="1"/>
  <c r="U63" i="8" s="1"/>
  <c r="U69" i="8" s="1"/>
  <c r="U75" i="8" s="1"/>
  <c r="U81" i="8" s="1"/>
  <c r="U87" i="8" s="1"/>
  <c r="U93" i="8" s="1"/>
  <c r="U99" i="8" s="1"/>
  <c r="U105" i="8" s="1"/>
  <c r="U111" i="8" s="1"/>
  <c r="U118" i="8" s="1"/>
  <c r="N3" i="8"/>
  <c r="L9" i="8"/>
  <c r="L15" i="8" s="1"/>
  <c r="L21" i="8" s="1"/>
  <c r="L27" i="8" s="1"/>
  <c r="L33" i="8" s="1"/>
  <c r="L39" i="8" s="1"/>
  <c r="L45" i="8" s="1"/>
  <c r="L51" i="8" s="1"/>
  <c r="L57" i="8" s="1"/>
  <c r="L63" i="8" s="1"/>
  <c r="L69" i="8" s="1"/>
  <c r="L75" i="8" s="1"/>
  <c r="L81" i="8" s="1"/>
  <c r="L87" i="8" s="1"/>
  <c r="L93" i="8" s="1"/>
  <c r="L99" i="8" s="1"/>
  <c r="L105" i="8" s="1"/>
  <c r="L111" i="8" s="1"/>
  <c r="L118" i="8" s="1"/>
  <c r="P3" i="9"/>
  <c r="N9" i="9"/>
  <c r="N15" i="9" s="1"/>
  <c r="N21" i="9" s="1"/>
  <c r="N27" i="9" s="1"/>
  <c r="N33" i="9" s="1"/>
  <c r="N39" i="9" s="1"/>
  <c r="N45" i="9" s="1"/>
  <c r="N51" i="9" s="1"/>
  <c r="N57" i="9" s="1"/>
  <c r="N63" i="9" s="1"/>
  <c r="N69" i="9" s="1"/>
  <c r="N75" i="9" s="1"/>
  <c r="N81" i="9" s="1"/>
  <c r="N87" i="9" s="1"/>
  <c r="N93" i="9" s="1"/>
  <c r="N99" i="9" s="1"/>
  <c r="N105" i="9" s="1"/>
  <c r="N111" i="9" s="1"/>
  <c r="N118" i="9" s="1"/>
  <c r="W3" i="9"/>
  <c r="U9" i="9"/>
  <c r="U15" i="9" s="1"/>
  <c r="U21" i="9" s="1"/>
  <c r="U27" i="9" s="1"/>
  <c r="U33" i="9" s="1"/>
  <c r="U39" i="9" s="1"/>
  <c r="U45" i="9" s="1"/>
  <c r="U51" i="9" s="1"/>
  <c r="U57" i="9" s="1"/>
  <c r="U63" i="9" s="1"/>
  <c r="U69" i="9" s="1"/>
  <c r="U75" i="9" s="1"/>
  <c r="U81" i="9" s="1"/>
  <c r="U87" i="9" s="1"/>
  <c r="U93" i="9" s="1"/>
  <c r="U99" i="9" s="1"/>
  <c r="U105" i="9" s="1"/>
  <c r="U111" i="9" s="1"/>
  <c r="U118" i="9" s="1"/>
  <c r="K46" i="3"/>
  <c r="R46" i="3" s="1"/>
  <c r="K24" i="3"/>
  <c r="K32" i="3" s="1"/>
  <c r="R32" i="3" s="1"/>
  <c r="V38" i="3"/>
  <c r="R102" i="3"/>
  <c r="O24" i="3"/>
  <c r="V24" i="3" s="1"/>
  <c r="O46" i="3"/>
  <c r="V46" i="3" s="1"/>
  <c r="K10" i="3"/>
  <c r="R10" i="3" s="1"/>
  <c r="K52" i="3"/>
  <c r="R52" i="3" s="1"/>
  <c r="M10" i="3"/>
  <c r="T10" i="3" s="1"/>
  <c r="T38" i="3"/>
  <c r="C10" i="7"/>
  <c r="O160" i="4" s="1"/>
  <c r="M157" i="4"/>
  <c r="P31" i="7"/>
  <c r="F160" i="4"/>
  <c r="D157" i="4"/>
  <c r="U13" i="7"/>
  <c r="Z13" i="7"/>
  <c r="Q18" i="7"/>
  <c r="Q21" i="7" s="1"/>
  <c r="Q20" i="7" s="1"/>
  <c r="Q13" i="7"/>
  <c r="P30" i="7"/>
  <c r="M52" i="3"/>
  <c r="T52" i="3" s="1"/>
  <c r="O60" i="3"/>
  <c r="V60" i="3" s="1"/>
  <c r="M24" i="3"/>
  <c r="T24" i="3" s="1"/>
  <c r="R95" i="3"/>
  <c r="L86" i="4"/>
  <c r="N122" i="4"/>
  <c r="Y3" i="8" l="1"/>
  <c r="W9" i="8"/>
  <c r="W15" i="8" s="1"/>
  <c r="W21" i="8" s="1"/>
  <c r="W27" i="8" s="1"/>
  <c r="W33" i="8" s="1"/>
  <c r="W39" i="8" s="1"/>
  <c r="W45" i="8" s="1"/>
  <c r="W51" i="8" s="1"/>
  <c r="W57" i="8" s="1"/>
  <c r="W63" i="8" s="1"/>
  <c r="W69" i="8" s="1"/>
  <c r="W75" i="8" s="1"/>
  <c r="W81" i="8" s="1"/>
  <c r="W87" i="8" s="1"/>
  <c r="W93" i="8" s="1"/>
  <c r="W99" i="8" s="1"/>
  <c r="W105" i="8" s="1"/>
  <c r="W111" i="8" s="1"/>
  <c r="W118" i="8" s="1"/>
  <c r="P3" i="8"/>
  <c r="N9" i="8"/>
  <c r="N15" i="8" s="1"/>
  <c r="N21" i="8" s="1"/>
  <c r="N27" i="8" s="1"/>
  <c r="N33" i="8" s="1"/>
  <c r="N39" i="8" s="1"/>
  <c r="N45" i="8" s="1"/>
  <c r="N51" i="8" s="1"/>
  <c r="N57" i="8" s="1"/>
  <c r="N63" i="8" s="1"/>
  <c r="N69" i="8" s="1"/>
  <c r="N75" i="8" s="1"/>
  <c r="N81" i="8" s="1"/>
  <c r="N87" i="8" s="1"/>
  <c r="N93" i="8" s="1"/>
  <c r="N99" i="8" s="1"/>
  <c r="N105" i="8" s="1"/>
  <c r="N111" i="8" s="1"/>
  <c r="N118" i="8" s="1"/>
  <c r="Y3" i="9"/>
  <c r="W9" i="9"/>
  <c r="W15" i="9" s="1"/>
  <c r="W21" i="9" s="1"/>
  <c r="W27" i="9" s="1"/>
  <c r="W33" i="9" s="1"/>
  <c r="W39" i="9" s="1"/>
  <c r="W45" i="9" s="1"/>
  <c r="W51" i="9" s="1"/>
  <c r="W57" i="9" s="1"/>
  <c r="W63" i="9" s="1"/>
  <c r="W69" i="9" s="1"/>
  <c r="W75" i="9" s="1"/>
  <c r="W81" i="9" s="1"/>
  <c r="W87" i="9" s="1"/>
  <c r="W93" i="9" s="1"/>
  <c r="W99" i="9" s="1"/>
  <c r="W105" i="9" s="1"/>
  <c r="W111" i="9" s="1"/>
  <c r="W118" i="9" s="1"/>
  <c r="R3" i="9"/>
  <c r="P9" i="9"/>
  <c r="P15" i="9" s="1"/>
  <c r="P21" i="9" s="1"/>
  <c r="P27" i="9" s="1"/>
  <c r="P33" i="9" s="1"/>
  <c r="P39" i="9" s="1"/>
  <c r="P45" i="9" s="1"/>
  <c r="P51" i="9" s="1"/>
  <c r="P57" i="9" s="1"/>
  <c r="P63" i="9" s="1"/>
  <c r="P69" i="9" s="1"/>
  <c r="P75" i="9" s="1"/>
  <c r="P81" i="9" s="1"/>
  <c r="P87" i="9" s="1"/>
  <c r="P93" i="9" s="1"/>
  <c r="P99" i="9" s="1"/>
  <c r="P105" i="9" s="1"/>
  <c r="P111" i="9" s="1"/>
  <c r="P118" i="9" s="1"/>
  <c r="M60" i="3"/>
  <c r="T60" i="3" s="1"/>
  <c r="O32" i="3"/>
  <c r="V32" i="3" s="1"/>
  <c r="O18" i="3"/>
  <c r="V18" i="3" s="1"/>
  <c r="R24" i="3"/>
  <c r="AA16" i="3" s="1"/>
  <c r="K18" i="3"/>
  <c r="R18" i="3" s="1"/>
  <c r="K60" i="3"/>
  <c r="R60" i="3" s="1"/>
  <c r="R21" i="7"/>
  <c r="P21" i="7"/>
  <c r="P20" i="7" s="1"/>
  <c r="I241" i="4" s="1"/>
  <c r="Q22" i="7"/>
  <c r="M18" i="3"/>
  <c r="T18" i="3" s="1"/>
  <c r="M32" i="3"/>
  <c r="T32" i="3" s="1"/>
  <c r="N80" i="4"/>
  <c r="I242" i="4" l="1"/>
  <c r="K241" i="4"/>
  <c r="R3" i="8"/>
  <c r="P9" i="8"/>
  <c r="P15" i="8" s="1"/>
  <c r="P21" i="8" s="1"/>
  <c r="P27" i="8" s="1"/>
  <c r="P33" i="8" s="1"/>
  <c r="P39" i="8" s="1"/>
  <c r="P45" i="8" s="1"/>
  <c r="P51" i="8" s="1"/>
  <c r="P57" i="8" s="1"/>
  <c r="P63" i="8" s="1"/>
  <c r="P69" i="8" s="1"/>
  <c r="P75" i="8" s="1"/>
  <c r="P81" i="8" s="1"/>
  <c r="P87" i="8" s="1"/>
  <c r="P93" i="8" s="1"/>
  <c r="P99" i="8" s="1"/>
  <c r="P105" i="8" s="1"/>
  <c r="P111" i="8" s="1"/>
  <c r="P118" i="8" s="1"/>
  <c r="AB3" i="8"/>
  <c r="Y9" i="8"/>
  <c r="R9" i="9"/>
  <c r="R15" i="9" s="1"/>
  <c r="R21" i="9" s="1"/>
  <c r="R27" i="9" s="1"/>
  <c r="R33" i="9" s="1"/>
  <c r="R39" i="9" s="1"/>
  <c r="R45" i="9" s="1"/>
  <c r="R51" i="9" s="1"/>
  <c r="R57" i="9" s="1"/>
  <c r="R63" i="9" s="1"/>
  <c r="R69" i="9" s="1"/>
  <c r="R75" i="9" s="1"/>
  <c r="R81" i="9" s="1"/>
  <c r="R87" i="9" s="1"/>
  <c r="R93" i="9" s="1"/>
  <c r="R99" i="9" s="1"/>
  <c r="R105" i="9" s="1"/>
  <c r="R111" i="9" s="1"/>
  <c r="R118" i="9" s="1"/>
  <c r="T3" i="9"/>
  <c r="AB3" i="9"/>
  <c r="Y9" i="9"/>
  <c r="R20" i="7"/>
  <c r="B49" i="4"/>
  <c r="Y16" i="3"/>
  <c r="S21" i="7"/>
  <c r="S20" i="7" s="1" a="1"/>
  <c r="S20" i="7" s="1"/>
  <c r="R22" i="7"/>
  <c r="P22" i="7"/>
  <c r="A257" i="4"/>
  <c r="A258" i="4" s="1"/>
  <c r="H258" i="4" s="1"/>
  <c r="B51" i="4"/>
  <c r="E31" i="4"/>
  <c r="Y15" i="8" l="1"/>
  <c r="AB9" i="8"/>
  <c r="K242" i="4"/>
  <c r="I243" i="4"/>
  <c r="A269" i="4" s="1"/>
  <c r="A270" i="4" s="1"/>
  <c r="H270" i="4" s="1"/>
  <c r="A263" i="4"/>
  <c r="A264" i="4" s="1"/>
  <c r="H264" i="4" s="1"/>
  <c r="R9" i="8"/>
  <c r="R15" i="8" s="1"/>
  <c r="R21" i="8" s="1"/>
  <c r="R27" i="8" s="1"/>
  <c r="R33" i="8" s="1"/>
  <c r="R39" i="8" s="1"/>
  <c r="R45" i="8" s="1"/>
  <c r="R51" i="8" s="1"/>
  <c r="R57" i="8" s="1"/>
  <c r="R63" i="8" s="1"/>
  <c r="R69" i="8" s="1"/>
  <c r="R75" i="8" s="1"/>
  <c r="R81" i="8" s="1"/>
  <c r="R87" i="8" s="1"/>
  <c r="R93" i="8" s="1"/>
  <c r="R99" i="8" s="1"/>
  <c r="R105" i="8" s="1"/>
  <c r="R111" i="8" s="1"/>
  <c r="R118" i="8" s="1"/>
  <c r="T3" i="8"/>
  <c r="Y15" i="9"/>
  <c r="AB9" i="9"/>
  <c r="V3" i="9"/>
  <c r="T9" i="9"/>
  <c r="T15" i="9" s="1"/>
  <c r="T21" i="9" s="1"/>
  <c r="T27" i="9" s="1"/>
  <c r="T33" i="9" s="1"/>
  <c r="T39" i="9" s="1"/>
  <c r="T45" i="9" s="1"/>
  <c r="T51" i="9" s="1"/>
  <c r="T57" i="9" s="1"/>
  <c r="T63" i="9" s="1"/>
  <c r="T69" i="9" s="1"/>
  <c r="T75" i="9" s="1"/>
  <c r="T81" i="9" s="1"/>
  <c r="T87" i="9" s="1"/>
  <c r="T93" i="9" s="1"/>
  <c r="T99" i="9" s="1"/>
  <c r="T105" i="9" s="1"/>
  <c r="T111" i="9" s="1"/>
  <c r="T118" i="9" s="1"/>
  <c r="S22" i="7"/>
  <c r="T22" i="7" s="1"/>
  <c r="V3" i="8" l="1"/>
  <c r="T9" i="8"/>
  <c r="T15" i="8" s="1"/>
  <c r="T21" i="8" s="1"/>
  <c r="T27" i="8" s="1"/>
  <c r="T33" i="8" s="1"/>
  <c r="T39" i="8" s="1"/>
  <c r="T45" i="8" s="1"/>
  <c r="T51" i="8" s="1"/>
  <c r="T57" i="8" s="1"/>
  <c r="T63" i="8" s="1"/>
  <c r="T69" i="8" s="1"/>
  <c r="T75" i="8" s="1"/>
  <c r="T81" i="8" s="1"/>
  <c r="T87" i="8" s="1"/>
  <c r="T93" i="8" s="1"/>
  <c r="T99" i="8" s="1"/>
  <c r="T105" i="8" s="1"/>
  <c r="T111" i="8" s="1"/>
  <c r="T118" i="8" s="1"/>
  <c r="K243" i="4"/>
  <c r="I244" i="4"/>
  <c r="K244" i="4" s="1"/>
  <c r="AB15" i="8"/>
  <c r="Y21" i="8"/>
  <c r="X3" i="9"/>
  <c r="V9" i="9"/>
  <c r="V15" i="9" s="1"/>
  <c r="V21" i="9" s="1"/>
  <c r="V27" i="9" s="1"/>
  <c r="V33" i="9" s="1"/>
  <c r="V39" i="9" s="1"/>
  <c r="V45" i="9" s="1"/>
  <c r="V51" i="9" s="1"/>
  <c r="V57" i="9" s="1"/>
  <c r="V63" i="9" s="1"/>
  <c r="V69" i="9" s="1"/>
  <c r="V75" i="9" s="1"/>
  <c r="V81" i="9" s="1"/>
  <c r="V87" i="9" s="1"/>
  <c r="V93" i="9" s="1"/>
  <c r="V99" i="9" s="1"/>
  <c r="V105" i="9" s="1"/>
  <c r="V111" i="9" s="1"/>
  <c r="V118" i="9" s="1"/>
  <c r="Y21" i="9"/>
  <c r="AB15" i="9"/>
  <c r="AB21" i="8" l="1"/>
  <c r="Y27" i="8"/>
  <c r="X3" i="8"/>
  <c r="V9" i="8"/>
  <c r="V15" i="8" s="1"/>
  <c r="V21" i="8" s="1"/>
  <c r="V27" i="8" s="1"/>
  <c r="V33" i="8" s="1"/>
  <c r="V39" i="8" s="1"/>
  <c r="V45" i="8" s="1"/>
  <c r="V51" i="8" s="1"/>
  <c r="V57" i="8" s="1"/>
  <c r="V63" i="8" s="1"/>
  <c r="V69" i="8" s="1"/>
  <c r="V75" i="8" s="1"/>
  <c r="V81" i="8" s="1"/>
  <c r="V87" i="8" s="1"/>
  <c r="V93" i="8" s="1"/>
  <c r="V99" i="8" s="1"/>
  <c r="V105" i="8" s="1"/>
  <c r="V111" i="8" s="1"/>
  <c r="V118" i="8" s="1"/>
  <c r="AB21" i="9"/>
  <c r="Y27" i="9"/>
  <c r="AA3" i="9"/>
  <c r="X9" i="9"/>
  <c r="AA3" i="8" l="1"/>
  <c r="X9" i="8"/>
  <c r="AB27" i="8"/>
  <c r="Y33" i="8"/>
  <c r="AA9" i="9"/>
  <c r="X15" i="9"/>
  <c r="AB27" i="9"/>
  <c r="Y33" i="9"/>
  <c r="AB33" i="8" l="1"/>
  <c r="Y39" i="8"/>
  <c r="AA9" i="8"/>
  <c r="X15" i="8"/>
  <c r="X21" i="9"/>
  <c r="AA15" i="9"/>
  <c r="AB33" i="9"/>
  <c r="Y39" i="9"/>
  <c r="AB39" i="8" l="1"/>
  <c r="Y45" i="8"/>
  <c r="X21" i="8"/>
  <c r="AA15" i="8"/>
  <c r="AB39" i="9"/>
  <c r="Y45" i="9"/>
  <c r="AA21" i="9"/>
  <c r="X27" i="9"/>
  <c r="AB45" i="8" l="1"/>
  <c r="Y51" i="8"/>
  <c r="AA21" i="8"/>
  <c r="X27" i="8"/>
  <c r="AA27" i="9"/>
  <c r="X33" i="9"/>
  <c r="AB45" i="9"/>
  <c r="Y51" i="9"/>
  <c r="AA27" i="8" l="1"/>
  <c r="X33" i="8"/>
  <c r="AB51" i="8"/>
  <c r="Y57" i="8"/>
  <c r="AA33" i="9"/>
  <c r="X39" i="9"/>
  <c r="AB51" i="9"/>
  <c r="Y57" i="9"/>
  <c r="AA33" i="8" l="1"/>
  <c r="X39" i="8"/>
  <c r="Y63" i="8"/>
  <c r="AB57" i="8"/>
  <c r="Y63" i="9"/>
  <c r="AB57" i="9"/>
  <c r="AA39" i="9"/>
  <c r="X45" i="9"/>
  <c r="Y69" i="8" l="1"/>
  <c r="AB63" i="8"/>
  <c r="AA39" i="8"/>
  <c r="X45" i="8"/>
  <c r="AA45" i="9"/>
  <c r="X51" i="9"/>
  <c r="Y69" i="9"/>
  <c r="AB63" i="9"/>
  <c r="AB69" i="8" l="1"/>
  <c r="Y75" i="8"/>
  <c r="AA45" i="8"/>
  <c r="X51" i="8"/>
  <c r="AA51" i="9"/>
  <c r="X57" i="9"/>
  <c r="Y75" i="9"/>
  <c r="AB69" i="9"/>
  <c r="AA51" i="8" l="1"/>
  <c r="X57" i="8"/>
  <c r="AB75" i="8"/>
  <c r="Y81" i="8"/>
  <c r="AB75" i="9"/>
  <c r="Y81" i="9"/>
  <c r="AA57" i="9"/>
  <c r="X63" i="9"/>
  <c r="AA57" i="8" l="1"/>
  <c r="X63" i="8"/>
  <c r="AB81" i="8"/>
  <c r="Y87" i="8"/>
  <c r="X69" i="9"/>
  <c r="AA63" i="9"/>
  <c r="AB81" i="9"/>
  <c r="Y87" i="9"/>
  <c r="X69" i="8" l="1"/>
  <c r="AA63" i="8"/>
  <c r="AB87" i="8"/>
  <c r="Y93" i="8"/>
  <c r="AB87" i="9"/>
  <c r="Y93" i="9"/>
  <c r="X75" i="9"/>
  <c r="AA69" i="9"/>
  <c r="AB93" i="8" l="1"/>
  <c r="Y99" i="8"/>
  <c r="X75" i="8"/>
  <c r="AA69" i="8"/>
  <c r="AB93" i="9"/>
  <c r="Y99" i="9"/>
  <c r="AA75" i="9"/>
  <c r="X81" i="9"/>
  <c r="AA75" i="8" l="1"/>
  <c r="X81" i="8"/>
  <c r="AB99" i="8"/>
  <c r="Y105" i="8"/>
  <c r="AA81" i="9"/>
  <c r="X87" i="9"/>
  <c r="AB99" i="9"/>
  <c r="Y105" i="9"/>
  <c r="Y111" i="8" l="1"/>
  <c r="AB105" i="8"/>
  <c r="AA81" i="8"/>
  <c r="X87" i="8"/>
  <c r="AA87" i="9"/>
  <c r="X93" i="9"/>
  <c r="Y111" i="9"/>
  <c r="AB105" i="9"/>
  <c r="AA87" i="8" l="1"/>
  <c r="X93" i="8"/>
  <c r="Y118" i="8"/>
  <c r="AB111" i="8"/>
  <c r="AB111" i="9"/>
  <c r="Y118" i="9"/>
  <c r="AA93" i="9"/>
  <c r="X99" i="9"/>
  <c r="AA93" i="8" l="1"/>
  <c r="X99" i="8"/>
  <c r="AA99" i="9"/>
  <c r="X105" i="9"/>
  <c r="AA99" i="8" l="1"/>
  <c r="X105" i="8"/>
  <c r="AA105" i="9"/>
  <c r="X111" i="9"/>
  <c r="AA105" i="8" l="1"/>
  <c r="X111" i="8"/>
  <c r="X118" i="9"/>
  <c r="AA111" i="9"/>
  <c r="X118" i="8" l="1"/>
  <c r="AA11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tc={7323784E-C10F-43A4-B071-360B67959741}</author>
  </authors>
  <commentList>
    <comment ref="N80" authorId="0" shapeId="0" xr:uid="{7323784E-C10F-43A4-B071-360B67959741}">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<sst xmlns="http://schemas.openxmlformats.org/spreadsheetml/2006/main" count="3395" uniqueCount="309">
  <si>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</si>
  <si>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</si>
  <si>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</si>
  <si>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</si>
  <si>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</si>
  <si>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</si>
  <si>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</si>
  <si>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</si>
  <si>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</si>
  <si>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</si>
  <si>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</si>
  <si>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</si>
  <si>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</si>
  <si>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</si>
  <si>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</si>
  <si>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</si>
  <si>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</si>
  <si>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</si>
  <si>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</si>
  <si>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</si>
  <si>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</si>
  <si>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</si>
  <si>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</si>
  <si>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</si>
  <si>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</si>
  <si>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</si>
  <si>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r>
      <t xml:space="preserve">Baseline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</si>
  <si>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r>
      <t xml:space="preserve">Reporting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</si>
  <si>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</si>
  <si>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</si>
  <si>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</si>
  <si>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</si>
  <si>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</si>
  <si>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</si>
  <si>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</si>
  <si>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</si>
  <si>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</si>
  <si>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</si>
  <si>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</si>
  <si>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</si>
  <si>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</si>
  <si>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</si>
  <si>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</si>
  <si>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</si>
  <si>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</si>
  <si>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</si>
  <si>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</si>
  <si>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</si>
  <si>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</si>
  <si>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</si>
  <si>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</si>
  <si>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</si>
  <si>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</si>
  <si>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</si>
  <si>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</si>
  <si>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</si>
  <si>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</si>
  <si>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</si>
  <si>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</si>
  <si>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</si>
  <si>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</si>
  <si>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</si>
  <si>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</si>
  <si>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</si>
  <si>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</si>
  <si>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</si>
  <si>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</si>
  <si>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</si>
  <si>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</si>
  <si>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</si>
  <si>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</si>
  <si>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</si>
  <si>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</si>
  <si>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</si>
  <si>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</si>
  <si>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</si>
  <si>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r>
      <t xml:space="preserve">Certification of Conformity: 
</t>
    </r>
    <r>
      <rPr>
        <sz val="10"/>
        <color rgb="FF000000"/>
        <rFont val="Gill Sans MT"/>
        <family val="2"/>
      </rPr>
      <t>I certify that the information provided in the following pages is, to the best of my knowlegde, accurate and complete.</t>
    </r>
  </si>
  <si>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</si>
  <si>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</si>
  <si>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</si>
  <si>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</si>
  <si>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</si>
  <si>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</si>
  <si>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</si>
  <si>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</si>
  <si>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</si>
  <si>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</si>
  <si>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</si>
  <si>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</si>
  <si>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</si>
  <si>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</si>
  <si>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</si>
  <si>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</si>
  <si>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</si>
  <si>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</si>
  <si>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</si>
  <si>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</si>
  <si>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</si>
  <si>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</si>
  <si>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</si>
  <si>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</si>
  <si>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</si>
  <si>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</si>
  <si>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</si>
  <si>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</si>
  <si>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</si>
  <si>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</si>
  <si>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</si>
  <si>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</si>
  <si>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</si>
  <si>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</si>
  <si>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</si>
  <si>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</si>
  <si>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</si>
  <si>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</si>
  <si>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</si>
  <si>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</si>
  <si>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</si>
  <si>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</si>
  <si>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</si>
  <si>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</si>
  <si>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</si>
  <si>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Vehicles and milage total</t>
  </si>
  <si>
    <t>Vehicles on order total</t>
  </si>
  <si>
    <t>Year</t>
  </si>
  <si>
    <t>Fuel Type</t>
  </si>
  <si>
    <t>Fuel Used</t>
  </si>
  <si>
    <t>Unit</t>
  </si>
  <si>
    <t>Gasoline</t>
  </si>
  <si>
    <t>gallons</t>
  </si>
  <si>
    <t>Diesel</t>
  </si>
  <si>
    <t>Electricity</t>
  </si>
  <si>
    <t>kWh</t>
  </si>
  <si>
    <t>If you do not know how much electricity was consumed for your fleet operation, 
please tell us how many miles did your electric vehicles (PHEV, EREV and BEV) drive for that year)</t>
  </si>
  <si>
    <t>-</t>
  </si>
  <si>
    <t>Light-duty BEV</t>
  </si>
  <si>
    <t>miles</t>
  </si>
  <si>
    <t>Medium-duty BEV (Class 3-4-5-6)</t>
  </si>
  <si>
    <t>Heavy-duty BEV (Class 7-8)</t>
  </si>
  <si>
    <t>Biodiesel</t>
  </si>
  <si>
    <t>Enter the percent of the blend that was biodiesel.
This would be 5% for B5 and 20% for B20.</t>
  </si>
  <si>
    <t>B5 gallons</t>
  </si>
  <si>
    <t>Ethanol E85</t>
  </si>
  <si>
    <t>Is a significant effort done by your fleet to use only Ethanol E85 in all of your Ethanol E85 / Flex Fuel vehicles?</t>
  </si>
  <si>
    <t>No</t>
  </si>
  <si>
    <t>E85 gallons</t>
  </si>
  <si>
    <t>Liquified Petroleum Gas</t>
  </si>
  <si>
    <t>LPG gallons</t>
  </si>
  <si>
    <t>Compressed Natural Gas</t>
  </si>
  <si>
    <t>DGE</t>
  </si>
  <si>
    <t>Liquified Natural Gas</t>
  </si>
  <si>
    <t>LNG gallons</t>
  </si>
  <si>
    <t>Liquified Natural Gas (Diesel Pilot Ignition)</t>
  </si>
  <si>
    <t>LNG/D gallons</t>
  </si>
  <si>
    <t>Renewable Diesel</t>
  </si>
  <si>
    <t>Enter the percent of the blend that was renewable diesel.
This would be 20% for RD20 and 100% for RD100.</t>
  </si>
  <si>
    <t>RD20 gallons</t>
  </si>
  <si>
    <t>Fuel Cell</t>
  </si>
  <si>
    <t>H gallons</t>
  </si>
  <si>
    <t>Pure Ethanol</t>
  </si>
  <si>
    <t>E100 gallons</t>
  </si>
  <si>
    <t>Pure Biodiesel</t>
  </si>
  <si>
    <t>B100 gallons</t>
  </si>
  <si>
    <t>Total</t>
  </si>
  <si>
    <t xml:space="preserve">ZETI Tips </t>
  </si>
  <si>
    <t>Drop down list for Fuel sheet</t>
  </si>
  <si>
    <t>Badge Photo</t>
  </si>
  <si>
    <t>Badge #</t>
  </si>
  <si>
    <t>Cell</t>
  </si>
  <si>
    <t>Admin!B3</t>
  </si>
  <si>
    <r>
      <rPr>
        <b/>
        <sz val="11"/>
        <color theme="8" tint="0.39997558519241921"/>
        <rFont val="Calibri"/>
        <family val="2"/>
        <scheme val="minor"/>
      </rPr>
      <t>Platinum</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</si>
  <si>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</si>
  <si>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</si>
  <si>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Platinum</t>
  </si>
  <si>
    <t>Gold</t>
  </si>
  <si>
    <t>Silver</t>
  </si>
  <si>
    <t>Pathway</t>
  </si>
  <si>
    <t>Committed</t>
  </si>
  <si>
    <t>Number of Models Available:</t>
  </si>
  <si>
    <t>Not Applicable</t>
  </si>
  <si>
    <r>
      <rPr>
        <b/>
        <sz val="11"/>
        <color theme="1"/>
        <rFont val="Calibri"/>
        <family val="2"/>
        <scheme val="minor"/>
      </rPr>
      <t xml:space="preserve">1) </t>
    </r>
    <r>
      <rPr>
        <u/>
        <sz val="11"/>
        <color theme="1"/>
        <rFont val="Calibri"/>
        <family val="2"/>
        <scheme val="minor"/>
      </rPr>
      <t>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</si>
  <si>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b/>
        <sz val="11"/>
        <color theme="1"/>
        <rFont val="Calibri"/>
        <family val="2"/>
        <scheme val="minor"/>
      </rPr>
      <t>1)</t>
    </r>
    <r>
      <rPr>
        <u/>
        <sz val="11"/>
        <color theme="1"/>
        <rFont val="Calibri"/>
        <family val="2"/>
        <scheme val="minor"/>
      </rPr>
      <t xml:space="preserve"> 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</si>
  <si>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</si>
  <si>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t>Box Trucks can be proxied as "MD Truck" in the Vehicle Platform section.</t>
  </si>
  <si>
    <t>100+</t>
  </si>
  <si>
    <t>LPG liters</t>
  </si>
  <si>
    <t>GLE</t>
  </si>
  <si>
    <t>GGE</t>
  </si>
  <si>
    <r>
      <rPr>
        <b/>
        <sz val="11"/>
        <color theme="8" tint="0.39997558519241921"/>
        <rFont val="Calibri"/>
        <family val="2"/>
        <scheme val="minor"/>
      </rPr>
      <t>Platinum</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</si>
  <si>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</si>
  <si>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</si>
  <si>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</si>
  <si>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</si>
  <si>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</si>
  <si>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</si>
  <si>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r>
      <rPr>
        <sz val="11"/>
        <rFont val="Calibri"/>
        <family val="2"/>
        <scheme val="minor"/>
      </rPr>
      <t xml:space="preserve">ZETI hosts data for three types of buses (Transit Bus, School Bus, and Shuttle Bus) </t>
    </r>
    <r>
      <rPr>
        <sz val="11"/>
        <color theme="1"/>
        <rFont val="Calibri"/>
        <family val="2"/>
        <scheme val="minor"/>
      </rPr>
      <t>and does not distinguish between two- and three-axel buses. Make sure to speak to the manufacturer to understand which of the ZETI vehicle platforms your bus falls under.</t>
    </r>
  </si>
  <si>
    <t>Transit, Shuttle, School Bus: 300+</t>
  </si>
  <si>
    <t>LNG liters</t>
  </si>
  <si>
    <t>Cell Image</t>
  </si>
  <si>
    <t>Test Cell</t>
  </si>
  <si>
    <r>
      <rPr>
        <sz val="11"/>
        <color theme="7"/>
        <rFont val="Calibri"/>
        <family val="2"/>
        <scheme val="minor"/>
      </rPr>
      <t>Gold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</si>
  <si>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Yard Trucks are called Yard Tractors in the Vehicle Platform section.</t>
  </si>
  <si>
    <t>10+</t>
  </si>
  <si>
    <t>Admin!B21</t>
  </si>
  <si>
    <t>Later Addition</t>
  </si>
  <si>
    <r>
      <rPr>
        <sz val="11"/>
        <color theme="7"/>
        <rFont val="Calibri"/>
        <family val="2"/>
        <scheme val="minor"/>
      </rPr>
      <t>Gold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</si>
  <si>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</si>
  <si>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</si>
  <si>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</si>
  <si>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</si>
  <si>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</si>
  <si>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</si>
  <si>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</si>
  <si>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</si>
  <si>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</si>
  <si>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</si>
  <si>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</si>
  <si>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r>
      <rPr>
        <sz val="11"/>
        <color theme="6"/>
        <rFont val="Calibri"/>
        <family val="2"/>
        <scheme val="minor"/>
      </rPr>
      <t>Silver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</si>
  <si>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</si>
  <si>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</si>
  <si>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</si>
  <si>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</si>
  <si>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r>
      <rPr>
        <sz val="11"/>
        <color theme="6"/>
        <rFont val="Calibri"/>
        <family val="2"/>
        <scheme val="minor"/>
      </rPr>
      <t>Silver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</si>
  <si>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Non ZEV Group 1 Count</t>
  </si>
  <si>
    <t>Tot Non ZEV Group 2 Count</t>
  </si>
  <si>
    <t>Tot Non ZEV Group 3 Count</t>
  </si>
  <si>
    <t>Admin!B39</t>
  </si>
  <si>
    <r>
      <t>To see all models available for this group</t>
    </r>
    <r>
      <rPr>
        <sz val="11"/>
        <color rgb="FFFF0000"/>
        <rFont val="Calibri"/>
        <family val="2"/>
        <scheme val="minor"/>
      </rPr>
      <t>,</t>
    </r>
    <r>
      <rPr>
        <sz val="11"/>
        <color theme="1"/>
        <rFont val="Calibri"/>
        <family val="2"/>
        <scheme val="minor"/>
      </rPr>
      <t xml:space="preserve"> select</t>
    </r>
    <r>
      <rPr>
        <sz val="11"/>
        <color rgb="FFFF0000"/>
        <rFont val="Calibri"/>
        <family val="2"/>
        <scheme val="minor"/>
      </rPr>
      <t xml:space="preserve"> </t>
    </r>
    <r>
      <rPr>
        <sz val="11"/>
        <rFont val="Calibri"/>
        <family val="2"/>
        <scheme val="minor"/>
      </rPr>
      <t>Heavy-Duty</t>
    </r>
    <r>
      <rPr>
        <sz val="11"/>
        <color theme="1"/>
        <rFont val="Calibri"/>
        <family val="2"/>
        <scheme val="minor"/>
      </rPr>
      <t xml:space="preserve"> (HD) Truck in Vehicle Platform.</t>
    </r>
  </si>
  <si>
    <r>
      <t xml:space="preserve">ZETI </t>
    </r>
    <r>
      <rPr>
        <sz val="11"/>
        <rFont val="Calibri"/>
        <family val="2"/>
        <scheme val="minor"/>
      </rPr>
      <t>hosts data for three types of buses (Transit Bus, School Bus, and Shuttle Bus) an</t>
    </r>
    <r>
      <rPr>
        <sz val="11"/>
        <color theme="1"/>
        <rFont val="Calibri"/>
        <family val="2"/>
        <scheme val="minor"/>
      </rPr>
      <t>d does not distinguish between two- and three-axel buses. Make sure to speak to the manufacturer to understand which of the ZETI vehicle platforms your bus falls under.</t>
    </r>
  </si>
  <si>
    <t>300+</t>
  </si>
  <si>
    <r>
      <rPr>
        <sz val="11"/>
        <color theme="9"/>
        <rFont val="Calibri"/>
        <family val="2"/>
        <scheme val="minor"/>
      </rPr>
      <t>Pathway</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</si>
  <si>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t>
    </r>
    <r>
      <rPr>
        <sz val="11"/>
        <rFont val="Calibri"/>
        <family val="2"/>
        <scheme val="minor"/>
      </rPr>
      <t xml:space="preserve">Heavy-Duty </t>
    </r>
    <r>
      <rPr>
        <sz val="11"/>
        <color theme="1"/>
        <rFont val="Calibri"/>
        <family val="2"/>
        <scheme val="minor"/>
      </rPr>
      <t>(HD) Truck in Vehicle Platform.</t>
    </r>
  </si>
  <si>
    <r>
      <rPr>
        <sz val="11"/>
        <color theme="9"/>
        <rFont val="Calibri"/>
        <family val="2"/>
        <scheme val="minor"/>
      </rPr>
      <t>Pathway</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</si>
  <si>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Other in Vehicle Platform.</t>
    </r>
  </si>
  <si>
    <t>30+</t>
  </si>
  <si>
    <t>Admin!B57</t>
  </si>
  <si>
    <r>
      <rPr>
        <b/>
        <sz val="11"/>
        <color theme="1"/>
        <rFont val="Calibri"/>
        <family val="2"/>
        <scheme val="minor"/>
      </rPr>
      <t>Committed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</si>
  <si>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color theme="1"/>
        <rFont val="Calibri"/>
        <family val="2"/>
        <scheme val="minor"/>
      </rPr>
      <t>Committed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</si>
  <si>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Admin!B75</t>
  </si>
  <si>
    <t xml:space="preserve">  </t>
  </si>
  <si>
    <t>Updated</t>
  </si>
  <si>
    <t>"zero-emission vehicles" should be lowercase, with  hyphen [all three boxes]</t>
  </si>
  <si>
    <t>Badge Intro</t>
  </si>
  <si>
    <t>Goal met by deadline</t>
  </si>
  <si>
    <t>Goal not met by deadline</t>
  </si>
  <si>
    <t>No Vehicles reported for that group</t>
  </si>
  <si>
    <r>
      <t xml:space="preserve">Congratulations! Your fleet has earned the </t>
    </r>
    <r>
      <rPr>
        <b/>
        <sz val="11"/>
        <color theme="1"/>
        <rFont val="Calibri"/>
        <family val="2"/>
        <scheme val="minor"/>
      </rPr>
      <t>Platinum</t>
    </r>
    <r>
      <rPr>
        <sz val="11"/>
        <color theme="1"/>
        <rFont val="Calibri"/>
        <family val="2"/>
        <scheme val="minor"/>
      </rPr>
      <t xml:space="preserve"> level of Sustainable Fleets Accreditation by converting over 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</si>
  <si>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Gold</t>
    </r>
    <r>
      <rPr>
        <sz val="11"/>
        <color theme="1"/>
        <rFont val="Calibri"/>
        <family val="2"/>
        <scheme val="minor"/>
      </rPr>
      <t xml:space="preserve"> level of Sustainable Fleets Accreditation by converting 15-20%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</si>
  <si>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Silver</t>
    </r>
    <r>
      <rPr>
        <sz val="11"/>
        <color theme="1"/>
        <rFont val="Calibri"/>
        <family val="2"/>
        <scheme val="minor"/>
      </rPr>
      <t xml:space="preserve"> level of Sustainable Fleets Accreditation by converting 10-14% of your fleet to</t>
    </r>
    <r>
      <rPr>
        <sz val="11"/>
        <color rgb="FFFF0000"/>
        <rFont val="Calibri"/>
        <family val="2"/>
        <scheme val="minor"/>
      </rPr>
      <t xml:space="preserve">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</si>
  <si>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</si>
  <si>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r>
      <t xml:space="preserve">Congratulations! Your fleet has earned the </t>
    </r>
    <r>
      <rPr>
        <b/>
        <sz val="11"/>
        <color theme="1"/>
        <rFont val="Calibri"/>
        <family val="2"/>
        <scheme val="minor"/>
      </rPr>
      <t>Committed</t>
    </r>
    <r>
      <rPr>
        <sz val="11"/>
        <color theme="1"/>
        <rFont val="Calibri"/>
        <family val="2"/>
        <scheme val="minor"/>
      </rPr>
      <t xml:space="preserve"> level of Sustainable Fleets Accreditation by demonstrating your fleet's pledge to </t>
    </r>
    <r>
      <rPr>
        <sz val="11"/>
        <rFont val="Calibri"/>
        <family val="2"/>
        <scheme val="minor"/>
      </rPr>
      <t xml:space="preserve">support the use of zero-emission vehicles (ZEVs) by beginning the transition within your fleet </t>
    </r>
    <r>
      <rPr>
        <sz val="11"/>
        <color theme="1"/>
        <rFont val="Calibri"/>
        <family val="2"/>
        <scheme val="minor"/>
      </rPr>
      <t>to ZEVs. We thank you for leading the industry in demonstrating your commitment and planning towards a zero-emission future.</t>
    </r>
  </si>
  <si>
    <t>Accreditation Graphs - Visualize Your Current and Future Goals</t>
  </si>
  <si>
    <t>Next Goal Year</t>
  </si>
  <si>
    <t>Benchmarking Graphs - Non-ZEV Footprint</t>
  </si>
  <si>
    <t>Vehicles</t>
  </si>
  <si>
    <t>Mileage</t>
  </si>
  <si>
    <t>ZEVs</t>
  </si>
  <si>
    <t>Non-ZEVs</t>
  </si>
  <si>
    <t>Baseline - Vehicles</t>
  </si>
  <si>
    <t>Reporting - Vehicles</t>
  </si>
  <si>
    <t>ZEV</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</si>
  <si>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</si>
  <si>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</si>
  <si>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</si>
  <si>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</si>
  <si>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</si>
  <si>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</si>
  <si>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</si>
  <si>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</si>
  <si>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</si>
  <si>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</si>
  <si>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</si>
  <si>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</si>
  <si>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Baseline</t>
  </si>
  <si>
    <t>Yard Trucks</t>
  </si>
  <si>
    <t>Light-Duty</t>
  </si>
  <si>
    <t>Other Light-Duty</t>
  </si>
  <si>
    <t>Gasoline HEV</t>
  </si>
  <si>
    <t>Gasoline PHEV</t>
  </si>
  <si>
    <t>Gasoline EREV</t>
  </si>
  <si>
    <t>BEV</t>
  </si>
  <si>
    <t>B20</t>
  </si>
  <si>
    <t>B94</t>
  </si>
  <si>
    <t>E85</t>
  </si>
  <si>
    <t>LPG</t>
  </si>
  <si>
    <t>CNG</t>
  </si>
  <si>
    <t>Diesel HEV</t>
  </si>
  <si>
    <t>Diesel HHV</t>
  </si>
  <si>
    <t>LNG</t>
  </si>
  <si>
    <t>Diesel Pilot Ignition</t>
  </si>
  <si>
    <t>Reporting</t>
  </si>
  <si>
    <t>Non ZEV</t>
  </si>
  <si>
    <t>Total Vehicles</t>
  </si>
  <si>
    <t>Work Trucks can be proxied as "MD Truck" in the Vehicle Platform section.</t>
  </si>
  <si>
    <t>Alternate Fuel 1 (Insert non listed options here)</t>
  </si>
  <si>
    <t>Alternate Fuel 2 (Insert non listed options here)</t>
  </si>
  <si>
    <t>Alternate Fuel 3 (Insert non listed options here)</t>
  </si>
  <si>
    <t>Medium-duty BEV</t>
  </si>
  <si>
    <t>Light-duty</t>
  </si>
  <si>
    <t>Heavy-duty BEV</t>
  </si>
  <si>
    <t>outdated</t>
  </si>
  <si>
    <t>Green House Gas Emissions in Baseline Year and Reporting Year</t>
  </si>
  <si>
    <t>ZEV values removed</t>
  </si>
  <si>
    <t>Removed</t>
  </si>
  <si>
    <t>Fleet</t>
  </si>
  <si>
    <t>units</t>
  </si>
  <si>
    <t>text</t>
  </si>
  <si>
    <t>idk</t>
  </si>
  <si>
    <t>Fleet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</si>
</sst>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73">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sz val="8"/>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sz val="11"/>
      <color theme="7"/>
      <name val="Calibri"/>
      <family val="2"/>
      <scheme val="minor"/>
    </font>
    <font>
      <b/>
      <sz val="11"/>
      <color theme="8" tint="0.39997558519241921"/>
      <name val="Calibri"/>
      <family val="2"/>
      <scheme val="minor"/>
    </font>
    <font>
      <sz val="11"/>
      <color theme="6"/>
      <name val="Calibri"/>
      <family val="2"/>
      <scheme val="minor"/>
    </font>
    <font>
      <sz val="11"/>
      <color theme="9"/>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u/>
      <sz val="11"/>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b/>
      <sz val="16"/>
      <color theme="9" tint="0.39997558519241921"/>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u/>
      <sz val="11"/>
      <color theme="1"/>
      <name val="Calibri"/>
      <family val="2"/>
      <scheme val="minor"/>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
      <sz val="10"/>
      <color theme="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s>
  <cellStyleXfs count="4">
    <xf numFmtId="0" fontId="0" fillId="0" borderId="0"/>
    <xf numFmtId="0" fontId="14" fillId="0" borderId="0" applyNumberFormat="0" applyFill="0" applyBorder="0" applyAlignment="0" applyProtection="0"/>
    <xf numFmtId="43" fontId="42" fillId="0" borderId="0" applyFont="0" applyFill="0" applyBorder="0" applyAlignment="0" applyProtection="0"/>
    <xf numFmtId="9" fontId="42" fillId="0" borderId="0" applyFont="0" applyFill="0" applyBorder="0" applyAlignment="0" applyProtection="0"/>
  </cellStyleXfs>
  <cellXfs count="744">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1" fillId="6" borderId="0" xfId="0" applyFont="1" applyFill="1"/>
    <xf numFmtId="0" fontId="11" fillId="0" borderId="0" xfId="0" applyFont="1"/>
    <xf numFmtId="0" fontId="12" fillId="5" borderId="0" xfId="0" applyFont="1" applyFill="1"/>
    <xf numFmtId="0" fontId="12" fillId="0" borderId="0" xfId="0" applyFont="1"/>
    <xf numFmtId="0" fontId="15" fillId="0" borderId="0" xfId="1" applyFont="1" applyFill="1" applyAlignment="1" applyProtection="1"/>
    <xf numFmtId="0" fontId="21" fillId="0" borderId="1" xfId="0" applyFont="1" applyBorder="1" applyAlignment="1">
      <alignment horizontal="center" vertical="center" wrapText="1"/>
    </xf>
    <xf numFmtId="0" fontId="22" fillId="5" borderId="1" xfId="0" applyFont="1" applyFill="1" applyBorder="1" applyAlignment="1">
      <alignment horizontal="center" vertical="center" wrapText="1"/>
    </xf>
    <xf numFmtId="0" fontId="24" fillId="0" borderId="1" xfId="0" applyFont="1" applyBorder="1" applyAlignment="1">
      <alignment horizontal="center" vertical="center"/>
    </xf>
    <xf numFmtId="0" fontId="25" fillId="5" borderId="0" xfId="0" applyFont="1" applyFill="1" applyAlignment="1">
      <alignment horizontal="center" vertical="center"/>
    </xf>
    <xf numFmtId="3" fontId="26" fillId="5" borderId="0" xfId="0" applyNumberFormat="1" applyFont="1" applyFill="1" applyAlignment="1">
      <alignment horizontal="center" vertical="center"/>
    </xf>
    <xf numFmtId="3" fontId="12" fillId="5" borderId="0" xfId="0" applyNumberFormat="1" applyFont="1" applyFill="1" applyAlignment="1">
      <alignment horizontal="center"/>
    </xf>
    <xf numFmtId="0" fontId="11" fillId="5" borderId="0" xfId="0" applyFont="1" applyFill="1"/>
    <xf numFmtId="1" fontId="26"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2" fillId="5" borderId="0" xfId="0" applyFont="1" applyFill="1" applyAlignment="1">
      <alignment horizontal="center" vertical="center" wrapText="1"/>
    </xf>
    <xf numFmtId="0" fontId="23" fillId="5" borderId="0" xfId="0" applyFont="1" applyFill="1" applyAlignment="1">
      <alignment horizontal="center" vertical="center" wrapText="1"/>
    </xf>
    <xf numFmtId="0" fontId="27" fillId="5" borderId="0" xfId="0" applyFont="1" applyFill="1" applyAlignment="1">
      <alignment horizontal="center" vertical="center" wrapText="1"/>
    </xf>
    <xf numFmtId="0" fontId="19" fillId="5" borderId="0" xfId="0" applyFont="1" applyFill="1" applyAlignment="1">
      <alignment horizontal="center" vertical="center"/>
    </xf>
    <xf numFmtId="0" fontId="23" fillId="5" borderId="0" xfId="0" applyFont="1" applyFill="1" applyAlignment="1">
      <alignment horizontal="center" vertical="center"/>
    </xf>
    <xf numFmtId="1" fontId="28" fillId="5" borderId="0" xfId="0" applyNumberFormat="1" applyFont="1" applyFill="1" applyAlignment="1">
      <alignment horizontal="center" vertical="center"/>
    </xf>
    <xf numFmtId="0" fontId="37" fillId="0" borderId="0" xfId="0" applyFont="1"/>
    <xf numFmtId="0" fontId="11" fillId="0" borderId="50" xfId="0" applyFont="1" applyBorder="1"/>
    <xf numFmtId="0" fontId="37" fillId="0" borderId="51" xfId="0" applyFont="1" applyBorder="1" applyAlignment="1">
      <alignment vertical="center"/>
    </xf>
    <xf numFmtId="0" fontId="37" fillId="0" borderId="32" xfId="0" applyFont="1" applyBorder="1" applyAlignment="1">
      <alignment vertical="center"/>
    </xf>
    <xf numFmtId="0" fontId="11" fillId="0" borderId="40" xfId="0" applyFont="1" applyBorder="1"/>
    <xf numFmtId="0" fontId="37" fillId="0" borderId="16" xfId="0" applyFont="1" applyBorder="1" applyAlignment="1">
      <alignment horizontal="center" vertical="center"/>
    </xf>
    <xf numFmtId="0" fontId="37" fillId="0" borderId="16" xfId="0" applyFont="1" applyBorder="1" applyAlignment="1">
      <alignment vertical="center"/>
    </xf>
    <xf numFmtId="0" fontId="37" fillId="0" borderId="41" xfId="0" applyFont="1" applyBorder="1" applyAlignment="1">
      <alignment vertical="center"/>
    </xf>
    <xf numFmtId="0" fontId="11" fillId="0" borderId="11" xfId="0" applyFont="1" applyBorder="1"/>
    <xf numFmtId="0" fontId="11" fillId="0" borderId="14" xfId="0" applyFont="1" applyBorder="1"/>
    <xf numFmtId="0" fontId="11" fillId="2" borderId="19" xfId="0" applyFont="1" applyFill="1" applyBorder="1"/>
    <xf numFmtId="0" fontId="11" fillId="0" borderId="16" xfId="0" applyFont="1" applyBorder="1"/>
    <xf numFmtId="0" fontId="37" fillId="0" borderId="16" xfId="0" applyFont="1" applyBorder="1" applyAlignment="1">
      <alignment horizontal="right"/>
    </xf>
    <xf numFmtId="0" fontId="11" fillId="0" borderId="41" xfId="0" applyFont="1" applyBorder="1"/>
    <xf numFmtId="0" fontId="29" fillId="0" borderId="0" xfId="1" applyFont="1" applyFill="1" applyAlignment="1" applyProtection="1">
      <alignment vertical="center"/>
    </xf>
    <xf numFmtId="9" fontId="3" fillId="13" borderId="35" xfId="0" applyNumberFormat="1" applyFont="1" applyFill="1" applyBorder="1" applyAlignment="1">
      <alignment horizontal="center"/>
    </xf>
    <xf numFmtId="9" fontId="3" fillId="13" borderId="36" xfId="0" applyNumberFormat="1" applyFont="1" applyFill="1" applyBorder="1" applyAlignment="1">
      <alignment horizontal="center"/>
    </xf>
    <xf numFmtId="0" fontId="3" fillId="13" borderId="35" xfId="0" applyFont="1" applyFill="1" applyBorder="1"/>
    <xf numFmtId="0" fontId="0" fillId="0" borderId="0" xfId="0" applyAlignment="1">
      <alignment vertical="center"/>
    </xf>
    <xf numFmtId="0" fontId="3" fillId="5" borderId="0" xfId="0" applyFont="1" applyFill="1"/>
    <xf numFmtId="0" fontId="37"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20" fillId="4" borderId="54" xfId="0" applyFont="1" applyFill="1" applyBorder="1" applyAlignment="1">
      <alignment horizontal="center" vertical="center" wrapText="1"/>
    </xf>
    <xf numFmtId="0" fontId="20" fillId="4" borderId="26" xfId="0" applyFont="1" applyFill="1" applyBorder="1" applyAlignment="1">
      <alignment horizontal="center" vertical="center" wrapText="1"/>
    </xf>
    <xf numFmtId="1" fontId="26" fillId="5" borderId="9" xfId="0" applyNumberFormat="1" applyFont="1" applyFill="1" applyBorder="1" applyAlignment="1">
      <alignment horizontal="center" vertical="center"/>
    </xf>
    <xf numFmtId="1" fontId="26" fillId="5" borderId="18" xfId="0" applyNumberFormat="1" applyFont="1" applyFill="1" applyBorder="1" applyAlignment="1">
      <alignment horizontal="center" vertical="center"/>
    </xf>
    <xf numFmtId="1" fontId="26" fillId="5" borderId="10" xfId="0" applyNumberFormat="1" applyFont="1" applyFill="1" applyBorder="1" applyAlignment="1">
      <alignment horizontal="center" vertical="center"/>
    </xf>
    <xf numFmtId="0" fontId="22" fillId="5" borderId="55" xfId="0" applyFont="1" applyFill="1" applyBorder="1" applyAlignment="1">
      <alignment horizontal="center" vertical="center" wrapText="1"/>
    </xf>
    <xf numFmtId="0" fontId="26" fillId="0" borderId="0" xfId="0" applyFont="1"/>
    <xf numFmtId="0" fontId="25" fillId="0" borderId="0" xfId="0" applyFont="1" applyAlignment="1">
      <alignment horizontal="center" vertical="center"/>
    </xf>
    <xf numFmtId="1" fontId="26" fillId="0" borderId="0" xfId="0" applyNumberFormat="1" applyFont="1" applyAlignment="1">
      <alignment horizontal="center" vertical="center"/>
    </xf>
    <xf numFmtId="165" fontId="22" fillId="5" borderId="55" xfId="0" applyNumberFormat="1" applyFont="1" applyFill="1" applyBorder="1" applyAlignment="1">
      <alignment horizontal="center" vertical="center" wrapText="1"/>
    </xf>
    <xf numFmtId="3" fontId="26" fillId="0" borderId="0" xfId="0" applyNumberFormat="1" applyFont="1"/>
    <xf numFmtId="0" fontId="29" fillId="4" borderId="51" xfId="0" applyFont="1" applyFill="1" applyBorder="1" applyAlignment="1">
      <alignment horizontal="center" vertical="center"/>
    </xf>
    <xf numFmtId="0" fontId="38" fillId="0" borderId="0" xfId="0" applyFont="1"/>
    <xf numFmtId="0" fontId="38" fillId="0" borderId="0" xfId="0" applyFont="1" applyAlignment="1">
      <alignment horizontal="left" vertical="center"/>
    </xf>
    <xf numFmtId="0" fontId="29" fillId="4" borderId="19" xfId="0" applyFont="1" applyFill="1" applyBorder="1" applyAlignment="1">
      <alignment horizontal="center"/>
    </xf>
    <xf numFmtId="0" fontId="43" fillId="0" borderId="0" xfId="0" applyFont="1"/>
    <xf numFmtId="0" fontId="38" fillId="7" borderId="50" xfId="0" applyFont="1" applyFill="1" applyBorder="1" applyAlignment="1">
      <alignment horizontal="left"/>
    </xf>
    <xf numFmtId="0" fontId="38" fillId="7" borderId="51" xfId="0" applyFont="1" applyFill="1" applyBorder="1" applyAlignment="1">
      <alignment horizontal="left"/>
    </xf>
    <xf numFmtId="0" fontId="38" fillId="7" borderId="32" xfId="0" applyFont="1" applyFill="1" applyBorder="1" applyAlignment="1">
      <alignment horizontal="left"/>
    </xf>
    <xf numFmtId="0" fontId="37" fillId="7" borderId="19" xfId="0" applyFont="1" applyFill="1" applyBorder="1" applyAlignment="1">
      <alignment horizontal="center" vertical="center"/>
    </xf>
    <xf numFmtId="0" fontId="38" fillId="0" borderId="50" xfId="0" applyFont="1" applyBorder="1" applyAlignment="1">
      <alignment horizontal="left"/>
    </xf>
    <xf numFmtId="0" fontId="38" fillId="0" borderId="51" xfId="0" applyFont="1" applyBorder="1" applyAlignment="1">
      <alignment horizontal="left"/>
    </xf>
    <xf numFmtId="0" fontId="38" fillId="0" borderId="32" xfId="0" applyFont="1" applyBorder="1" applyAlignment="1">
      <alignment horizontal="left"/>
    </xf>
    <xf numFmtId="0" fontId="45" fillId="5" borderId="19" xfId="0" applyFont="1" applyFill="1" applyBorder="1" applyAlignment="1">
      <alignment horizontal="center" vertical="center"/>
    </xf>
    <xf numFmtId="0" fontId="38" fillId="7" borderId="50" xfId="0" applyFont="1" applyFill="1" applyBorder="1" applyAlignment="1">
      <alignment vertical="center"/>
    </xf>
    <xf numFmtId="9" fontId="44" fillId="7" borderId="32" xfId="3" applyFont="1" applyFill="1" applyBorder="1" applyAlignment="1">
      <alignment horizontal="center" vertical="center"/>
    </xf>
    <xf numFmtId="0" fontId="38" fillId="5" borderId="50" xfId="0" applyFont="1" applyFill="1" applyBorder="1" applyAlignment="1">
      <alignment horizontal="left" vertical="center"/>
    </xf>
    <xf numFmtId="0" fontId="44" fillId="5" borderId="32" xfId="0" applyFont="1" applyFill="1" applyBorder="1" applyAlignment="1">
      <alignment horizontal="center" vertical="center"/>
    </xf>
    <xf numFmtId="0" fontId="38" fillId="5" borderId="50" xfId="0" applyFont="1" applyFill="1" applyBorder="1" applyAlignment="1">
      <alignment horizontal="left"/>
    </xf>
    <xf numFmtId="0" fontId="38" fillId="5" borderId="51" xfId="0" applyFont="1" applyFill="1" applyBorder="1" applyAlignment="1">
      <alignment horizontal="left"/>
    </xf>
    <xf numFmtId="0" fontId="38" fillId="5" borderId="32" xfId="0" applyFont="1" applyFill="1" applyBorder="1" applyAlignment="1">
      <alignment horizontal="left"/>
    </xf>
    <xf numFmtId="0" fontId="38" fillId="7" borderId="50" xfId="0" applyFont="1" applyFill="1" applyBorder="1" applyAlignment="1">
      <alignment horizontal="left" vertical="center"/>
    </xf>
    <xf numFmtId="9" fontId="46" fillId="7" borderId="32" xfId="3" applyFont="1" applyFill="1" applyBorder="1" applyAlignment="1">
      <alignment horizontal="center" vertical="center"/>
    </xf>
    <xf numFmtId="0" fontId="43" fillId="17" borderId="0" xfId="0" applyFont="1" applyFill="1"/>
    <xf numFmtId="3" fontId="0" fillId="0" borderId="0" xfId="0" applyNumberFormat="1" applyAlignment="1">
      <alignment horizontal="center"/>
    </xf>
    <xf numFmtId="0" fontId="29"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9" fillId="5" borderId="53" xfId="0" applyNumberFormat="1" applyFont="1" applyFill="1" applyBorder="1"/>
    <xf numFmtId="4" fontId="50" fillId="5" borderId="0" xfId="0" applyNumberFormat="1" applyFont="1" applyFill="1"/>
    <xf numFmtId="0" fontId="19" fillId="4" borderId="45" xfId="0" applyFont="1" applyFill="1" applyBorder="1" applyAlignment="1">
      <alignment vertical="center" wrapText="1"/>
    </xf>
    <xf numFmtId="0" fontId="19" fillId="4" borderId="45" xfId="0" applyFont="1" applyFill="1" applyBorder="1" applyAlignment="1">
      <alignment vertical="center"/>
    </xf>
    <xf numFmtId="0" fontId="0" fillId="4" borderId="5" xfId="0" applyFill="1" applyBorder="1"/>
    <xf numFmtId="0" fontId="4" fillId="4" borderId="17" xfId="0" applyFont="1" applyFill="1" applyBorder="1"/>
    <xf numFmtId="0" fontId="19" fillId="4" borderId="56"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9" fillId="4" borderId="56" xfId="0" applyFont="1" applyFill="1" applyBorder="1" applyAlignment="1">
      <alignment vertical="center"/>
    </xf>
    <xf numFmtId="0" fontId="4" fillId="5" borderId="0" xfId="0" applyFont="1" applyFill="1"/>
    <xf numFmtId="0" fontId="19"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2" xfId="0" applyNumberFormat="1" applyBorder="1"/>
    <xf numFmtId="3" fontId="0" fillId="0" borderId="43" xfId="0" applyNumberFormat="1" applyBorder="1"/>
    <xf numFmtId="3" fontId="0" fillId="0" borderId="44" xfId="0" applyNumberFormat="1" applyBorder="1"/>
    <xf numFmtId="0" fontId="17" fillId="0" borderId="43" xfId="0" applyFont="1" applyBorder="1" applyAlignment="1">
      <alignment vertical="center"/>
    </xf>
    <xf numFmtId="0" fontId="17" fillId="0" borderId="44"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7"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4" fillId="5" borderId="0" xfId="1" applyFill="1" applyBorder="1" applyAlignment="1">
      <alignment vertical="center"/>
    </xf>
    <xf numFmtId="0" fontId="17" fillId="0" borderId="0" xfId="0" applyFont="1"/>
    <xf numFmtId="0" fontId="0" fillId="15" borderId="17" xfId="0" applyFill="1" applyBorder="1"/>
    <xf numFmtId="0" fontId="9"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6" fillId="0" borderId="25" xfId="0" applyNumberFormat="1" applyFont="1" applyBorder="1" applyAlignment="1">
      <alignment horizontal="center" vertical="center"/>
    </xf>
    <xf numFmtId="0" fontId="22" fillId="5" borderId="19" xfId="0" applyFont="1" applyFill="1" applyBorder="1" applyAlignment="1">
      <alignment horizontal="center" vertical="center" wrapText="1"/>
    </xf>
    <xf numFmtId="3" fontId="26"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2" xfId="0" applyNumberFormat="1" applyBorder="1"/>
    <xf numFmtId="10" fontId="0" fillId="0" borderId="43" xfId="0" applyNumberFormat="1" applyBorder="1"/>
    <xf numFmtId="10" fontId="0" fillId="0" borderId="44"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9" fillId="5" borderId="0" xfId="0" applyFont="1" applyFill="1" applyAlignment="1">
      <alignment horizontal="center" vertical="center"/>
    </xf>
    <xf numFmtId="0" fontId="54" fillId="0" borderId="0" xfId="0" applyFont="1" applyAlignment="1">
      <alignment vertical="center" wrapText="1"/>
    </xf>
    <xf numFmtId="0" fontId="55" fillId="0" borderId="0" xfId="0" applyFont="1" applyAlignment="1">
      <alignment vertical="center" wrapText="1"/>
    </xf>
    <xf numFmtId="0" fontId="54" fillId="0" borderId="0" xfId="0" applyFont="1" applyAlignment="1">
      <alignment vertical="top" wrapText="1"/>
    </xf>
    <xf numFmtId="0" fontId="55" fillId="0" borderId="0" xfId="0" applyFont="1" applyAlignment="1">
      <alignment vertical="top" wrapText="1"/>
    </xf>
    <xf numFmtId="3" fontId="54" fillId="0" borderId="0" xfId="0" applyNumberFormat="1" applyFont="1" applyAlignment="1">
      <alignment vertical="center" wrapText="1"/>
    </xf>
    <xf numFmtId="0" fontId="7" fillId="2" borderId="0" xfId="0" applyFont="1" applyFill="1"/>
    <xf numFmtId="0" fontId="0" fillId="5" borderId="6" xfId="0" applyFill="1" applyBorder="1"/>
    <xf numFmtId="0" fontId="54" fillId="0" borderId="0" xfId="0" applyFont="1" applyAlignment="1">
      <alignment vertical="center"/>
    </xf>
    <xf numFmtId="0" fontId="7" fillId="0" borderId="0" xfId="0" applyFont="1"/>
    <xf numFmtId="0" fontId="31" fillId="5" borderId="0" xfId="0" applyFont="1" applyFill="1" applyAlignment="1">
      <alignment vertical="center"/>
    </xf>
    <xf numFmtId="0" fontId="2" fillId="0" borderId="0" xfId="0" applyFont="1"/>
    <xf numFmtId="0" fontId="1" fillId="16" borderId="5" xfId="0" applyFont="1" applyFill="1" applyBorder="1"/>
    <xf numFmtId="0" fontId="29" fillId="16" borderId="17" xfId="0" applyFont="1" applyFill="1" applyBorder="1" applyAlignment="1">
      <alignment horizontal="center" vertical="center"/>
    </xf>
    <xf numFmtId="3" fontId="37" fillId="0" borderId="18" xfId="0" applyNumberFormat="1" applyFont="1" applyBorder="1" applyAlignment="1">
      <alignment horizontal="center" vertical="center"/>
    </xf>
    <xf numFmtId="3" fontId="36" fillId="0" borderId="0" xfId="0" applyNumberFormat="1" applyFont="1"/>
    <xf numFmtId="0" fontId="37" fillId="0" borderId="0" xfId="0" applyFont="1" applyAlignment="1">
      <alignment horizontal="right"/>
    </xf>
    <xf numFmtId="0" fontId="65" fillId="0" borderId="0" xfId="0" applyFont="1"/>
    <xf numFmtId="3" fontId="0" fillId="2" borderId="0" xfId="0" applyNumberFormat="1" applyFill="1"/>
    <xf numFmtId="0" fontId="0" fillId="0" borderId="16" xfId="0" applyBorder="1"/>
    <xf numFmtId="0" fontId="22" fillId="2" borderId="51" xfId="0" applyFont="1" applyFill="1" applyBorder="1" applyAlignment="1">
      <alignment horizontal="center" vertical="center" wrapText="1"/>
    </xf>
    <xf numFmtId="0" fontId="24" fillId="0" borderId="0" xfId="0" applyFont="1" applyAlignment="1">
      <alignment horizontal="center" vertical="center"/>
    </xf>
    <xf numFmtId="0" fontId="22"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10" fillId="5" borderId="0" xfId="0" applyFont="1" applyFill="1"/>
    <xf numFmtId="0" fontId="0" fillId="2" borderId="0" xfId="0" applyFill="1" applyAlignment="1">
      <alignment vertical="center"/>
    </xf>
    <xf numFmtId="0" fontId="37" fillId="0" borderId="51" xfId="0" applyFont="1" applyBorder="1" applyAlignment="1">
      <alignment horizontal="center" vertical="center"/>
    </xf>
    <xf numFmtId="0" fontId="64" fillId="0" borderId="0" xfId="0" applyFont="1"/>
    <xf numFmtId="14" fontId="11" fillId="2" borderId="19" xfId="0" applyNumberFormat="1" applyFont="1" applyFill="1" applyBorder="1"/>
    <xf numFmtId="0" fontId="22" fillId="5" borderId="34" xfId="0" applyFont="1" applyFill="1" applyBorder="1" applyAlignment="1">
      <alignment horizontal="center" vertical="center" wrapText="1"/>
    </xf>
    <xf numFmtId="3" fontId="22" fillId="5" borderId="55" xfId="0" applyNumberFormat="1" applyFont="1" applyFill="1" applyBorder="1" applyAlignment="1">
      <alignment horizontal="center" vertical="center" wrapText="1"/>
    </xf>
    <xf numFmtId="3" fontId="70" fillId="18" borderId="65" xfId="0" applyNumberFormat="1" applyFont="1" applyFill="1" applyBorder="1" applyAlignment="1">
      <alignment horizontal="center" vertical="center"/>
    </xf>
    <xf numFmtId="0" fontId="0" fillId="8" borderId="0" xfId="0" applyFill="1"/>
    <xf numFmtId="0" fontId="0" fillId="8" borderId="16" xfId="0" applyFill="1" applyBorder="1"/>
    <xf numFmtId="3" fontId="71" fillId="0" borderId="68" xfId="0" applyNumberFormat="1" applyFont="1" applyBorder="1" applyAlignment="1">
      <alignment horizontal="center" vertical="center"/>
    </xf>
    <xf numFmtId="3" fontId="21" fillId="0" borderId="20" xfId="0" applyNumberFormat="1" applyFont="1" applyBorder="1" applyAlignment="1">
      <alignment horizontal="center" vertical="center"/>
    </xf>
    <xf numFmtId="0" fontId="22" fillId="5" borderId="20" xfId="0" applyFont="1" applyFill="1" applyBorder="1" applyAlignment="1">
      <alignment horizontal="center" vertical="center" wrapText="1"/>
    </xf>
    <xf numFmtId="1" fontId="22" fillId="5" borderId="34" xfId="0" applyNumberFormat="1" applyFont="1" applyFill="1" applyBorder="1" applyAlignment="1">
      <alignment horizontal="center" vertical="center" wrapText="1"/>
    </xf>
    <xf numFmtId="165" fontId="22" fillId="5" borderId="34" xfId="0" applyNumberFormat="1" applyFont="1" applyFill="1" applyBorder="1" applyAlignment="1">
      <alignment horizontal="center" vertical="center" wrapText="1"/>
    </xf>
    <xf numFmtId="1" fontId="22" fillId="5" borderId="55" xfId="0" applyNumberFormat="1" applyFont="1" applyFill="1" applyBorder="1" applyAlignment="1">
      <alignment horizontal="center" vertical="center" wrapText="1"/>
    </xf>
    <xf numFmtId="0" fontId="22" fillId="5" borderId="2" xfId="0" applyFont="1" applyFill="1" applyBorder="1" applyAlignment="1">
      <alignment horizontal="center" vertical="center" wrapText="1"/>
    </xf>
    <xf numFmtId="0" fontId="1" fillId="4" borderId="0" xfId="0" applyFont="1" applyFill="1" applyAlignment="1">
      <alignment horizontal="center" wrapText="1"/>
    </xf>
    <xf numFmtId="3" fontId="26" fillId="0" borderId="19" xfId="0" applyNumberFormat="1" applyFont="1" applyBorder="1"/>
    <xf numFmtId="0" fontId="0" fillId="0" borderId="19" xfId="0" applyBorder="1"/>
    <xf numFmtId="0" fontId="26" fillId="2" borderId="0" xfId="0" applyFont="1" applyFill="1"/>
    <xf numFmtId="4" fontId="69" fillId="0" borderId="57" xfId="0" applyNumberFormat="1" applyFont="1" applyBorder="1" applyAlignment="1">
      <alignment horizontal="center"/>
    </xf>
    <xf numFmtId="4" fontId="37" fillId="5" borderId="19" xfId="2" applyNumberFormat="1" applyFont="1" applyFill="1" applyBorder="1" applyAlignment="1">
      <alignment horizontal="center" vertical="center"/>
    </xf>
    <xf numFmtId="4" fontId="37" fillId="0" borderId="19" xfId="2" applyNumberFormat="1" applyFont="1" applyBorder="1" applyAlignment="1">
      <alignment horizontal="center" vertical="center"/>
    </xf>
    <xf numFmtId="4" fontId="69" fillId="7" borderId="57" xfId="0" applyNumberFormat="1" applyFont="1" applyFill="1" applyBorder="1" applyAlignment="1">
      <alignment horizontal="center"/>
    </xf>
    <xf numFmtId="4" fontId="37" fillId="7" borderId="19" xfId="2" applyNumberFormat="1" applyFont="1" applyFill="1" applyBorder="1" applyAlignment="1">
      <alignment horizontal="center" vertical="center"/>
    </xf>
    <xf numFmtId="4" fontId="37" fillId="0" borderId="19" xfId="2" quotePrefix="1" applyNumberFormat="1" applyFont="1" applyBorder="1" applyAlignment="1">
      <alignment horizontal="center" vertical="center"/>
    </xf>
    <xf numFmtId="4" fontId="48" fillId="0" borderId="19" xfId="2" applyNumberFormat="1" applyFont="1" applyBorder="1" applyAlignment="1">
      <alignment horizontal="center" vertical="center"/>
    </xf>
    <xf numFmtId="4" fontId="48" fillId="7" borderId="19" xfId="2" applyNumberFormat="1" applyFont="1" applyFill="1" applyBorder="1" applyAlignment="1">
      <alignment horizontal="center" vertical="center"/>
    </xf>
    <xf numFmtId="0" fontId="45" fillId="7" borderId="19" xfId="0" applyFont="1" applyFill="1" applyBorder="1" applyAlignment="1">
      <alignment horizontal="center" vertical="center"/>
    </xf>
    <xf numFmtId="4" fontId="38" fillId="0" borderId="19" xfId="2" applyNumberFormat="1" applyFont="1" applyBorder="1" applyAlignment="1">
      <alignment horizontal="center" vertical="center"/>
    </xf>
    <xf numFmtId="4" fontId="44" fillId="5" borderId="19" xfId="0" applyNumberFormat="1" applyFont="1" applyFill="1" applyBorder="1" applyAlignment="1">
      <alignment horizontal="center"/>
    </xf>
    <xf numFmtId="4" fontId="44" fillId="7" borderId="19" xfId="0" applyNumberFormat="1" applyFont="1" applyFill="1" applyBorder="1" applyAlignment="1">
      <alignment horizontal="center"/>
    </xf>
    <xf numFmtId="4" fontId="38" fillId="5" borderId="19" xfId="0" applyNumberFormat="1" applyFont="1" applyFill="1" applyBorder="1" applyAlignment="1">
      <alignment horizontal="center"/>
    </xf>
    <xf numFmtId="0" fontId="37" fillId="5" borderId="19" xfId="0" applyFont="1" applyFill="1" applyBorder="1" applyAlignment="1">
      <alignment horizontal="center" vertical="center"/>
    </xf>
    <xf numFmtId="0" fontId="29" fillId="0" borderId="0" xfId="0" applyFont="1"/>
    <xf numFmtId="3" fontId="0" fillId="0" borderId="18" xfId="0" applyNumberFormat="1" applyBorder="1" applyAlignment="1">
      <alignment horizontal="center"/>
    </xf>
    <xf numFmtId="4" fontId="38" fillId="2" borderId="19" xfId="2" applyNumberFormat="1" applyFont="1" applyFill="1" applyBorder="1" applyAlignment="1">
      <alignment horizontal="center" vertical="center"/>
    </xf>
    <xf numFmtId="4" fontId="38" fillId="2" borderId="19" xfId="0" applyNumberFormat="1" applyFont="1" applyFill="1" applyBorder="1" applyAlignment="1">
      <alignment horizontal="center" vertical="center"/>
    </xf>
    <xf numFmtId="0" fontId="0" fillId="2" borderId="9" xfId="0" applyFill="1" applyBorder="1"/>
    <xf numFmtId="3" fontId="0" fillId="2" borderId="18" xfId="0" applyNumberFormat="1" applyFill="1" applyBorder="1" applyAlignment="1">
      <alignment horizontal="center"/>
    </xf>
    <xf numFmtId="0" fontId="29" fillId="16" borderId="5" xfId="0" applyFont="1" applyFill="1" applyBorder="1" applyAlignment="1">
      <alignment horizontal="center" vertical="center"/>
    </xf>
    <xf numFmtId="0" fontId="29" fillId="16" borderId="6" xfId="0" applyFont="1" applyFill="1" applyBorder="1" applyAlignment="1">
      <alignment horizontal="center" vertical="center"/>
    </xf>
    <xf numFmtId="3" fontId="37" fillId="0" borderId="7" xfId="0" applyNumberFormat="1" applyFont="1" applyBorder="1" applyAlignment="1">
      <alignment horizontal="center" vertical="center"/>
    </xf>
    <xf numFmtId="3" fontId="37" fillId="0" borderId="0" xfId="0" applyNumberFormat="1" applyFont="1" applyAlignment="1">
      <alignment horizontal="center" vertical="center"/>
    </xf>
    <xf numFmtId="3" fontId="37" fillId="0" borderId="8" xfId="0" applyNumberFormat="1" applyFont="1" applyBorder="1" applyAlignment="1">
      <alignment horizontal="center" vertical="center"/>
    </xf>
    <xf numFmtId="3" fontId="37" fillId="0" borderId="9" xfId="0" applyNumberFormat="1" applyFont="1" applyBorder="1" applyAlignment="1">
      <alignment horizontal="center" vertical="center"/>
    </xf>
    <xf numFmtId="3" fontId="0" fillId="0" borderId="10" xfId="0" applyNumberFormat="1" applyBorder="1" applyAlignment="1">
      <alignment horizontal="center"/>
    </xf>
    <xf numFmtId="3" fontId="0" fillId="2" borderId="9" xfId="0" applyNumberFormat="1" applyFill="1" applyBorder="1" applyAlignment="1">
      <alignment horizontal="center"/>
    </xf>
    <xf numFmtId="3" fontId="0" fillId="2" borderId="10" xfId="0" applyNumberFormat="1" applyFill="1" applyBorder="1" applyAlignment="1">
      <alignment horizontal="center"/>
    </xf>
    <xf numFmtId="4" fontId="38" fillId="0" borderId="19" xfId="2" quotePrefix="1" applyNumberFormat="1" applyFont="1" applyBorder="1" applyAlignment="1">
      <alignment horizontal="center" vertical="center"/>
    </xf>
    <xf numFmtId="0" fontId="48" fillId="0" borderId="0" xfId="0" applyFont="1"/>
    <xf numFmtId="4" fontId="38" fillId="7" borderId="19" xfId="2" applyNumberFormat="1" applyFont="1" applyFill="1" applyBorder="1" applyAlignment="1">
      <alignment horizontal="center" vertical="center"/>
    </xf>
    <xf numFmtId="0" fontId="0" fillId="5" borderId="5" xfId="0" applyFill="1" applyBorder="1" applyAlignment="1">
      <alignment horizontal="center" vertical="center"/>
    </xf>
    <xf numFmtId="0" fontId="0" fillId="5" borderId="17"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0" fontId="0" fillId="5" borderId="0" xfId="0" applyFill="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5" borderId="18" xfId="0" applyFill="1" applyBorder="1" applyAlignment="1">
      <alignment horizontal="center" vertical="center"/>
    </xf>
    <xf numFmtId="0" fontId="0" fillId="5" borderId="10" xfId="0" applyFill="1" applyBorder="1" applyAlignment="1">
      <alignment horizontal="center" vertical="center"/>
    </xf>
    <xf numFmtId="0" fontId="9" fillId="5" borderId="0" xfId="0" applyFont="1" applyFill="1" applyAlignment="1">
      <alignment horizontal="center" vertical="center"/>
    </xf>
    <xf numFmtId="0" fontId="0" fillId="8" borderId="5" xfId="0" applyFill="1" applyBorder="1" applyAlignment="1">
      <alignment horizontal="center" vertical="center" wrapText="1"/>
    </xf>
    <xf numFmtId="0" fontId="0" fillId="8" borderId="6" xfId="0" applyFill="1" applyBorder="1" applyAlignment="1">
      <alignment horizontal="center" vertical="center" wrapText="1"/>
    </xf>
    <xf numFmtId="0" fontId="0" fillId="8" borderId="7" xfId="0"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7" fillId="5" borderId="7" xfId="0" applyFont="1" applyFill="1" applyBorder="1" applyAlignment="1">
      <alignment horizontal="left" vertical="top" wrapText="1"/>
    </xf>
    <xf numFmtId="0" fontId="7" fillId="5" borderId="0" xfId="0" applyFont="1" applyFill="1" applyAlignment="1">
      <alignment horizontal="left" vertical="top" wrapText="1"/>
    </xf>
    <xf numFmtId="0" fontId="7" fillId="5" borderId="8" xfId="0" applyFont="1" applyFill="1" applyBorder="1" applyAlignment="1">
      <alignment horizontal="left" vertical="top" wrapText="1"/>
    </xf>
    <xf numFmtId="0" fontId="10" fillId="5" borderId="0" xfId="0" applyFont="1" applyFill="1" applyAlignment="1">
      <alignment horizontal="center"/>
    </xf>
    <xf numFmtId="0" fontId="3" fillId="11" borderId="23" xfId="0" applyFont="1" applyFill="1" applyBorder="1" applyAlignment="1">
      <alignment horizontal="center" vertical="center"/>
    </xf>
    <xf numFmtId="0" fontId="3" fillId="11" borderId="19"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29" xfId="0" applyFont="1" applyFill="1" applyBorder="1" applyAlignment="1">
      <alignment horizontal="center" vertical="center"/>
    </xf>
    <xf numFmtId="9" fontId="3" fillId="8" borderId="23" xfId="0" applyNumberFormat="1" applyFont="1" applyFill="1" applyBorder="1" applyAlignment="1">
      <alignment horizontal="center" vertical="center"/>
    </xf>
    <xf numFmtId="9" fontId="3" fillId="8" borderId="24" xfId="0" applyNumberFormat="1" applyFont="1" applyFill="1" applyBorder="1" applyAlignment="1">
      <alignment horizontal="center" vertical="center"/>
    </xf>
    <xf numFmtId="9" fontId="3" fillId="8" borderId="19" xfId="0" applyNumberFormat="1" applyFont="1" applyFill="1" applyBorder="1" applyAlignment="1">
      <alignment horizontal="center" vertical="center"/>
    </xf>
    <xf numFmtId="9" fontId="3" fillId="8" borderId="38" xfId="0" applyNumberFormat="1" applyFont="1" applyFill="1" applyBorder="1" applyAlignment="1">
      <alignment horizontal="center" vertical="center"/>
    </xf>
    <xf numFmtId="9" fontId="3" fillId="5" borderId="19" xfId="0" applyNumberFormat="1" applyFont="1" applyFill="1" applyBorder="1" applyAlignment="1">
      <alignment horizontal="center" vertical="center"/>
    </xf>
    <xf numFmtId="9" fontId="3" fillId="5" borderId="38" xfId="0" applyNumberFormat="1" applyFont="1" applyFill="1" applyBorder="1" applyAlignment="1">
      <alignment horizontal="center" vertical="center"/>
    </xf>
    <xf numFmtId="0" fontId="0" fillId="11" borderId="32" xfId="0" applyFill="1" applyBorder="1" applyAlignment="1">
      <alignment horizontal="left" vertical="top" wrapText="1"/>
    </xf>
    <xf numFmtId="0" fontId="0" fillId="11" borderId="19" xfId="0" applyFill="1" applyBorder="1" applyAlignment="1">
      <alignment horizontal="left" vertical="top" wrapText="1"/>
    </xf>
    <xf numFmtId="0" fontId="0" fillId="11" borderId="33" xfId="0" applyFill="1" applyBorder="1" applyAlignment="1">
      <alignment horizontal="left" vertical="top" wrapText="1"/>
    </xf>
    <xf numFmtId="0" fontId="0" fillId="11" borderId="29" xfId="0" applyFill="1" applyBorder="1" applyAlignment="1">
      <alignment horizontal="left" vertical="top" wrapText="1"/>
    </xf>
    <xf numFmtId="0" fontId="0" fillId="11" borderId="25" xfId="0" applyFill="1" applyBorder="1" applyAlignment="1">
      <alignment horizontal="center" vertical="center"/>
    </xf>
    <xf numFmtId="0" fontId="0" fillId="11" borderId="28" xfId="0" applyFill="1" applyBorder="1" applyAlignment="1">
      <alignment horizontal="center" vertical="center"/>
    </xf>
    <xf numFmtId="0" fontId="0" fillId="11" borderId="20" xfId="0" applyFill="1" applyBorder="1" applyAlignment="1">
      <alignment horizontal="center" vertical="center"/>
    </xf>
    <xf numFmtId="0" fontId="0" fillId="11" borderId="30" xfId="0" applyFill="1" applyBorder="1" applyAlignment="1">
      <alignment horizontal="center" vertical="center"/>
    </xf>
    <xf numFmtId="0" fontId="0" fillId="11" borderId="26" xfId="0" applyFill="1" applyBorder="1" applyAlignment="1">
      <alignment horizontal="center" vertical="center"/>
    </xf>
    <xf numFmtId="0" fontId="0" fillId="11" borderId="31" xfId="0" applyFill="1" applyBorder="1" applyAlignment="1">
      <alignment horizontal="center" vertical="center"/>
    </xf>
    <xf numFmtId="9" fontId="3" fillId="8" borderId="29" xfId="0" applyNumberFormat="1" applyFont="1" applyFill="1" applyBorder="1" applyAlignment="1">
      <alignment horizontal="center" vertical="center"/>
    </xf>
    <xf numFmtId="9" fontId="3" fillId="8" borderId="39" xfId="0" applyNumberFormat="1" applyFont="1" applyFill="1" applyBorder="1" applyAlignment="1">
      <alignment horizontal="center" vertical="center"/>
    </xf>
    <xf numFmtId="0" fontId="10" fillId="5" borderId="16" xfId="0" applyFont="1" applyFill="1" applyBorder="1" applyAlignment="1">
      <alignment horizontal="center"/>
    </xf>
    <xf numFmtId="0" fontId="3" fillId="14" borderId="35" xfId="0" applyFont="1" applyFill="1" applyBorder="1" applyAlignment="1">
      <alignment horizontal="center"/>
    </xf>
    <xf numFmtId="0" fontId="0" fillId="11" borderId="45" xfId="0" applyFill="1" applyBorder="1" applyAlignment="1">
      <alignment horizontal="center" vertical="center"/>
    </xf>
    <xf numFmtId="0" fontId="0" fillId="11" borderId="52" xfId="0" applyFill="1" applyBorder="1" applyAlignment="1">
      <alignment horizontal="center" vertical="center"/>
    </xf>
    <xf numFmtId="0" fontId="3" fillId="14" borderId="36" xfId="0" applyFont="1" applyFill="1" applyBorder="1" applyAlignment="1">
      <alignment horizontal="center"/>
    </xf>
    <xf numFmtId="1" fontId="3" fillId="8" borderId="23" xfId="0" applyNumberFormat="1" applyFont="1" applyFill="1" applyBorder="1" applyAlignment="1">
      <alignment horizontal="center" vertical="center"/>
    </xf>
    <xf numFmtId="1" fontId="3" fillId="8" borderId="24" xfId="0" applyNumberFormat="1" applyFont="1" applyFill="1" applyBorder="1" applyAlignment="1">
      <alignment horizontal="center" vertical="center"/>
    </xf>
    <xf numFmtId="1" fontId="3" fillId="8" borderId="19" xfId="0" applyNumberFormat="1" applyFont="1" applyFill="1" applyBorder="1" applyAlignment="1">
      <alignment horizontal="center" vertical="center"/>
    </xf>
    <xf numFmtId="1" fontId="3" fillId="8" borderId="38"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9" fontId="3" fillId="11" borderId="19" xfId="0" applyNumberFormat="1" applyFont="1" applyFill="1" applyBorder="1" applyAlignment="1">
      <alignment horizontal="center" vertical="center"/>
    </xf>
    <xf numFmtId="0" fontId="51" fillId="19" borderId="17" xfId="0" applyFont="1" applyFill="1" applyBorder="1" applyAlignment="1">
      <alignment horizontal="center"/>
    </xf>
    <xf numFmtId="0" fontId="51" fillId="19" borderId="0" xfId="0" applyFont="1" applyFill="1" applyAlignment="1">
      <alignment horizontal="center"/>
    </xf>
    <xf numFmtId="0" fontId="51" fillId="5" borderId="17" xfId="0" applyFont="1" applyFill="1" applyBorder="1" applyAlignment="1">
      <alignment horizontal="center"/>
    </xf>
    <xf numFmtId="0" fontId="51" fillId="5" borderId="0" xfId="0" applyFont="1" applyFill="1" applyAlignment="1">
      <alignment horizontal="center"/>
    </xf>
    <xf numFmtId="0" fontId="39" fillId="5" borderId="0" xfId="0" applyFont="1" applyFill="1" applyAlignment="1">
      <alignment horizontal="center"/>
    </xf>
    <xf numFmtId="0" fontId="0" fillId="5" borderId="0" xfId="0" applyFill="1" applyAlignment="1">
      <alignment horizontal="center"/>
    </xf>
    <xf numFmtId="0" fontId="0" fillId="5" borderId="13" xfId="0" applyFill="1" applyBorder="1" applyAlignment="1">
      <alignment horizontal="left" vertical="top" wrapText="1"/>
    </xf>
    <xf numFmtId="0" fontId="0" fillId="5" borderId="13" xfId="0" applyFill="1" applyBorder="1" applyAlignment="1">
      <alignment horizontal="left" vertical="top"/>
    </xf>
    <xf numFmtId="0" fontId="0" fillId="5" borderId="0" xfId="0" applyFill="1" applyAlignment="1">
      <alignment horizontal="left" vertical="top"/>
    </xf>
    <xf numFmtId="0" fontId="9" fillId="5" borderId="0" xfId="0" applyFont="1" applyFill="1" applyAlignment="1">
      <alignment horizontal="center"/>
    </xf>
    <xf numFmtId="0" fontId="9" fillId="5" borderId="16" xfId="0" applyFont="1" applyFill="1" applyBorder="1" applyAlignment="1">
      <alignment horizontal="center"/>
    </xf>
    <xf numFmtId="0" fontId="0" fillId="5" borderId="0" xfId="0" applyFill="1" applyAlignment="1">
      <alignment horizontal="left" vertical="top" wrapText="1"/>
    </xf>
    <xf numFmtId="0" fontId="3" fillId="13" borderId="34" xfId="0" applyFont="1" applyFill="1" applyBorder="1" applyAlignment="1">
      <alignment horizontal="center" shrinkToFit="1"/>
    </xf>
    <xf numFmtId="0" fontId="3" fillId="13" borderId="35" xfId="0" applyFont="1" applyFill="1" applyBorder="1" applyAlignment="1">
      <alignment horizontal="center" shrinkToFit="1"/>
    </xf>
    <xf numFmtId="0" fontId="0" fillId="11" borderId="37" xfId="0" applyFill="1" applyBorder="1" applyAlignment="1">
      <alignment horizontal="left" vertical="top" wrapText="1"/>
    </xf>
    <xf numFmtId="0" fontId="0" fillId="11" borderId="23" xfId="0" applyFill="1" applyBorder="1" applyAlignment="1">
      <alignment horizontal="left" vertical="top" wrapText="1"/>
    </xf>
    <xf numFmtId="0" fontId="0" fillId="5" borderId="32" xfId="0" applyFill="1" applyBorder="1" applyAlignment="1">
      <alignment horizontal="left" vertical="top" wrapText="1"/>
    </xf>
    <xf numFmtId="0" fontId="0" fillId="5" borderId="19" xfId="0" applyFill="1" applyBorder="1" applyAlignment="1">
      <alignment horizontal="left" vertical="top" wrapText="1"/>
    </xf>
    <xf numFmtId="0" fontId="0" fillId="11" borderId="35" xfId="0" applyFill="1" applyBorder="1" applyAlignment="1">
      <alignment horizontal="center" vertical="center"/>
    </xf>
    <xf numFmtId="0" fontId="0" fillId="11" borderId="21" xfId="0" applyFill="1" applyBorder="1" applyAlignment="1">
      <alignment horizontal="center" vertical="center"/>
    </xf>
    <xf numFmtId="0" fontId="0" fillId="11" borderId="22" xfId="0" applyFill="1" applyBorder="1" applyAlignment="1">
      <alignment horizontal="center" vertical="center"/>
    </xf>
    <xf numFmtId="0" fontId="0" fillId="5" borderId="25" xfId="0" applyFill="1" applyBorder="1" applyAlignment="1">
      <alignment horizontal="center" vertical="center"/>
    </xf>
    <xf numFmtId="0" fontId="0" fillId="11" borderId="36" xfId="0" applyFill="1" applyBorder="1" applyAlignment="1">
      <alignment horizontal="center" vertical="center"/>
    </xf>
    <xf numFmtId="0" fontId="0" fillId="11" borderId="27"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11" borderId="22" xfId="0" applyFill="1" applyBorder="1" applyAlignment="1">
      <alignment horizontal="left" vertical="top" wrapText="1"/>
    </xf>
    <xf numFmtId="0" fontId="0" fillId="11" borderId="25" xfId="0" applyFill="1" applyBorder="1" applyAlignment="1">
      <alignment horizontal="left" vertical="top" wrapText="1"/>
    </xf>
    <xf numFmtId="0" fontId="68" fillId="5" borderId="5" xfId="0" applyFont="1" applyFill="1" applyBorder="1" applyAlignment="1">
      <alignment horizontal="left" vertical="top" wrapText="1"/>
    </xf>
    <xf numFmtId="0" fontId="68" fillId="5" borderId="17" xfId="0" applyFont="1" applyFill="1" applyBorder="1" applyAlignment="1">
      <alignment horizontal="left" vertical="top" wrapText="1"/>
    </xf>
    <xf numFmtId="0" fontId="68" fillId="5" borderId="6" xfId="0" applyFont="1" applyFill="1" applyBorder="1" applyAlignment="1">
      <alignment horizontal="left" vertical="top" wrapText="1"/>
    </xf>
    <xf numFmtId="0" fontId="68" fillId="5" borderId="7" xfId="0" applyFont="1" applyFill="1" applyBorder="1" applyAlignment="1">
      <alignment horizontal="left" vertical="top" wrapText="1"/>
    </xf>
    <xf numFmtId="0" fontId="68" fillId="5" borderId="0" xfId="0" applyFont="1" applyFill="1" applyAlignment="1">
      <alignment horizontal="left" vertical="top" wrapText="1"/>
    </xf>
    <xf numFmtId="0" fontId="68" fillId="5" borderId="8" xfId="0" applyFont="1" applyFill="1" applyBorder="1" applyAlignment="1">
      <alignment horizontal="left" vertical="top" wrapText="1"/>
    </xf>
    <xf numFmtId="0" fontId="68" fillId="5" borderId="9" xfId="0" applyFont="1" applyFill="1" applyBorder="1" applyAlignment="1">
      <alignment horizontal="left" vertical="top" wrapText="1"/>
    </xf>
    <xf numFmtId="0" fontId="68" fillId="5" borderId="18" xfId="0" applyFont="1" applyFill="1" applyBorder="1" applyAlignment="1">
      <alignment horizontal="left" vertical="top" wrapText="1"/>
    </xf>
    <xf numFmtId="0" fontId="68" fillId="5" borderId="10" xfId="0" applyFont="1" applyFill="1" applyBorder="1" applyAlignment="1">
      <alignment horizontal="left" vertical="top" wrapText="1"/>
    </xf>
    <xf numFmtId="0" fontId="0" fillId="5" borderId="0" xfId="0" applyFill="1" applyAlignment="1">
      <alignment horizontal="center" shrinkToFit="1"/>
    </xf>
    <xf numFmtId="0" fontId="0" fillId="19" borderId="0" xfId="0" applyFill="1" applyAlignment="1">
      <alignment horizontal="center" shrinkToFit="1"/>
    </xf>
    <xf numFmtId="0" fontId="3" fillId="8" borderId="42" xfId="0" applyFont="1" applyFill="1" applyBorder="1" applyAlignment="1">
      <alignment horizontal="center" shrinkToFit="1"/>
    </xf>
    <xf numFmtId="0" fontId="3" fillId="8" borderId="43" xfId="0" applyFont="1" applyFill="1" applyBorder="1" applyAlignment="1">
      <alignment horizontal="center" shrinkToFit="1"/>
    </xf>
    <xf numFmtId="0" fontId="3" fillId="8" borderId="44" xfId="0" applyFont="1" applyFill="1" applyBorder="1" applyAlignment="1">
      <alignment horizontal="center" shrinkToFit="1"/>
    </xf>
    <xf numFmtId="0" fontId="7" fillId="5" borderId="5" xfId="0" applyFont="1" applyFill="1" applyBorder="1" applyAlignment="1">
      <alignment horizontal="left" vertical="top" wrapText="1"/>
    </xf>
    <xf numFmtId="0" fontId="7" fillId="5" borderId="17"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9" xfId="0" applyFont="1" applyFill="1" applyBorder="1" applyAlignment="1">
      <alignment horizontal="left" vertical="top" wrapText="1"/>
    </xf>
    <xf numFmtId="0" fontId="7" fillId="5" borderId="18" xfId="0" applyFont="1" applyFill="1" applyBorder="1" applyAlignment="1">
      <alignment horizontal="left" vertical="top" wrapText="1"/>
    </xf>
    <xf numFmtId="0" fontId="7" fillId="5" borderId="10" xfId="0" applyFont="1" applyFill="1" applyBorder="1" applyAlignment="1">
      <alignment horizontal="left" vertical="top" wrapText="1"/>
    </xf>
    <xf numFmtId="0" fontId="3" fillId="14" borderId="42" xfId="0" applyFont="1" applyFill="1" applyBorder="1" applyAlignment="1">
      <alignment horizontal="center" shrinkToFit="1"/>
    </xf>
    <xf numFmtId="0" fontId="3" fillId="14" borderId="43" xfId="0" applyFont="1" applyFill="1" applyBorder="1" applyAlignment="1">
      <alignment horizontal="center" shrinkToFit="1"/>
    </xf>
    <xf numFmtId="0" fontId="3" fillId="14" borderId="44" xfId="0" applyFont="1" applyFill="1" applyBorder="1" applyAlignment="1">
      <alignment horizontal="center" shrinkToFit="1"/>
    </xf>
    <xf numFmtId="9" fontId="7" fillId="5" borderId="5" xfId="0" applyNumberFormat="1" applyFont="1" applyFill="1" applyBorder="1" applyAlignment="1">
      <alignment horizontal="left" vertical="top" wrapText="1"/>
    </xf>
    <xf numFmtId="9" fontId="7" fillId="5" borderId="17" xfId="0" applyNumberFormat="1" applyFont="1" applyFill="1" applyBorder="1" applyAlignment="1">
      <alignment horizontal="left" vertical="top" wrapText="1"/>
    </xf>
    <xf numFmtId="9" fontId="7" fillId="5" borderId="6" xfId="0" applyNumberFormat="1" applyFont="1" applyFill="1" applyBorder="1" applyAlignment="1">
      <alignment horizontal="left" vertical="top" wrapText="1"/>
    </xf>
    <xf numFmtId="9" fontId="7" fillId="5" borderId="7" xfId="0" applyNumberFormat="1" applyFont="1" applyFill="1" applyBorder="1" applyAlignment="1">
      <alignment horizontal="left" vertical="top" wrapText="1"/>
    </xf>
    <xf numFmtId="9" fontId="7" fillId="5" borderId="0" xfId="0" applyNumberFormat="1" applyFont="1" applyFill="1" applyAlignment="1">
      <alignment horizontal="left" vertical="top" wrapText="1"/>
    </xf>
    <xf numFmtId="9" fontId="7" fillId="5" borderId="8" xfId="0" applyNumberFormat="1" applyFont="1" applyFill="1" applyBorder="1" applyAlignment="1">
      <alignment horizontal="left" vertical="top" wrapText="1"/>
    </xf>
    <xf numFmtId="9" fontId="7" fillId="5" borderId="9" xfId="0" applyNumberFormat="1" applyFont="1" applyFill="1" applyBorder="1" applyAlignment="1">
      <alignment horizontal="left" vertical="top" wrapText="1"/>
    </xf>
    <xf numFmtId="9" fontId="7" fillId="5" borderId="18" xfId="0" applyNumberFormat="1" applyFont="1" applyFill="1" applyBorder="1" applyAlignment="1">
      <alignment horizontal="left" vertical="top" wrapText="1"/>
    </xf>
    <xf numFmtId="9" fontId="7" fillId="5" borderId="10" xfId="0" applyNumberFormat="1" applyFont="1" applyFill="1" applyBorder="1" applyAlignment="1">
      <alignment horizontal="left" vertical="top" wrapText="1"/>
    </xf>
    <xf numFmtId="0" fontId="1" fillId="20" borderId="42" xfId="0" applyFont="1" applyFill="1" applyBorder="1" applyAlignment="1">
      <alignment horizontal="center" shrinkToFit="1"/>
    </xf>
    <xf numFmtId="0" fontId="1" fillId="20" borderId="43" xfId="0" applyFont="1" applyFill="1" applyBorder="1" applyAlignment="1">
      <alignment horizontal="center" shrinkToFit="1"/>
    </xf>
    <xf numFmtId="0" fontId="1" fillId="20" borderId="44" xfId="0" applyFont="1" applyFill="1" applyBorder="1" applyAlignment="1">
      <alignment horizontal="center" shrinkToFit="1"/>
    </xf>
    <xf numFmtId="1" fontId="3" fillId="5" borderId="19" xfId="0" applyNumberFormat="1" applyFont="1" applyFill="1" applyBorder="1" applyAlignment="1">
      <alignment horizontal="center" vertical="center"/>
    </xf>
    <xf numFmtId="1" fontId="3" fillId="5" borderId="38" xfId="0" applyNumberFormat="1" applyFont="1" applyFill="1" applyBorder="1" applyAlignment="1">
      <alignment horizontal="center" vertical="center"/>
    </xf>
    <xf numFmtId="1" fontId="3" fillId="8" borderId="29" xfId="0" applyNumberFormat="1" applyFont="1" applyFill="1" applyBorder="1" applyAlignment="1">
      <alignment horizontal="center" vertical="center"/>
    </xf>
    <xf numFmtId="1" fontId="3" fillId="8" borderId="3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1" fontId="3" fillId="11" borderId="19" xfId="0" applyNumberFormat="1" applyFont="1" applyFill="1" applyBorder="1" applyAlignment="1">
      <alignment horizontal="center" vertical="center"/>
    </xf>
    <xf numFmtId="9" fontId="3" fillId="11" borderId="29" xfId="0" applyNumberFormat="1" applyFont="1" applyFill="1" applyBorder="1" applyAlignment="1">
      <alignment horizontal="center" vertical="center"/>
    </xf>
    <xf numFmtId="1" fontId="3" fillId="11" borderId="29" xfId="0" applyNumberFormat="1" applyFont="1" applyFill="1" applyBorder="1" applyAlignment="1">
      <alignment horizontal="center" vertical="center"/>
    </xf>
    <xf numFmtId="0" fontId="0" fillId="5" borderId="52" xfId="0" applyFill="1" applyBorder="1" applyAlignment="1">
      <alignment horizontal="center" vertical="center"/>
    </xf>
    <xf numFmtId="1" fontId="47" fillId="5" borderId="5" xfId="0" applyNumberFormat="1" applyFont="1" applyFill="1" applyBorder="1" applyAlignment="1">
      <alignment horizontal="center" vertical="center"/>
    </xf>
    <xf numFmtId="1" fontId="47" fillId="5" borderId="6" xfId="0" applyNumberFormat="1" applyFont="1" applyFill="1" applyBorder="1" applyAlignment="1">
      <alignment horizontal="center" vertical="center"/>
    </xf>
    <xf numFmtId="1" fontId="47" fillId="5" borderId="7" xfId="0" applyNumberFormat="1" applyFont="1" applyFill="1" applyBorder="1" applyAlignment="1">
      <alignment horizontal="center" vertical="center"/>
    </xf>
    <xf numFmtId="1" fontId="47" fillId="5" borderId="8" xfId="0" applyNumberFormat="1" applyFont="1" applyFill="1" applyBorder="1" applyAlignment="1">
      <alignment horizontal="center" vertical="center"/>
    </xf>
    <xf numFmtId="1" fontId="47" fillId="5" borderId="9" xfId="0" applyNumberFormat="1" applyFont="1" applyFill="1" applyBorder="1" applyAlignment="1">
      <alignment horizontal="center" vertical="center"/>
    </xf>
    <xf numFmtId="1" fontId="47" fillId="5" borderId="10" xfId="0" applyNumberFormat="1" applyFont="1" applyFill="1" applyBorder="1" applyAlignment="1">
      <alignment horizontal="center" vertical="center"/>
    </xf>
    <xf numFmtId="1" fontId="47" fillId="19" borderId="5" xfId="0" applyNumberFormat="1" applyFont="1" applyFill="1" applyBorder="1" applyAlignment="1">
      <alignment horizontal="center" vertical="center"/>
    </xf>
    <xf numFmtId="0" fontId="47" fillId="19" borderId="6" xfId="0" applyFont="1" applyFill="1" applyBorder="1" applyAlignment="1">
      <alignment horizontal="center" vertical="center"/>
    </xf>
    <xf numFmtId="0" fontId="47" fillId="19" borderId="7" xfId="0" applyFont="1" applyFill="1" applyBorder="1" applyAlignment="1">
      <alignment horizontal="center" vertical="center"/>
    </xf>
    <xf numFmtId="0" fontId="47" fillId="19" borderId="8" xfId="0" applyFont="1" applyFill="1" applyBorder="1" applyAlignment="1">
      <alignment horizontal="center" vertical="center"/>
    </xf>
    <xf numFmtId="0" fontId="47" fillId="19" borderId="9" xfId="0" applyFont="1" applyFill="1" applyBorder="1" applyAlignment="1">
      <alignment horizontal="center" vertical="center"/>
    </xf>
    <xf numFmtId="0" fontId="47" fillId="19" borderId="10" xfId="0" applyFont="1" applyFill="1" applyBorder="1" applyAlignment="1">
      <alignment horizontal="center" vertical="center"/>
    </xf>
    <xf numFmtId="0" fontId="0" fillId="11" borderId="28" xfId="0" applyFill="1" applyBorder="1" applyAlignment="1">
      <alignment horizontal="left" vertical="top" wrapText="1"/>
    </xf>
    <xf numFmtId="0" fontId="0" fillId="19" borderId="0" xfId="0" applyFill="1" applyAlignment="1">
      <alignment horizontal="center"/>
    </xf>
    <xf numFmtId="0" fontId="47" fillId="5" borderId="6" xfId="0" applyFont="1" applyFill="1" applyBorder="1" applyAlignment="1">
      <alignment horizontal="center" vertical="center"/>
    </xf>
    <xf numFmtId="0" fontId="47" fillId="5" borderId="7" xfId="0" applyFont="1" applyFill="1" applyBorder="1" applyAlignment="1">
      <alignment horizontal="center" vertical="center"/>
    </xf>
    <xf numFmtId="0" fontId="47" fillId="5" borderId="8" xfId="0" applyFont="1" applyFill="1" applyBorder="1" applyAlignment="1">
      <alignment horizontal="center" vertical="center"/>
    </xf>
    <xf numFmtId="0" fontId="47" fillId="5" borderId="9" xfId="0" applyFont="1" applyFill="1" applyBorder="1" applyAlignment="1">
      <alignment horizontal="center" vertical="center"/>
    </xf>
    <xf numFmtId="0" fontId="47" fillId="5" borderId="10" xfId="0" applyFont="1" applyFill="1" applyBorder="1" applyAlignment="1">
      <alignment horizontal="center" vertical="center"/>
    </xf>
    <xf numFmtId="0" fontId="0" fillId="5" borderId="25" xfId="0" applyFill="1" applyBorder="1" applyAlignment="1">
      <alignment horizontal="left" vertical="top" wrapText="1"/>
    </xf>
    <xf numFmtId="0" fontId="0" fillId="11" borderId="48" xfId="0" applyFill="1" applyBorder="1" applyAlignment="1">
      <alignment horizontal="center" vertical="center"/>
    </xf>
    <xf numFmtId="0" fontId="0" fillId="5" borderId="7" xfId="0" applyFill="1" applyBorder="1" applyAlignment="1">
      <alignment horizontal="left" vertical="top" wrapText="1"/>
    </xf>
    <xf numFmtId="0" fontId="0" fillId="5" borderId="8" xfId="0" applyFill="1" applyBorder="1" applyAlignment="1">
      <alignment horizontal="left" vertical="top" wrapText="1"/>
    </xf>
    <xf numFmtId="0" fontId="0" fillId="5" borderId="9" xfId="0" applyFill="1" applyBorder="1" applyAlignment="1">
      <alignment horizontal="left" vertical="top" wrapText="1"/>
    </xf>
    <xf numFmtId="0" fontId="0" fillId="5" borderId="18" xfId="0" applyFill="1" applyBorder="1" applyAlignment="1">
      <alignment horizontal="left" vertical="top" wrapText="1"/>
    </xf>
    <xf numFmtId="0" fontId="0" fillId="5" borderId="10" xfId="0" applyFill="1" applyBorder="1" applyAlignment="1">
      <alignment horizontal="left" vertical="top" wrapText="1"/>
    </xf>
    <xf numFmtId="0" fontId="3" fillId="14" borderId="7" xfId="0" applyFont="1" applyFill="1" applyBorder="1" applyAlignment="1">
      <alignment horizontal="center" shrinkToFit="1"/>
    </xf>
    <xf numFmtId="0" fontId="3" fillId="14" borderId="0" xfId="0" applyFont="1" applyFill="1" applyAlignment="1">
      <alignment horizontal="center" shrinkToFit="1"/>
    </xf>
    <xf numFmtId="0" fontId="3" fillId="14" borderId="8" xfId="0" applyFont="1" applyFill="1" applyBorder="1" applyAlignment="1">
      <alignment horizontal="center" shrinkToFit="1"/>
    </xf>
    <xf numFmtId="0" fontId="1" fillId="20" borderId="7" xfId="0" applyFont="1" applyFill="1" applyBorder="1" applyAlignment="1">
      <alignment horizontal="center" shrinkToFit="1"/>
    </xf>
    <xf numFmtId="0" fontId="1" fillId="20" borderId="0" xfId="0" applyFont="1" applyFill="1" applyAlignment="1">
      <alignment horizontal="center" shrinkToFit="1"/>
    </xf>
    <xf numFmtId="0" fontId="1" fillId="20" borderId="8" xfId="0" applyFont="1" applyFill="1" applyBorder="1" applyAlignment="1">
      <alignment horizontal="center" shrinkToFit="1"/>
    </xf>
    <xf numFmtId="0" fontId="0" fillId="0" borderId="5" xfId="0" applyBorder="1" applyAlignment="1">
      <alignment horizontal="left" vertical="top" wrapText="1"/>
    </xf>
    <xf numFmtId="0" fontId="0" fillId="0" borderId="17"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8" xfId="0" applyBorder="1" applyAlignment="1">
      <alignment horizontal="left" vertical="top" wrapText="1"/>
    </xf>
    <xf numFmtId="0" fontId="0" fillId="0" borderId="10" xfId="0" applyBorder="1" applyAlignment="1">
      <alignment horizontal="left" vertical="top" wrapText="1"/>
    </xf>
    <xf numFmtId="3" fontId="47" fillId="5" borderId="5" xfId="0" applyNumberFormat="1" applyFont="1" applyFill="1" applyBorder="1" applyAlignment="1">
      <alignment horizontal="center" vertical="center"/>
    </xf>
    <xf numFmtId="3" fontId="47" fillId="5" borderId="6" xfId="0" applyNumberFormat="1" applyFont="1" applyFill="1" applyBorder="1" applyAlignment="1">
      <alignment horizontal="center" vertical="center"/>
    </xf>
    <xf numFmtId="3" fontId="47" fillId="5" borderId="7" xfId="0" applyNumberFormat="1" applyFont="1" applyFill="1" applyBorder="1" applyAlignment="1">
      <alignment horizontal="center" vertical="center"/>
    </xf>
    <xf numFmtId="3" fontId="47" fillId="5" borderId="8" xfId="0" applyNumberFormat="1" applyFont="1" applyFill="1" applyBorder="1" applyAlignment="1">
      <alignment horizontal="center" vertical="center"/>
    </xf>
    <xf numFmtId="3" fontId="47" fillId="5" borderId="9" xfId="0" applyNumberFormat="1" applyFont="1" applyFill="1" applyBorder="1" applyAlignment="1">
      <alignment horizontal="center" vertical="center"/>
    </xf>
    <xf numFmtId="3" fontId="47" fillId="5" borderId="10" xfId="0" applyNumberFormat="1" applyFont="1" applyFill="1" applyBorder="1" applyAlignment="1">
      <alignment horizontal="center" vertical="center"/>
    </xf>
    <xf numFmtId="0" fontId="1" fillId="4" borderId="42" xfId="0" applyFont="1" applyFill="1" applyBorder="1" applyAlignment="1">
      <alignment horizontal="center"/>
    </xf>
    <xf numFmtId="0" fontId="1" fillId="4" borderId="43" xfId="0" applyFont="1" applyFill="1" applyBorder="1" applyAlignment="1">
      <alignment horizontal="center"/>
    </xf>
    <xf numFmtId="0" fontId="1" fillId="4" borderId="44" xfId="0" applyFont="1" applyFill="1" applyBorder="1" applyAlignment="1">
      <alignment horizontal="center"/>
    </xf>
    <xf numFmtId="0" fontId="0" fillId="5" borderId="5" xfId="0" applyFill="1" applyBorder="1" applyAlignment="1">
      <alignment horizontal="left" vertical="top" wrapText="1"/>
    </xf>
    <xf numFmtId="0" fontId="0" fillId="5" borderId="17" xfId="0" applyFill="1" applyBorder="1" applyAlignment="1">
      <alignment horizontal="left" vertical="top" wrapText="1"/>
    </xf>
    <xf numFmtId="0" fontId="0" fillId="5" borderId="6" xfId="0" applyFill="1" applyBorder="1" applyAlignment="1">
      <alignment horizontal="left" vertical="top" wrapText="1"/>
    </xf>
    <xf numFmtId="0" fontId="10" fillId="5" borderId="0" xfId="0" applyFont="1" applyFill="1" applyAlignment="1">
      <alignment horizontal="center" shrinkToFit="1"/>
    </xf>
    <xf numFmtId="0" fontId="14" fillId="5" borderId="0" xfId="1" applyFill="1" applyBorder="1" applyAlignment="1">
      <alignment horizontal="center" vertical="center"/>
    </xf>
    <xf numFmtId="0" fontId="10" fillId="5" borderId="0" xfId="0" applyFont="1" applyFill="1" applyAlignment="1">
      <alignment horizontal="center" vertical="center"/>
    </xf>
    <xf numFmtId="0" fontId="52" fillId="12" borderId="5" xfId="0" applyFont="1" applyFill="1" applyBorder="1" applyAlignment="1">
      <alignment horizontal="center" vertical="center"/>
    </xf>
    <xf numFmtId="0" fontId="52" fillId="12" borderId="17" xfId="0" applyFont="1" applyFill="1" applyBorder="1" applyAlignment="1">
      <alignment horizontal="center" vertical="center"/>
    </xf>
    <xf numFmtId="0" fontId="52" fillId="12" borderId="6" xfId="0" applyFont="1" applyFill="1" applyBorder="1" applyAlignment="1">
      <alignment horizontal="center" vertical="center"/>
    </xf>
    <xf numFmtId="0" fontId="52" fillId="12" borderId="7" xfId="0" applyFont="1" applyFill="1" applyBorder="1" applyAlignment="1">
      <alignment horizontal="center" vertical="center"/>
    </xf>
    <xf numFmtId="0" fontId="52" fillId="12" borderId="0" xfId="0" applyFont="1" applyFill="1" applyAlignment="1">
      <alignment horizontal="center" vertical="center"/>
    </xf>
    <xf numFmtId="0" fontId="52" fillId="12" borderId="8" xfId="0" applyFont="1" applyFill="1" applyBorder="1" applyAlignment="1">
      <alignment horizontal="center" vertical="center"/>
    </xf>
    <xf numFmtId="0" fontId="52" fillId="12" borderId="9" xfId="0" applyFont="1" applyFill="1" applyBorder="1" applyAlignment="1">
      <alignment horizontal="center" vertical="center"/>
    </xf>
    <xf numFmtId="0" fontId="52" fillId="12" borderId="18" xfId="0" applyFont="1" applyFill="1" applyBorder="1" applyAlignment="1">
      <alignment horizontal="center" vertical="center"/>
    </xf>
    <xf numFmtId="0" fontId="52" fillId="12" borderId="10" xfId="0" applyFont="1" applyFill="1" applyBorder="1" applyAlignment="1">
      <alignment horizontal="center" vertical="center"/>
    </xf>
    <xf numFmtId="0" fontId="1" fillId="4" borderId="5" xfId="0" applyFont="1" applyFill="1" applyBorder="1" applyAlignment="1">
      <alignment horizontal="center"/>
    </xf>
    <xf numFmtId="0" fontId="1" fillId="4" borderId="17" xfId="0" applyFont="1" applyFill="1" applyBorder="1" applyAlignment="1">
      <alignment horizontal="center"/>
    </xf>
    <xf numFmtId="0" fontId="1" fillId="4" borderId="6" xfId="0" applyFont="1" applyFill="1" applyBorder="1" applyAlignment="1">
      <alignment horizontal="center"/>
    </xf>
    <xf numFmtId="0" fontId="56" fillId="8" borderId="7" xfId="0" applyFont="1" applyFill="1" applyBorder="1" applyAlignment="1">
      <alignment horizontal="center" shrinkToFit="1"/>
    </xf>
    <xf numFmtId="0" fontId="56" fillId="8" borderId="8" xfId="0" applyFont="1" applyFill="1" applyBorder="1" applyAlignment="1">
      <alignment horizontal="center" shrinkToFit="1"/>
    </xf>
    <xf numFmtId="0" fontId="0" fillId="5" borderId="5" xfId="0" applyFill="1" applyBorder="1" applyAlignment="1">
      <alignment horizontal="center"/>
    </xf>
    <xf numFmtId="0" fontId="0" fillId="5" borderId="17"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18" xfId="0" applyFill="1" applyBorder="1" applyAlignment="1">
      <alignment horizontal="center"/>
    </xf>
    <xf numFmtId="0" fontId="0" fillId="5" borderId="10" xfId="0" applyFill="1" applyBorder="1" applyAlignment="1">
      <alignment horizontal="center"/>
    </xf>
    <xf numFmtId="0" fontId="56" fillId="8" borderId="9" xfId="0" applyFont="1" applyFill="1" applyBorder="1" applyAlignment="1">
      <alignment horizontal="center" shrinkToFit="1"/>
    </xf>
    <xf numFmtId="0" fontId="56" fillId="8" borderId="10" xfId="0" applyFont="1" applyFill="1" applyBorder="1" applyAlignment="1">
      <alignment horizontal="center" shrinkToFit="1"/>
    </xf>
    <xf numFmtId="0" fontId="58" fillId="16" borderId="5" xfId="0" applyFont="1" applyFill="1" applyBorder="1" applyAlignment="1">
      <alignment horizontal="center"/>
    </xf>
    <xf numFmtId="0" fontId="58" fillId="16" borderId="6" xfId="0" applyFont="1" applyFill="1" applyBorder="1" applyAlignment="1">
      <alignment horizontal="center"/>
    </xf>
    <xf numFmtId="0" fontId="58" fillId="16" borderId="5" xfId="0" applyFont="1" applyFill="1" applyBorder="1" applyAlignment="1">
      <alignment horizontal="center" vertical="center"/>
    </xf>
    <xf numFmtId="0" fontId="58" fillId="16" borderId="17" xfId="0" applyFont="1" applyFill="1" applyBorder="1" applyAlignment="1">
      <alignment horizontal="center" vertical="center"/>
    </xf>
    <xf numFmtId="0" fontId="58" fillId="16" borderId="6" xfId="0" applyFont="1" applyFill="1" applyBorder="1" applyAlignment="1">
      <alignment horizontal="center" vertical="center"/>
    </xf>
    <xf numFmtId="0" fontId="58" fillId="16" borderId="7" xfId="0" applyFont="1" applyFill="1" applyBorder="1" applyAlignment="1">
      <alignment horizontal="center" vertical="center"/>
    </xf>
    <xf numFmtId="0" fontId="58" fillId="16" borderId="0" xfId="0" applyFont="1" applyFill="1" applyAlignment="1">
      <alignment horizontal="center" vertical="center"/>
    </xf>
    <xf numFmtId="0" fontId="58" fillId="16" borderId="8"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59" fillId="8" borderId="5" xfId="0" applyFont="1" applyFill="1" applyBorder="1" applyAlignment="1">
      <alignment horizontal="center" shrinkToFit="1"/>
    </xf>
    <xf numFmtId="0" fontId="59" fillId="8" borderId="17" xfId="0" applyFont="1" applyFill="1" applyBorder="1" applyAlignment="1">
      <alignment horizontal="center" shrinkToFit="1"/>
    </xf>
    <xf numFmtId="3" fontId="60" fillId="8" borderId="7" xfId="0" applyNumberFormat="1" applyFont="1" applyFill="1" applyBorder="1" applyAlignment="1">
      <alignment horizontal="center" shrinkToFit="1"/>
    </xf>
    <xf numFmtId="3" fontId="60" fillId="8" borderId="0" xfId="0" applyNumberFormat="1" applyFont="1" applyFill="1" applyAlignment="1">
      <alignment horizontal="center" shrinkToFit="1"/>
    </xf>
    <xf numFmtId="3" fontId="61" fillId="8" borderId="7" xfId="0" applyNumberFormat="1" applyFont="1" applyFill="1" applyBorder="1" applyAlignment="1">
      <alignment horizontal="center" shrinkToFit="1"/>
    </xf>
    <xf numFmtId="3" fontId="61" fillId="8" borderId="0" xfId="0" applyNumberFormat="1" applyFont="1" applyFill="1" applyAlignment="1">
      <alignment horizontal="center" shrinkToFit="1"/>
    </xf>
    <xf numFmtId="3" fontId="67" fillId="8" borderId="9" xfId="0" applyNumberFormat="1" applyFont="1" applyFill="1" applyBorder="1" applyAlignment="1">
      <alignment horizontal="center"/>
    </xf>
    <xf numFmtId="0" fontId="67" fillId="8" borderId="18" xfId="0" applyFont="1" applyFill="1" applyBorder="1" applyAlignment="1">
      <alignment horizontal="center"/>
    </xf>
    <xf numFmtId="0" fontId="58" fillId="16" borderId="42" xfId="0" applyFont="1" applyFill="1" applyBorder="1" applyAlignment="1">
      <alignment horizontal="center"/>
    </xf>
    <xf numFmtId="0" fontId="58" fillId="16" borderId="43" xfId="0" applyFont="1" applyFill="1" applyBorder="1" applyAlignment="1">
      <alignment horizontal="center"/>
    </xf>
    <xf numFmtId="0" fontId="0" fillId="21" borderId="42" xfId="0" applyFill="1" applyBorder="1" applyAlignment="1">
      <alignment horizontal="center" vertical="center" shrinkToFit="1"/>
    </xf>
    <xf numFmtId="0" fontId="0" fillId="21" borderId="44" xfId="0" applyFill="1" applyBorder="1" applyAlignment="1">
      <alignment horizontal="center" vertical="center" shrinkToFit="1"/>
    </xf>
    <xf numFmtId="0" fontId="0" fillId="21" borderId="42" xfId="0" applyFill="1" applyBorder="1" applyAlignment="1">
      <alignment horizontal="center"/>
    </xf>
    <xf numFmtId="0" fontId="0" fillId="21" borderId="44" xfId="0" applyFill="1" applyBorder="1" applyAlignment="1">
      <alignment horizontal="center"/>
    </xf>
    <xf numFmtId="0" fontId="0" fillId="5" borderId="5" xfId="0" applyFill="1" applyBorder="1" applyAlignment="1">
      <alignment horizontal="center" vertical="center" wrapText="1" shrinkToFit="1"/>
    </xf>
    <xf numFmtId="0" fontId="0" fillId="5" borderId="6" xfId="0" applyFill="1" applyBorder="1" applyAlignment="1">
      <alignment horizontal="center" vertical="center" wrapText="1" shrinkToFit="1"/>
    </xf>
    <xf numFmtId="0" fontId="0" fillId="5" borderId="7" xfId="0" applyFill="1" applyBorder="1" applyAlignment="1">
      <alignment horizontal="center" vertical="center" wrapText="1" shrinkToFit="1"/>
    </xf>
    <xf numFmtId="0" fontId="0" fillId="5" borderId="8" xfId="0" applyFill="1" applyBorder="1" applyAlignment="1">
      <alignment horizontal="center" vertical="center" wrapText="1" shrinkToFit="1"/>
    </xf>
    <xf numFmtId="0" fontId="0" fillId="5" borderId="9" xfId="0" applyFill="1" applyBorder="1" applyAlignment="1">
      <alignment horizontal="center" vertical="center" wrapText="1" shrinkToFit="1"/>
    </xf>
    <xf numFmtId="0" fontId="0" fillId="5" borderId="10" xfId="0" applyFill="1" applyBorder="1" applyAlignment="1">
      <alignment horizontal="center" vertical="center" wrapText="1" shrinkToFit="1"/>
    </xf>
    <xf numFmtId="0" fontId="0" fillId="8" borderId="0" xfId="0" applyFill="1" applyAlignment="1">
      <alignment horizontal="center" vertical="center"/>
    </xf>
    <xf numFmtId="0" fontId="0" fillId="8" borderId="18" xfId="0" applyFill="1" applyBorder="1" applyAlignment="1">
      <alignment horizontal="center" vertic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57" fillId="22" borderId="0" xfId="0" applyFont="1" applyFill="1" applyAlignment="1">
      <alignment horizontal="center" vertical="center"/>
    </xf>
    <xf numFmtId="0" fontId="57" fillId="22" borderId="16" xfId="0" applyFont="1" applyFill="1" applyBorder="1" applyAlignment="1">
      <alignment horizontal="center" vertical="center"/>
    </xf>
    <xf numFmtId="0" fontId="10" fillId="5" borderId="0" xfId="0" applyFont="1" applyFill="1" applyAlignment="1">
      <alignment horizontal="center" vertical="center" wrapText="1"/>
    </xf>
    <xf numFmtId="0" fontId="58" fillId="4" borderId="7" xfId="0" applyFont="1" applyFill="1" applyBorder="1" applyAlignment="1">
      <alignment horizontal="center" vertical="center"/>
    </xf>
    <xf numFmtId="0" fontId="58" fillId="4" borderId="0" xfId="0" applyFont="1" applyFill="1" applyAlignment="1">
      <alignment horizontal="center" vertical="center"/>
    </xf>
    <xf numFmtId="0" fontId="58" fillId="4" borderId="8" xfId="0" applyFont="1" applyFill="1" applyBorder="1" applyAlignment="1">
      <alignment horizontal="center" vertical="center"/>
    </xf>
    <xf numFmtId="0" fontId="14" fillId="5" borderId="0" xfId="1" applyFill="1" applyAlignment="1">
      <alignment horizontal="center" vertical="center"/>
    </xf>
    <xf numFmtId="0" fontId="1" fillId="4" borderId="5"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0" fillId="8" borderId="7" xfId="0" applyFill="1" applyBorder="1" applyAlignment="1">
      <alignment horizontal="center" vertical="top"/>
    </xf>
    <xf numFmtId="0" fontId="0" fillId="8" borderId="0" xfId="0" applyFill="1" applyAlignment="1">
      <alignment horizontal="center" vertical="top"/>
    </xf>
    <xf numFmtId="0" fontId="0" fillId="8" borderId="8" xfId="0" applyFill="1" applyBorder="1" applyAlignment="1">
      <alignment horizontal="center" vertical="top"/>
    </xf>
    <xf numFmtId="0" fontId="0" fillId="8" borderId="9" xfId="0" applyFill="1" applyBorder="1" applyAlignment="1">
      <alignment horizontal="center" vertical="top"/>
    </xf>
    <xf numFmtId="0" fontId="0" fillId="8" borderId="18" xfId="0" applyFill="1" applyBorder="1" applyAlignment="1">
      <alignment horizontal="center" vertical="top"/>
    </xf>
    <xf numFmtId="0" fontId="0" fillId="8" borderId="10" xfId="0" applyFill="1" applyBorder="1" applyAlignment="1">
      <alignment horizontal="center" vertical="top"/>
    </xf>
    <xf numFmtId="0" fontId="0" fillId="8" borderId="5" xfId="0" applyFill="1" applyBorder="1" applyAlignment="1">
      <alignment horizontal="center" vertical="top"/>
    </xf>
    <xf numFmtId="0" fontId="0" fillId="8" borderId="17" xfId="0" applyFill="1" applyBorder="1" applyAlignment="1">
      <alignment horizontal="center" vertical="top"/>
    </xf>
    <xf numFmtId="0" fontId="0" fillId="8" borderId="6" xfId="0" applyFill="1" applyBorder="1" applyAlignment="1">
      <alignment horizontal="center" vertical="top"/>
    </xf>
    <xf numFmtId="0" fontId="0" fillId="8" borderId="5"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0" fillId="8" borderId="10" xfId="0" applyFill="1" applyBorder="1" applyAlignment="1">
      <alignment horizontal="center" vertical="center"/>
    </xf>
    <xf numFmtId="0" fontId="29" fillId="4" borderId="50" xfId="0" applyFont="1" applyFill="1" applyBorder="1" applyAlignment="1">
      <alignment horizontal="center"/>
    </xf>
    <xf numFmtId="0" fontId="29" fillId="4" borderId="51" xfId="0" applyFont="1" applyFill="1" applyBorder="1" applyAlignment="1">
      <alignment horizontal="center"/>
    </xf>
    <xf numFmtId="0" fontId="29" fillId="4" borderId="32" xfId="0" applyFont="1" applyFill="1" applyBorder="1" applyAlignment="1">
      <alignment horizontal="center"/>
    </xf>
    <xf numFmtId="0" fontId="37" fillId="0" borderId="50" xfId="0" applyFont="1" applyBorder="1" applyAlignment="1">
      <alignment vertical="center"/>
    </xf>
    <xf numFmtId="0" fontId="37" fillId="0" borderId="32" xfId="0" applyFont="1" applyBorder="1" applyAlignment="1">
      <alignment vertical="center"/>
    </xf>
    <xf numFmtId="0" fontId="37" fillId="0" borderId="50" xfId="0" applyFont="1" applyBorder="1" applyAlignment="1">
      <alignment horizontal="center" vertical="center"/>
    </xf>
    <xf numFmtId="0" fontId="37" fillId="0" borderId="51" xfId="0" applyFont="1" applyBorder="1" applyAlignment="1">
      <alignment horizontal="center" vertical="center"/>
    </xf>
    <xf numFmtId="0" fontId="37" fillId="0" borderId="32" xfId="0" applyFont="1" applyBorder="1" applyAlignment="1">
      <alignment horizontal="center" vertical="center"/>
    </xf>
    <xf numFmtId="0" fontId="15" fillId="0" borderId="50" xfId="1" applyFont="1" applyBorder="1" applyAlignment="1" applyProtection="1">
      <alignment horizontal="center" vertical="center"/>
    </xf>
    <xf numFmtId="0" fontId="15" fillId="0" borderId="51" xfId="1" applyFont="1" applyBorder="1" applyAlignment="1" applyProtection="1">
      <alignment horizontal="center" vertical="center"/>
    </xf>
    <xf numFmtId="0" fontId="15" fillId="0" borderId="32" xfId="1" applyFont="1" applyBorder="1" applyAlignment="1" applyProtection="1">
      <alignment horizontal="center" vertical="center"/>
    </xf>
    <xf numFmtId="0" fontId="13" fillId="0" borderId="0" xfId="0" applyFont="1" applyAlignment="1">
      <alignment horizontal="right" vertical="center"/>
    </xf>
    <xf numFmtId="0" fontId="15" fillId="0" borderId="0" xfId="1" applyFont="1" applyAlignment="1" applyProtection="1">
      <alignment horizontal="right"/>
    </xf>
    <xf numFmtId="0" fontId="37" fillId="0" borderId="19" xfId="0" applyFont="1" applyBorder="1" applyAlignment="1">
      <alignment vertical="center"/>
    </xf>
    <xf numFmtId="0" fontId="69" fillId="0" borderId="62" xfId="0" applyFont="1" applyBorder="1" applyAlignment="1">
      <alignment horizontal="center" vertical="center"/>
    </xf>
    <xf numFmtId="0" fontId="65" fillId="0" borderId="63" xfId="0" applyFont="1" applyBorder="1"/>
    <xf numFmtId="0" fontId="65" fillId="0" borderId="64" xfId="0" applyFont="1" applyBorder="1"/>
    <xf numFmtId="0" fontId="37" fillId="0" borderId="50" xfId="0" applyFont="1" applyBorder="1" applyAlignment="1">
      <alignment vertical="center" wrapText="1"/>
    </xf>
    <xf numFmtId="0" fontId="37" fillId="0" borderId="32" xfId="0" applyFont="1" applyBorder="1" applyAlignment="1">
      <alignment vertical="center" wrapText="1"/>
    </xf>
    <xf numFmtId="3" fontId="37" fillId="0" borderId="12" xfId="0" applyNumberFormat="1" applyFont="1" applyBorder="1" applyAlignment="1">
      <alignment horizontal="center" vertical="center"/>
    </xf>
    <xf numFmtId="0" fontId="37" fillId="0" borderId="13" xfId="0" applyFont="1" applyBorder="1" applyAlignment="1">
      <alignment horizontal="center" vertical="center"/>
    </xf>
    <xf numFmtId="0" fontId="37" fillId="0" borderId="15" xfId="0" applyFont="1" applyBorder="1" applyAlignment="1">
      <alignment horizontal="center" vertical="center"/>
    </xf>
    <xf numFmtId="0" fontId="37" fillId="0" borderId="19" xfId="0" applyFont="1" applyBorder="1" applyAlignment="1">
      <alignment vertical="center" wrapText="1"/>
    </xf>
    <xf numFmtId="0" fontId="37" fillId="0" borderId="19" xfId="0" applyFont="1" applyBorder="1" applyAlignment="1">
      <alignment horizontal="center" vertical="center"/>
    </xf>
    <xf numFmtId="0" fontId="30" fillId="6" borderId="0" xfId="0" applyFont="1" applyFill="1" applyAlignment="1">
      <alignment horizontal="center" vertical="top" wrapText="1"/>
    </xf>
    <xf numFmtId="0" fontId="37" fillId="0" borderId="51" xfId="0" applyFont="1" applyBorder="1" applyAlignment="1">
      <alignment vertical="center" wrapText="1"/>
    </xf>
    <xf numFmtId="0" fontId="37" fillId="0" borderId="40" xfId="0" applyFont="1" applyBorder="1" applyAlignment="1">
      <alignment horizontal="left" vertical="center"/>
    </xf>
    <xf numFmtId="0" fontId="37" fillId="0" borderId="16" xfId="0" applyFont="1" applyBorder="1" applyAlignment="1">
      <alignment horizontal="left" vertical="center"/>
    </xf>
    <xf numFmtId="0" fontId="37" fillId="0" borderId="41" xfId="0" applyFont="1" applyBorder="1" applyAlignment="1">
      <alignment horizontal="left" vertical="center"/>
    </xf>
    <xf numFmtId="0" fontId="62" fillId="6" borderId="12" xfId="0" applyFont="1" applyFill="1" applyBorder="1" applyAlignment="1">
      <alignment horizontal="left" vertical="top" wrapText="1"/>
    </xf>
    <xf numFmtId="0" fontId="62" fillId="6" borderId="13" xfId="0" applyFont="1" applyFill="1" applyBorder="1" applyAlignment="1">
      <alignment horizontal="left" vertical="top" wrapText="1"/>
    </xf>
    <xf numFmtId="0" fontId="62" fillId="6" borderId="15" xfId="0" applyFont="1" applyFill="1" applyBorder="1" applyAlignment="1">
      <alignment horizontal="left" vertical="top" wrapText="1"/>
    </xf>
    <xf numFmtId="0" fontId="62" fillId="6" borderId="11" xfId="0" applyFont="1" applyFill="1" applyBorder="1" applyAlignment="1">
      <alignment horizontal="left" vertical="top" wrapText="1"/>
    </xf>
    <xf numFmtId="0" fontId="62" fillId="6" borderId="0" xfId="0" applyFont="1" applyFill="1" applyAlignment="1">
      <alignment horizontal="left" vertical="top" wrapText="1"/>
    </xf>
    <xf numFmtId="0" fontId="62" fillId="6" borderId="14" xfId="0" applyFont="1" applyFill="1" applyBorder="1" applyAlignment="1">
      <alignment horizontal="left" vertical="top" wrapText="1"/>
    </xf>
    <xf numFmtId="0" fontId="66" fillId="23" borderId="61" xfId="0" applyFont="1" applyFill="1" applyBorder="1" applyAlignment="1">
      <alignment horizontal="center" vertical="center" wrapText="1"/>
    </xf>
    <xf numFmtId="0" fontId="0" fillId="0" borderId="61" xfId="0" applyBorder="1"/>
    <xf numFmtId="0" fontId="19" fillId="4" borderId="45" xfId="0" applyFont="1" applyFill="1" applyBorder="1" applyAlignment="1">
      <alignment horizontal="center" vertical="center" wrapText="1"/>
    </xf>
    <xf numFmtId="0" fontId="0" fillId="0" borderId="47" xfId="0" applyBorder="1"/>
    <xf numFmtId="0" fontId="19" fillId="4" borderId="56" xfId="0" applyFont="1" applyFill="1" applyBorder="1" applyAlignment="1">
      <alignment horizontal="center" vertical="center" wrapText="1"/>
    </xf>
    <xf numFmtId="0" fontId="0" fillId="0" borderId="46" xfId="0" applyBorder="1"/>
    <xf numFmtId="0" fontId="20" fillId="4" borderId="66" xfId="0" applyFont="1" applyFill="1" applyBorder="1" applyAlignment="1">
      <alignment horizontal="center" vertical="center" wrapText="1"/>
    </xf>
    <xf numFmtId="0" fontId="0" fillId="0" borderId="49" xfId="0" applyBorder="1"/>
    <xf numFmtId="0" fontId="23" fillId="5" borderId="42" xfId="0" applyFont="1" applyFill="1" applyBorder="1" applyAlignment="1">
      <alignment horizontal="center" vertical="center" wrapText="1"/>
    </xf>
    <xf numFmtId="0" fontId="0" fillId="0" borderId="43" xfId="0" applyBorder="1"/>
    <xf numFmtId="0" fontId="23" fillId="5" borderId="1" xfId="0" applyFont="1" applyFill="1" applyBorder="1" applyAlignment="1">
      <alignment horizontal="center" vertical="center" wrapText="1"/>
    </xf>
    <xf numFmtId="0" fontId="0" fillId="0" borderId="44" xfId="0" applyBorder="1"/>
    <xf numFmtId="0" fontId="23" fillId="2" borderId="17" xfId="0" applyFont="1" applyFill="1" applyBorder="1" applyAlignment="1">
      <alignment horizontal="center" vertical="center" wrapText="1"/>
    </xf>
    <xf numFmtId="0" fontId="0" fillId="0" borderId="17" xfId="0" applyBorder="1"/>
    <xf numFmtId="0" fontId="18" fillId="4" borderId="2" xfId="0" applyFont="1" applyFill="1" applyBorder="1" applyAlignment="1">
      <alignment horizontal="center" vertical="center" wrapText="1"/>
    </xf>
    <xf numFmtId="0" fontId="0" fillId="0" borderId="3" xfId="0" applyBorder="1"/>
    <xf numFmtId="0" fontId="16" fillId="7" borderId="0" xfId="0" applyFont="1" applyFill="1" applyAlignment="1">
      <alignment horizontal="center" vertical="center"/>
    </xf>
    <xf numFmtId="0" fontId="11" fillId="0" borderId="0" xfId="0" applyFont="1"/>
    <xf numFmtId="0" fontId="0" fillId="0" borderId="0" xfId="0"/>
    <xf numFmtId="0" fontId="12" fillId="5" borderId="0" xfId="0" applyFont="1" applyFill="1"/>
    <xf numFmtId="0" fontId="12" fillId="0" borderId="0" xfId="0" applyFont="1"/>
    <xf numFmtId="0" fontId="11" fillId="8" borderId="1" xfId="0" applyFont="1" applyFill="1" applyBorder="1" applyAlignment="1">
      <alignment horizontal="center"/>
    </xf>
    <xf numFmtId="0" fontId="11" fillId="21" borderId="1" xfId="0" applyFont="1" applyFill="1" applyBorder="1" applyAlignment="1">
      <alignment horizontal="center"/>
    </xf>
    <xf numFmtId="0" fontId="17" fillId="14" borderId="1" xfId="0" applyFont="1" applyFill="1" applyBorder="1" applyAlignment="1">
      <alignment horizontal="center"/>
    </xf>
    <xf numFmtId="0" fontId="66" fillId="18" borderId="58" xfId="0" applyFont="1" applyFill="1" applyBorder="1" applyAlignment="1">
      <alignment horizontal="center" vertical="center" wrapText="1"/>
    </xf>
    <xf numFmtId="0" fontId="0" fillId="0" borderId="60" xfId="0" applyBorder="1"/>
    <xf numFmtId="0" fontId="66" fillId="18" borderId="67" xfId="0" applyFont="1" applyFill="1" applyBorder="1" applyAlignment="1">
      <alignment horizontal="center" vertical="center" wrapText="1"/>
    </xf>
    <xf numFmtId="0" fontId="0" fillId="0" borderId="59" xfId="0" applyBorder="1"/>
    <xf numFmtId="0" fontId="66" fillId="23" borderId="17" xfId="0" applyFont="1" applyFill="1" applyBorder="1" applyAlignment="1">
      <alignment horizontal="center" vertical="center" wrapText="1"/>
    </xf>
    <xf numFmtId="0" fontId="29" fillId="5" borderId="0" xfId="1" applyFont="1" applyFill="1" applyAlignment="1">
      <alignment horizontal="center" vertical="center"/>
    </xf>
    <xf numFmtId="0" fontId="22" fillId="2" borderId="19" xfId="0" applyFont="1" applyFill="1" applyBorder="1" applyAlignment="1">
      <alignment horizontal="center" vertical="center" wrapText="1"/>
    </xf>
    <xf numFmtId="0" fontId="0" fillId="0" borderId="32" xfId="0" applyBorder="1"/>
    <xf numFmtId="0" fontId="41" fillId="8" borderId="1" xfId="0" applyFont="1" applyFill="1" applyBorder="1" applyAlignment="1">
      <alignment horizontal="center"/>
    </xf>
    <xf numFmtId="0" fontId="41" fillId="21" borderId="1" xfId="0" applyFont="1" applyFill="1" applyBorder="1" applyAlignment="1">
      <alignment horizontal="center"/>
    </xf>
    <xf numFmtId="0" fontId="41" fillId="14" borderId="1" xfId="0" applyFont="1" applyFill="1" applyBorder="1" applyAlignment="1">
      <alignment horizontal="center"/>
    </xf>
    <xf numFmtId="0" fontId="22" fillId="2" borderId="23" xfId="0" applyFont="1" applyFill="1" applyBorder="1" applyAlignment="1">
      <alignment horizontal="center" vertical="center" wrapText="1"/>
    </xf>
    <xf numFmtId="0" fontId="0" fillId="0" borderId="37" xfId="0" applyBorder="1"/>
    <xf numFmtId="3" fontId="0" fillId="2" borderId="0" xfId="0" applyNumberFormat="1" applyFill="1" applyAlignment="1">
      <alignment horizontal="center"/>
    </xf>
    <xf numFmtId="0" fontId="0" fillId="2" borderId="0" xfId="0" applyFill="1"/>
    <xf numFmtId="3" fontId="21" fillId="2" borderId="19"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0" fontId="26" fillId="2" borderId="19" xfId="0" applyFont="1" applyFill="1" applyBorder="1" applyAlignment="1">
      <alignment horizontal="center"/>
    </xf>
    <xf numFmtId="0" fontId="0" fillId="2" borderId="19" xfId="0" applyFill="1" applyBorder="1" applyAlignment="1">
      <alignment horizontal="center"/>
    </xf>
    <xf numFmtId="0" fontId="22" fillId="2" borderId="51" xfId="0" applyFont="1" applyFill="1" applyBorder="1" applyAlignment="1">
      <alignment horizontal="center" vertical="center" wrapText="1"/>
    </xf>
    <xf numFmtId="0" fontId="0" fillId="0" borderId="51" xfId="0" applyBorder="1"/>
    <xf numFmtId="0" fontId="22" fillId="2" borderId="47" xfId="0" applyFont="1" applyFill="1" applyBorder="1" applyAlignment="1">
      <alignment horizontal="center" vertical="center" wrapText="1"/>
    </xf>
    <xf numFmtId="0" fontId="22" fillId="2" borderId="5" xfId="0" applyFont="1" applyFill="1" applyBorder="1" applyAlignment="1">
      <alignment horizontal="center" vertical="center" wrapText="1"/>
    </xf>
    <xf numFmtId="3" fontId="26" fillId="2" borderId="47" xfId="0" applyNumberFormat="1" applyFont="1" applyFill="1" applyBorder="1" applyAlignment="1">
      <alignment horizontal="center" vertical="center"/>
    </xf>
    <xf numFmtId="3" fontId="0" fillId="0" borderId="0" xfId="0" applyNumberFormat="1" applyAlignment="1">
      <alignment horizontal="center"/>
    </xf>
    <xf numFmtId="0" fontId="1" fillId="4" borderId="0" xfId="0" applyFont="1" applyFill="1" applyAlignment="1">
      <alignment horizontal="center"/>
    </xf>
    <xf numFmtId="0" fontId="38" fillId="5" borderId="19" xfId="0" applyFont="1" applyFill="1" applyBorder="1" applyAlignment="1">
      <alignment horizontal="left" vertical="center" wrapText="1"/>
    </xf>
    <xf numFmtId="0" fontId="72" fillId="0" borderId="51" xfId="0" applyFont="1" applyBorder="1" applyAlignment="1">
      <alignment horizontal="left"/>
    </xf>
    <xf numFmtId="0" fontId="72" fillId="0" borderId="32" xfId="0" applyFont="1" applyBorder="1" applyAlignment="1">
      <alignment horizontal="left"/>
    </xf>
    <xf numFmtId="0" fontId="44" fillId="7" borderId="51" xfId="0" applyFont="1" applyFill="1" applyBorder="1" applyAlignment="1">
      <alignment horizontal="left" vertical="center" wrapText="1"/>
    </xf>
    <xf numFmtId="0" fontId="44" fillId="5" borderId="51" xfId="0" applyFont="1" applyFill="1" applyBorder="1" applyAlignment="1">
      <alignment horizontal="left" vertical="center" wrapText="1"/>
    </xf>
    <xf numFmtId="0" fontId="29" fillId="4" borderId="50" xfId="0" applyFont="1" applyFill="1" applyBorder="1" applyAlignment="1">
      <alignment horizontal="left" vertical="center"/>
    </xf>
    <xf numFmtId="0" fontId="29" fillId="4" borderId="19" xfId="0" applyFont="1" applyFill="1" applyBorder="1" applyAlignment="1">
      <alignment horizontal="center"/>
    </xf>
    <xf numFmtId="0" fontId="38" fillId="0" borderId="19" xfId="0" applyFont="1" applyBorder="1" applyAlignment="1">
      <alignment horizontal="left"/>
    </xf>
    <xf numFmtId="0" fontId="44" fillId="5" borderId="19" xfId="0" applyFont="1" applyFill="1" applyBorder="1" applyAlignment="1">
      <alignment horizontal="right" vertical="center" wrapText="1"/>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1" fontId="0" fillId="10" borderId="5" xfId="0" applyNumberFormat="1" applyFill="1" applyBorder="1" applyAlignment="1">
      <alignment horizontal="center" vertical="center"/>
    </xf>
    <xf numFmtId="1" fontId="0" fillId="10" borderId="6" xfId="0" applyNumberFormat="1" applyFill="1" applyBorder="1" applyAlignment="1">
      <alignment horizontal="center" vertical="center"/>
    </xf>
    <xf numFmtId="1" fontId="0" fillId="10" borderId="7" xfId="0" applyNumberFormat="1" applyFill="1" applyBorder="1" applyAlignment="1">
      <alignment horizontal="center" vertical="center"/>
    </xf>
    <xf numFmtId="1" fontId="0" fillId="10" borderId="8" xfId="0" applyNumberFormat="1" applyFill="1" applyBorder="1" applyAlignment="1">
      <alignment horizontal="center" vertical="center"/>
    </xf>
    <xf numFmtId="1" fontId="0" fillId="10" borderId="9" xfId="0" applyNumberFormat="1" applyFill="1" applyBorder="1" applyAlignment="1">
      <alignment horizontal="center" vertical="center"/>
    </xf>
    <xf numFmtId="1" fontId="0" fillId="10" borderId="10" xfId="0" applyNumberFormat="1" applyFill="1" applyBorder="1" applyAlignment="1">
      <alignment horizontal="center" vertical="center"/>
    </xf>
    <xf numFmtId="0" fontId="0" fillId="0" borderId="0" xfId="0" applyAlignment="1">
      <alignment horizontal="center" shrinkToFit="1"/>
    </xf>
    <xf numFmtId="1" fontId="0" fillId="9" borderId="5" xfId="0" applyNumberForma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 fontId="0" fillId="9" borderId="8" xfId="0" applyNumberFormat="1" applyFill="1" applyBorder="1" applyAlignment="1">
      <alignment horizontal="center" vertical="center"/>
    </xf>
    <xf numFmtId="1" fontId="0" fillId="9" borderId="9" xfId="0" applyNumberFormat="1" applyFill="1" applyBorder="1" applyAlignment="1">
      <alignment horizontal="center" vertical="center"/>
    </xf>
    <xf numFmtId="1" fontId="0" fillId="9" borderId="10" xfId="0" applyNumberFormat="1" applyFill="1" applyBorder="1" applyAlignment="1">
      <alignment horizontal="center" vertical="center"/>
    </xf>
    <xf numFmtId="0" fontId="4" fillId="3" borderId="0" xfId="0" applyFont="1" applyFill="1"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0" fontId="1" fillId="3" borderId="0" xfId="0" applyFont="1" applyFill="1" applyAlignment="1">
      <alignment horizontal="center"/>
    </xf>
    <xf numFmtId="164" fontId="0" fillId="9" borderId="5" xfId="0" applyNumberFormat="1" applyFill="1" applyBorder="1" applyAlignment="1">
      <alignment horizontal="center" vertical="center"/>
    </xf>
    <xf numFmtId="164" fontId="0" fillId="9" borderId="6" xfId="0" applyNumberFormat="1" applyFill="1" applyBorder="1" applyAlignment="1">
      <alignment horizontal="center" vertical="center"/>
    </xf>
    <xf numFmtId="164" fontId="0" fillId="9" borderId="7" xfId="0" applyNumberFormat="1" applyFill="1" applyBorder="1" applyAlignment="1">
      <alignment horizontal="center" vertical="center"/>
    </xf>
    <xf numFmtId="164" fontId="0" fillId="9" borderId="8" xfId="0" applyNumberFormat="1" applyFill="1" applyBorder="1" applyAlignment="1">
      <alignment horizontal="center" vertical="center"/>
    </xf>
    <xf numFmtId="164" fontId="0" fillId="9" borderId="9" xfId="0" applyNumberFormat="1" applyFill="1" applyBorder="1" applyAlignment="1">
      <alignment horizontal="center" vertical="center"/>
    </xf>
    <xf numFmtId="164" fontId="0" fillId="9" borderId="10" xfId="0" applyNumberFormat="1" applyFill="1" applyBorder="1" applyAlignment="1">
      <alignment horizontal="center" vertical="center"/>
    </xf>
    <xf numFmtId="164" fontId="0" fillId="8" borderId="5" xfId="0" applyNumberFormat="1" applyFill="1" applyBorder="1" applyAlignment="1">
      <alignment horizontal="center" vertical="center"/>
    </xf>
    <xf numFmtId="164" fontId="0" fillId="8" borderId="6" xfId="0" applyNumberFormat="1" applyFill="1" applyBorder="1" applyAlignment="1">
      <alignment horizontal="center" vertical="center"/>
    </xf>
    <xf numFmtId="164" fontId="0" fillId="8" borderId="7" xfId="0" applyNumberFormat="1" applyFill="1" applyBorder="1" applyAlignment="1">
      <alignment horizontal="center" vertical="center"/>
    </xf>
    <xf numFmtId="164" fontId="0" fillId="8" borderId="8" xfId="0" applyNumberFormat="1" applyFill="1" applyBorder="1" applyAlignment="1">
      <alignment horizontal="center" vertical="center"/>
    </xf>
    <xf numFmtId="164" fontId="0" fillId="8" borderId="9" xfId="0" applyNumberFormat="1" applyFill="1" applyBorder="1" applyAlignment="1">
      <alignment horizontal="center" vertical="center"/>
    </xf>
    <xf numFmtId="164" fontId="0" fillId="8" borderId="10" xfId="0" applyNumberFormat="1" applyFill="1" applyBorder="1" applyAlignment="1">
      <alignment horizontal="center" vertical="center"/>
    </xf>
    <xf numFmtId="0" fontId="3" fillId="8" borderId="5" xfId="0" applyFont="1" applyFill="1" applyBorder="1" applyAlignment="1">
      <alignment horizontal="center" vertical="center"/>
    </xf>
    <xf numFmtId="0" fontId="3" fillId="8" borderId="6" xfId="0" applyFont="1" applyFill="1" applyBorder="1" applyAlignment="1">
      <alignment horizontal="center" vertical="center"/>
    </xf>
    <xf numFmtId="0" fontId="3" fillId="8" borderId="7" xfId="0" applyFont="1" applyFill="1" applyBorder="1" applyAlignment="1">
      <alignment horizontal="center" vertical="center"/>
    </xf>
    <xf numFmtId="0" fontId="3" fillId="8" borderId="8" xfId="0" applyFont="1" applyFill="1" applyBorder="1" applyAlignment="1">
      <alignment horizontal="center" vertical="center"/>
    </xf>
    <xf numFmtId="0" fontId="3" fillId="8" borderId="9" xfId="0" applyFont="1" applyFill="1" applyBorder="1" applyAlignment="1">
      <alignment horizontal="center" vertical="center"/>
    </xf>
    <xf numFmtId="0" fontId="3" fillId="8" borderId="10" xfId="0" applyFont="1" applyFill="1" applyBorder="1" applyAlignment="1">
      <alignment horizontal="center" vertical="center"/>
    </xf>
    <xf numFmtId="164" fontId="0" fillId="10" borderId="5" xfId="0" applyNumberFormat="1" applyFill="1" applyBorder="1" applyAlignment="1">
      <alignment horizontal="center" vertical="center"/>
    </xf>
    <xf numFmtId="164" fontId="0" fillId="10" borderId="6" xfId="0" applyNumberFormat="1" applyFill="1" applyBorder="1" applyAlignment="1">
      <alignment horizontal="center" vertical="center"/>
    </xf>
    <xf numFmtId="164" fontId="0" fillId="10" borderId="7" xfId="0" applyNumberFormat="1" applyFill="1" applyBorder="1" applyAlignment="1">
      <alignment horizontal="center" vertical="center"/>
    </xf>
    <xf numFmtId="164" fontId="0" fillId="10" borderId="8" xfId="0" applyNumberFormat="1" applyFill="1" applyBorder="1" applyAlignment="1">
      <alignment horizontal="center" vertical="center"/>
    </xf>
    <xf numFmtId="164" fontId="0" fillId="10" borderId="9" xfId="0" applyNumberFormat="1" applyFill="1" applyBorder="1" applyAlignment="1">
      <alignment horizontal="center" vertical="center"/>
    </xf>
    <xf numFmtId="164" fontId="0" fillId="10" borderId="10" xfId="0" applyNumberFormat="1"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164" fontId="0" fillId="0" borderId="5" xfId="0" applyNumberFormat="1" applyBorder="1" applyAlignment="1">
      <alignment horizontal="center" vertic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164" fontId="0" fillId="11" borderId="5" xfId="0" applyNumberFormat="1" applyFill="1" applyBorder="1" applyAlignment="1">
      <alignment horizontal="center" vertical="center"/>
    </xf>
    <xf numFmtId="164" fontId="0" fillId="11" borderId="6" xfId="0" applyNumberFormat="1" applyFill="1" applyBorder="1" applyAlignment="1">
      <alignment horizontal="center" vertical="center"/>
    </xf>
    <xf numFmtId="164" fontId="0" fillId="11" borderId="7" xfId="0" applyNumberFormat="1" applyFill="1" applyBorder="1" applyAlignment="1">
      <alignment horizontal="center" vertical="center"/>
    </xf>
    <xf numFmtId="164" fontId="0" fillId="11" borderId="8" xfId="0" applyNumberFormat="1" applyFill="1" applyBorder="1" applyAlignment="1">
      <alignment horizontal="center" vertical="center"/>
    </xf>
    <xf numFmtId="164" fontId="0" fillId="11" borderId="9" xfId="0" applyNumberFormat="1" applyFill="1" applyBorder="1" applyAlignment="1">
      <alignment horizontal="center" vertical="center"/>
    </xf>
    <xf numFmtId="164" fontId="0" fillId="11" borderId="10" xfId="0" applyNumberFormat="1" applyFill="1" applyBorder="1" applyAlignment="1">
      <alignment horizontal="center" vertical="center"/>
    </xf>
    <xf numFmtId="0" fontId="0" fillId="0" borderId="0" xfId="0" applyAlignment="1">
      <alignment horizontal="center"/>
    </xf>
    <xf numFmtId="1" fontId="0" fillId="8" borderId="5" xfId="0" applyNumberFormat="1" applyFill="1" applyBorder="1" applyAlignment="1">
      <alignment horizontal="center" vertical="center"/>
    </xf>
    <xf numFmtId="1" fontId="0" fillId="8" borderId="6" xfId="0" applyNumberFormat="1" applyFill="1" applyBorder="1" applyAlignment="1">
      <alignment horizontal="center" vertical="center"/>
    </xf>
    <xf numFmtId="1" fontId="0" fillId="8" borderId="7" xfId="0" applyNumberFormat="1" applyFill="1" applyBorder="1" applyAlignment="1">
      <alignment horizontal="center" vertical="center"/>
    </xf>
    <xf numFmtId="1" fontId="0" fillId="8" borderId="8" xfId="0" applyNumberFormat="1" applyFill="1" applyBorder="1" applyAlignment="1">
      <alignment horizontal="center" vertical="center"/>
    </xf>
    <xf numFmtId="1" fontId="0" fillId="8" borderId="9" xfId="0" applyNumberFormat="1" applyFill="1" applyBorder="1" applyAlignment="1">
      <alignment horizontal="center" vertical="center"/>
    </xf>
    <xf numFmtId="1" fontId="0" fillId="8" borderId="10" xfId="0" applyNumberFormat="1" applyFill="1" applyBorder="1" applyAlignment="1">
      <alignment horizontal="center" vertical="center"/>
    </xf>
    <xf numFmtId="0" fontId="0" fillId="0" borderId="22"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vertical="center"/>
    </xf>
    <xf numFmtId="0" fontId="0" fillId="0" borderId="28" xfId="0" applyBorder="1" applyAlignment="1">
      <alignment horizontal="center" vertical="center"/>
    </xf>
    <xf numFmtId="0" fontId="0" fillId="0" borderId="39" xfId="0" applyBorder="1" applyAlignment="1">
      <alignment horizontal="center" vertical="center"/>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0" fillId="2" borderId="7" xfId="0" applyFill="1" applyBorder="1" applyAlignment="1">
      <alignment horizontal="center" vertical="center"/>
    </xf>
    <xf numFmtId="0" fontId="0" fillId="2" borderId="0" xfId="0" applyFill="1" applyAlignment="1">
      <alignment horizontal="center" vertical="center"/>
    </xf>
    <xf numFmtId="0" fontId="3" fillId="0" borderId="19" xfId="0" applyFont="1" applyBorder="1" applyAlignment="1">
      <alignment horizontal="center" vertical="center"/>
    </xf>
    <xf numFmtId="0" fontId="1" fillId="3" borderId="43" xfId="0" applyFont="1" applyFill="1" applyBorder="1" applyAlignment="1">
      <alignment horizontal="center"/>
    </xf>
    <xf numFmtId="1" fontId="0" fillId="0" borderId="5" xfId="0" applyNumberForma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1" fontId="0" fillId="11" borderId="5" xfId="0" applyNumberFormat="1" applyFill="1" applyBorder="1" applyAlignment="1">
      <alignment horizontal="center" vertical="center"/>
    </xf>
    <xf numFmtId="1" fontId="0" fillId="11" borderId="6" xfId="0" applyNumberFormat="1" applyFill="1" applyBorder="1" applyAlignment="1">
      <alignment horizontal="center" vertical="center"/>
    </xf>
    <xf numFmtId="1" fontId="0" fillId="11" borderId="7" xfId="0" applyNumberFormat="1" applyFill="1" applyBorder="1" applyAlignment="1">
      <alignment horizontal="center" vertical="center"/>
    </xf>
    <xf numFmtId="1" fontId="0" fillId="11" borderId="8" xfId="0" applyNumberFormat="1" applyFill="1" applyBorder="1" applyAlignment="1">
      <alignment horizontal="center" vertical="center"/>
    </xf>
    <xf numFmtId="1" fontId="0" fillId="11" borderId="9" xfId="0" applyNumberFormat="1" applyFill="1" applyBorder="1" applyAlignment="1">
      <alignment horizontal="center" vertical="center"/>
    </xf>
    <xf numFmtId="1" fontId="0" fillId="11" borderId="10" xfId="0" applyNumberFormat="1" applyFill="1" applyBorder="1" applyAlignment="1">
      <alignment horizontal="center" vertical="center"/>
    </xf>
    <xf numFmtId="0" fontId="4" fillId="3" borderId="12" xfId="0" applyFont="1" applyFill="1" applyBorder="1" applyAlignment="1">
      <alignment horizontal="center"/>
    </xf>
    <xf numFmtId="0" fontId="4" fillId="3" borderId="13" xfId="0" applyFont="1" applyFill="1" applyBorder="1" applyAlignment="1">
      <alignment horizontal="center"/>
    </xf>
    <xf numFmtId="0" fontId="0" fillId="5" borderId="17" xfId="0" applyFill="1" applyBorder="1" applyAlignment="1">
      <alignment horizontal="left" vertical="top"/>
    </xf>
    <xf numFmtId="0" fontId="0" fillId="5" borderId="6" xfId="0" applyFill="1" applyBorder="1" applyAlignment="1">
      <alignment horizontal="left" vertical="top"/>
    </xf>
    <xf numFmtId="0" fontId="0" fillId="5" borderId="7" xfId="0" applyFill="1" applyBorder="1" applyAlignment="1">
      <alignment horizontal="left" vertical="top"/>
    </xf>
    <xf numFmtId="0" fontId="0" fillId="5" borderId="8" xfId="0" applyFill="1" applyBorder="1" applyAlignment="1">
      <alignment horizontal="left" vertical="top"/>
    </xf>
    <xf numFmtId="0" fontId="0" fillId="5" borderId="9" xfId="0" applyFill="1" applyBorder="1" applyAlignment="1">
      <alignment horizontal="left" vertical="top"/>
    </xf>
    <xf numFmtId="0" fontId="0" fillId="5" borderId="18" xfId="0" applyFill="1" applyBorder="1" applyAlignment="1">
      <alignment horizontal="left" vertical="top"/>
    </xf>
    <xf numFmtId="0" fontId="0" fillId="5" borderId="10" xfId="0" applyFill="1" applyBorder="1" applyAlignment="1">
      <alignment horizontal="left" vertical="top"/>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DDF2FF"/>
      <color rgb="FFDD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Graphs!$B$2</c:f>
              <c:strCache>
                <c:ptCount val="1"/>
                <c:pt idx="0">
                  <c:v>Group 1</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2-08B1-4827-AA8C-9BB932CB02AB}"/>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08B1-4827-AA8C-9BB932CB02AB}"/>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08B1-4827-AA8C-9BB932CB02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Graphs!$A$3:$A$5</c:f>
              <c:strCache>
                <c:ptCount val="3"/>
                <c:pt idx="0">
                  <c:v>Your Achievement: 2022</c:v>
                </c:pt>
                <c:pt idx="1">
                  <c:v>Current Goal: 2025</c:v>
                </c:pt>
                <c:pt idx="2">
                  <c:v>Next Goal: 2028</c:v>
                </c:pt>
              </c:strCache>
            </c:strRef>
          </c:cat>
          <c:val>
            <c:numRef>
              <c:f>Graphs!$B$3:$B$5</c:f>
              <c:numCache>
                <c:formatCode>0%</c:formatCode>
                <c:ptCount val="3"/>
                <c:pt idx="0">
                  <c:v>0</c:v>
                </c:pt>
                <c:pt idx="1">
                  <c:v>0</c:v>
                </c:pt>
                <c:pt idx="2">
                  <c:v>0</c:v>
                </c:pt>
              </c:numCache>
            </c:numRef>
          </c:val>
          <c:extLst>
            <c:ext xmlns:c16="http://schemas.microsoft.com/office/drawing/2014/chart" uri="{C3380CC4-5D6E-409C-BE32-E72D297353CC}">
              <c16:uniqueId val="{00000000-08B1-4827-AA8C-9BB932CB02AB}"/>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Graphs!$D$2</c:f>
              <c:strCache>
                <c:ptCount val="1"/>
                <c:pt idx="0">
                  <c:v>Group 2</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1-25C4-42F3-B689-408A191EB0C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25C4-42F3-B689-408A191EB0CD}"/>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25C4-42F3-B689-408A191EB0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Graphs!$C$3:$C$5</c:f>
              <c:strCache>
                <c:ptCount val="3"/>
                <c:pt idx="0">
                  <c:v>Your Achievement: 2022</c:v>
                </c:pt>
                <c:pt idx="1">
                  <c:v>Current Goal: 2027</c:v>
                </c:pt>
                <c:pt idx="2">
                  <c:v>Next Goal: 2030</c:v>
                </c:pt>
              </c:strCache>
            </c:strRef>
          </c:cat>
          <c:val>
            <c:numRef>
              <c:f>Graphs!$D$3:$D$5</c:f>
              <c:numCache>
                <c:formatCode>0%</c:formatCode>
                <c:ptCount val="3"/>
                <c:pt idx="0">
                  <c:v>0</c:v>
                </c:pt>
                <c:pt idx="1">
                  <c:v>0</c:v>
                </c:pt>
                <c:pt idx="2">
                  <c:v>0</c:v>
                </c:pt>
              </c:numCache>
            </c:numRef>
          </c:val>
          <c:extLst>
            <c:ext xmlns:c16="http://schemas.microsoft.com/office/drawing/2014/chart" uri="{C3380CC4-5D6E-409C-BE32-E72D297353CC}">
              <c16:uniqueId val="{00000000-25C4-42F3-B689-408A191EB0CD}"/>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ln>
            <a:effectLst/>
          </c:spPr>
          <c:invertIfNegative val="0"/>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0406-4FE3-BB10-7C72519F19A2}"/>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0406-4FE3-BB10-7C72519F19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Graphs!$E$3:$E$5</c:f>
              <c:strCache>
                <c:ptCount val="3"/>
                <c:pt idx="0">
                  <c:v>Your Achievement: 2022</c:v>
                </c:pt>
                <c:pt idx="1">
                  <c:v>Current Goal: 2030</c:v>
                </c:pt>
                <c:pt idx="2">
                  <c:v>Next Goal: 2033</c:v>
                </c:pt>
              </c:strCache>
            </c:strRef>
          </c:cat>
          <c:val>
            <c:numRef>
              <c:f>Graphs!$F$3:$F$5</c:f>
              <c:numCache>
                <c:formatCode>0%</c:formatCode>
                <c:ptCount val="3"/>
                <c:pt idx="0">
                  <c:v>0</c:v>
                </c:pt>
                <c:pt idx="1">
                  <c:v>0</c:v>
                </c:pt>
                <c:pt idx="2">
                  <c:v>0</c:v>
                </c:pt>
              </c:numCache>
            </c:numRef>
          </c:val>
          <c:extLst>
            <c:ext xmlns:c16="http://schemas.microsoft.com/office/drawing/2014/chart" uri="{C3380CC4-5D6E-409C-BE32-E72D297353CC}">
              <c16:uniqueId val="{00000000-0406-4FE3-BB10-7C72519F19A2}"/>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Graphs!$A$9</c:f>
              <c:strCache>
                <c:ptCount val="1"/>
                <c:pt idx="0">
                  <c:v>Baseline Year 2021</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FE45-4695-ABB2-51B6858AE66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FE45-4695-ABB2-51B6858AE669}"/>
              </c:ext>
            </c:extLst>
          </c:dPt>
          <c:cat>
            <c:strRef>
              <c:f>Graphs!$B$8:$C$8</c:f>
              <c:strCache>
                <c:ptCount val="2"/>
                <c:pt idx="0">
                  <c:v>ZEVs</c:v>
                </c:pt>
                <c:pt idx="1">
                  <c:v>Non-ZEVs</c:v>
                </c:pt>
              </c:strCache>
            </c:strRef>
          </c:cat>
          <c:val>
            <c:numRef>
              <c:f>Graphs!$B$9:$C$9</c:f>
              <c:numCache>
                <c:formatCode>#,##0</c:formatCode>
                <c:ptCount val="2"/>
                <c:pt idx="0">
                  <c:v>0</c:v>
                </c:pt>
                <c:pt idx="1">
                  <c:v>0</c:v>
                </c:pt>
              </c:numCache>
            </c:numRef>
          </c:val>
          <c:extLst>
            <c:ext xmlns:c16="http://schemas.microsoft.com/office/drawing/2014/chart" uri="{C3380CC4-5D6E-409C-BE32-E72D297353CC}">
              <c16:uniqueId val="{00000004-FE45-4695-ABB2-51B6858AE6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Graphs!$A$10</c:f>
              <c:strCache>
                <c:ptCount val="1"/>
                <c:pt idx="0">
                  <c:v>Reporting Year 2022</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CB63-4524-95D4-A7B0CB4548C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B63-4524-95D4-A7B0CB4548C9}"/>
              </c:ext>
            </c:extLst>
          </c:dPt>
          <c:cat>
            <c:strRef>
              <c:f>Graphs!$B$8:$C$8</c:f>
              <c:strCache>
                <c:ptCount val="2"/>
                <c:pt idx="0">
                  <c:v>ZEVs</c:v>
                </c:pt>
                <c:pt idx="1">
                  <c:v>Non-ZEVs</c:v>
                </c:pt>
              </c:strCache>
            </c:strRef>
          </c:cat>
          <c:val>
            <c:numRef>
              <c:f>Graphs!$B$10:$C$10</c:f>
              <c:numCache>
                <c:formatCode>#,##0</c:formatCode>
                <c:ptCount val="2"/>
                <c:pt idx="0">
                  <c:v>6</c:v>
                </c:pt>
                <c:pt idx="1">
                  <c:v>1</c:v>
                </c:pt>
              </c:numCache>
            </c:numRef>
          </c:val>
          <c:extLst>
            <c:ext xmlns:c16="http://schemas.microsoft.com/office/drawing/2014/chart" uri="{C3380CC4-5D6E-409C-BE32-E72D297353CC}">
              <c16:uniqueId val="{00000004-CB63-4524-95D4-A7B0CB4548C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325-48EF-94F5-1E708AF799AC}"/>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325-48EF-94F5-1E708AF799A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325-48EF-94F5-1E708AF799AC}"/>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7325-48EF-94F5-1E708AF799AC}"/>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Graphs!$P$20:$S$20</c:f>
              <c:strCache>
                <c:ptCount val="4"/>
                <c:pt idx="0">
                  <c:v>Two-Axle Buses</c:v>
                </c:pt>
                <c:pt idx="1">
                  <c:v>Work Trucks</c:v>
                </c:pt>
                <c:pt idx="2">
                  <c:v>#N/A</c:v>
                </c:pt>
                <c:pt idx="3">
                  <c:v>#N/A</c:v>
                </c:pt>
              </c:strCache>
            </c:strRef>
          </c:cat>
          <c:val>
            <c:numRef>
              <c:f>Graphs!$P$22:$S$22</c:f>
              <c:numCache>
                <c:formatCode>0.00%</c:formatCode>
                <c:ptCount val="4"/>
                <c:pt idx="0">
                  <c:v>0.8571428571428571</c:v>
                </c:pt>
                <c:pt idx="1">
                  <c:v>0.14285714285714285</c:v>
                </c:pt>
                <c:pt idx="2">
                  <c:v>0</c:v>
                </c:pt>
                <c:pt idx="3">
                  <c:v>#N/A</c:v>
                </c:pt>
              </c:numCache>
            </c:numRef>
          </c:val>
          <c:extLst>
            <c:ext xmlns:c16="http://schemas.microsoft.com/office/drawing/2014/chart" uri="{C3380CC4-5D6E-409C-BE32-E72D297353CC}">
              <c16:uniqueId val="{00000008-7325-48EF-94F5-1E708AF799A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ln>
            <a:effectLst/>
          </c:spPr>
          <c:invertIfNegative val="0"/>
          <c:cat>
            <c:multiLvlStrRef>
              <c:f>Graphs!$B$13:$M$13</c:f>
            </c:multiLvlStrRef>
          </c:cat>
          <c:val>
            <c:numRef>
              <c:f>Graphs!$B$14:$M$14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92D-4826-ADD2-BB7D1E97FB4E}"/>
            </c:ext>
          </c:extLst>
        </c:ser>
        <c:ser>
          <c:idx val="1"/>
          <c:order val="1"/>
          <c:tx>
            <c:strRef>
              <c:f>Graphs!$A$15</c:f>
              <c:strCache>
                <c:ptCount val="1"/>
                <c:pt idx="0">
                  <c:v>Non-ZEV</c:v>
                </c:pt>
              </c:strCache>
            </c:strRef>
          </c:tx>
          <c:spPr>
            <a:solidFill>
              <a:schemeClr val="accent1"/>
            </a:solidFill>
            <a:ln>
              <a:noFill/>
            </a:ln>
            <a:effectLst/>
          </c:spPr>
          <c:invertIfNegative val="0"/>
          <c:cat>
            <c:multiLvlStrRef>
              <c:f>Graphs!$B$13:$M$13</c:f>
            </c:multiLvlStrRef>
          </c:cat>
          <c:val>
            <c:numRef>
              <c:f>Graphs!$B$15:$M$15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92D-4826-ADD2-BB7D1E97FB4E}"/>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ln>
            <a:effectLst/>
          </c:spPr>
          <c:invertIfNegative val="0"/>
          <c:cat>
            <c:strRef>
              <c:f>Graphs!$P$13:$AA$13</c:f>
              <c:strCache>
                <c:ptCount val="7"/>
                <c:pt idx="2">
                  <c:v>Two-Axle Buses</c:v>
                </c:pt>
                <c:pt idx="6">
                  <c:v>Work Trucks</c:v>
                </c:pt>
              </c:strCache>
            </c:strRef>
          </c:cat>
          <c:val>
            <c:numRef>
              <c:f>Graphs!$P$14:$AA$14</c:f>
              <c:numCache>
                <c:formatCode>#,##0</c:formatCode>
                <c:ptCount val="12"/>
                <c:pt idx="0">
                  <c:v>0</c:v>
                </c:pt>
                <c:pt idx="1">
                  <c:v>0</c:v>
                </c:pt>
                <c:pt idx="2">
                  <c:v>6</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F32-48B8-B40D-DE2DE5AE3EE1}"/>
            </c:ext>
          </c:extLst>
        </c:ser>
        <c:ser>
          <c:idx val="1"/>
          <c:order val="1"/>
          <c:tx>
            <c:strRef>
              <c:f>Graphs!$O$15</c:f>
              <c:strCache>
                <c:ptCount val="1"/>
                <c:pt idx="0">
                  <c:v>Non-ZEV</c:v>
                </c:pt>
              </c:strCache>
            </c:strRef>
          </c:tx>
          <c:spPr>
            <a:solidFill>
              <a:schemeClr val="accent1"/>
            </a:solidFill>
            <a:ln>
              <a:noFill/>
            </a:ln>
            <a:effectLst/>
          </c:spPr>
          <c:invertIfNegative val="0"/>
          <c:cat>
            <c:strRef>
              <c:f>Graphs!$P$13:$AA$13</c:f>
              <c:strCache>
                <c:ptCount val="7"/>
                <c:pt idx="2">
                  <c:v>Two-Axle Buses</c:v>
                </c:pt>
                <c:pt idx="6">
                  <c:v>Work Trucks</c:v>
                </c:pt>
              </c:strCache>
            </c:strRef>
          </c:cat>
          <c:val>
            <c:numRef>
              <c:f>Graphs!$P$15:$AA$15</c:f>
              <c:numCache>
                <c:formatCode>#,##0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1-4F32-48B8-B40D-DE2DE5AE3EE1}"/>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Graphs!$A$30</c:f>
              <c:strCache>
                <c:ptCount val="1"/>
                <c:pt idx="0">
                  <c:v>Baseline Year CO2 (kg)</c:v>
                </c:pt>
              </c:strCache>
            </c:strRef>
          </c:tx>
          <c:spPr>
            <a:solidFill>
              <a:schemeClr val="accent1"/>
            </a:solidFill>
            <a:ln>
              <a:noFill/>
            </a:ln>
            <a:effectLst/>
          </c:spPr>
          <c:invertIfNegative val="0"/>
          <c:cat>
            <c:strRef>
              <c:f>Graphs!$B$29:$O$29</c:f>
              <c:strCache>
                <c:ptCount val="6"/>
                <c:pt idx="0">
                  <c:v>Gasoline</c:v>
                </c:pt>
                <c:pt idx="1">
                  <c:v>Diesel</c:v>
                </c:pt>
                <c:pt idx="2">
                  <c:v>Biodiesel</c:v>
                </c:pt>
                <c:pt idx="3">
                  <c:v>Ethanol E85</c:v>
                </c:pt>
                <c:pt idx="5">
                  <c:v>Compressed Natural Gas</c:v>
                </c:pt>
              </c:strCache>
            </c:strRef>
          </c:cat>
          <c:val>
            <c:numRef>
              <c:f>Graphs!$B$30:$O$30</c:f>
              <c:numCache>
                <c:formatCode>#,##0</c:formatCode>
                <c:ptCount val="14"/>
                <c:pt idx="0">
                  <c:v>4.6388756802451523</c:v>
                </c:pt>
                <c:pt idx="1">
                  <c:v>5.3944101019707302</c:v>
                </c:pt>
                <c:pt idx="2">
                  <c:v>2.6871664817456544</c:v>
                </c:pt>
                <c:pt idx="3">
                  <c:v>1.6378718233211813</c:v>
                </c:pt>
                <c:pt idx="4">
                  <c:v>0</c:v>
                </c:pt>
                <c:pt idx="5">
                  <c:v>2.018280762931262</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A79-4E20-BC6F-8EB84D48BC1D}"/>
            </c:ext>
          </c:extLst>
        </c:ser>
        <c:ser>
          <c:idx val="1"/>
          <c:order val="1"/>
          <c:tx>
            <c:strRef>
              <c:f>Graphs!$A$31</c:f>
              <c:strCache>
                <c:ptCount val="1"/>
                <c:pt idx="0">
                  <c:v>Reporting Year CO2 (kg)</c:v>
                </c:pt>
              </c:strCache>
            </c:strRef>
          </c:tx>
          <c:spPr>
            <a:solidFill>
              <a:schemeClr val="accent2"/>
            </a:solidFill>
            <a:ln>
              <a:noFill/>
            </a:ln>
            <a:effectLst/>
          </c:spPr>
          <c:invertIfNegative val="0"/>
          <c:cat>
            <c:strRef>
              <c:f>Graphs!$B$29:$O$29</c:f>
              <c:strCache>
                <c:ptCount val="6"/>
                <c:pt idx="0">
                  <c:v>Gasoline</c:v>
                </c:pt>
                <c:pt idx="1">
                  <c:v>Diesel</c:v>
                </c:pt>
                <c:pt idx="2">
                  <c:v>Biodiesel</c:v>
                </c:pt>
                <c:pt idx="3">
                  <c:v>Ethanol E85</c:v>
                </c:pt>
                <c:pt idx="5">
                  <c:v>Compressed Natural Gas</c:v>
                </c:pt>
              </c:strCache>
            </c:strRef>
          </c:cat>
          <c:val>
            <c:numRef>
              <c:f>Graphs!$B$31:$O$31</c:f>
              <c:numCache>
                <c:formatCode>#,##0</c:formatCode>
                <c:ptCount val="14"/>
                <c:pt idx="0">
                  <c:v>0</c:v>
                </c:pt>
                <c:pt idx="1">
                  <c:v>2.6972050509853651</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FA79-4E20-BC6F-8EB84D48BC1D}"/>
            </c:ext>
          </c:extLst>
        </c:ser>
        <c:dLbls>
          <c:showLegendKey val="0"/>
          <c:showVal val="0"/>
          <c:showCatName val="0"/>
          <c:showSerName val="0"/>
          <c:showPercent val="0"/>
          <c:showBubbleSize val="0"/>
        </c:dLbls>
        <c:gapWidth val="219"/>
        <c:overlap val="-27"/>
        <c:axId val="1615982000"/>
        <c:axId val="1615982832"/>
      </c:barChart>
      <c:catAx>
        <c:axId val="16159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832"/>
        <c:crosses val="autoZero"/>
        <c:auto val="1"/>
        <c:lblAlgn val="ctr"/>
        <c:lblOffset val="100"/>
        <c:noMultiLvlLbl val="0"/>
      </c:catAx>
      <c:valAx>
        <c:axId val="1615982832"/>
        <c:scaling>
          <c:logBase val="10"/>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26" Type="http://schemas.openxmlformats.org/officeDocument/2006/relationships/image" Target="../media/image20.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image" Target="../media/image2.png"/><Relationship Id="rId12" Type="http://schemas.openxmlformats.org/officeDocument/2006/relationships/image" Target="../media/image6.png"/><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chart" Target="../charts/chart1.xml"/><Relationship Id="rId16" Type="http://schemas.openxmlformats.org/officeDocument/2006/relationships/image" Target="../media/image10.png"/><Relationship Id="rId20" Type="http://schemas.openxmlformats.org/officeDocument/2006/relationships/image" Target="../media/image14.png"/><Relationship Id="rId29" Type="http://schemas.openxmlformats.org/officeDocument/2006/relationships/image" Target="../media/image21.jpeg"/><Relationship Id="rId1" Type="http://schemas.openxmlformats.org/officeDocument/2006/relationships/image" Target="../media/image1.emf"/><Relationship Id="rId6" Type="http://schemas.openxmlformats.org/officeDocument/2006/relationships/chart" Target="../charts/chart5.xml"/><Relationship Id="rId11" Type="http://schemas.openxmlformats.org/officeDocument/2006/relationships/image" Target="../media/image5.png"/><Relationship Id="rId24" Type="http://schemas.openxmlformats.org/officeDocument/2006/relationships/image" Target="../media/image18.png"/><Relationship Id="rId5" Type="http://schemas.openxmlformats.org/officeDocument/2006/relationships/chart" Target="../charts/chart4.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chart" Target="../charts/chart8.xml"/><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 Id="rId22" Type="http://schemas.openxmlformats.org/officeDocument/2006/relationships/image" Target="../media/image16.png"/><Relationship Id="rId27" Type="http://schemas.openxmlformats.org/officeDocument/2006/relationships/chart" Target="../charts/chart7.xml"/><Relationship Id="rId30"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xdr:colOff>
          <xdr:row>10</xdr:row>
          <xdr:rowOff>72390</xdr:rowOff>
        </xdr:from>
        <xdr:to>
          <xdr:col>12</xdr:col>
          <xdr:colOff>19685</xdr:colOff>
          <xdr:row>27</xdr:row>
          <xdr:rowOff>95250</xdr:rowOff>
        </xdr:to>
        <xdr:pic>
          <xdr:nvPicPr>
            <xdr:cNvPr id="5" name="Picture 4">
              <a:extLst>
                <a:ext uri="{FF2B5EF4-FFF2-40B4-BE49-F238E27FC236}">
                  <a16:creationId xmlns:a16="http://schemas.microsoft.com/office/drawing/2014/main" id="{EBBD9DF6-86E1-2136-18C0-01FB2D296506}"/>
                </a:ext>
              </a:extLst>
            </xdr:cNvPr>
            <xdr:cNvPicPr>
              <a:picLocks noChangeAspect="1" noChangeArrowheads="1"/>
              <a:extLst>
                <a:ext uri="{84589F7E-364E-4C9E-8A38-B11213B215E9}">
                  <a14:cameraTool cellRange="badge" spid="_x0000_s39965"/>
                </a:ext>
              </a:extLst>
            </xdr:cNvPicPr>
          </xdr:nvPicPr>
          <xdr:blipFill>
            <a:blip xmlns:r="http://schemas.openxmlformats.org/officeDocument/2006/relationships" r:embed="rId1"/>
            <a:srcRect/>
            <a:stretch>
              <a:fillRect/>
            </a:stretch>
          </xdr:blipFill>
          <xdr:spPr bwMode="auto">
            <a:xfrm>
              <a:off x="5097780" y="1901190"/>
              <a:ext cx="3185160" cy="31356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xdr:colOff>
      <xdr:row>81</xdr:row>
      <xdr:rowOff>7620</xdr:rowOff>
    </xdr:from>
    <xdr:to>
      <xdr:col>8</xdr:col>
      <xdr:colOff>632460</xdr:colOff>
      <xdr:row>97</xdr:row>
      <xdr:rowOff>179070</xdr:rowOff>
    </xdr:to>
    <xdr:graphicFrame macro="">
      <xdr:nvGraphicFramePr>
        <xdr:cNvPr id="11" name="Chart 10">
          <a:extLst>
            <a:ext uri="{FF2B5EF4-FFF2-40B4-BE49-F238E27FC236}">
              <a16:creationId xmlns:a16="http://schemas.microsoft.com/office/drawing/2014/main" id="{F14B9BB8-253D-4A18-86A2-4F2AA2441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12" name="Chart 11">
          <a:extLst>
            <a:ext uri="{FF2B5EF4-FFF2-40B4-BE49-F238E27FC236}">
              <a16:creationId xmlns:a16="http://schemas.microsoft.com/office/drawing/2014/main" id="{97A1D89B-9352-4A9D-B041-CED84FDD1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13" name="Chart 12">
          <a:extLst>
            <a:ext uri="{FF2B5EF4-FFF2-40B4-BE49-F238E27FC236}">
              <a16:creationId xmlns:a16="http://schemas.microsoft.com/office/drawing/2014/main" id="{0D44492E-9E32-4DFC-834D-19FDC5A25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7" name="Chart 6">
          <a:extLst>
            <a:ext uri="{FF2B5EF4-FFF2-40B4-BE49-F238E27FC236}">
              <a16:creationId xmlns:a16="http://schemas.microsoft.com/office/drawing/2014/main" id="{1CB8AF40-D0A6-4DAC-8D77-1EACA4E17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8" name="Chart 7">
          <a:extLst>
            <a:ext uri="{FF2B5EF4-FFF2-40B4-BE49-F238E27FC236}">
              <a16:creationId xmlns:a16="http://schemas.microsoft.com/office/drawing/2014/main" id="{23F628B0-CE40-42FB-8E33-0C7BEE392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6" name="Picture 5">
          <a:extLst>
            <a:ext uri="{FF2B5EF4-FFF2-40B4-BE49-F238E27FC236}">
              <a16:creationId xmlns:a16="http://schemas.microsoft.com/office/drawing/2014/main" id="{7277521D-4258-384E-0A5E-16CD5BAEA3C5}"/>
            </a:ext>
          </a:extLst>
        </xdr:cNvPr>
        <xdr:cNvPicPr>
          <a:picLocks noChangeAspect="1"/>
        </xdr:cNvPicPr>
      </xdr:nvPicPr>
      <xdr:blipFill>
        <a:blip xmlns:r="http://schemas.openxmlformats.org/officeDocument/2006/relationships" r:embed="rId7"/>
        <a:stretch>
          <a:fillRect/>
        </a:stretch>
      </xdr:blipFill>
      <xdr:spPr>
        <a:xfrm>
          <a:off x="8217325" y="41376094"/>
          <a:ext cx="3119706" cy="3821301"/>
        </a:xfrm>
        <a:prstGeom prst="rect">
          <a:avLst/>
        </a:prstGeom>
      </xdr:spPr>
    </xdr:pic>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15" name="Chart 14">
          <a:extLst>
            <a:ext uri="{FF2B5EF4-FFF2-40B4-BE49-F238E27FC236}">
              <a16:creationId xmlns:a16="http://schemas.microsoft.com/office/drawing/2014/main" id="{1CE7ED46-5788-4716-BBCC-649806CE6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1" name="Picture 4">
              <a:extLst>
                <a:ext uri="{FF2B5EF4-FFF2-40B4-BE49-F238E27FC236}">
                  <a16:creationId xmlns:a16="http://schemas.microsoft.com/office/drawing/2014/main" id="{AB1DD46E-68F0-B2FE-7309-1658BB1DF9A2}"/>
                </a:ext>
              </a:extLst>
            </xdr:cNvPr>
            <xdr:cNvPicPr>
              <a:picLocks noChangeAspect="1" noChangeArrowheads="1"/>
              <a:extLst>
                <a:ext uri="{84589F7E-364E-4C9E-8A38-B11213B215E9}">
                  <a14:cameraTool cellRange="badge" spid="_x0000_s39966"/>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7" name="Picture 4">
              <a:extLst>
                <a:ext uri="{FF2B5EF4-FFF2-40B4-BE49-F238E27FC236}">
                  <a16:creationId xmlns:a16="http://schemas.microsoft.com/office/drawing/2014/main" id="{5B7E9754-66AA-9384-BDF0-3BAE9E57B651}"/>
                </a:ext>
              </a:extLst>
            </xdr:cNvPr>
            <xdr:cNvPicPr>
              <a:picLocks noChangeAspect="1" noChangeArrowheads="1"/>
              <a:extLst>
                <a:ext uri="{84589F7E-364E-4C9E-8A38-B11213B215E9}">
                  <a14:cameraTool cellRange="badge" spid="_x0000_s39967"/>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8" name="Picture 282">
              <a:extLst>
                <a:ext uri="{FF2B5EF4-FFF2-40B4-BE49-F238E27FC236}">
                  <a16:creationId xmlns:a16="http://schemas.microsoft.com/office/drawing/2014/main" id="{73D05905-BE02-13F6-F2C0-C5B470A03009}"/>
                </a:ext>
              </a:extLst>
            </xdr:cNvPr>
            <xdr:cNvPicPr>
              <a:picLocks noChangeAspect="1" noChangeArrowheads="1"/>
              <a:extLst>
                <a:ext uri="{84589F7E-364E-4C9E-8A38-B11213B215E9}">
                  <a14:cameraTool cellRange="badge" spid="_x0000_s39968"/>
                </a:ext>
              </a:extLst>
            </xdr:cNvPicPr>
          </xdr:nvPicPr>
          <xdr:blipFill>
            <a:blip xmlns:r="http://schemas.openxmlformats.org/officeDocument/2006/relationships" r:embed="rId1"/>
            <a:srcRect/>
            <a:stretch>
              <a:fillRect/>
            </a:stretch>
          </xdr:blipFill>
          <xdr:spPr bwMode="auto">
            <a:xfrm>
              <a:off x="4341495" y="1885950"/>
              <a:ext cx="3107690" cy="3095625"/>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61501EE1-A4C5-48AD-342A-9E247F19360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552701" y="53811661"/>
          <a:ext cx="6257115" cy="2216504"/>
        </a:xfrm>
        <a:prstGeom prst="rect">
          <a:avLst/>
        </a:prstGeom>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2" name="Picture 1">
          <a:extLst>
            <a:ext uri="{FF2B5EF4-FFF2-40B4-BE49-F238E27FC236}">
              <a16:creationId xmlns:a16="http://schemas.microsoft.com/office/drawing/2014/main" id="{2FA4B988-0163-42AE-BF20-C9DB20664304}"/>
            </a:ext>
          </a:extLst>
        </xdr:cNvPr>
        <xdr:cNvPicPr>
          <a:picLocks noChangeAspect="1"/>
        </xdr:cNvPicPr>
      </xdr:nvPicPr>
      <xdr:blipFill>
        <a:blip xmlns:r="http://schemas.openxmlformats.org/officeDocument/2006/relationships" r:embed="rId10"/>
        <a:stretch>
          <a:fillRect/>
        </a:stretch>
      </xdr:blipFill>
      <xdr:spPr>
        <a:xfrm>
          <a:off x="6523567" y="45537966"/>
          <a:ext cx="853440" cy="848659"/>
        </a:xfrm>
        <a:prstGeom prst="rect">
          <a:avLst/>
        </a:prstGeom>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4" name="Picture 3">
          <a:extLst>
            <a:ext uri="{FF2B5EF4-FFF2-40B4-BE49-F238E27FC236}">
              <a16:creationId xmlns:a16="http://schemas.microsoft.com/office/drawing/2014/main" id="{56DE353C-80B8-403C-8465-6EAE336CE30B}"/>
            </a:ext>
          </a:extLst>
        </xdr:cNvPr>
        <xdr:cNvPicPr>
          <a:picLocks noChangeAspect="1"/>
        </xdr:cNvPicPr>
      </xdr:nvPicPr>
      <xdr:blipFill>
        <a:blip xmlns:r="http://schemas.openxmlformats.org/officeDocument/2006/relationships" r:embed="rId11"/>
        <a:stretch>
          <a:fillRect/>
        </a:stretch>
      </xdr:blipFill>
      <xdr:spPr>
        <a:xfrm>
          <a:off x="6311900" y="46448131"/>
          <a:ext cx="1245870" cy="868782"/>
        </a:xfrm>
        <a:prstGeom prst="rect">
          <a:avLst/>
        </a:prstGeom>
      </xdr:spPr>
    </xdr:pic>
    <xdr:clientData/>
  </xdr:twoCellAnchor>
  <xdr:oneCellAnchor>
    <xdr:from>
      <xdr:col>10</xdr:col>
      <xdr:colOff>25398</xdr:colOff>
      <xdr:row>263</xdr:row>
      <xdr:rowOff>8466</xdr:rowOff>
    </xdr:from>
    <xdr:ext cx="1203327" cy="873732"/>
    <xdr:pic>
      <xdr:nvPicPr>
        <xdr:cNvPr id="14" name="Picture 13">
          <a:extLst>
            <a:ext uri="{FF2B5EF4-FFF2-40B4-BE49-F238E27FC236}">
              <a16:creationId xmlns:a16="http://schemas.microsoft.com/office/drawing/2014/main" id="{36365862-7574-4BCC-AD6E-3F8181EE212B}"/>
            </a:ext>
          </a:extLst>
        </xdr:cNvPr>
        <xdr:cNvPicPr>
          <a:picLocks noChangeAspect="1"/>
        </xdr:cNvPicPr>
      </xdr:nvPicPr>
      <xdr:blipFill>
        <a:blip xmlns:r="http://schemas.openxmlformats.org/officeDocument/2006/relationships" r:embed="rId12"/>
        <a:stretch>
          <a:fillRect/>
        </a:stretch>
      </xdr:blipFill>
      <xdr:spPr>
        <a:xfrm>
          <a:off x="6216648" y="48095429"/>
          <a:ext cx="1203327" cy="873732"/>
        </a:xfrm>
        <a:prstGeom prst="rect">
          <a:avLst/>
        </a:prstGeom>
      </xdr:spPr>
    </xdr:pic>
    <xdr:clientData/>
  </xdr:one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DA417124-7CF2-4A70-94D1-73E4B31E1B2F}"/>
            </a:ext>
          </a:extLst>
        </xdr:cNvPr>
        <xdr:cNvPicPr>
          <a:picLocks noChangeAspect="1"/>
        </xdr:cNvPicPr>
      </xdr:nvPicPr>
      <xdr:blipFill>
        <a:blip xmlns:r="http://schemas.openxmlformats.org/officeDocument/2006/relationships" r:embed="rId13"/>
        <a:stretch>
          <a:fillRect/>
        </a:stretch>
      </xdr:blipFill>
      <xdr:spPr>
        <a:xfrm>
          <a:off x="6502399" y="48264233"/>
          <a:ext cx="888999" cy="901883"/>
        </a:xfrm>
        <a:prstGeom prst="rect">
          <a:avLst/>
        </a:prstGeom>
      </xdr:spPr>
    </xdr:pic>
    <xdr:clientData/>
  </xdr:two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8FA472EF-D7D7-4181-B01F-1CB2C5481D99}"/>
            </a:ext>
          </a:extLst>
        </xdr:cNvPr>
        <xdr:cNvPicPr>
          <a:picLocks noChangeAspect="1"/>
        </xdr:cNvPicPr>
      </xdr:nvPicPr>
      <xdr:blipFill>
        <a:blip xmlns:r="http://schemas.openxmlformats.org/officeDocument/2006/relationships" r:embed="rId14"/>
        <a:stretch>
          <a:fillRect/>
        </a:stretch>
      </xdr:blipFill>
      <xdr:spPr>
        <a:xfrm>
          <a:off x="8828612" y="47167801"/>
          <a:ext cx="945751" cy="914400"/>
        </a:xfrm>
        <a:prstGeom prst="rect">
          <a:avLst/>
        </a:prstGeom>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FF98E648-38B9-4253-9F3C-EF02F3B00940}"/>
            </a:ext>
          </a:extLst>
        </xdr:cNvPr>
        <xdr:cNvPicPr>
          <a:picLocks noChangeAspect="1"/>
        </xdr:cNvPicPr>
      </xdr:nvPicPr>
      <xdr:blipFill>
        <a:blip xmlns:r="http://schemas.openxmlformats.org/officeDocument/2006/relationships" r:embed="rId15"/>
        <a:stretch>
          <a:fillRect/>
        </a:stretch>
      </xdr:blipFill>
      <xdr:spPr>
        <a:xfrm>
          <a:off x="9021231" y="46422733"/>
          <a:ext cx="872187" cy="897467"/>
        </a:xfrm>
        <a:prstGeom prst="rect">
          <a:avLst/>
        </a:prstGeom>
      </xdr:spPr>
    </xdr:pic>
    <xdr:clientData/>
  </xdr:one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3FF07351-447F-4424-8DBA-64BDFD2AFA8A}"/>
            </a:ext>
          </a:extLst>
        </xdr:cNvPr>
        <xdr:cNvPicPr>
          <a:picLocks noChangeAspect="1"/>
        </xdr:cNvPicPr>
      </xdr:nvPicPr>
      <xdr:blipFill>
        <a:blip xmlns:r="http://schemas.openxmlformats.org/officeDocument/2006/relationships" r:embed="rId16"/>
        <a:stretch>
          <a:fillRect/>
        </a:stretch>
      </xdr:blipFill>
      <xdr:spPr>
        <a:xfrm>
          <a:off x="8957729" y="47349834"/>
          <a:ext cx="1014802" cy="889000"/>
        </a:xfrm>
        <a:prstGeom prst="rect">
          <a:avLst/>
        </a:prstGeom>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B43BB542-EBE8-E61D-02B9-CEDA393F7B4D}"/>
            </a:ext>
          </a:extLst>
        </xdr:cNvPr>
        <xdr:cNvPicPr>
          <a:picLocks noChangeAspect="1"/>
        </xdr:cNvPicPr>
      </xdr:nvPicPr>
      <xdr:blipFill>
        <a:blip xmlns:r="http://schemas.openxmlformats.org/officeDocument/2006/relationships" r:embed="rId17"/>
        <a:stretch>
          <a:fillRect/>
        </a:stretch>
      </xdr:blipFill>
      <xdr:spPr>
        <a:xfrm>
          <a:off x="630767" y="51282599"/>
          <a:ext cx="4428717" cy="3678767"/>
        </a:xfrm>
        <a:prstGeom prst="rect">
          <a:avLst/>
        </a:prstGeom>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B6A3BE49-0151-4307-18BA-2D6AF0CF769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590369" y="50562936"/>
          <a:ext cx="884763" cy="860186"/>
        </a:xfrm>
        <a:prstGeom prst="rect">
          <a:avLst/>
        </a:prstGeom>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41FFB7F6-37BB-544C-D4C0-8E552ADB58B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483602" y="50562930"/>
          <a:ext cx="859364" cy="879176"/>
        </a:xfrm>
        <a:prstGeom prst="rect">
          <a:avLst/>
        </a:prstGeom>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8DE6587D-2C8A-2213-A878-F3B0141A99FE}"/>
            </a:ext>
          </a:extLst>
        </xdr:cNvPr>
        <xdr:cNvPicPr>
          <a:picLocks noChangeAspect="1"/>
        </xdr:cNvPicPr>
      </xdr:nvPicPr>
      <xdr:blipFill>
        <a:blip xmlns:r="http://schemas.openxmlformats.org/officeDocument/2006/relationships" r:embed="rId20"/>
        <a:stretch>
          <a:fillRect/>
        </a:stretch>
      </xdr:blipFill>
      <xdr:spPr>
        <a:xfrm>
          <a:off x="9222316" y="50308402"/>
          <a:ext cx="869422" cy="894606"/>
        </a:xfrm>
        <a:prstGeom prst="rect">
          <a:avLst/>
        </a:prstGeom>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2CC2D5E4-8800-CCE3-711B-5F64C8121347}"/>
            </a:ext>
          </a:extLst>
        </xdr:cNvPr>
        <xdr:cNvPicPr>
          <a:picLocks noChangeAspect="1"/>
        </xdr:cNvPicPr>
      </xdr:nvPicPr>
      <xdr:blipFill>
        <a:blip xmlns:r="http://schemas.openxmlformats.org/officeDocument/2006/relationships" r:embed="rId21"/>
        <a:stretch>
          <a:fillRect/>
        </a:stretch>
      </xdr:blipFill>
      <xdr:spPr>
        <a:xfrm>
          <a:off x="7636932" y="51481567"/>
          <a:ext cx="850575" cy="867833"/>
        </a:xfrm>
        <a:prstGeom prst="rect">
          <a:avLst/>
        </a:prstGeom>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A4CE504A-7A60-157F-4AE9-EA2D214CB870}"/>
            </a:ext>
          </a:extLst>
        </xdr:cNvPr>
        <xdr:cNvPicPr>
          <a:picLocks noChangeAspect="1"/>
        </xdr:cNvPicPr>
      </xdr:nvPicPr>
      <xdr:blipFill>
        <a:blip xmlns:r="http://schemas.openxmlformats.org/officeDocument/2006/relationships" r:embed="rId22"/>
        <a:stretch>
          <a:fillRect/>
        </a:stretch>
      </xdr:blipFill>
      <xdr:spPr>
        <a:xfrm>
          <a:off x="7645400" y="52425600"/>
          <a:ext cx="867833" cy="842679"/>
        </a:xfrm>
        <a:prstGeom prst="rect">
          <a:avLst/>
        </a:prstGeom>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3E1E1B5B-A431-C958-42E4-23850F176D0B}"/>
            </a:ext>
          </a:extLst>
        </xdr:cNvPr>
        <xdr:cNvPicPr>
          <a:picLocks noChangeAspect="1"/>
        </xdr:cNvPicPr>
      </xdr:nvPicPr>
      <xdr:blipFill>
        <a:blip xmlns:r="http://schemas.openxmlformats.org/officeDocument/2006/relationships" r:embed="rId23"/>
        <a:stretch>
          <a:fillRect/>
        </a:stretch>
      </xdr:blipFill>
      <xdr:spPr>
        <a:xfrm>
          <a:off x="7675033" y="53293433"/>
          <a:ext cx="850900" cy="889000"/>
        </a:xfrm>
        <a:prstGeom prst="rect">
          <a:avLst/>
        </a:prstGeom>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53FF928A-8628-FE37-8B73-C61E26BFB614}"/>
            </a:ext>
          </a:extLst>
        </xdr:cNvPr>
        <xdr:cNvPicPr>
          <a:picLocks noChangeAspect="1"/>
        </xdr:cNvPicPr>
      </xdr:nvPicPr>
      <xdr:blipFill>
        <a:blip xmlns:r="http://schemas.openxmlformats.org/officeDocument/2006/relationships" r:embed="rId24"/>
        <a:stretch>
          <a:fillRect/>
        </a:stretch>
      </xdr:blipFill>
      <xdr:spPr>
        <a:xfrm>
          <a:off x="7713135" y="55134599"/>
          <a:ext cx="855132" cy="880136"/>
        </a:xfrm>
        <a:prstGeom prst="rect">
          <a:avLst/>
        </a:prstGeom>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422B6BD7-9597-EFB8-445F-962EADF32EFD}"/>
            </a:ext>
          </a:extLst>
        </xdr:cNvPr>
        <xdr:cNvPicPr>
          <a:picLocks noChangeAspect="1"/>
        </xdr:cNvPicPr>
      </xdr:nvPicPr>
      <xdr:blipFill>
        <a:blip xmlns:r="http://schemas.openxmlformats.org/officeDocument/2006/relationships" r:embed="rId25"/>
        <a:stretch>
          <a:fillRect/>
        </a:stretch>
      </xdr:blipFill>
      <xdr:spPr>
        <a:xfrm>
          <a:off x="8366131" y="51252438"/>
          <a:ext cx="906457" cy="858997"/>
        </a:xfrm>
        <a:prstGeom prst="rect">
          <a:avLst/>
        </a:prstGeom>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3D423F6D-F9BE-5D56-8515-61D0CFEB339D}"/>
            </a:ext>
          </a:extLst>
        </xdr:cNvPr>
        <xdr:cNvPicPr>
          <a:picLocks noChangeAspect="1"/>
        </xdr:cNvPicPr>
      </xdr:nvPicPr>
      <xdr:blipFill>
        <a:blip xmlns:r="http://schemas.openxmlformats.org/officeDocument/2006/relationships" r:embed="rId26"/>
        <a:stretch>
          <a:fillRect/>
        </a:stretch>
      </xdr:blipFill>
      <xdr:spPr>
        <a:xfrm>
          <a:off x="8610600" y="55168800"/>
          <a:ext cx="871020" cy="838199"/>
        </a:xfrm>
        <a:prstGeom prst="rect">
          <a:avLst/>
        </a:prstGeom>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5C904BFA-BA88-4255-839E-DC47D5F9F633}"/>
            </a:ext>
          </a:extLst>
        </xdr:cNvPr>
        <xdr:cNvPicPr>
          <a:picLocks noChangeAspect="1"/>
        </xdr:cNvPicPr>
      </xdr:nvPicPr>
      <xdr:blipFill>
        <a:blip xmlns:r="http://schemas.openxmlformats.org/officeDocument/2006/relationships" r:embed="rId25"/>
        <a:stretch>
          <a:fillRect/>
        </a:stretch>
      </xdr:blipFill>
      <xdr:spPr>
        <a:xfrm>
          <a:off x="8580966" y="53369633"/>
          <a:ext cx="850900" cy="807140"/>
        </a:xfrm>
        <a:prstGeom prst="rect">
          <a:avLst/>
        </a:prstGeom>
      </xdr:spPr>
    </xdr:pic>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24" name="Chart 23">
          <a:extLst>
            <a:ext uri="{FF2B5EF4-FFF2-40B4-BE49-F238E27FC236}">
              <a16:creationId xmlns:a16="http://schemas.microsoft.com/office/drawing/2014/main" id="{128D86A4-9EE2-439E-8280-998940EC7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26" name="Chart 25">
          <a:extLst>
            <a:ext uri="{FF2B5EF4-FFF2-40B4-BE49-F238E27FC236}">
              <a16:creationId xmlns:a16="http://schemas.microsoft.com/office/drawing/2014/main" id="{ABE03D2B-CD86-48E6-9C67-4939059AE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xdr:col>
      <xdr:colOff>0</xdr:colOff>
      <xdr:row>3</xdr:row>
      <xdr:rowOff>0</xdr:rowOff>
    </xdr:from>
    <xdr:to>
      <xdr:col>4</xdr:col>
      <xdr:colOff>185738</xdr:colOff>
      <xdr:row>7</xdr:row>
      <xdr:rowOff>180518</xdr:rowOff>
    </xdr:to>
    <xdr:pic>
      <xdr:nvPicPr>
        <xdr:cNvPr id="10" name="Picture 9">
          <a:extLst>
            <a:ext uri="{FF2B5EF4-FFF2-40B4-BE49-F238E27FC236}">
              <a16:creationId xmlns:a16="http://schemas.microsoft.com/office/drawing/2014/main" id="{B47E192B-D5CA-E8C3-836B-BA1269833F7C}"/>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619125" y="542925"/>
          <a:ext cx="2043113" cy="904418"/>
        </a:xfrm>
        <a:prstGeom prst="rect">
          <a:avLst/>
        </a:prstGeom>
      </xdr:spPr>
    </xdr:pic>
    <xdr:clientData/>
  </xdr:twoCellAnchor>
  <xdr:twoCellAnchor>
    <xdr:from>
      <xdr:col>0</xdr:col>
      <xdr:colOff>28575</xdr:colOff>
      <xdr:row>205</xdr:row>
      <xdr:rowOff>9524</xdr:rowOff>
    </xdr:from>
    <xdr:to>
      <xdr:col>17</xdr:col>
      <xdr:colOff>571500</xdr:colOff>
      <xdr:row>229</xdr:row>
      <xdr:rowOff>9524</xdr:rowOff>
    </xdr:to>
    <xdr:graphicFrame macro="">
      <xdr:nvGraphicFramePr>
        <xdr:cNvPr id="3" name="Chart 2">
          <a:extLst>
            <a:ext uri="{FF2B5EF4-FFF2-40B4-BE49-F238E27FC236}">
              <a16:creationId xmlns:a16="http://schemas.microsoft.com/office/drawing/2014/main" id="{B872EE26-B09E-494E-B992-E92ADC36F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85CFEDA4-9727-460D-8388-D8319CBF50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48591"/>
          <a:ext cx="1485900" cy="8528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5</xdr:row>
      <xdr:rowOff>68580</xdr:rowOff>
    </xdr:from>
    <xdr:to>
      <xdr:col>5</xdr:col>
      <xdr:colOff>637098</xdr:colOff>
      <xdr:row>15</xdr:row>
      <xdr:rowOff>117293</xdr:rowOff>
    </xdr:to>
    <xdr:pic>
      <xdr:nvPicPr>
        <xdr:cNvPr id="5" name="Picture 4">
          <a:extLst>
            <a:ext uri="{FF2B5EF4-FFF2-40B4-BE49-F238E27FC236}">
              <a16:creationId xmlns:a16="http://schemas.microsoft.com/office/drawing/2014/main" id="{19095A2E-4942-268D-1876-3A21B401431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1024890"/>
          <a:ext cx="3189798" cy="1965143"/>
        </a:xfrm>
        <a:prstGeom prst="rect">
          <a:avLst/>
        </a:prstGeom>
      </xdr:spPr>
    </xdr:pic>
    <xdr:clientData/>
  </xdr:twoCellAnchor>
  <xdr:twoCellAnchor editAs="oneCell">
    <xdr:from>
      <xdr:col>1</xdr:col>
      <xdr:colOff>7620</xdr:colOff>
      <xdr:row>41</xdr:row>
      <xdr:rowOff>133689</xdr:rowOff>
    </xdr:from>
    <xdr:to>
      <xdr:col>5</xdr:col>
      <xdr:colOff>628650</xdr:colOff>
      <xdr:row>51</xdr:row>
      <xdr:rowOff>63952</xdr:rowOff>
    </xdr:to>
    <xdr:pic>
      <xdr:nvPicPr>
        <xdr:cNvPr id="3" name="Picture 2">
          <a:extLst>
            <a:ext uri="{FF2B5EF4-FFF2-40B4-BE49-F238E27FC236}">
              <a16:creationId xmlns:a16="http://schemas.microsoft.com/office/drawing/2014/main" id="{16D247D8-54E0-FBEF-D22D-EFD378948C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7700" y="7967049"/>
          <a:ext cx="3181350" cy="1854313"/>
        </a:xfrm>
        <a:prstGeom prst="rect">
          <a:avLst/>
        </a:prstGeom>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DE5B476-758D-44B5-13C3-1BCA486CAC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3890" y="4355847"/>
          <a:ext cx="3185160" cy="2125099"/>
        </a:xfrm>
        <a:prstGeom prst="rect">
          <a:avLst/>
        </a:prstGeom>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E1849865-20C7-AC85-14E0-C6BA425D4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1511" y="11711940"/>
          <a:ext cx="3196590" cy="919020"/>
        </a:xfrm>
        <a:prstGeom prst="rect">
          <a:avLst/>
        </a:prstGeom>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33EF24AE-97DE-C61B-78C3-2FE1DCC87F2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51510" y="15130605"/>
          <a:ext cx="3181350" cy="91463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aaj Singleton" id="{2AB1AAD3-21FD-4D36-B0DB-61FE8D003218}" userId="S::tsingleton@calstart.org::e43dc145-79b0-4aa1-a882-cc1fb87f928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80" dT="2022-08-30T00:05:10.44" personId="{2AB1AAD3-21FD-4D36-B0DB-61FE8D003218}" id="{7323784E-C10F-43A4-B071-360B67959741}">
    <text>"Your Achievement" now automaitcally changes based on if the fleet reached its goal or not. Displays 3 different messages. The other two boxes only display 1 type of message but automatically update year for next goal, vehicles needed, and percent amount.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FE53-DFCD-438E-AD2A-8F1BDDA512E5}">
  <sheetPr>
    <tabColor theme="4"/>
  </sheetPr>
  <dimension ref="A1:U366"/>
  <sheetViews>
    <sheetView tabSelected="1" view="pageLayout" zoomScale="80" zoomScaleNormal="100" zoomScalePageLayoutView="80" workbookViewId="0">
      <selection activeCell="S211" sqref="S211"/>
    </sheetView>
  </sheetViews>
  <sheetFormatPr defaultRowHeight="14.4"/>
  <cols>
    <col min="1" max="1" width="8.68359375" style="6"/>
    <col min="2" max="18" width="8.68359375" style="5"/>
    <col min="19" max="19" width="8.68359375" style="7"/>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320" t="str">
        <f>'User Profile'!C8&amp;" ZEV Accreditation Profile"</f>
        <v>Fleet ZEV Accreditation Profile</v>
      </c>
      <c r="F8" s="320"/>
      <c r="G8" s="320"/>
      <c r="H8" s="320"/>
      <c r="I8" s="320"/>
      <c r="J8" s="320"/>
      <c r="K8" s="320"/>
      <c r="L8" s="320"/>
      <c r="M8" s="320"/>
      <c r="N8" s="320"/>
      <c r="O8" s="320"/>
      <c r="S8" s="5"/>
    </row>
    <row r="9" spans="1:20">
      <c r="A9" s="5"/>
      <c r="E9" s="320"/>
      <c r="F9" s="320"/>
      <c r="G9" s="320"/>
      <c r="H9" s="320"/>
      <c r="I9" s="320"/>
      <c r="J9" s="320"/>
      <c r="K9" s="320"/>
      <c r="L9" s="320"/>
      <c r="M9" s="320"/>
      <c r="N9" s="320"/>
      <c r="O9" s="320"/>
      <c r="S9" s="5"/>
      <c r="T9" s="194"/>
    </row>
    <row r="10" spans="1:20">
      <c r="A10" s="5"/>
      <c r="E10" s="320"/>
      <c r="F10" s="320"/>
      <c r="G10" s="320"/>
      <c r="H10" s="320"/>
      <c r="I10" s="320"/>
      <c r="J10" s="320"/>
      <c r="K10" s="320"/>
      <c r="L10" s="320"/>
      <c r="M10" s="320"/>
      <c r="N10" s="320"/>
      <c r="O10" s="320"/>
      <c r="S10" s="5"/>
    </row>
    <row r="11" spans="1:20">
      <c r="A11" s="5"/>
      <c r="H11" s="321"/>
      <c r="I11" s="321"/>
      <c r="J11" s="321"/>
      <c r="K11" s="321"/>
      <c r="L11" s="321"/>
      <c r="S11" s="5"/>
    </row>
    <row r="12" spans="1:20">
      <c r="A12" s="5"/>
      <c r="H12" s="321"/>
      <c r="I12" s="321"/>
      <c r="J12" s="321"/>
      <c r="K12" s="321"/>
      <c r="L12" s="321"/>
      <c r="S12" s="5"/>
    </row>
    <row r="13" spans="1:20">
      <c r="A13" s="5"/>
      <c r="H13" s="321"/>
      <c r="I13" s="321"/>
      <c r="J13" s="321"/>
      <c r="K13" s="321"/>
      <c r="L13" s="321"/>
      <c r="S13" s="5"/>
    </row>
    <row r="14" spans="1:20">
      <c r="A14" s="5"/>
      <c r="H14" s="321"/>
      <c r="I14" s="321"/>
      <c r="J14" s="321"/>
      <c r="K14" s="321"/>
      <c r="L14" s="321"/>
      <c r="S14" s="5"/>
    </row>
    <row r="15" spans="1:20">
      <c r="A15" s="5"/>
      <c r="H15" s="321"/>
      <c r="I15" s="321"/>
      <c r="J15" s="321"/>
      <c r="K15" s="321"/>
      <c r="L15" s="321"/>
      <c r="S15" s="5"/>
    </row>
    <row r="16" spans="1:20">
      <c r="A16" s="5"/>
      <c r="H16" s="321"/>
      <c r="I16" s="321"/>
      <c r="J16" s="321"/>
      <c r="K16" s="321"/>
      <c r="L16" s="321"/>
      <c r="S16" s="5"/>
    </row>
    <row r="17" spans="1:21">
      <c r="A17" s="5"/>
      <c r="H17" s="321"/>
      <c r="I17" s="321"/>
      <c r="J17" s="321"/>
      <c r="K17" s="321"/>
      <c r="L17" s="321"/>
      <c r="S17" s="5"/>
    </row>
    <row r="18" spans="1:21">
      <c r="A18" s="5"/>
      <c r="H18" s="321"/>
      <c r="I18" s="321"/>
      <c r="J18" s="321"/>
      <c r="K18" s="321"/>
      <c r="L18" s="321"/>
      <c r="S18" s="5"/>
    </row>
    <row r="19" spans="1:21">
      <c r="A19" s="5"/>
      <c r="H19" s="321"/>
      <c r="I19" s="321"/>
      <c r="J19" s="321"/>
      <c r="K19" s="321"/>
      <c r="L19" s="321"/>
      <c r="S19" s="5"/>
    </row>
    <row r="20" spans="1:21">
      <c r="A20" s="5"/>
      <c r="H20" s="321"/>
      <c r="I20" s="321"/>
      <c r="J20" s="321"/>
      <c r="K20" s="321"/>
      <c r="L20" s="321"/>
      <c r="S20" s="5"/>
    </row>
    <row r="21" spans="1:21">
      <c r="A21" s="5"/>
      <c r="H21" s="321"/>
      <c r="I21" s="321"/>
      <c r="J21" s="321"/>
      <c r="K21" s="321"/>
      <c r="L21" s="321"/>
      <c r="S21" s="5"/>
    </row>
    <row r="22" spans="1:21">
      <c r="A22" s="5"/>
      <c r="H22" s="321"/>
      <c r="I22" s="321"/>
      <c r="J22" s="321"/>
      <c r="K22" s="321"/>
      <c r="L22" s="321"/>
      <c r="S22" s="5"/>
    </row>
    <row r="23" spans="1:21">
      <c r="A23" s="5"/>
      <c r="H23" s="321"/>
      <c r="I23" s="321"/>
      <c r="J23" s="321"/>
      <c r="K23" s="321"/>
      <c r="L23" s="321"/>
      <c r="S23" s="5"/>
    </row>
    <row r="24" spans="1:21">
      <c r="A24" s="5"/>
      <c r="H24" s="321"/>
      <c r="I24" s="321"/>
      <c r="J24" s="321"/>
      <c r="K24" s="321"/>
      <c r="L24" s="321"/>
      <c r="S24" s="5"/>
    </row>
    <row r="25" spans="1:21">
      <c r="A25" s="5"/>
      <c r="H25" s="321"/>
      <c r="I25" s="321"/>
      <c r="J25" s="321"/>
      <c r="K25" s="321"/>
      <c r="L25" s="321"/>
      <c r="S25" s="5"/>
    </row>
    <row r="26" spans="1:21">
      <c r="A26" s="5"/>
      <c r="H26" s="321"/>
      <c r="I26" s="321"/>
      <c r="J26" s="321"/>
      <c r="K26" s="321"/>
      <c r="L26" s="321"/>
      <c r="S26" s="5"/>
    </row>
    <row r="27" spans="1:21">
      <c r="A27" s="5"/>
      <c r="H27" s="321"/>
      <c r="I27" s="321"/>
      <c r="J27" s="321"/>
      <c r="K27" s="321"/>
      <c r="L27" s="321"/>
      <c r="S27" s="5"/>
    </row>
    <row r="28" spans="1:21">
      <c r="A28" s="5"/>
      <c r="H28" s="321"/>
      <c r="I28" s="321"/>
      <c r="J28" s="321"/>
      <c r="K28" s="321"/>
      <c r="L28" s="321"/>
      <c r="S28" s="5"/>
    </row>
    <row r="29" spans="1:21">
      <c r="A29" s="5"/>
      <c r="S29" s="5"/>
    </row>
    <row r="30" spans="1:21">
      <c r="A30" s="5"/>
      <c r="E30" s="8"/>
      <c r="F30" s="8"/>
      <c r="G30" s="8"/>
      <c r="H30" s="8"/>
      <c r="I30" s="8"/>
      <c r="J30" s="8"/>
      <c r="K30" s="8"/>
      <c r="L30" s="8"/>
      <c r="M30" s="8"/>
      <c r="N30" s="8"/>
      <c r="O30" s="8"/>
      <c r="S30" s="5"/>
    </row>
    <row r="31" spans="1:21">
      <c r="A31" s="5"/>
      <c r="E31" s="322" t="str">
        <f>IF(Admin!AA16=Admin!H3,Admin!A95,IF(Admin!AA16=Admin!H21,Admin!A105,IF(Admin!AA16=Admin!H39,Admin!A115,IF(Admin!AA16=Admin!H57,Admin!A125,Admin!A135))))</f>
        <v>Congratulations! Your fleet has earned the Platinum level of Sustainable Fleets Accreditation by converting over 20% of your fleet to zero-emission vehicles (ZEVs). We thank you for leading the industry in demonstrating your commitment and planning towards a zero-emission future.</v>
      </c>
      <c r="F31" s="323"/>
      <c r="G31" s="323"/>
      <c r="H31" s="323"/>
      <c r="I31" s="323"/>
      <c r="J31" s="323"/>
      <c r="K31" s="323"/>
      <c r="L31" s="323"/>
      <c r="M31" s="323"/>
      <c r="N31" s="323"/>
      <c r="O31" s="323"/>
      <c r="S31" s="5"/>
      <c r="U31" s="164"/>
    </row>
    <row r="32" spans="1:21">
      <c r="A32" s="5"/>
      <c r="E32" s="324"/>
      <c r="F32" s="324"/>
      <c r="G32" s="324"/>
      <c r="H32" s="324"/>
      <c r="I32" s="324"/>
      <c r="J32" s="324"/>
      <c r="K32" s="324"/>
      <c r="L32" s="324"/>
      <c r="M32" s="324"/>
      <c r="N32" s="324"/>
      <c r="O32" s="324"/>
      <c r="S32" s="5"/>
      <c r="U32" s="164"/>
    </row>
    <row r="33" spans="1:21">
      <c r="A33" s="5"/>
      <c r="E33" s="324"/>
      <c r="F33" s="324"/>
      <c r="G33" s="324"/>
      <c r="H33" s="324"/>
      <c r="I33" s="324"/>
      <c r="J33" s="324"/>
      <c r="K33" s="324"/>
      <c r="L33" s="324"/>
      <c r="M33" s="324"/>
      <c r="N33" s="324"/>
      <c r="O33" s="324"/>
      <c r="S33" s="5"/>
    </row>
    <row r="34" spans="1:21">
      <c r="A34" s="5"/>
      <c r="E34" s="324"/>
      <c r="F34" s="324"/>
      <c r="G34" s="324"/>
      <c r="H34" s="324"/>
      <c r="I34" s="324"/>
      <c r="J34" s="324"/>
      <c r="K34" s="324"/>
      <c r="L34" s="324"/>
      <c r="M34" s="324"/>
      <c r="N34" s="324"/>
      <c r="O34" s="324"/>
      <c r="S34" s="5"/>
    </row>
    <row r="35" spans="1:21">
      <c r="A35" s="5"/>
      <c r="E35" s="324"/>
      <c r="F35" s="324"/>
      <c r="G35" s="324"/>
      <c r="H35" s="324"/>
      <c r="I35" s="324"/>
      <c r="J35" s="324"/>
      <c r="K35" s="324"/>
      <c r="L35" s="324"/>
      <c r="M35" s="324"/>
      <c r="N35" s="324"/>
      <c r="O35" s="324"/>
      <c r="S35" s="5"/>
    </row>
    <row r="36" spans="1:21">
      <c r="A36" s="5"/>
      <c r="E36" s="324"/>
      <c r="F36" s="324"/>
      <c r="G36" s="324"/>
      <c r="H36" s="324"/>
      <c r="I36" s="324"/>
      <c r="J36" s="324"/>
      <c r="K36" s="324"/>
      <c r="L36" s="324"/>
      <c r="M36" s="324"/>
      <c r="N36" s="324"/>
      <c r="O36" s="324"/>
      <c r="S36" s="5"/>
    </row>
    <row r="37" spans="1:21">
      <c r="A37" s="5"/>
      <c r="E37" s="324"/>
      <c r="F37" s="324"/>
      <c r="G37" s="324"/>
      <c r="H37" s="324"/>
      <c r="I37" s="324"/>
      <c r="J37" s="324"/>
      <c r="K37" s="324"/>
      <c r="L37" s="324"/>
      <c r="M37" s="324"/>
      <c r="N37" s="324"/>
      <c r="O37" s="324"/>
      <c r="S37" s="5"/>
    </row>
    <row r="38" spans="1:21">
      <c r="A38" s="5"/>
      <c r="E38" s="324"/>
      <c r="F38" s="324"/>
      <c r="G38" s="324"/>
      <c r="H38" s="324"/>
      <c r="I38" s="324"/>
      <c r="J38" s="324"/>
      <c r="K38" s="324"/>
      <c r="L38" s="324"/>
      <c r="M38" s="324"/>
      <c r="N38" s="324"/>
      <c r="O38" s="324"/>
      <c r="S38" s="5"/>
    </row>
    <row r="39" spans="1:21">
      <c r="A39" s="5"/>
      <c r="E39" s="324"/>
      <c r="F39" s="324"/>
      <c r="G39" s="324"/>
      <c r="H39" s="324"/>
      <c r="I39" s="324"/>
      <c r="J39" s="324"/>
      <c r="K39" s="324"/>
      <c r="L39" s="324"/>
      <c r="M39" s="324"/>
      <c r="N39" s="324"/>
      <c r="O39" s="324"/>
      <c r="S39" s="5"/>
    </row>
    <row r="40" spans="1:21">
      <c r="A40" s="5"/>
      <c r="E40" s="324"/>
      <c r="F40" s="324"/>
      <c r="G40" s="324"/>
      <c r="H40" s="324"/>
      <c r="I40" s="324"/>
      <c r="J40" s="324"/>
      <c r="K40" s="324"/>
      <c r="L40" s="324"/>
      <c r="M40" s="324"/>
      <c r="N40" s="324"/>
      <c r="O40" s="324"/>
      <c r="S40" s="5"/>
    </row>
    <row r="41" spans="1:21">
      <c r="A41" s="5"/>
      <c r="S41" s="5"/>
    </row>
    <row r="42" spans="1:21">
      <c r="A42" s="5"/>
      <c r="F42" s="325" t="s">
        <v>0</v>
      </c>
      <c r="G42" s="325"/>
      <c r="H42" s="325"/>
      <c r="I42" s="325"/>
      <c r="J42" s="325"/>
      <c r="K42" s="325"/>
      <c r="L42" s="325"/>
      <c r="M42" s="325"/>
      <c r="S42" s="5"/>
    </row>
    <row r="43" spans="1:21">
      <c r="A43" s="5"/>
      <c r="F43" s="326"/>
      <c r="G43" s="326"/>
      <c r="H43" s="326"/>
      <c r="I43" s="326"/>
      <c r="J43" s="326"/>
      <c r="K43" s="326"/>
      <c r="L43" s="326"/>
      <c r="M43" s="326"/>
      <c r="S43" s="5"/>
    </row>
    <row r="44" spans="1:21">
      <c r="A44" s="5"/>
      <c r="F44" s="327" t="s">
        <v>1</v>
      </c>
      <c r="G44" s="324"/>
      <c r="H44" s="324"/>
      <c r="I44" s="324"/>
      <c r="J44" s="324"/>
      <c r="K44" s="324"/>
      <c r="L44" s="324"/>
      <c r="M44" s="324"/>
      <c r="S44" s="5"/>
      <c r="U44" s="194"/>
    </row>
    <row r="45" spans="1:21">
      <c r="A45" s="5"/>
      <c r="F45" s="324"/>
      <c r="G45" s="324"/>
      <c r="H45" s="324"/>
      <c r="I45" s="324"/>
      <c r="J45" s="324"/>
      <c r="K45" s="324"/>
      <c r="L45" s="324"/>
      <c r="M45" s="324"/>
      <c r="S45" s="5"/>
    </row>
    <row r="46" spans="1:21">
      <c r="A46" s="5"/>
      <c r="F46" s="324"/>
      <c r="G46" s="324"/>
      <c r="H46" s="324"/>
      <c r="I46" s="324"/>
      <c r="J46" s="324"/>
      <c r="K46" s="324"/>
      <c r="L46" s="324"/>
      <c r="M46" s="324"/>
      <c r="S46" s="5"/>
    </row>
    <row r="47" spans="1:21">
      <c r="A47" s="5"/>
      <c r="F47" s="324"/>
      <c r="G47" s="324"/>
      <c r="H47" s="324"/>
      <c r="I47" s="324"/>
      <c r="J47" s="324"/>
      <c r="K47" s="324"/>
      <c r="L47" s="324"/>
      <c r="M47" s="324"/>
      <c r="S47" s="5"/>
    </row>
    <row r="48" spans="1:21">
      <c r="A48" s="5"/>
      <c r="F48" s="324"/>
      <c r="G48" s="324"/>
      <c r="H48" s="324"/>
      <c r="I48" s="324"/>
      <c r="J48" s="324"/>
      <c r="K48" s="324"/>
      <c r="L48" s="324"/>
      <c r="M48" s="324"/>
      <c r="S48" s="5"/>
    </row>
    <row r="49" spans="1:21">
      <c r="A49" s="5"/>
      <c r="B49" s="282" t="str">
        <f>IF(Admin!AA16=Admin!H3,Admin!AF3&amp;" Benefits", IF(Admin!AA16=Admin!H21, Admin!AI3&amp;" Benefits", IF(Admin!AA16=Admin!H39, Admin!AL3&amp;" Benefits", IF(Admin!AA16=Admin!H57, Admin!AO3&amp;" Benefits", Admin!AR3&amp;" Benefits"))))</f>
        <v>Platinum Benefits</v>
      </c>
      <c r="C49" s="282"/>
      <c r="D49" s="282"/>
      <c r="G49" s="282" t="s">
        <v>2</v>
      </c>
      <c r="H49" s="282"/>
      <c r="I49" s="282"/>
      <c r="J49" s="282"/>
      <c r="K49" s="282"/>
      <c r="L49" s="282"/>
      <c r="M49" s="282"/>
      <c r="N49" s="282"/>
      <c r="S49" s="5"/>
    </row>
    <row r="50" spans="1:21" ht="14.7" thickBot="1">
      <c r="A50" s="5"/>
      <c r="B50" s="282"/>
      <c r="C50" s="282"/>
      <c r="D50" s="282"/>
      <c r="G50" s="305"/>
      <c r="H50" s="305"/>
      <c r="I50" s="305"/>
      <c r="J50" s="305"/>
      <c r="K50" s="305"/>
      <c r="L50" s="305"/>
      <c r="M50" s="305"/>
      <c r="N50" s="305"/>
      <c r="S50" s="5"/>
    </row>
    <row r="51" spans="1:21" ht="14.7" thickBot="1">
      <c r="A51" s="5"/>
      <c r="B51" s="346" t="str">
        <f>IF(Admin!AA16=Admin!H3,Admin!AF4, IF(Admin!AA16=Admin!H21, Admin!AI4, IF(Admin!AA16=Admin!H39, Admin!AL4, IF(Admin!AA16=Admin!H57, Admin!AO4, Admin!AR4))))</f>
        <v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v>
      </c>
      <c r="C51" s="347"/>
      <c r="D51" s="348"/>
      <c r="S51" s="5"/>
    </row>
    <row r="52" spans="1:21">
      <c r="A52" s="5"/>
      <c r="B52" s="349"/>
      <c r="C52" s="350"/>
      <c r="D52" s="351"/>
      <c r="G52" s="328" t="s">
        <v>3</v>
      </c>
      <c r="H52" s="329"/>
      <c r="I52" s="329"/>
      <c r="J52" s="45">
        <v>0.1</v>
      </c>
      <c r="K52" s="45">
        <v>0.25</v>
      </c>
      <c r="L52" s="45">
        <v>0.5</v>
      </c>
      <c r="M52" s="45">
        <v>0.75</v>
      </c>
      <c r="N52" s="46">
        <v>1</v>
      </c>
      <c r="S52" s="5"/>
      <c r="U52" s="213"/>
    </row>
    <row r="53" spans="1:21">
      <c r="A53" s="5"/>
      <c r="B53" s="349"/>
      <c r="C53" s="350"/>
      <c r="D53" s="351"/>
      <c r="F53" s="336" t="s">
        <v>4</v>
      </c>
      <c r="G53" s="330" t="s">
        <v>5</v>
      </c>
      <c r="H53" s="331"/>
      <c r="I53" s="331"/>
      <c r="J53" s="334">
        <v>2025</v>
      </c>
      <c r="K53" s="334">
        <v>2028</v>
      </c>
      <c r="L53" s="334">
        <v>2031</v>
      </c>
      <c r="M53" s="334">
        <v>2033</v>
      </c>
      <c r="N53" s="338">
        <v>2035</v>
      </c>
      <c r="S53" s="5"/>
    </row>
    <row r="54" spans="1:21">
      <c r="A54" s="5"/>
      <c r="B54" s="349"/>
      <c r="C54" s="350"/>
      <c r="D54" s="351"/>
      <c r="F54" s="297"/>
      <c r="G54" s="293"/>
      <c r="H54" s="294"/>
      <c r="I54" s="294"/>
      <c r="J54" s="335"/>
      <c r="K54" s="335"/>
      <c r="L54" s="335"/>
      <c r="M54" s="335"/>
      <c r="N54" s="339"/>
      <c r="S54" s="5"/>
      <c r="U54" s="213"/>
    </row>
    <row r="55" spans="1:21">
      <c r="A55" s="5"/>
      <c r="B55" s="349"/>
      <c r="C55" s="350"/>
      <c r="D55" s="351"/>
      <c r="F55" s="337" t="s">
        <v>6</v>
      </c>
      <c r="G55" s="332" t="s">
        <v>7</v>
      </c>
      <c r="H55" s="333"/>
      <c r="I55" s="333"/>
      <c r="J55" s="340">
        <v>2027</v>
      </c>
      <c r="K55" s="340">
        <v>2030</v>
      </c>
      <c r="L55" s="340">
        <v>2033</v>
      </c>
      <c r="M55" s="340">
        <v>2036</v>
      </c>
      <c r="N55" s="342">
        <v>2039</v>
      </c>
      <c r="S55" s="5"/>
      <c r="U55" s="213"/>
    </row>
    <row r="56" spans="1:21">
      <c r="A56" s="5"/>
      <c r="B56" s="349"/>
      <c r="C56" s="350"/>
      <c r="D56" s="351"/>
      <c r="F56" s="337"/>
      <c r="G56" s="332"/>
      <c r="H56" s="333"/>
      <c r="I56" s="333"/>
      <c r="J56" s="341"/>
      <c r="K56" s="341"/>
      <c r="L56" s="341"/>
      <c r="M56" s="341"/>
      <c r="N56" s="343"/>
      <c r="S56" s="5"/>
    </row>
    <row r="57" spans="1:21">
      <c r="A57" s="5"/>
      <c r="B57" s="349"/>
      <c r="C57" s="350"/>
      <c r="D57" s="351"/>
      <c r="F57" s="297" t="s">
        <v>8</v>
      </c>
      <c r="G57" s="293" t="s">
        <v>9</v>
      </c>
      <c r="H57" s="294"/>
      <c r="I57" s="294"/>
      <c r="J57" s="299">
        <v>2030</v>
      </c>
      <c r="K57" s="299">
        <v>2033</v>
      </c>
      <c r="L57" s="299">
        <v>2036</v>
      </c>
      <c r="M57" s="299">
        <v>2039</v>
      </c>
      <c r="N57" s="301">
        <v>2042</v>
      </c>
      <c r="S57" s="5"/>
      <c r="U57" s="213"/>
    </row>
    <row r="58" spans="1:21" ht="14.7" thickBot="1">
      <c r="A58" s="5"/>
      <c r="B58" s="349"/>
      <c r="C58" s="350"/>
      <c r="D58" s="351"/>
      <c r="F58" s="298"/>
      <c r="G58" s="295"/>
      <c r="H58" s="296"/>
      <c r="I58" s="296"/>
      <c r="J58" s="300"/>
      <c r="K58" s="300"/>
      <c r="L58" s="300"/>
      <c r="M58" s="300"/>
      <c r="N58" s="302"/>
      <c r="S58" s="5"/>
    </row>
    <row r="59" spans="1:21">
      <c r="A59" s="5"/>
      <c r="B59" s="349"/>
      <c r="C59" s="350"/>
      <c r="D59" s="351"/>
      <c r="S59" s="5"/>
    </row>
    <row r="60" spans="1:21">
      <c r="A60" s="5"/>
      <c r="B60" s="349"/>
      <c r="C60" s="350"/>
      <c r="D60" s="351"/>
      <c r="F60" s="282" t="s">
        <v>10</v>
      </c>
      <c r="G60" s="282"/>
      <c r="H60" s="282"/>
      <c r="I60" s="282"/>
      <c r="J60" s="282"/>
      <c r="K60" s="282"/>
      <c r="L60" s="282"/>
      <c r="M60" s="282"/>
      <c r="N60" s="282"/>
      <c r="O60" s="282"/>
      <c r="P60" s="282"/>
      <c r="Q60" s="282"/>
      <c r="R60" s="282"/>
      <c r="S60" s="5"/>
    </row>
    <row r="61" spans="1:21">
      <c r="A61" s="5"/>
      <c r="B61" s="349"/>
      <c r="C61" s="350"/>
      <c r="D61" s="351"/>
      <c r="F61" s="282"/>
      <c r="G61" s="305"/>
      <c r="H61" s="305"/>
      <c r="I61" s="305"/>
      <c r="J61" s="305"/>
      <c r="K61" s="305"/>
      <c r="L61" s="305"/>
      <c r="M61" s="305"/>
      <c r="N61" s="305"/>
      <c r="O61" s="305"/>
      <c r="P61" s="305"/>
      <c r="Q61" s="282"/>
      <c r="R61" s="282"/>
      <c r="S61" s="5"/>
    </row>
    <row r="62" spans="1:21" ht="14.7" thickBot="1">
      <c r="A62" s="5"/>
      <c r="B62" s="349"/>
      <c r="C62" s="350"/>
      <c r="D62" s="351"/>
      <c r="S62" s="5"/>
    </row>
    <row r="63" spans="1:21" ht="14.7" thickBot="1">
      <c r="A63" s="5"/>
      <c r="B63" s="349"/>
      <c r="C63" s="350"/>
      <c r="D63" s="351"/>
      <c r="G63" s="328" t="s">
        <v>3</v>
      </c>
      <c r="H63" s="329"/>
      <c r="I63" s="329"/>
      <c r="J63" s="47" t="s">
        <v>11</v>
      </c>
      <c r="K63" s="47" t="s">
        <v>12</v>
      </c>
      <c r="L63" s="47" t="s">
        <v>13</v>
      </c>
      <c r="M63" s="306" t="s">
        <v>14</v>
      </c>
      <c r="N63" s="306"/>
      <c r="O63" s="306" t="s">
        <v>15</v>
      </c>
      <c r="P63" s="309"/>
      <c r="Q63" s="49"/>
      <c r="R63" s="49"/>
      <c r="S63" s="5"/>
      <c r="U63" s="196"/>
    </row>
    <row r="64" spans="1:21">
      <c r="A64" s="5"/>
      <c r="B64" s="349"/>
      <c r="C64" s="350"/>
      <c r="D64" s="351"/>
      <c r="F64" s="307" t="s">
        <v>4</v>
      </c>
      <c r="G64" s="344" t="s">
        <v>5</v>
      </c>
      <c r="H64" s="331"/>
      <c r="I64" s="331"/>
      <c r="J64" s="283">
        <f>IF('User Profile'!D18&lt;='REPORT CARD'!J53,'REPORT CARD'!J53, IF('User Profile'!D18&lt;='REPORT CARD'!K53,'REPORT CARD'!K53, IF('User Profile'!D18&lt;='REPORT CARD'!L53,'REPORT CARD'!L53, IF('User Profile'!D18&lt;='REPORT CARD'!M53,'REPORT CARD'!M53, 'REPORT CARD'!N53))))</f>
        <v>2025</v>
      </c>
      <c r="K64" s="314">
        <f>IF('User Profile'!D18&lt;='REPORT CARD'!J53, 'REPORT CARD'!J52, IF('User Profile'!D18&lt;='REPORT CARD'!K53, 'REPORT CARD'!K52, IF('User Profile'!D18 &lt;= 'REPORT CARD'!L53, 'REPORT CARD'!L52, IF('User Profile'!D18 &lt;='REPORT CARD'!M53, 'REPORT CARD'!M52, 'REPORT CARD'!N52))))</f>
        <v>0.1</v>
      </c>
      <c r="L64" s="385">
        <f>_xlfn.CEILING.MATH('REPORT CARD'!K64*(Admin!Y24))</f>
        <v>0</v>
      </c>
      <c r="M64" s="287">
        <f>IF('REPORT CARD'!O64=0,0, 'REPORT CARD'!O64/Admin!Y24)</f>
        <v>0</v>
      </c>
      <c r="N64" s="288"/>
      <c r="O64" s="310">
        <f>Admin!Y31</f>
        <v>0</v>
      </c>
      <c r="P64" s="311"/>
      <c r="S64" s="5"/>
    </row>
    <row r="65" spans="1:21">
      <c r="A65" s="5"/>
      <c r="B65" s="349"/>
      <c r="C65" s="350"/>
      <c r="D65" s="351"/>
      <c r="F65" s="308"/>
      <c r="G65" s="345"/>
      <c r="H65" s="294"/>
      <c r="I65" s="294"/>
      <c r="J65" s="284"/>
      <c r="K65" s="315"/>
      <c r="L65" s="386"/>
      <c r="M65" s="289"/>
      <c r="N65" s="290"/>
      <c r="O65" s="312"/>
      <c r="P65" s="313"/>
      <c r="S65" s="5"/>
    </row>
    <row r="66" spans="1:21">
      <c r="A66" s="5"/>
      <c r="B66" s="349"/>
      <c r="C66" s="350"/>
      <c r="D66" s="351"/>
      <c r="F66" s="389" t="s">
        <v>6</v>
      </c>
      <c r="G66" s="409" t="s">
        <v>7</v>
      </c>
      <c r="H66" s="333"/>
      <c r="I66" s="333"/>
      <c r="J66" s="285">
        <f>IF('User Profile'!D18&lt;='REPORT CARD'!J55,'REPORT CARD'!J55, IF('User Profile'!D18&lt;='REPORT CARD'!K55,'REPORT CARD'!K55, IF('User Profile'!D18&lt;='REPORT CARD'!L55,'REPORT CARD'!L55, IF('User Profile'!D18&lt;='REPORT CARD'!M55,'REPORT CARD'!M55, 'REPORT CARD'!N55))))</f>
        <v>2027</v>
      </c>
      <c r="K66" s="291">
        <f>IF('User Profile'!D18&lt;='REPORT CARD'!J55, 'REPORT CARD'!J52, IF('User Profile'!D18&lt;='REPORT CARD'!K55, 'REPORT CARD'!K52, IF('User Profile'!D18 &lt;= 'REPORT CARD'!L55, 'REPORT CARD'!L52, IF('User Profile'!D18 &lt;='REPORT CARD'!M55, 'REPORT CARD'!M52, 'REPORT CARD'!N52))))</f>
        <v>0.1</v>
      </c>
      <c r="L66" s="381">
        <f>_xlfn.CEILING.MATH('REPORT CARD'!K66*(Admin!AA24))</f>
        <v>0</v>
      </c>
      <c r="M66" s="291">
        <f>IF('REPORT CARD'!O66=0,0, 'REPORT CARD'!O66/Admin!AA24)</f>
        <v>0</v>
      </c>
      <c r="N66" s="292"/>
      <c r="O66" s="381">
        <f>Admin!AA31</f>
        <v>0</v>
      </c>
      <c r="P66" s="382"/>
      <c r="S66" s="5"/>
    </row>
    <row r="67" spans="1:21">
      <c r="A67" s="5"/>
      <c r="B67" s="349"/>
      <c r="C67" s="350"/>
      <c r="D67" s="351"/>
      <c r="F67" s="389"/>
      <c r="G67" s="409"/>
      <c r="H67" s="333"/>
      <c r="I67" s="333"/>
      <c r="J67" s="285"/>
      <c r="K67" s="291"/>
      <c r="L67" s="381"/>
      <c r="M67" s="291"/>
      <c r="N67" s="292"/>
      <c r="O67" s="381"/>
      <c r="P67" s="382"/>
      <c r="S67" s="5"/>
    </row>
    <row r="68" spans="1:21">
      <c r="A68" s="5"/>
      <c r="B68" s="349"/>
      <c r="C68" s="350"/>
      <c r="D68" s="351"/>
      <c r="F68" s="308" t="s">
        <v>8</v>
      </c>
      <c r="G68" s="345" t="s">
        <v>9</v>
      </c>
      <c r="H68" s="294"/>
      <c r="I68" s="294"/>
      <c r="J68" s="284">
        <f>IF('User Profile'!D18&lt;='REPORT CARD'!J57,'REPORT CARD'!J57, IF('User Profile'!D18&lt;='REPORT CARD'!K57,'REPORT CARD'!K57, IF('User Profile'!D18&lt;='REPORT CARD'!L57,'REPORT CARD'!L57, IF('User Profile'!D18&lt;='REPORT CARD'!M57,'REPORT CARD'!M57, 'REPORT CARD'!N57))))</f>
        <v>2030</v>
      </c>
      <c r="K68" s="315">
        <f>IF('User Profile'!D18&lt;='REPORT CARD'!J57, 'REPORT CARD'!J52, IF('User Profile'!D18&lt;='REPORT CARD'!K57, 'REPORT CARD'!K52, IF('User Profile'!D18 &lt;= 'REPORT CARD'!L57, 'REPORT CARD'!L52, IF('User Profile'!D18 &lt;='REPORT CARD'!M57, 'REPORT CARD'!M52, 'REPORT CARD'!N52))))</f>
        <v>0.1</v>
      </c>
      <c r="L68" s="386">
        <f>_xlfn.CEILING.MATH('REPORT CARD'!K68*(Admin!AC24))</f>
        <v>0</v>
      </c>
      <c r="M68" s="289">
        <f>IF('REPORT CARD'!O68=0,0, 'REPORT CARD'!O68/Admin!AC24)</f>
        <v>0</v>
      </c>
      <c r="N68" s="290"/>
      <c r="O68" s="312">
        <f>Admin!AC31</f>
        <v>0</v>
      </c>
      <c r="P68" s="313"/>
      <c r="S68" s="5"/>
    </row>
    <row r="69" spans="1:21" ht="14.7" thickBot="1">
      <c r="A69" s="5"/>
      <c r="B69" s="349"/>
      <c r="C69" s="350"/>
      <c r="D69" s="351"/>
      <c r="F69" s="410"/>
      <c r="G69" s="402"/>
      <c r="H69" s="296"/>
      <c r="I69" s="296"/>
      <c r="J69" s="286"/>
      <c r="K69" s="387"/>
      <c r="L69" s="388"/>
      <c r="M69" s="303"/>
      <c r="N69" s="304"/>
      <c r="O69" s="383"/>
      <c r="P69" s="384"/>
      <c r="S69" s="5"/>
    </row>
    <row r="70" spans="1:21">
      <c r="A70" s="5"/>
      <c r="B70" s="349"/>
      <c r="C70" s="350"/>
      <c r="D70" s="351"/>
      <c r="S70" s="5"/>
    </row>
    <row r="71" spans="1:21">
      <c r="A71" s="5"/>
      <c r="B71" s="349"/>
      <c r="C71" s="350"/>
      <c r="D71" s="351"/>
      <c r="S71" s="5"/>
    </row>
    <row r="72" spans="1:21">
      <c r="A72" s="5"/>
      <c r="B72" s="349"/>
      <c r="C72" s="350"/>
      <c r="D72" s="351"/>
      <c r="S72" s="5"/>
    </row>
    <row r="73" spans="1:21">
      <c r="A73" s="5"/>
      <c r="B73" s="349"/>
      <c r="C73" s="350"/>
      <c r="D73" s="351"/>
      <c r="S73" s="5"/>
    </row>
    <row r="74" spans="1:21" ht="14.7" thickBot="1">
      <c r="A74" s="5"/>
      <c r="B74" s="352"/>
      <c r="C74" s="353"/>
      <c r="D74" s="354"/>
      <c r="S74" s="5"/>
    </row>
    <row r="75" spans="1:21">
      <c r="A75" s="5"/>
      <c r="S75" s="5"/>
    </row>
    <row r="76" spans="1:21" ht="14.7" customHeight="1">
      <c r="A76" s="5"/>
      <c r="F76" s="136"/>
      <c r="G76" s="136"/>
      <c r="H76" s="136"/>
      <c r="I76" s="136"/>
      <c r="J76" s="136"/>
      <c r="K76" s="136"/>
      <c r="L76" s="136"/>
      <c r="M76" s="136"/>
      <c r="N76" s="136"/>
      <c r="O76" s="136"/>
      <c r="P76" s="136"/>
      <c r="Q76" s="136"/>
      <c r="R76" s="136"/>
      <c r="S76" s="5"/>
    </row>
    <row r="77" spans="1:21" ht="14.7" customHeight="1">
      <c r="A77" s="5"/>
      <c r="E77" s="136"/>
      <c r="F77" s="136"/>
      <c r="G77" s="136"/>
      <c r="H77" s="136"/>
      <c r="I77" s="136"/>
      <c r="J77" s="136"/>
      <c r="K77" s="136"/>
      <c r="L77" s="136"/>
      <c r="M77" s="136"/>
      <c r="N77" s="136"/>
      <c r="O77" s="136"/>
      <c r="P77" s="136"/>
      <c r="Q77" s="136"/>
      <c r="R77" s="136"/>
      <c r="S77" s="5"/>
    </row>
    <row r="78" spans="1:21" ht="15" customHeight="1" thickBot="1">
      <c r="A78" s="5"/>
      <c r="B78" s="325" t="s">
        <v>16</v>
      </c>
      <c r="C78" s="325"/>
      <c r="D78" s="325"/>
      <c r="E78" s="325"/>
      <c r="F78" s="325"/>
      <c r="G78" s="325"/>
      <c r="H78" s="325"/>
      <c r="I78" s="325"/>
      <c r="J78" s="325"/>
      <c r="K78" s="325"/>
      <c r="L78" s="325"/>
      <c r="M78" s="325"/>
      <c r="N78" s="325"/>
      <c r="O78" s="325"/>
      <c r="P78" s="325"/>
      <c r="Q78" s="325"/>
      <c r="R78" s="136"/>
      <c r="S78" s="5"/>
    </row>
    <row r="79" spans="1:21" ht="14.7" thickBot="1">
      <c r="A79" s="158"/>
      <c r="B79" s="316" t="s">
        <v>17</v>
      </c>
      <c r="C79" s="316"/>
      <c r="D79" s="316"/>
      <c r="E79" s="316"/>
      <c r="F79" s="316"/>
      <c r="G79" s="316"/>
      <c r="H79" s="316"/>
      <c r="I79" s="316"/>
      <c r="J79" s="151"/>
      <c r="K79" s="151"/>
      <c r="L79" s="396">
        <f>'REPORT CARD'!O64</f>
        <v>0</v>
      </c>
      <c r="M79" s="397"/>
      <c r="N79" s="357" t="str">
        <f>"Your Achievement - Reporting Year: "&amp;'User Profile'!D18</f>
        <v>Your Achievement - Reporting Year: 2022</v>
      </c>
      <c r="O79" s="358"/>
      <c r="P79" s="358"/>
      <c r="Q79" s="358"/>
      <c r="R79" s="359"/>
      <c r="S79" s="5"/>
    </row>
    <row r="80" spans="1:21" ht="14.7" customHeight="1">
      <c r="A80" s="159"/>
      <c r="B80" s="317"/>
      <c r="C80" s="317"/>
      <c r="D80" s="317"/>
      <c r="E80" s="317"/>
      <c r="F80" s="317"/>
      <c r="G80" s="317"/>
      <c r="H80" s="317"/>
      <c r="I80" s="317"/>
      <c r="J80" s="140"/>
      <c r="K80" s="140"/>
      <c r="L80" s="398"/>
      <c r="M80" s="399"/>
      <c r="N80" s="360" t="str">
        <f>IF(L79&gt;=L86,Admin!M95, IF('REPORT CARD'!L79=0, Admin!W95, Admin!R95))</f>
        <v xml:space="preserve">Great job! You have met you current goal! This is the number of zero-emission vehicles from Group 1 that you have achieved by 2022. </v>
      </c>
      <c r="O80" s="361"/>
      <c r="P80" s="361"/>
      <c r="Q80" s="361"/>
      <c r="R80" s="362"/>
      <c r="S80" s="5"/>
      <c r="U80" s="194"/>
    </row>
    <row r="81" spans="1:21">
      <c r="A81" s="159"/>
      <c r="B81" s="140"/>
      <c r="C81" s="140"/>
      <c r="D81" s="141"/>
      <c r="E81" s="140"/>
      <c r="F81" s="140"/>
      <c r="G81" s="140"/>
      <c r="H81" s="140"/>
      <c r="I81" s="141"/>
      <c r="J81" s="356"/>
      <c r="K81" s="356"/>
      <c r="L81" s="398"/>
      <c r="M81" s="399"/>
      <c r="N81" s="279"/>
      <c r="O81" s="280"/>
      <c r="P81" s="280"/>
      <c r="Q81" s="280"/>
      <c r="R81" s="281"/>
      <c r="S81" s="5"/>
    </row>
    <row r="82" spans="1:21">
      <c r="A82" s="159"/>
      <c r="B82" s="403"/>
      <c r="C82" s="403"/>
      <c r="D82" s="403"/>
      <c r="E82" s="403"/>
      <c r="F82" s="403"/>
      <c r="G82" s="403"/>
      <c r="H82" s="403"/>
      <c r="I82" s="403"/>
      <c r="J82" s="356"/>
      <c r="K82" s="356"/>
      <c r="L82" s="398"/>
      <c r="M82" s="399"/>
      <c r="N82" s="279"/>
      <c r="O82" s="280"/>
      <c r="P82" s="280"/>
      <c r="Q82" s="280"/>
      <c r="R82" s="281"/>
      <c r="S82" s="5"/>
    </row>
    <row r="83" spans="1:21">
      <c r="A83" s="159"/>
      <c r="B83" s="403"/>
      <c r="C83" s="403"/>
      <c r="D83" s="403"/>
      <c r="E83" s="403"/>
      <c r="F83" s="403"/>
      <c r="G83" s="403"/>
      <c r="H83" s="403"/>
      <c r="I83" s="403"/>
      <c r="J83" s="140"/>
      <c r="K83" s="140"/>
      <c r="L83" s="398"/>
      <c r="M83" s="399"/>
      <c r="N83" s="279"/>
      <c r="O83" s="280"/>
      <c r="P83" s="280"/>
      <c r="Q83" s="280"/>
      <c r="R83" s="281"/>
      <c r="S83" s="5"/>
    </row>
    <row r="84" spans="1:21" ht="14.7" thickBot="1">
      <c r="A84" s="159"/>
      <c r="B84" s="403"/>
      <c r="C84" s="403"/>
      <c r="D84" s="403"/>
      <c r="E84" s="403"/>
      <c r="F84" s="403"/>
      <c r="G84" s="403"/>
      <c r="H84" s="403"/>
      <c r="I84" s="403"/>
      <c r="J84" s="140"/>
      <c r="K84" s="140"/>
      <c r="L84" s="400"/>
      <c r="M84" s="401"/>
      <c r="N84" s="363"/>
      <c r="O84" s="364"/>
      <c r="P84" s="364"/>
      <c r="Q84" s="364"/>
      <c r="R84" s="365"/>
      <c r="S84" s="5"/>
    </row>
    <row r="85" spans="1:21" ht="14.7" thickBot="1">
      <c r="A85" s="159"/>
      <c r="B85" s="403"/>
      <c r="C85" s="403"/>
      <c r="D85" s="403"/>
      <c r="E85" s="403"/>
      <c r="F85" s="403"/>
      <c r="G85" s="403"/>
      <c r="H85" s="403"/>
      <c r="I85" s="403"/>
      <c r="J85" s="140"/>
      <c r="K85" s="140"/>
      <c r="L85" s="140"/>
      <c r="M85" s="140"/>
      <c r="N85" s="140"/>
      <c r="O85" s="142"/>
      <c r="P85" s="142"/>
      <c r="Q85" s="142"/>
      <c r="R85" s="153"/>
      <c r="S85" s="5"/>
    </row>
    <row r="86" spans="1:21" ht="14.7" thickBot="1">
      <c r="A86" s="159"/>
      <c r="B86" s="403"/>
      <c r="C86" s="403"/>
      <c r="D86" s="403"/>
      <c r="E86" s="403"/>
      <c r="F86" s="403"/>
      <c r="G86" s="403"/>
      <c r="H86" s="403"/>
      <c r="I86" s="403"/>
      <c r="J86" s="140"/>
      <c r="K86" s="140"/>
      <c r="L86" s="390">
        <f>'REPORT CARD'!L64</f>
        <v>0</v>
      </c>
      <c r="M86" s="404"/>
      <c r="N86" s="366" t="str">
        <f>"Current Goal - Deadline: "&amp;'REPORT CARD'!J64</f>
        <v>Current Goal - Deadline: 2025</v>
      </c>
      <c r="O86" s="367"/>
      <c r="P86" s="367"/>
      <c r="Q86" s="367"/>
      <c r="R86" s="368"/>
      <c r="S86" s="5"/>
    </row>
    <row r="87" spans="1:21" ht="14.7" customHeight="1">
      <c r="A87" s="159"/>
      <c r="B87" s="403"/>
      <c r="C87" s="403"/>
      <c r="D87" s="403"/>
      <c r="E87" s="403"/>
      <c r="F87" s="403"/>
      <c r="G87" s="403"/>
      <c r="H87" s="403"/>
      <c r="I87" s="403"/>
      <c r="J87" s="140"/>
      <c r="K87" s="140"/>
      <c r="L87" s="405"/>
      <c r="M87" s="406"/>
      <c r="N87" s="369" t="str">
        <f>"This is the number of ZEVs you needed by "&amp;'REPORT CARD'!$J$64&amp;" for Group 1 vehicles. This number was calculated by taking "&amp;'REPORT CARD'!$K$64*100&amp;"% of the number of Group 1 vehicles you reported."</f>
        <v>This is the number of ZEVs you needed by 2025 for Group 1 vehicles. This number was calculated by taking 10% of the number of Group 1 vehicles you reported.</v>
      </c>
      <c r="O87" s="370"/>
      <c r="P87" s="370"/>
      <c r="Q87" s="370"/>
      <c r="R87" s="371"/>
      <c r="S87" s="5"/>
    </row>
    <row r="88" spans="1:21">
      <c r="A88" s="159"/>
      <c r="B88" s="403"/>
      <c r="C88" s="403"/>
      <c r="D88" s="403"/>
      <c r="E88" s="403"/>
      <c r="F88" s="403"/>
      <c r="G88" s="403"/>
      <c r="H88" s="403"/>
      <c r="I88" s="403"/>
      <c r="J88" s="356"/>
      <c r="K88" s="356"/>
      <c r="L88" s="405"/>
      <c r="M88" s="406"/>
      <c r="N88" s="372"/>
      <c r="O88" s="373"/>
      <c r="P88" s="373"/>
      <c r="Q88" s="373"/>
      <c r="R88" s="374"/>
      <c r="S88" s="90"/>
      <c r="U88" s="194"/>
    </row>
    <row r="89" spans="1:21">
      <c r="A89" s="159"/>
      <c r="B89" s="403"/>
      <c r="C89" s="403"/>
      <c r="D89" s="403"/>
      <c r="E89" s="403"/>
      <c r="F89" s="403"/>
      <c r="G89" s="403"/>
      <c r="H89" s="403"/>
      <c r="I89" s="403"/>
      <c r="J89" s="356"/>
      <c r="K89" s="356"/>
      <c r="L89" s="405"/>
      <c r="M89" s="406"/>
      <c r="N89" s="372"/>
      <c r="O89" s="373"/>
      <c r="P89" s="373"/>
      <c r="Q89" s="373"/>
      <c r="R89" s="374"/>
      <c r="S89" s="90"/>
    </row>
    <row r="90" spans="1:21">
      <c r="A90" s="159"/>
      <c r="B90" s="403"/>
      <c r="C90" s="403"/>
      <c r="D90" s="403"/>
      <c r="E90" s="403"/>
      <c r="F90" s="403"/>
      <c r="G90" s="403"/>
      <c r="H90" s="403"/>
      <c r="I90" s="403"/>
      <c r="J90" s="140"/>
      <c r="K90" s="140"/>
      <c r="L90" s="405"/>
      <c r="M90" s="406"/>
      <c r="N90" s="372"/>
      <c r="O90" s="373"/>
      <c r="P90" s="373"/>
      <c r="Q90" s="373"/>
      <c r="R90" s="374"/>
      <c r="S90" s="5"/>
    </row>
    <row r="91" spans="1:21" ht="14.7" thickBot="1">
      <c r="A91" s="159"/>
      <c r="B91" s="403"/>
      <c r="C91" s="403"/>
      <c r="D91" s="403"/>
      <c r="E91" s="403"/>
      <c r="F91" s="403"/>
      <c r="G91" s="403"/>
      <c r="H91" s="403"/>
      <c r="I91" s="403"/>
      <c r="J91" s="140"/>
      <c r="K91" s="140"/>
      <c r="L91" s="407"/>
      <c r="M91" s="408"/>
      <c r="N91" s="375"/>
      <c r="O91" s="376"/>
      <c r="P91" s="376"/>
      <c r="Q91" s="376"/>
      <c r="R91" s="377"/>
      <c r="S91" s="5"/>
    </row>
    <row r="92" spans="1:21" ht="14.7" thickBot="1">
      <c r="A92" s="159"/>
      <c r="B92" s="403"/>
      <c r="C92" s="403"/>
      <c r="D92" s="403"/>
      <c r="E92" s="403"/>
      <c r="F92" s="403"/>
      <c r="G92" s="403"/>
      <c r="H92" s="403"/>
      <c r="I92" s="403"/>
      <c r="J92" s="140"/>
      <c r="K92" s="140"/>
      <c r="L92" s="140"/>
      <c r="M92" s="140"/>
      <c r="N92" s="140"/>
      <c r="O92" s="140"/>
      <c r="P92" s="140"/>
      <c r="Q92" s="140"/>
      <c r="R92" s="154"/>
      <c r="S92" s="5"/>
    </row>
    <row r="93" spans="1:21" ht="14.7" customHeight="1" thickBot="1">
      <c r="A93" s="159"/>
      <c r="B93" s="403"/>
      <c r="C93" s="403"/>
      <c r="D93" s="403"/>
      <c r="E93" s="403"/>
      <c r="F93" s="403"/>
      <c r="G93" s="403"/>
      <c r="H93" s="403"/>
      <c r="I93" s="403"/>
      <c r="J93" s="140"/>
      <c r="K93" s="140"/>
      <c r="L93" s="390">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M93" s="391"/>
      <c r="N93" s="378" t="str">
        <f>"Next Goal - Upcoming Deadline: "&amp;Graphs!H3</f>
        <v>Next Goal - Upcoming Deadline: 2028</v>
      </c>
      <c r="O93" s="379"/>
      <c r="P93" s="379"/>
      <c r="Q93" s="379"/>
      <c r="R93" s="380"/>
      <c r="S93" s="5"/>
    </row>
    <row r="94" spans="1:21" ht="14.7" customHeight="1">
      <c r="A94" s="159"/>
      <c r="B94" s="403"/>
      <c r="C94" s="403"/>
      <c r="D94" s="403"/>
      <c r="E94" s="403"/>
      <c r="F94" s="403"/>
      <c r="G94" s="403"/>
      <c r="H94" s="403"/>
      <c r="I94" s="403"/>
      <c r="J94" s="140"/>
      <c r="K94" s="140"/>
      <c r="L94" s="392"/>
      <c r="M94" s="393"/>
      <c r="N94" s="360"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2028. This number was calculated by taking 0% of the number of Group 1 vehicles you reported.</v>
      </c>
      <c r="O94" s="361"/>
      <c r="P94" s="361"/>
      <c r="Q94" s="361"/>
      <c r="R94" s="362"/>
      <c r="S94" s="5"/>
      <c r="U94" s="194"/>
    </row>
    <row r="95" spans="1:21" ht="14.7" customHeight="1">
      <c r="A95" s="159"/>
      <c r="B95" s="403"/>
      <c r="C95" s="403"/>
      <c r="D95" s="403"/>
      <c r="E95" s="403"/>
      <c r="F95" s="403"/>
      <c r="G95" s="403"/>
      <c r="H95" s="403"/>
      <c r="I95" s="403"/>
      <c r="J95" s="356"/>
      <c r="K95" s="356"/>
      <c r="L95" s="392"/>
      <c r="M95" s="393"/>
      <c r="N95" s="279"/>
      <c r="O95" s="280"/>
      <c r="P95" s="280"/>
      <c r="Q95" s="280"/>
      <c r="R95" s="281"/>
      <c r="S95" s="90"/>
      <c r="U95" s="202"/>
    </row>
    <row r="96" spans="1:21" ht="14.7" customHeight="1">
      <c r="A96" s="159"/>
      <c r="B96" s="403"/>
      <c r="C96" s="403"/>
      <c r="D96" s="403"/>
      <c r="E96" s="403"/>
      <c r="F96" s="403"/>
      <c r="G96" s="403"/>
      <c r="H96" s="403"/>
      <c r="I96" s="403"/>
      <c r="J96" s="356"/>
      <c r="K96" s="356"/>
      <c r="L96" s="392"/>
      <c r="M96" s="393"/>
      <c r="N96" s="279"/>
      <c r="O96" s="280"/>
      <c r="P96" s="280"/>
      <c r="Q96" s="280"/>
      <c r="R96" s="281"/>
      <c r="S96" s="90"/>
    </row>
    <row r="97" spans="1:19" ht="14.7" customHeight="1">
      <c r="A97" s="159"/>
      <c r="B97" s="403"/>
      <c r="C97" s="403"/>
      <c r="D97" s="403"/>
      <c r="E97" s="403"/>
      <c r="F97" s="403"/>
      <c r="G97" s="403"/>
      <c r="H97" s="403"/>
      <c r="I97" s="403"/>
      <c r="J97" s="140"/>
      <c r="K97" s="140"/>
      <c r="L97" s="392"/>
      <c r="M97" s="393"/>
      <c r="N97" s="279"/>
      <c r="O97" s="280"/>
      <c r="P97" s="280"/>
      <c r="Q97" s="280"/>
      <c r="R97" s="281"/>
      <c r="S97" s="5"/>
    </row>
    <row r="98" spans="1:19" ht="14.85" customHeight="1" thickBot="1">
      <c r="A98" s="159"/>
      <c r="B98" s="403"/>
      <c r="C98" s="403"/>
      <c r="D98" s="403"/>
      <c r="E98" s="403"/>
      <c r="F98" s="403"/>
      <c r="G98" s="403"/>
      <c r="H98" s="403"/>
      <c r="I98" s="403"/>
      <c r="J98" s="140"/>
      <c r="K98" s="140"/>
      <c r="L98" s="394"/>
      <c r="M98" s="395"/>
      <c r="N98" s="363"/>
      <c r="O98" s="364"/>
      <c r="P98" s="364"/>
      <c r="Q98" s="364"/>
      <c r="R98" s="365"/>
      <c r="S98" s="5"/>
    </row>
    <row r="99" spans="1:19" ht="14.7" thickBot="1">
      <c r="A99" s="160"/>
      <c r="B99" s="143"/>
      <c r="C99" s="143"/>
      <c r="D99" s="157"/>
      <c r="E99" s="143"/>
      <c r="F99" s="143"/>
      <c r="G99" s="143"/>
      <c r="H99" s="143"/>
      <c r="I99" s="157"/>
      <c r="J99" s="143"/>
      <c r="K99" s="143"/>
      <c r="L99" s="143"/>
      <c r="M99" s="143"/>
      <c r="N99" s="143"/>
      <c r="O99" s="143"/>
      <c r="P99" s="143"/>
      <c r="Q99" s="143"/>
      <c r="R99" s="156"/>
      <c r="S99" s="8"/>
    </row>
    <row r="100" spans="1:19" ht="14.7" thickBot="1">
      <c r="A100" s="144"/>
      <c r="B100" s="318" t="s">
        <v>18</v>
      </c>
      <c r="C100" s="318"/>
      <c r="D100" s="318"/>
      <c r="E100" s="318"/>
      <c r="F100" s="318"/>
      <c r="G100" s="318"/>
      <c r="H100" s="318"/>
      <c r="I100" s="318"/>
      <c r="J100" s="145"/>
      <c r="K100" s="145"/>
      <c r="L100" s="390">
        <f>'REPORT CARD'!O66</f>
        <v>0</v>
      </c>
      <c r="M100" s="391"/>
      <c r="N100" s="357" t="str">
        <f>"Your Achievement - Reporting Year: "&amp;'User Profile'!D18</f>
        <v>Your Achievement - Reporting Year: 2022</v>
      </c>
      <c r="O100" s="358"/>
      <c r="P100" s="358"/>
      <c r="Q100" s="358"/>
      <c r="R100" s="359"/>
      <c r="S100" s="5"/>
    </row>
    <row r="101" spans="1:19" ht="14.7" customHeight="1">
      <c r="A101" s="51"/>
      <c r="B101" s="319"/>
      <c r="C101" s="319"/>
      <c r="D101" s="319"/>
      <c r="E101" s="319"/>
      <c r="F101" s="319"/>
      <c r="G101" s="319"/>
      <c r="H101" s="319"/>
      <c r="I101" s="319"/>
      <c r="L101" s="392"/>
      <c r="M101" s="393"/>
      <c r="N101" s="360" t="str">
        <f>IF('REPORT CARD'!L100&gt;='REPORT CARD'!L107,Admin!M102,IF('REPORT CARD'!L107=0,Admin!W102,Admin!R102))</f>
        <v>Great job! You have met you current goal! This is the number of zero-emission vehicles from Group 2 that you have achieved by 2022.</v>
      </c>
      <c r="O101" s="361"/>
      <c r="P101" s="361"/>
      <c r="Q101" s="361"/>
      <c r="R101" s="362"/>
      <c r="S101" s="5"/>
    </row>
    <row r="102" spans="1:19">
      <c r="A102" s="51"/>
      <c r="D102" s="137"/>
      <c r="I102" s="137"/>
      <c r="J102" s="355"/>
      <c r="K102" s="355"/>
      <c r="L102" s="392"/>
      <c r="M102" s="393"/>
      <c r="N102" s="279"/>
      <c r="O102" s="280"/>
      <c r="P102" s="280"/>
      <c r="Q102" s="280"/>
      <c r="R102" s="281"/>
      <c r="S102" s="5"/>
    </row>
    <row r="103" spans="1:19">
      <c r="A103" s="51"/>
      <c r="B103" s="321"/>
      <c r="C103" s="321"/>
      <c r="D103" s="321"/>
      <c r="E103" s="321"/>
      <c r="F103" s="321"/>
      <c r="G103" s="321"/>
      <c r="H103" s="321"/>
      <c r="I103" s="321"/>
      <c r="J103" s="355"/>
      <c r="K103" s="355"/>
      <c r="L103" s="392"/>
      <c r="M103" s="393"/>
      <c r="N103" s="279"/>
      <c r="O103" s="280"/>
      <c r="P103" s="280"/>
      <c r="Q103" s="280"/>
      <c r="R103" s="281"/>
      <c r="S103" s="5"/>
    </row>
    <row r="104" spans="1:19">
      <c r="A104" s="51"/>
      <c r="B104" s="321"/>
      <c r="C104" s="321"/>
      <c r="D104" s="321"/>
      <c r="E104" s="321"/>
      <c r="F104" s="321"/>
      <c r="G104" s="321"/>
      <c r="H104" s="321"/>
      <c r="I104" s="321"/>
      <c r="L104" s="392"/>
      <c r="M104" s="393"/>
      <c r="N104" s="279"/>
      <c r="O104" s="280"/>
      <c r="P104" s="280"/>
      <c r="Q104" s="280"/>
      <c r="R104" s="281"/>
      <c r="S104" s="5"/>
    </row>
    <row r="105" spans="1:19" ht="14.7" thickBot="1">
      <c r="A105" s="51"/>
      <c r="B105" s="321"/>
      <c r="C105" s="321"/>
      <c r="D105" s="321"/>
      <c r="E105" s="321"/>
      <c r="F105" s="321"/>
      <c r="G105" s="321"/>
      <c r="H105" s="321"/>
      <c r="I105" s="321"/>
      <c r="L105" s="394"/>
      <c r="M105" s="395"/>
      <c r="N105" s="363"/>
      <c r="O105" s="364"/>
      <c r="P105" s="364"/>
      <c r="Q105" s="364"/>
      <c r="R105" s="365"/>
      <c r="S105" s="5"/>
    </row>
    <row r="106" spans="1:19" ht="14.7" thickBot="1">
      <c r="A106" s="51"/>
      <c r="B106" s="321"/>
      <c r="C106" s="321"/>
      <c r="D106" s="321"/>
      <c r="E106" s="321"/>
      <c r="F106" s="321"/>
      <c r="G106" s="321"/>
      <c r="H106" s="321"/>
      <c r="I106" s="321"/>
      <c r="O106" s="118"/>
      <c r="P106" s="118"/>
      <c r="Q106" s="118"/>
      <c r="R106" s="146"/>
      <c r="S106" s="5"/>
    </row>
    <row r="107" spans="1:19" ht="14.7" thickBot="1">
      <c r="A107" s="51"/>
      <c r="B107" s="321"/>
      <c r="C107" s="321"/>
      <c r="D107" s="321"/>
      <c r="E107" s="321"/>
      <c r="F107" s="321"/>
      <c r="G107" s="321"/>
      <c r="H107" s="321"/>
      <c r="I107" s="321"/>
      <c r="L107" s="390">
        <f>'REPORT CARD'!L66</f>
        <v>0</v>
      </c>
      <c r="M107" s="404"/>
      <c r="N107" s="366" t="str">
        <f>"Current Goal - Deadline: "&amp;'REPORT CARD'!J66</f>
        <v>Current Goal - Deadline: 2027</v>
      </c>
      <c r="O107" s="367"/>
      <c r="P107" s="367"/>
      <c r="Q107" s="367"/>
      <c r="R107" s="368"/>
      <c r="S107" s="5"/>
    </row>
    <row r="108" spans="1:19" ht="14.7" customHeight="1">
      <c r="A108" s="51"/>
      <c r="B108" s="321"/>
      <c r="C108" s="321"/>
      <c r="D108" s="321"/>
      <c r="E108" s="321"/>
      <c r="F108" s="321"/>
      <c r="G108" s="321"/>
      <c r="H108" s="321"/>
      <c r="I108" s="321"/>
      <c r="L108" s="405"/>
      <c r="M108" s="406"/>
      <c r="N108" s="360" t="str">
        <f>"This is the number of ZEVs you needed by "&amp;'REPORT CARD'!J66&amp;" for Group 2 vehicles. This number was calculated by taking "&amp;'REPORT CARD'!K66*100&amp;"% of the number of Group 2 vehicles you reported."</f>
        <v>This is the number of ZEVs you needed by 2027 for Group 2 vehicles. This number was calculated by taking 10% of the number of Group 2 vehicles you reported.</v>
      </c>
      <c r="O108" s="361"/>
      <c r="P108" s="361"/>
      <c r="Q108" s="361"/>
      <c r="R108" s="362"/>
      <c r="S108" s="5"/>
    </row>
    <row r="109" spans="1:19">
      <c r="A109" s="51"/>
      <c r="B109" s="321"/>
      <c r="C109" s="321"/>
      <c r="D109" s="321"/>
      <c r="E109" s="321"/>
      <c r="F109" s="321"/>
      <c r="G109" s="321"/>
      <c r="H109" s="321"/>
      <c r="I109" s="321"/>
      <c r="J109" s="355"/>
      <c r="K109" s="355"/>
      <c r="L109" s="405"/>
      <c r="M109" s="406"/>
      <c r="N109" s="279"/>
      <c r="O109" s="280"/>
      <c r="P109" s="280"/>
      <c r="Q109" s="280"/>
      <c r="R109" s="281"/>
      <c r="S109" s="5"/>
    </row>
    <row r="110" spans="1:19">
      <c r="A110" s="51"/>
      <c r="B110" s="321"/>
      <c r="C110" s="321"/>
      <c r="D110" s="321"/>
      <c r="E110" s="321"/>
      <c r="F110" s="321"/>
      <c r="G110" s="321"/>
      <c r="H110" s="321"/>
      <c r="I110" s="321"/>
      <c r="J110" s="355"/>
      <c r="K110" s="355"/>
      <c r="L110" s="405"/>
      <c r="M110" s="406"/>
      <c r="N110" s="279"/>
      <c r="O110" s="280"/>
      <c r="P110" s="280"/>
      <c r="Q110" s="280"/>
      <c r="R110" s="281"/>
      <c r="S110" s="5"/>
    </row>
    <row r="111" spans="1:19">
      <c r="A111" s="51"/>
      <c r="B111" s="321"/>
      <c r="C111" s="321"/>
      <c r="D111" s="321"/>
      <c r="E111" s="321"/>
      <c r="F111" s="321"/>
      <c r="G111" s="321"/>
      <c r="H111" s="321"/>
      <c r="I111" s="321"/>
      <c r="L111" s="405"/>
      <c r="M111" s="406"/>
      <c r="N111" s="279"/>
      <c r="O111" s="280"/>
      <c r="P111" s="280"/>
      <c r="Q111" s="280"/>
      <c r="R111" s="281"/>
      <c r="S111" s="5"/>
    </row>
    <row r="112" spans="1:19" ht="14.7" thickBot="1">
      <c r="A112" s="51"/>
      <c r="B112" s="321"/>
      <c r="C112" s="321"/>
      <c r="D112" s="321"/>
      <c r="E112" s="321"/>
      <c r="F112" s="321"/>
      <c r="G112" s="321"/>
      <c r="H112" s="321"/>
      <c r="I112" s="321"/>
      <c r="L112" s="407"/>
      <c r="M112" s="408"/>
      <c r="N112" s="363"/>
      <c r="O112" s="364"/>
      <c r="P112" s="364"/>
      <c r="Q112" s="364"/>
      <c r="R112" s="365"/>
      <c r="S112" s="5"/>
    </row>
    <row r="113" spans="1:21" ht="14.7" thickBot="1">
      <c r="A113" s="51"/>
      <c r="B113" s="321"/>
      <c r="C113" s="321"/>
      <c r="D113" s="321"/>
      <c r="E113" s="321"/>
      <c r="F113" s="321"/>
      <c r="G113" s="321"/>
      <c r="H113" s="321"/>
      <c r="I113" s="321"/>
      <c r="R113" s="147"/>
      <c r="S113" s="5"/>
    </row>
    <row r="114" spans="1:21" ht="14.7" customHeight="1" thickBot="1">
      <c r="A114" s="51"/>
      <c r="B114" s="321"/>
      <c r="C114" s="321"/>
      <c r="D114" s="321"/>
      <c r="E114" s="321"/>
      <c r="F114" s="321"/>
      <c r="G114" s="321"/>
      <c r="H114" s="321"/>
      <c r="I114" s="321"/>
      <c r="L114" s="390">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M114" s="391"/>
      <c r="N114" s="378" t="str">
        <f>"Next Goal - Upcoming Deadline: "&amp;Graphs!I3</f>
        <v>Next Goal - Upcoming Deadline: 2030</v>
      </c>
      <c r="O114" s="379"/>
      <c r="P114" s="379"/>
      <c r="Q114" s="379"/>
      <c r="R114" s="380"/>
      <c r="S114" s="5"/>
    </row>
    <row r="115" spans="1:21" ht="14.7" customHeight="1">
      <c r="A115" s="51"/>
      <c r="B115" s="321"/>
      <c r="C115" s="321"/>
      <c r="D115" s="321"/>
      <c r="E115" s="321"/>
      <c r="F115" s="321"/>
      <c r="G115" s="321"/>
      <c r="H115" s="321"/>
      <c r="I115" s="321"/>
      <c r="L115" s="392"/>
      <c r="M115" s="393"/>
      <c r="N115" s="360"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2030. This number was calculated by taking 0% of the number of Group 2 vehicles you reported.</v>
      </c>
      <c r="O115" s="361"/>
      <c r="P115" s="361"/>
      <c r="Q115" s="361"/>
      <c r="R115" s="362"/>
      <c r="S115" s="5"/>
    </row>
    <row r="116" spans="1:21" ht="14.7" customHeight="1">
      <c r="A116" s="51"/>
      <c r="B116" s="321"/>
      <c r="C116" s="321"/>
      <c r="D116" s="321"/>
      <c r="E116" s="321"/>
      <c r="F116" s="321"/>
      <c r="G116" s="321"/>
      <c r="H116" s="321"/>
      <c r="I116" s="321"/>
      <c r="J116" s="355"/>
      <c r="K116" s="355"/>
      <c r="L116" s="392"/>
      <c r="M116" s="393"/>
      <c r="N116" s="279"/>
      <c r="O116" s="280"/>
      <c r="P116" s="280"/>
      <c r="Q116" s="280"/>
      <c r="R116" s="281"/>
      <c r="S116" s="90"/>
    </row>
    <row r="117" spans="1:21" ht="14.7" customHeight="1">
      <c r="A117" s="51"/>
      <c r="B117" s="321"/>
      <c r="C117" s="321"/>
      <c r="D117" s="321"/>
      <c r="E117" s="321"/>
      <c r="F117" s="321"/>
      <c r="G117" s="321"/>
      <c r="H117" s="321"/>
      <c r="I117" s="321"/>
      <c r="J117" s="355"/>
      <c r="K117" s="355"/>
      <c r="L117" s="392"/>
      <c r="M117" s="393"/>
      <c r="N117" s="279"/>
      <c r="O117" s="280"/>
      <c r="P117" s="280"/>
      <c r="Q117" s="280"/>
      <c r="R117" s="281"/>
      <c r="S117" s="90"/>
    </row>
    <row r="118" spans="1:21" ht="14.7" customHeight="1">
      <c r="A118" s="51"/>
      <c r="B118" s="321"/>
      <c r="C118" s="321"/>
      <c r="D118" s="321"/>
      <c r="E118" s="321"/>
      <c r="F118" s="321"/>
      <c r="G118" s="321"/>
      <c r="H118" s="321"/>
      <c r="I118" s="321"/>
      <c r="L118" s="392"/>
      <c r="M118" s="393"/>
      <c r="N118" s="279"/>
      <c r="O118" s="280"/>
      <c r="P118" s="280"/>
      <c r="Q118" s="280"/>
      <c r="R118" s="281"/>
      <c r="S118" s="5"/>
    </row>
    <row r="119" spans="1:21" ht="14.85" customHeight="1" thickBot="1">
      <c r="A119" s="51"/>
      <c r="B119" s="321"/>
      <c r="C119" s="321"/>
      <c r="D119" s="321"/>
      <c r="E119" s="321"/>
      <c r="F119" s="321"/>
      <c r="G119" s="321"/>
      <c r="H119" s="321"/>
      <c r="I119" s="321"/>
      <c r="L119" s="394"/>
      <c r="M119" s="395"/>
      <c r="N119" s="363"/>
      <c r="O119" s="364"/>
      <c r="P119" s="364"/>
      <c r="Q119" s="364"/>
      <c r="R119" s="365"/>
      <c r="S119" s="5"/>
    </row>
    <row r="120" spans="1:21" ht="14.7" thickBot="1">
      <c r="A120" s="148"/>
      <c r="B120" s="52"/>
      <c r="C120" s="52"/>
      <c r="D120" s="138"/>
      <c r="E120" s="52"/>
      <c r="F120" s="52"/>
      <c r="G120" s="52"/>
      <c r="H120" s="52"/>
      <c r="I120" s="138"/>
      <c r="J120" s="52"/>
      <c r="K120" s="52"/>
      <c r="L120" s="52"/>
      <c r="M120" s="52"/>
      <c r="N120" s="52"/>
      <c r="O120" s="52"/>
      <c r="P120" s="52"/>
      <c r="Q120" s="52"/>
      <c r="R120" s="149"/>
      <c r="S120" s="8"/>
    </row>
    <row r="121" spans="1:21" ht="14.7" thickBot="1">
      <c r="A121" s="150"/>
      <c r="B121" s="316" t="s">
        <v>19</v>
      </c>
      <c r="C121" s="316"/>
      <c r="D121" s="316"/>
      <c r="E121" s="316"/>
      <c r="F121" s="316"/>
      <c r="G121" s="316"/>
      <c r="H121" s="316"/>
      <c r="I121" s="316"/>
      <c r="J121" s="151"/>
      <c r="K121" s="151"/>
      <c r="L121" s="396">
        <f>'REPORT CARD'!O105</f>
        <v>0</v>
      </c>
      <c r="M121" s="397"/>
      <c r="N121" s="357" t="str">
        <f>"Your Achievement - Reporting Year: "&amp;'User Profile'!D18</f>
        <v>Your Achievement - Reporting Year: 2022</v>
      </c>
      <c r="O121" s="358"/>
      <c r="P121" s="358"/>
      <c r="Q121" s="358"/>
      <c r="R121" s="359"/>
      <c r="S121" s="5"/>
    </row>
    <row r="122" spans="1:21" ht="14.7" customHeight="1">
      <c r="A122" s="152"/>
      <c r="B122" s="317"/>
      <c r="C122" s="317"/>
      <c r="D122" s="317"/>
      <c r="E122" s="317"/>
      <c r="F122" s="317"/>
      <c r="G122" s="317"/>
      <c r="H122" s="317"/>
      <c r="I122" s="317"/>
      <c r="J122" s="140"/>
      <c r="K122" s="140"/>
      <c r="L122" s="398"/>
      <c r="M122" s="399"/>
      <c r="N122" s="360" t="str">
        <f>IF('REPORT CARD'!L121&gt;='REPORT CARD'!L128,Admin!M109,IF('REPORT CARD'!L128=0,Admin!W109,Admin!R109))</f>
        <v>Great job! You have met you current goal! This is the number of zero-emission vehicles from Group 3 that you have achieved by 2022.</v>
      </c>
      <c r="O122" s="361"/>
      <c r="P122" s="361"/>
      <c r="Q122" s="361"/>
      <c r="R122" s="362"/>
      <c r="S122" s="5"/>
    </row>
    <row r="123" spans="1:21">
      <c r="A123" s="152"/>
      <c r="B123" s="140"/>
      <c r="C123" s="140"/>
      <c r="D123" s="141"/>
      <c r="E123" s="140"/>
      <c r="F123" s="140"/>
      <c r="G123" s="140"/>
      <c r="H123" s="140"/>
      <c r="I123" s="141"/>
      <c r="J123" s="356"/>
      <c r="K123" s="356"/>
      <c r="L123" s="398"/>
      <c r="M123" s="399"/>
      <c r="N123" s="279"/>
      <c r="O123" s="280"/>
      <c r="P123" s="280"/>
      <c r="Q123" s="280"/>
      <c r="R123" s="281"/>
      <c r="S123" s="5"/>
      <c r="U123" s="194"/>
    </row>
    <row r="124" spans="1:21">
      <c r="A124" s="152"/>
      <c r="B124" s="403"/>
      <c r="C124" s="403"/>
      <c r="D124" s="403"/>
      <c r="E124" s="403"/>
      <c r="F124" s="403"/>
      <c r="G124" s="403"/>
      <c r="H124" s="403"/>
      <c r="I124" s="403"/>
      <c r="J124" s="356"/>
      <c r="K124" s="356"/>
      <c r="L124" s="398"/>
      <c r="M124" s="399"/>
      <c r="N124" s="279"/>
      <c r="O124" s="280"/>
      <c r="P124" s="280"/>
      <c r="Q124" s="280"/>
      <c r="R124" s="281"/>
      <c r="S124" s="5"/>
    </row>
    <row r="125" spans="1:21">
      <c r="A125" s="152"/>
      <c r="B125" s="403"/>
      <c r="C125" s="403"/>
      <c r="D125" s="403"/>
      <c r="E125" s="403"/>
      <c r="F125" s="403"/>
      <c r="G125" s="403"/>
      <c r="H125" s="403"/>
      <c r="I125" s="403"/>
      <c r="J125" s="140"/>
      <c r="K125" s="140"/>
      <c r="L125" s="398"/>
      <c r="M125" s="399"/>
      <c r="N125" s="279"/>
      <c r="O125" s="280"/>
      <c r="P125" s="280"/>
      <c r="Q125" s="280"/>
      <c r="R125" s="281"/>
      <c r="S125" s="5"/>
    </row>
    <row r="126" spans="1:21" ht="14.7" thickBot="1">
      <c r="A126" s="152"/>
      <c r="B126" s="403"/>
      <c r="C126" s="403"/>
      <c r="D126" s="403"/>
      <c r="E126" s="403"/>
      <c r="F126" s="403"/>
      <c r="G126" s="403"/>
      <c r="H126" s="403"/>
      <c r="I126" s="403"/>
      <c r="J126" s="140"/>
      <c r="K126" s="140"/>
      <c r="L126" s="400"/>
      <c r="M126" s="401"/>
      <c r="N126" s="363"/>
      <c r="O126" s="364"/>
      <c r="P126" s="364"/>
      <c r="Q126" s="364"/>
      <c r="R126" s="365"/>
      <c r="S126" s="5"/>
    </row>
    <row r="127" spans="1:21" ht="14.7" thickBot="1">
      <c r="A127" s="152"/>
      <c r="B127" s="403"/>
      <c r="C127" s="403"/>
      <c r="D127" s="403"/>
      <c r="E127" s="403"/>
      <c r="F127" s="403"/>
      <c r="G127" s="403"/>
      <c r="H127" s="403"/>
      <c r="I127" s="403"/>
      <c r="J127" s="140"/>
      <c r="K127" s="140"/>
      <c r="L127" s="140"/>
      <c r="M127" s="140"/>
      <c r="N127" s="140"/>
      <c r="O127" s="142"/>
      <c r="P127" s="142"/>
      <c r="Q127" s="142"/>
      <c r="R127" s="153"/>
      <c r="S127" s="5"/>
    </row>
    <row r="128" spans="1:21" ht="14.7" thickBot="1">
      <c r="A128" s="152"/>
      <c r="B128" s="403"/>
      <c r="C128" s="403"/>
      <c r="D128" s="403"/>
      <c r="E128" s="403"/>
      <c r="F128" s="403"/>
      <c r="G128" s="403"/>
      <c r="H128" s="403"/>
      <c r="I128" s="403"/>
      <c r="J128" s="140"/>
      <c r="K128" s="140"/>
      <c r="L128" s="390">
        <f>'REPORT CARD'!L68</f>
        <v>0</v>
      </c>
      <c r="M128" s="404"/>
      <c r="N128" s="416" t="str">
        <f>"Current Goal - Deadline: "&amp;'REPORT CARD'!J68</f>
        <v>Current Goal - Deadline: 2030</v>
      </c>
      <c r="O128" s="417"/>
      <c r="P128" s="417"/>
      <c r="Q128" s="417"/>
      <c r="R128" s="418"/>
      <c r="S128" s="5"/>
    </row>
    <row r="129" spans="1:19" ht="14.7" customHeight="1">
      <c r="A129" s="152"/>
      <c r="B129" s="403"/>
      <c r="C129" s="403"/>
      <c r="D129" s="403"/>
      <c r="E129" s="403"/>
      <c r="F129" s="403"/>
      <c r="G129" s="403"/>
      <c r="H129" s="403"/>
      <c r="I129" s="403"/>
      <c r="J129" s="140"/>
      <c r="K129" s="140"/>
      <c r="L129" s="405"/>
      <c r="M129" s="406"/>
      <c r="N129" s="422" t="str">
        <f>"This is the number of ZEVs you needed by "&amp;'REPORT CARD'!J68&amp;" for Group 3 vehicles. This number was calculated by taking "&amp;'REPORT CARD'!K68*100&amp;"% of the number of Group 3 vehicles you reported."</f>
        <v>This is the number of ZEVs you needed by 2030 for Group 3 vehicles. This number was calculated by taking 10% of the number of Group 3 vehicles you reported.</v>
      </c>
      <c r="O129" s="423"/>
      <c r="P129" s="423"/>
      <c r="Q129" s="423"/>
      <c r="R129" s="424"/>
      <c r="S129" s="5"/>
    </row>
    <row r="130" spans="1:19">
      <c r="A130" s="152"/>
      <c r="B130" s="403"/>
      <c r="C130" s="403"/>
      <c r="D130" s="403"/>
      <c r="E130" s="403"/>
      <c r="F130" s="403"/>
      <c r="G130" s="403"/>
      <c r="H130" s="403"/>
      <c r="I130" s="403"/>
      <c r="J130" s="356"/>
      <c r="K130" s="356"/>
      <c r="L130" s="405"/>
      <c r="M130" s="406"/>
      <c r="N130" s="425"/>
      <c r="O130" s="426"/>
      <c r="P130" s="426"/>
      <c r="Q130" s="426"/>
      <c r="R130" s="427"/>
      <c r="S130" s="5"/>
    </row>
    <row r="131" spans="1:19">
      <c r="A131" s="152"/>
      <c r="B131" s="403"/>
      <c r="C131" s="403"/>
      <c r="D131" s="403"/>
      <c r="E131" s="403"/>
      <c r="F131" s="403"/>
      <c r="G131" s="403"/>
      <c r="H131" s="403"/>
      <c r="I131" s="403"/>
      <c r="J131" s="356"/>
      <c r="K131" s="356"/>
      <c r="L131" s="405"/>
      <c r="M131" s="406"/>
      <c r="N131" s="425"/>
      <c r="O131" s="426"/>
      <c r="P131" s="426"/>
      <c r="Q131" s="426"/>
      <c r="R131" s="427"/>
      <c r="S131" s="5"/>
    </row>
    <row r="132" spans="1:19">
      <c r="A132" s="152"/>
      <c r="B132" s="403"/>
      <c r="C132" s="403"/>
      <c r="D132" s="403"/>
      <c r="E132" s="403"/>
      <c r="F132" s="403"/>
      <c r="G132" s="403"/>
      <c r="H132" s="403"/>
      <c r="I132" s="403"/>
      <c r="J132" s="140"/>
      <c r="K132" s="140"/>
      <c r="L132" s="405"/>
      <c r="M132" s="406"/>
      <c r="N132" s="425"/>
      <c r="O132" s="426"/>
      <c r="P132" s="426"/>
      <c r="Q132" s="426"/>
      <c r="R132" s="427"/>
      <c r="S132" s="5"/>
    </row>
    <row r="133" spans="1:19" ht="14.7" thickBot="1">
      <c r="A133" s="152"/>
      <c r="B133" s="403"/>
      <c r="C133" s="403"/>
      <c r="D133" s="403"/>
      <c r="E133" s="403"/>
      <c r="F133" s="403"/>
      <c r="G133" s="403"/>
      <c r="H133" s="403"/>
      <c r="I133" s="403"/>
      <c r="J133" s="140"/>
      <c r="K133" s="140"/>
      <c r="L133" s="407"/>
      <c r="M133" s="408"/>
      <c r="N133" s="428"/>
      <c r="O133" s="429"/>
      <c r="P133" s="429"/>
      <c r="Q133" s="429"/>
      <c r="R133" s="430"/>
      <c r="S133" s="5"/>
    </row>
    <row r="134" spans="1:19" ht="14.7" thickBot="1">
      <c r="A134" s="152"/>
      <c r="B134" s="403"/>
      <c r="C134" s="403"/>
      <c r="D134" s="403"/>
      <c r="E134" s="403"/>
      <c r="F134" s="403"/>
      <c r="G134" s="403"/>
      <c r="H134" s="403"/>
      <c r="I134" s="403"/>
      <c r="J134" s="140"/>
      <c r="K134" s="140"/>
      <c r="L134" s="140"/>
      <c r="M134" s="140"/>
      <c r="N134" s="140"/>
      <c r="O134" s="140"/>
      <c r="P134" s="140"/>
      <c r="Q134" s="140"/>
      <c r="R134" s="154"/>
      <c r="S134" s="5"/>
    </row>
    <row r="135" spans="1:19" ht="14.7" customHeight="1">
      <c r="A135" s="152"/>
      <c r="B135" s="403"/>
      <c r="C135" s="403"/>
      <c r="D135" s="403"/>
      <c r="E135" s="403"/>
      <c r="F135" s="403"/>
      <c r="G135" s="403"/>
      <c r="H135" s="403"/>
      <c r="I135" s="403"/>
      <c r="J135" s="140"/>
      <c r="K135" s="140"/>
      <c r="L135" s="390">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0</v>
      </c>
      <c r="M135" s="391"/>
      <c r="N135" s="419" t="str">
        <f>"Next Goal - Upcoming Deadline: "&amp;Graphs!J3</f>
        <v>Next Goal - Upcoming Deadline: 2033</v>
      </c>
      <c r="O135" s="420"/>
      <c r="P135" s="420"/>
      <c r="Q135" s="420"/>
      <c r="R135" s="421"/>
      <c r="S135" s="5"/>
    </row>
    <row r="136" spans="1:19" ht="14.7" customHeight="1">
      <c r="A136" s="152"/>
      <c r="B136" s="403"/>
      <c r="C136" s="403"/>
      <c r="D136" s="403"/>
      <c r="E136" s="403"/>
      <c r="F136" s="403"/>
      <c r="G136" s="403"/>
      <c r="H136" s="403"/>
      <c r="I136" s="403"/>
      <c r="J136" s="140"/>
      <c r="K136" s="140"/>
      <c r="L136" s="392"/>
      <c r="M136" s="393"/>
      <c r="N136" s="279"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2033. This number was calculated by taking 0% of the number of Group 3 vehicles you reported.</v>
      </c>
      <c r="O136" s="280"/>
      <c r="P136" s="280"/>
      <c r="Q136" s="280"/>
      <c r="R136" s="281"/>
      <c r="S136" s="5"/>
    </row>
    <row r="137" spans="1:19" ht="14.7" customHeight="1">
      <c r="A137" s="152"/>
      <c r="B137" s="403"/>
      <c r="C137" s="403"/>
      <c r="D137" s="403"/>
      <c r="E137" s="403"/>
      <c r="F137" s="403"/>
      <c r="G137" s="403"/>
      <c r="H137" s="403"/>
      <c r="I137" s="403"/>
      <c r="J137" s="356"/>
      <c r="K137" s="356"/>
      <c r="L137" s="392"/>
      <c r="M137" s="393"/>
      <c r="N137" s="279"/>
      <c r="O137" s="280"/>
      <c r="P137" s="280"/>
      <c r="Q137" s="280"/>
      <c r="R137" s="281"/>
      <c r="S137" s="90"/>
    </row>
    <row r="138" spans="1:19" ht="14.7" customHeight="1">
      <c r="A138" s="152"/>
      <c r="B138" s="403"/>
      <c r="C138" s="403"/>
      <c r="D138" s="403"/>
      <c r="E138" s="403"/>
      <c r="F138" s="403"/>
      <c r="G138" s="403"/>
      <c r="H138" s="403"/>
      <c r="I138" s="403"/>
      <c r="J138" s="356"/>
      <c r="K138" s="356"/>
      <c r="L138" s="392"/>
      <c r="M138" s="393"/>
      <c r="N138" s="279"/>
      <c r="O138" s="280"/>
      <c r="P138" s="280"/>
      <c r="Q138" s="280"/>
      <c r="R138" s="281"/>
      <c r="S138" s="90"/>
    </row>
    <row r="139" spans="1:19" ht="14.7" customHeight="1">
      <c r="A139" s="152"/>
      <c r="B139" s="403"/>
      <c r="C139" s="403"/>
      <c r="D139" s="403"/>
      <c r="E139" s="403"/>
      <c r="F139" s="403"/>
      <c r="G139" s="403"/>
      <c r="H139" s="403"/>
      <c r="I139" s="403"/>
      <c r="J139" s="140"/>
      <c r="K139" s="140"/>
      <c r="L139" s="392"/>
      <c r="M139" s="393"/>
      <c r="N139" s="279"/>
      <c r="O139" s="280"/>
      <c r="P139" s="280"/>
      <c r="Q139" s="280"/>
      <c r="R139" s="281"/>
      <c r="S139" s="5"/>
    </row>
    <row r="140" spans="1:19" ht="14.85" customHeight="1" thickBot="1">
      <c r="A140" s="152"/>
      <c r="B140" s="403"/>
      <c r="C140" s="403"/>
      <c r="D140" s="403"/>
      <c r="E140" s="403"/>
      <c r="F140" s="403"/>
      <c r="G140" s="403"/>
      <c r="H140" s="403"/>
      <c r="I140" s="403"/>
      <c r="J140" s="140"/>
      <c r="K140" s="140"/>
      <c r="L140" s="394"/>
      <c r="M140" s="395"/>
      <c r="N140" s="279"/>
      <c r="O140" s="280"/>
      <c r="P140" s="280"/>
      <c r="Q140" s="280"/>
      <c r="R140" s="281"/>
      <c r="S140" s="5"/>
    </row>
    <row r="141" spans="1:19" ht="14.7"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7" customHeight="1">
      <c r="A144" s="5"/>
      <c r="G144" s="136"/>
      <c r="H144" s="136"/>
      <c r="I144" s="136"/>
      <c r="J144" s="136"/>
      <c r="K144" s="136"/>
      <c r="L144" s="136"/>
      <c r="M144" s="136"/>
      <c r="S144" s="5"/>
    </row>
    <row r="145" spans="1:21" ht="14.7" customHeight="1">
      <c r="A145" s="5"/>
      <c r="F145" s="325" t="s">
        <v>20</v>
      </c>
      <c r="G145" s="325"/>
      <c r="H145" s="325"/>
      <c r="I145" s="325"/>
      <c r="J145" s="325"/>
      <c r="K145" s="325"/>
      <c r="L145" s="325"/>
      <c r="M145" s="325"/>
      <c r="N145" s="136"/>
      <c r="S145" s="5"/>
    </row>
    <row r="146" spans="1:21" ht="14.7" customHeight="1">
      <c r="A146" s="5"/>
      <c r="F146" s="325"/>
      <c r="G146" s="325"/>
      <c r="H146" s="325"/>
      <c r="I146" s="325"/>
      <c r="J146" s="325"/>
      <c r="K146" s="325"/>
      <c r="L146" s="325"/>
      <c r="M146" s="325"/>
      <c r="N146" s="136"/>
      <c r="S146" s="8"/>
    </row>
    <row r="147" spans="1:21">
      <c r="A147" s="5"/>
      <c r="S147" s="5"/>
    </row>
    <row r="148" spans="1:21" ht="14.7" thickBot="1">
      <c r="A148" s="52"/>
      <c r="S148" s="5"/>
    </row>
    <row r="149" spans="1:21">
      <c r="A149" s="446" t="s">
        <v>21</v>
      </c>
      <c r="B149" s="447"/>
      <c r="C149" s="447"/>
      <c r="D149" s="447"/>
      <c r="E149" s="447"/>
      <c r="F149" s="447"/>
      <c r="G149" s="447"/>
      <c r="H149" s="447"/>
      <c r="I149" s="447"/>
      <c r="J149" s="448"/>
      <c r="L149" s="455" t="s">
        <v>22</v>
      </c>
      <c r="M149" s="456"/>
      <c r="N149" s="456"/>
      <c r="O149" s="456"/>
      <c r="P149" s="456"/>
      <c r="Q149" s="456"/>
      <c r="R149" s="457"/>
      <c r="S149" s="5"/>
    </row>
    <row r="150" spans="1:21" ht="14.7" customHeight="1">
      <c r="A150" s="449"/>
      <c r="B150" s="450"/>
      <c r="C150" s="450"/>
      <c r="D150" s="450"/>
      <c r="E150" s="450"/>
      <c r="F150" s="450"/>
      <c r="G150" s="450"/>
      <c r="H150" s="450"/>
      <c r="I150" s="450"/>
      <c r="J150" s="451"/>
      <c r="L150" s="411" t="s">
        <v>23</v>
      </c>
      <c r="M150" s="327"/>
      <c r="N150" s="327"/>
      <c r="O150" s="327"/>
      <c r="P150" s="327"/>
      <c r="Q150" s="327"/>
      <c r="R150" s="412"/>
      <c r="S150" s="5"/>
    </row>
    <row r="151" spans="1:21">
      <c r="A151" s="449"/>
      <c r="B151" s="450"/>
      <c r="C151" s="450"/>
      <c r="D151" s="450"/>
      <c r="E151" s="450"/>
      <c r="F151" s="450"/>
      <c r="G151" s="450"/>
      <c r="H151" s="450"/>
      <c r="I151" s="450"/>
      <c r="J151" s="451"/>
      <c r="L151" s="411"/>
      <c r="M151" s="327"/>
      <c r="N151" s="327"/>
      <c r="O151" s="327"/>
      <c r="P151" s="327"/>
      <c r="Q151" s="327"/>
      <c r="R151" s="412"/>
      <c r="S151" s="5"/>
      <c r="U151" s="194"/>
    </row>
    <row r="152" spans="1:21" ht="14.7" thickBot="1">
      <c r="A152" s="452"/>
      <c r="B152" s="453"/>
      <c r="C152" s="453"/>
      <c r="D152" s="453"/>
      <c r="E152" s="453"/>
      <c r="F152" s="453"/>
      <c r="G152" s="453"/>
      <c r="H152" s="453"/>
      <c r="I152" s="453"/>
      <c r="J152" s="454"/>
      <c r="L152" s="411"/>
      <c r="M152" s="327"/>
      <c r="N152" s="327"/>
      <c r="O152" s="327"/>
      <c r="P152" s="327"/>
      <c r="Q152" s="327"/>
      <c r="R152" s="412"/>
      <c r="S152" s="5"/>
    </row>
    <row r="153" spans="1:21" ht="14.7" thickBot="1">
      <c r="A153" s="53"/>
      <c r="B153" s="53"/>
      <c r="C153" s="53"/>
      <c r="D153" s="53"/>
      <c r="E153" s="53"/>
      <c r="F153" s="53"/>
      <c r="G153" s="53"/>
      <c r="H153" s="53"/>
      <c r="I153" s="53"/>
      <c r="L153" s="413"/>
      <c r="M153" s="414"/>
      <c r="N153" s="414"/>
      <c r="O153" s="414"/>
      <c r="P153" s="414"/>
      <c r="Q153" s="414"/>
      <c r="R153" s="415"/>
      <c r="S153" s="5"/>
    </row>
    <row r="154" spans="1:21">
      <c r="A154" s="5"/>
      <c r="L154" s="118"/>
      <c r="M154" s="118"/>
      <c r="N154" s="118"/>
      <c r="O154" s="118"/>
      <c r="P154" s="118"/>
      <c r="Q154" s="118"/>
      <c r="R154" s="118"/>
      <c r="S154" s="5"/>
    </row>
    <row r="155" spans="1:21" ht="16.2" customHeight="1">
      <c r="A155" s="5"/>
      <c r="C155" s="445" t="str">
        <f>"Fleet Size in "&amp;'User Profile'!D17</f>
        <v>Fleet Size in 2021</v>
      </c>
      <c r="D155" s="445"/>
      <c r="E155" s="445"/>
      <c r="F155" s="445"/>
      <c r="L155" s="445" t="str">
        <f>"Fleet Size in "&amp;'User Profile'!D18</f>
        <v>Fleet Size in 2022</v>
      </c>
      <c r="M155" s="445"/>
      <c r="N155" s="445"/>
      <c r="O155" s="445"/>
      <c r="S155" s="5"/>
    </row>
    <row r="156" spans="1:21" ht="14.7" thickBot="1">
      <c r="A156" s="5"/>
      <c r="B156" s="49"/>
      <c r="C156" s="445"/>
      <c r="D156" s="445"/>
      <c r="E156" s="445"/>
      <c r="F156" s="445"/>
      <c r="G156" s="49"/>
      <c r="H156" s="49"/>
      <c r="I156" s="49"/>
      <c r="L156" s="445"/>
      <c r="M156" s="445"/>
      <c r="N156" s="445"/>
      <c r="O156" s="445"/>
      <c r="S156" s="5"/>
    </row>
    <row r="157" spans="1:21">
      <c r="A157" s="5"/>
      <c r="B157" s="90"/>
      <c r="C157" s="90"/>
      <c r="D157" s="431">
        <f>'Baseline Year Data'!AA119+'Baseline Year Data'!AA120</f>
        <v>0</v>
      </c>
      <c r="E157" s="432"/>
      <c r="F157" s="91"/>
      <c r="G157" s="91"/>
      <c r="H157" s="92"/>
      <c r="I157" s="92"/>
      <c r="M157" s="431">
        <f>'Reporting Year Data'!AA119+'Reporting Year Data'!AA120</f>
        <v>7</v>
      </c>
      <c r="N157" s="432"/>
      <c r="S157" s="5"/>
    </row>
    <row r="158" spans="1:21">
      <c r="A158" s="5"/>
      <c r="B158" s="90"/>
      <c r="C158" s="90"/>
      <c r="D158" s="433"/>
      <c r="E158" s="434"/>
      <c r="F158" s="91"/>
      <c r="G158" s="91"/>
      <c r="H158" s="93"/>
      <c r="I158" s="93"/>
      <c r="M158" s="433"/>
      <c r="N158" s="434"/>
      <c r="S158" s="5"/>
    </row>
    <row r="159" spans="1:21">
      <c r="A159" s="5"/>
      <c r="B159" s="96"/>
      <c r="C159" s="96"/>
      <c r="D159" s="433"/>
      <c r="E159" s="434"/>
      <c r="F159" s="104" t="str">
        <f>"ZEV(s): "&amp;Graphs!B9</f>
        <v>ZEV(s): 0</v>
      </c>
      <c r="G159" s="94"/>
      <c r="H159" s="95"/>
      <c r="I159" s="95"/>
      <c r="M159" s="433"/>
      <c r="N159" s="434"/>
      <c r="O159" s="104" t="str">
        <f>"ZEV(s): "&amp;Graphs!B10</f>
        <v>ZEV(s): 6</v>
      </c>
      <c r="S159" s="5"/>
    </row>
    <row r="160" spans="1:21">
      <c r="A160" s="5"/>
      <c r="B160" s="96"/>
      <c r="C160" s="96"/>
      <c r="D160" s="433"/>
      <c r="E160" s="434"/>
      <c r="F160" s="105" t="str">
        <f>"Non-ZEV(s): "&amp;Graphs!C9</f>
        <v>Non-ZEV(s): 0</v>
      </c>
      <c r="G160" s="94"/>
      <c r="H160" s="95"/>
      <c r="I160" s="95"/>
      <c r="M160" s="433"/>
      <c r="N160" s="434"/>
      <c r="O160" s="105" t="str">
        <f>"Non-ZEV(s): "&amp;Graphs!C10</f>
        <v>Non-ZEV(s): 1</v>
      </c>
      <c r="S160" s="5"/>
    </row>
    <row r="161" spans="1:19">
      <c r="A161" s="5"/>
      <c r="B161" s="96"/>
      <c r="C161" s="96"/>
      <c r="D161" s="433"/>
      <c r="E161" s="434"/>
      <c r="F161" s="94"/>
      <c r="G161" s="94"/>
      <c r="H161" s="95"/>
      <c r="I161" s="95"/>
      <c r="M161" s="433"/>
      <c r="N161" s="434"/>
      <c r="S161" s="5"/>
    </row>
    <row r="162" spans="1:19" ht="14.7" thickBot="1">
      <c r="A162" s="5"/>
      <c r="B162" s="96"/>
      <c r="C162" s="96"/>
      <c r="D162" s="435"/>
      <c r="E162" s="436"/>
      <c r="F162" s="94"/>
      <c r="G162" s="94"/>
      <c r="H162" s="95"/>
      <c r="I162" s="95"/>
      <c r="M162" s="435"/>
      <c r="N162" s="436"/>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4.7" thickBot="1">
      <c r="A178" s="5"/>
      <c r="S178" s="5"/>
    </row>
    <row r="179" spans="1:19" ht="14.7" thickBot="1">
      <c r="A179" s="446" t="s">
        <v>24</v>
      </c>
      <c r="B179" s="447"/>
      <c r="C179" s="447"/>
      <c r="D179" s="447"/>
      <c r="E179" s="447"/>
      <c r="F179" s="447"/>
      <c r="G179" s="447"/>
      <c r="H179" s="447"/>
      <c r="I179" s="447"/>
      <c r="J179" s="448"/>
      <c r="L179" s="437" t="s">
        <v>22</v>
      </c>
      <c r="M179" s="438"/>
      <c r="N179" s="438"/>
      <c r="O179" s="438"/>
      <c r="P179" s="438"/>
      <c r="Q179" s="438"/>
      <c r="R179" s="439"/>
      <c r="S179" s="5"/>
    </row>
    <row r="180" spans="1:19">
      <c r="A180" s="449"/>
      <c r="B180" s="450"/>
      <c r="C180" s="450"/>
      <c r="D180" s="450"/>
      <c r="E180" s="450"/>
      <c r="F180" s="450"/>
      <c r="G180" s="450"/>
      <c r="H180" s="450"/>
      <c r="I180" s="450"/>
      <c r="J180" s="451"/>
      <c r="L180" s="440" t="s">
        <v>25</v>
      </c>
      <c r="M180" s="441"/>
      <c r="N180" s="441"/>
      <c r="O180" s="441"/>
      <c r="P180" s="441"/>
      <c r="Q180" s="441"/>
      <c r="R180" s="442"/>
      <c r="S180" s="5"/>
    </row>
    <row r="181" spans="1:19">
      <c r="A181" s="449"/>
      <c r="B181" s="450"/>
      <c r="C181" s="450"/>
      <c r="D181" s="450"/>
      <c r="E181" s="450"/>
      <c r="F181" s="450"/>
      <c r="G181" s="450"/>
      <c r="H181" s="450"/>
      <c r="I181" s="450"/>
      <c r="J181" s="451"/>
      <c r="L181" s="411"/>
      <c r="M181" s="327"/>
      <c r="N181" s="327"/>
      <c r="O181" s="327"/>
      <c r="P181" s="327"/>
      <c r="Q181" s="327"/>
      <c r="R181" s="412"/>
      <c r="S181" s="5"/>
    </row>
    <row r="182" spans="1:19" ht="14.7" thickBot="1">
      <c r="A182" s="452"/>
      <c r="B182" s="453"/>
      <c r="C182" s="453"/>
      <c r="D182" s="453"/>
      <c r="E182" s="453"/>
      <c r="F182" s="453"/>
      <c r="G182" s="453"/>
      <c r="H182" s="453"/>
      <c r="I182" s="453"/>
      <c r="J182" s="454"/>
      <c r="L182" s="411"/>
      <c r="M182" s="327"/>
      <c r="N182" s="327"/>
      <c r="O182" s="327"/>
      <c r="P182" s="327"/>
      <c r="Q182" s="327"/>
      <c r="R182" s="412"/>
      <c r="S182" s="5"/>
    </row>
    <row r="183" spans="1:19">
      <c r="A183" s="135"/>
      <c r="B183" s="53"/>
      <c r="C183" s="53"/>
      <c r="D183" s="53"/>
      <c r="E183" s="53"/>
      <c r="F183" s="53"/>
      <c r="G183" s="53"/>
      <c r="H183" s="53"/>
      <c r="I183" s="53"/>
      <c r="L183" s="411"/>
      <c r="M183" s="327"/>
      <c r="N183" s="327"/>
      <c r="O183" s="327"/>
      <c r="P183" s="327"/>
      <c r="Q183" s="327"/>
      <c r="R183" s="412"/>
      <c r="S183" s="5"/>
    </row>
    <row r="184" spans="1:19" ht="14.7" thickBot="1">
      <c r="A184" s="5"/>
      <c r="L184" s="413"/>
      <c r="M184" s="414"/>
      <c r="N184" s="414"/>
      <c r="O184" s="414"/>
      <c r="P184" s="414"/>
      <c r="Q184" s="414"/>
      <c r="R184" s="415"/>
      <c r="S184" s="5"/>
    </row>
    <row r="185" spans="1:19">
      <c r="A185" s="5"/>
      <c r="S185" s="5"/>
    </row>
    <row r="186" spans="1:19">
      <c r="A186" s="5"/>
      <c r="B186" s="443" t="s">
        <v>26</v>
      </c>
      <c r="C186" s="443"/>
      <c r="D186" s="443"/>
      <c r="E186" s="443"/>
      <c r="F186" s="443"/>
      <c r="G186" s="443"/>
      <c r="H186" s="443"/>
      <c r="L186" s="443" t="s">
        <v>27</v>
      </c>
      <c r="M186" s="443"/>
      <c r="N186" s="443"/>
      <c r="O186" s="443"/>
      <c r="P186" s="443"/>
      <c r="Q186" s="443"/>
      <c r="R186" s="443"/>
      <c r="S186" s="5"/>
    </row>
    <row r="187" spans="1:19">
      <c r="A187" s="5"/>
      <c r="B187" s="443"/>
      <c r="C187" s="443"/>
      <c r="D187" s="443"/>
      <c r="E187" s="443"/>
      <c r="F187" s="443"/>
      <c r="G187" s="443"/>
      <c r="H187" s="443"/>
      <c r="L187" s="443"/>
      <c r="M187" s="443"/>
      <c r="N187" s="443"/>
      <c r="O187" s="443"/>
      <c r="P187" s="443"/>
      <c r="Q187" s="443"/>
      <c r="R187" s="443"/>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508" t="s">
        <v>301</v>
      </c>
      <c r="C204" s="508"/>
      <c r="D204" s="508"/>
      <c r="E204" s="508"/>
      <c r="F204" s="508"/>
      <c r="G204" s="508"/>
      <c r="H204" s="508"/>
      <c r="I204" s="508"/>
      <c r="J204" s="508"/>
      <c r="K204" s="508"/>
      <c r="L204" s="508"/>
      <c r="M204" s="508"/>
      <c r="N204" s="508"/>
      <c r="O204" s="508"/>
      <c r="P204" s="508"/>
      <c r="Q204" s="508"/>
      <c r="S204" s="5"/>
    </row>
    <row r="205" spans="1:19" ht="14.7" thickBot="1">
      <c r="A205" s="5"/>
      <c r="B205" s="508"/>
      <c r="C205" s="508"/>
      <c r="D205" s="508"/>
      <c r="E205" s="508"/>
      <c r="F205" s="508"/>
      <c r="G205" s="508"/>
      <c r="H205" s="508"/>
      <c r="I205" s="508"/>
      <c r="J205" s="508"/>
      <c r="K205" s="508"/>
      <c r="L205" s="508"/>
      <c r="M205" s="508"/>
      <c r="N205" s="508"/>
      <c r="O205" s="508"/>
      <c r="P205" s="508"/>
      <c r="Q205" s="508"/>
      <c r="S205" s="5"/>
    </row>
    <row r="206" spans="1:19">
      <c r="A206" s="460"/>
      <c r="B206" s="461"/>
      <c r="C206" s="461"/>
      <c r="D206" s="461"/>
      <c r="E206" s="461"/>
      <c r="F206" s="461"/>
      <c r="G206" s="461"/>
      <c r="H206" s="461"/>
      <c r="I206" s="461"/>
      <c r="J206" s="461"/>
      <c r="K206" s="461"/>
      <c r="L206" s="461"/>
      <c r="M206" s="461"/>
      <c r="N206" s="461"/>
      <c r="O206" s="461"/>
      <c r="P206" s="461"/>
      <c r="Q206" s="461"/>
      <c r="R206" s="462"/>
      <c r="S206" s="5"/>
    </row>
    <row r="207" spans="1:19">
      <c r="A207" s="463"/>
      <c r="B207" s="321"/>
      <c r="C207" s="321"/>
      <c r="D207" s="321"/>
      <c r="E207" s="321"/>
      <c r="F207" s="321"/>
      <c r="G207" s="321"/>
      <c r="H207" s="321"/>
      <c r="I207" s="321"/>
      <c r="J207" s="321"/>
      <c r="K207" s="321"/>
      <c r="L207" s="321"/>
      <c r="M207" s="321"/>
      <c r="N207" s="321"/>
      <c r="O207" s="321"/>
      <c r="P207" s="321"/>
      <c r="Q207" s="321"/>
      <c r="R207" s="464"/>
      <c r="S207" s="5"/>
    </row>
    <row r="208" spans="1:19">
      <c r="A208" s="463"/>
      <c r="B208" s="321"/>
      <c r="C208" s="321"/>
      <c r="D208" s="321"/>
      <c r="E208" s="321"/>
      <c r="F208" s="321"/>
      <c r="G208" s="321"/>
      <c r="H208" s="321"/>
      <c r="I208" s="321"/>
      <c r="J208" s="321"/>
      <c r="K208" s="321"/>
      <c r="L208" s="321"/>
      <c r="M208" s="321"/>
      <c r="N208" s="321"/>
      <c r="O208" s="321"/>
      <c r="P208" s="321"/>
      <c r="Q208" s="321"/>
      <c r="R208" s="464"/>
      <c r="S208" s="5"/>
    </row>
    <row r="209" spans="1:21">
      <c r="A209" s="463"/>
      <c r="B209" s="321"/>
      <c r="C209" s="321"/>
      <c r="D209" s="321"/>
      <c r="E209" s="321"/>
      <c r="F209" s="321"/>
      <c r="G209" s="321"/>
      <c r="H209" s="321"/>
      <c r="I209" s="321"/>
      <c r="J209" s="321"/>
      <c r="K209" s="321"/>
      <c r="L209" s="321"/>
      <c r="M209" s="321"/>
      <c r="N209" s="321"/>
      <c r="O209" s="321"/>
      <c r="P209" s="321"/>
      <c r="Q209" s="321"/>
      <c r="R209" s="464"/>
      <c r="S209" s="5"/>
      <c r="U209" s="194"/>
    </row>
    <row r="210" spans="1:21">
      <c r="A210" s="463"/>
      <c r="B210" s="321"/>
      <c r="C210" s="321"/>
      <c r="D210" s="321"/>
      <c r="E210" s="321"/>
      <c r="F210" s="321"/>
      <c r="G210" s="321"/>
      <c r="H210" s="321"/>
      <c r="I210" s="321"/>
      <c r="J210" s="321"/>
      <c r="K210" s="321"/>
      <c r="L210" s="321"/>
      <c r="M210" s="321"/>
      <c r="N210" s="321"/>
      <c r="O210" s="321"/>
      <c r="P210" s="321"/>
      <c r="Q210" s="321"/>
      <c r="R210" s="464"/>
      <c r="S210" s="5"/>
    </row>
    <row r="211" spans="1:21">
      <c r="A211" s="463"/>
      <c r="B211" s="321"/>
      <c r="C211" s="321"/>
      <c r="D211" s="321"/>
      <c r="E211" s="321"/>
      <c r="F211" s="321"/>
      <c r="G211" s="321"/>
      <c r="H211" s="321"/>
      <c r="I211" s="321"/>
      <c r="J211" s="321"/>
      <c r="K211" s="321"/>
      <c r="L211" s="321"/>
      <c r="M211" s="321"/>
      <c r="N211" s="321"/>
      <c r="O211" s="321"/>
      <c r="P211" s="321"/>
      <c r="Q211" s="321"/>
      <c r="R211" s="464"/>
      <c r="S211" s="5"/>
    </row>
    <row r="212" spans="1:21">
      <c r="A212" s="463"/>
      <c r="B212" s="321"/>
      <c r="C212" s="321"/>
      <c r="D212" s="321"/>
      <c r="E212" s="321"/>
      <c r="F212" s="321"/>
      <c r="G212" s="321"/>
      <c r="H212" s="321"/>
      <c r="I212" s="321"/>
      <c r="J212" s="321"/>
      <c r="K212" s="321"/>
      <c r="L212" s="321"/>
      <c r="M212" s="321"/>
      <c r="N212" s="321"/>
      <c r="O212" s="321"/>
      <c r="P212" s="321"/>
      <c r="Q212" s="321"/>
      <c r="R212" s="464"/>
      <c r="S212" s="5"/>
    </row>
    <row r="213" spans="1:21">
      <c r="A213" s="463"/>
      <c r="B213" s="321"/>
      <c r="C213" s="321"/>
      <c r="D213" s="321"/>
      <c r="E213" s="321"/>
      <c r="F213" s="321"/>
      <c r="G213" s="321"/>
      <c r="H213" s="321"/>
      <c r="I213" s="321"/>
      <c r="J213" s="321"/>
      <c r="K213" s="321"/>
      <c r="L213" s="321"/>
      <c r="M213" s="321"/>
      <c r="N213" s="321"/>
      <c r="O213" s="321"/>
      <c r="P213" s="321"/>
      <c r="Q213" s="321"/>
      <c r="R213" s="464"/>
      <c r="S213" s="5"/>
    </row>
    <row r="214" spans="1:21">
      <c r="A214" s="463"/>
      <c r="B214" s="321"/>
      <c r="C214" s="321"/>
      <c r="D214" s="321"/>
      <c r="E214" s="321"/>
      <c r="F214" s="321"/>
      <c r="G214" s="321"/>
      <c r="H214" s="321"/>
      <c r="I214" s="321"/>
      <c r="J214" s="321"/>
      <c r="K214" s="321"/>
      <c r="L214" s="321"/>
      <c r="M214" s="321"/>
      <c r="N214" s="321"/>
      <c r="O214" s="321"/>
      <c r="P214" s="321"/>
      <c r="Q214" s="321"/>
      <c r="R214" s="464"/>
      <c r="S214" s="5"/>
    </row>
    <row r="215" spans="1:21">
      <c r="A215" s="463"/>
      <c r="B215" s="321"/>
      <c r="C215" s="321"/>
      <c r="D215" s="321"/>
      <c r="E215" s="321"/>
      <c r="F215" s="321"/>
      <c r="G215" s="321"/>
      <c r="H215" s="321"/>
      <c r="I215" s="321"/>
      <c r="J215" s="321"/>
      <c r="K215" s="321"/>
      <c r="L215" s="321"/>
      <c r="M215" s="321"/>
      <c r="N215" s="321"/>
      <c r="O215" s="321"/>
      <c r="P215" s="321"/>
      <c r="Q215" s="321"/>
      <c r="R215" s="464"/>
      <c r="S215" s="5"/>
    </row>
    <row r="216" spans="1:21" ht="14.7" customHeight="1">
      <c r="A216" s="463"/>
      <c r="B216" s="321"/>
      <c r="C216" s="321"/>
      <c r="D216" s="321"/>
      <c r="E216" s="321"/>
      <c r="F216" s="321"/>
      <c r="G216" s="321"/>
      <c r="H216" s="321"/>
      <c r="I216" s="321"/>
      <c r="J216" s="321"/>
      <c r="K216" s="321"/>
      <c r="L216" s="321"/>
      <c r="M216" s="321"/>
      <c r="N216" s="321"/>
      <c r="O216" s="321"/>
      <c r="P216" s="321"/>
      <c r="Q216" s="321"/>
      <c r="R216" s="464"/>
      <c r="S216" s="5"/>
    </row>
    <row r="217" spans="1:21" ht="14.7" customHeight="1">
      <c r="A217" s="463"/>
      <c r="B217" s="321"/>
      <c r="C217" s="321"/>
      <c r="D217" s="321"/>
      <c r="E217" s="321"/>
      <c r="F217" s="321"/>
      <c r="G217" s="321"/>
      <c r="H217" s="321"/>
      <c r="I217" s="321"/>
      <c r="J217" s="321"/>
      <c r="K217" s="321"/>
      <c r="L217" s="321"/>
      <c r="M217" s="321"/>
      <c r="N217" s="321"/>
      <c r="O217" s="321"/>
      <c r="P217" s="321"/>
      <c r="Q217" s="321"/>
      <c r="R217" s="464"/>
      <c r="S217" s="5"/>
      <c r="U217" s="194"/>
    </row>
    <row r="218" spans="1:21">
      <c r="A218" s="463"/>
      <c r="B218" s="321"/>
      <c r="C218" s="321"/>
      <c r="D218" s="321"/>
      <c r="E218" s="321"/>
      <c r="F218" s="321"/>
      <c r="G218" s="321"/>
      <c r="H218" s="321"/>
      <c r="I218" s="321"/>
      <c r="J218" s="321"/>
      <c r="K218" s="321"/>
      <c r="L218" s="321"/>
      <c r="M218" s="321"/>
      <c r="N218" s="321"/>
      <c r="O218" s="321"/>
      <c r="P218" s="321"/>
      <c r="Q218" s="321"/>
      <c r="R218" s="464"/>
      <c r="S218" s="5"/>
    </row>
    <row r="219" spans="1:21">
      <c r="A219" s="463"/>
      <c r="B219" s="321"/>
      <c r="C219" s="321"/>
      <c r="D219" s="321"/>
      <c r="E219" s="321"/>
      <c r="F219" s="321"/>
      <c r="G219" s="321"/>
      <c r="H219" s="321"/>
      <c r="I219" s="321"/>
      <c r="J219" s="321"/>
      <c r="K219" s="321"/>
      <c r="L219" s="321"/>
      <c r="M219" s="321"/>
      <c r="N219" s="321"/>
      <c r="O219" s="321"/>
      <c r="P219" s="321"/>
      <c r="Q219" s="321"/>
      <c r="R219" s="464"/>
      <c r="S219" s="5"/>
    </row>
    <row r="220" spans="1:21">
      <c r="A220" s="463"/>
      <c r="B220" s="321"/>
      <c r="C220" s="321"/>
      <c r="D220" s="321"/>
      <c r="E220" s="321"/>
      <c r="F220" s="321"/>
      <c r="G220" s="321"/>
      <c r="H220" s="321"/>
      <c r="I220" s="321"/>
      <c r="J220" s="321"/>
      <c r="K220" s="321"/>
      <c r="L220" s="321"/>
      <c r="M220" s="321"/>
      <c r="N220" s="321"/>
      <c r="O220" s="321"/>
      <c r="P220" s="321"/>
      <c r="Q220" s="321"/>
      <c r="R220" s="464"/>
      <c r="S220" s="5"/>
    </row>
    <row r="221" spans="1:21">
      <c r="A221" s="463"/>
      <c r="B221" s="321"/>
      <c r="C221" s="321"/>
      <c r="D221" s="321"/>
      <c r="E221" s="321"/>
      <c r="F221" s="321"/>
      <c r="G221" s="321"/>
      <c r="H221" s="321"/>
      <c r="I221" s="321"/>
      <c r="J221" s="321"/>
      <c r="K221" s="321"/>
      <c r="L221" s="321"/>
      <c r="M221" s="321"/>
      <c r="N221" s="321"/>
      <c r="O221" s="321"/>
      <c r="P221" s="321"/>
      <c r="Q221" s="321"/>
      <c r="R221" s="464"/>
      <c r="S221" s="5"/>
    </row>
    <row r="222" spans="1:21">
      <c r="A222" s="463"/>
      <c r="B222" s="321"/>
      <c r="C222" s="321"/>
      <c r="D222" s="321"/>
      <c r="E222" s="321"/>
      <c r="F222" s="321"/>
      <c r="G222" s="321"/>
      <c r="H222" s="321"/>
      <c r="I222" s="321"/>
      <c r="J222" s="321"/>
      <c r="K222" s="321"/>
      <c r="L222" s="321"/>
      <c r="M222" s="321"/>
      <c r="N222" s="321"/>
      <c r="O222" s="321"/>
      <c r="P222" s="321"/>
      <c r="Q222" s="321"/>
      <c r="R222" s="464"/>
      <c r="S222" s="5"/>
    </row>
    <row r="223" spans="1:21">
      <c r="A223" s="463"/>
      <c r="B223" s="321"/>
      <c r="C223" s="321"/>
      <c r="D223" s="321"/>
      <c r="E223" s="321"/>
      <c r="F223" s="321"/>
      <c r="G223" s="321"/>
      <c r="H223" s="321"/>
      <c r="I223" s="321"/>
      <c r="J223" s="321"/>
      <c r="K223" s="321"/>
      <c r="L223" s="321"/>
      <c r="M223" s="321"/>
      <c r="N223" s="321"/>
      <c r="O223" s="321"/>
      <c r="P223" s="321"/>
      <c r="Q223" s="321"/>
      <c r="R223" s="464"/>
      <c r="S223" s="5"/>
    </row>
    <row r="224" spans="1:21">
      <c r="A224" s="463"/>
      <c r="B224" s="321"/>
      <c r="C224" s="321"/>
      <c r="D224" s="321"/>
      <c r="E224" s="321"/>
      <c r="F224" s="321"/>
      <c r="G224" s="321"/>
      <c r="H224" s="321"/>
      <c r="I224" s="321"/>
      <c r="J224" s="321"/>
      <c r="K224" s="321"/>
      <c r="L224" s="321"/>
      <c r="M224" s="321"/>
      <c r="N224" s="321"/>
      <c r="O224" s="321"/>
      <c r="P224" s="321"/>
      <c r="Q224" s="321"/>
      <c r="R224" s="464"/>
      <c r="S224" s="5"/>
    </row>
    <row r="225" spans="1:21">
      <c r="A225" s="463"/>
      <c r="B225" s="321"/>
      <c r="C225" s="321"/>
      <c r="D225" s="321"/>
      <c r="E225" s="321"/>
      <c r="F225" s="321"/>
      <c r="G225" s="321"/>
      <c r="H225" s="321"/>
      <c r="I225" s="321"/>
      <c r="J225" s="321"/>
      <c r="K225" s="321"/>
      <c r="L225" s="321"/>
      <c r="M225" s="321"/>
      <c r="N225" s="321"/>
      <c r="O225" s="321"/>
      <c r="P225" s="321"/>
      <c r="Q225" s="321"/>
      <c r="R225" s="464"/>
      <c r="S225" s="5"/>
    </row>
    <row r="226" spans="1:21">
      <c r="A226" s="463"/>
      <c r="B226" s="321"/>
      <c r="C226" s="321"/>
      <c r="D226" s="321"/>
      <c r="E226" s="321"/>
      <c r="F226" s="321"/>
      <c r="G226" s="321"/>
      <c r="H226" s="321"/>
      <c r="I226" s="321"/>
      <c r="J226" s="321"/>
      <c r="K226" s="321"/>
      <c r="L226" s="321"/>
      <c r="M226" s="321"/>
      <c r="N226" s="321"/>
      <c r="O226" s="321"/>
      <c r="P226" s="321"/>
      <c r="Q226" s="321"/>
      <c r="R226" s="464"/>
      <c r="S226" s="5"/>
    </row>
    <row r="227" spans="1:21">
      <c r="A227" s="463"/>
      <c r="B227" s="321"/>
      <c r="C227" s="321"/>
      <c r="D227" s="321"/>
      <c r="E227" s="321"/>
      <c r="F227" s="321"/>
      <c r="G227" s="321"/>
      <c r="H227" s="321"/>
      <c r="I227" s="321"/>
      <c r="J227" s="321"/>
      <c r="K227" s="321"/>
      <c r="L227" s="321"/>
      <c r="M227" s="321"/>
      <c r="N227" s="321"/>
      <c r="O227" s="321"/>
      <c r="P227" s="321"/>
      <c r="Q227" s="321"/>
      <c r="R227" s="464"/>
      <c r="S227" s="5"/>
    </row>
    <row r="228" spans="1:21">
      <c r="A228" s="463"/>
      <c r="B228" s="321"/>
      <c r="C228" s="321"/>
      <c r="D228" s="321"/>
      <c r="E228" s="321"/>
      <c r="F228" s="321"/>
      <c r="G228" s="321"/>
      <c r="H228" s="321"/>
      <c r="I228" s="321"/>
      <c r="J228" s="321"/>
      <c r="K228" s="321"/>
      <c r="L228" s="321"/>
      <c r="M228" s="321"/>
      <c r="N228" s="321"/>
      <c r="O228" s="321"/>
      <c r="P228" s="321"/>
      <c r="Q228" s="321"/>
      <c r="R228" s="464"/>
      <c r="S228" s="5"/>
    </row>
    <row r="229" spans="1:21" ht="14.7" thickBot="1">
      <c r="A229" s="465"/>
      <c r="B229" s="466"/>
      <c r="C229" s="466"/>
      <c r="D229" s="466"/>
      <c r="E229" s="466"/>
      <c r="F229" s="466"/>
      <c r="G229" s="466"/>
      <c r="H229" s="466"/>
      <c r="I229" s="466"/>
      <c r="J229" s="466"/>
      <c r="K229" s="466"/>
      <c r="L229" s="466"/>
      <c r="M229" s="466"/>
      <c r="N229" s="466"/>
      <c r="O229" s="466"/>
      <c r="P229" s="466"/>
      <c r="Q229" s="466"/>
      <c r="R229" s="467"/>
      <c r="S229" s="5"/>
    </row>
    <row r="230" spans="1:21" ht="20.7" thickBot="1">
      <c r="A230" s="5"/>
      <c r="F230" s="272"/>
      <c r="G230" s="272"/>
      <c r="H230" s="272"/>
      <c r="I230" s="272"/>
      <c r="J230" s="272"/>
      <c r="K230" s="272"/>
      <c r="L230" s="272"/>
      <c r="M230" s="272"/>
      <c r="N230" s="444" t="s">
        <v>28</v>
      </c>
      <c r="O230" s="444"/>
      <c r="P230" s="444"/>
      <c r="Q230" s="444"/>
      <c r="R230" s="444"/>
      <c r="S230" s="5"/>
    </row>
    <row r="231" spans="1:21" ht="14.7" thickBot="1">
      <c r="A231" s="5"/>
      <c r="B231" s="437" t="s">
        <v>29</v>
      </c>
      <c r="C231" s="438"/>
      <c r="D231" s="438"/>
      <c r="E231" s="438"/>
      <c r="F231" s="438"/>
      <c r="G231" s="438"/>
      <c r="H231" s="439"/>
      <c r="L231" s="133"/>
      <c r="M231" s="133"/>
      <c r="N231" s="444"/>
      <c r="O231" s="444"/>
      <c r="P231" s="444"/>
      <c r="Q231" s="444"/>
      <c r="R231" s="444"/>
      <c r="S231" s="5"/>
    </row>
    <row r="232" spans="1:21">
      <c r="A232" s="5"/>
      <c r="B232" s="440" t="s">
        <v>30</v>
      </c>
      <c r="C232" s="441"/>
      <c r="D232" s="441"/>
      <c r="E232" s="441"/>
      <c r="F232" s="441"/>
      <c r="G232" s="441"/>
      <c r="H232" s="442"/>
      <c r="S232" s="5"/>
      <c r="U232" s="194"/>
    </row>
    <row r="233" spans="1:21">
      <c r="A233" s="5"/>
      <c r="B233" s="411"/>
      <c r="C233" s="327"/>
      <c r="D233" s="327"/>
      <c r="E233" s="327"/>
      <c r="F233" s="327"/>
      <c r="G233" s="327"/>
      <c r="H233" s="412"/>
      <c r="S233" s="5"/>
    </row>
    <row r="234" spans="1:21">
      <c r="A234" s="5"/>
      <c r="B234" s="411"/>
      <c r="C234" s="327"/>
      <c r="D234" s="327"/>
      <c r="E234" s="327"/>
      <c r="F234" s="327"/>
      <c r="G234" s="327"/>
      <c r="H234" s="412"/>
      <c r="S234" s="5"/>
      <c r="U234" s="194"/>
    </row>
    <row r="235" spans="1:21">
      <c r="A235" s="5"/>
      <c r="B235" s="411"/>
      <c r="C235" s="327"/>
      <c r="D235" s="327"/>
      <c r="E235" s="327"/>
      <c r="F235" s="327"/>
      <c r="G235" s="327"/>
      <c r="H235" s="412"/>
      <c r="S235" s="5"/>
    </row>
    <row r="236" spans="1:21" ht="14.7" thickBot="1">
      <c r="A236" s="5"/>
      <c r="B236" s="413"/>
      <c r="C236" s="414"/>
      <c r="D236" s="414"/>
      <c r="E236" s="414"/>
      <c r="F236" s="414"/>
      <c r="G236" s="414"/>
      <c r="H236" s="415"/>
      <c r="S236" s="5"/>
    </row>
    <row r="237" spans="1:21">
      <c r="A237" s="5"/>
      <c r="S237" s="5"/>
    </row>
    <row r="238" spans="1:21">
      <c r="A238" s="5"/>
      <c r="B238" s="282" t="s">
        <v>31</v>
      </c>
      <c r="C238" s="282"/>
      <c r="D238" s="282"/>
      <c r="E238" s="282"/>
      <c r="F238" s="282"/>
      <c r="G238" s="282"/>
      <c r="H238" s="282"/>
      <c r="S238" s="5"/>
    </row>
    <row r="239" spans="1:21" ht="14.7" thickBot="1">
      <c r="A239" s="5"/>
      <c r="B239" s="282"/>
      <c r="C239" s="282"/>
      <c r="D239" s="282"/>
      <c r="E239" s="282"/>
      <c r="F239" s="282"/>
      <c r="G239" s="282"/>
      <c r="H239" s="282"/>
      <c r="I239" s="321"/>
      <c r="J239" s="321"/>
      <c r="S239" s="5"/>
    </row>
    <row r="240" spans="1:21" ht="18.600000000000001" thickBot="1">
      <c r="A240" s="5"/>
      <c r="I240" s="488" t="s">
        <v>32</v>
      </c>
      <c r="J240" s="489"/>
      <c r="K240" s="470"/>
      <c r="L240" s="471"/>
      <c r="S240" s="5"/>
    </row>
    <row r="241" spans="1:19" ht="15.6">
      <c r="A241" s="5"/>
      <c r="B241" s="321"/>
      <c r="C241" s="321"/>
      <c r="D241" s="321"/>
      <c r="E241" s="321"/>
      <c r="F241" s="321"/>
      <c r="G241" s="321"/>
      <c r="H241" s="321"/>
      <c r="I241" s="480" t="str">
        <f>IF(ISNA(Graphs!P20),"",Graphs!P20)</f>
        <v>Two-Axle Buses</v>
      </c>
      <c r="J241" s="481"/>
      <c r="K241" s="458" t="str">
        <f>IF(I241="","", Graphs!P21&amp;" out of "&amp;SUM(Graphs!P18:AA18))</f>
        <v>6 out of 7</v>
      </c>
      <c r="L241" s="459"/>
      <c r="S241" s="5"/>
    </row>
    <row r="242" spans="1:19" ht="15.6">
      <c r="A242" s="5"/>
      <c r="B242" s="321"/>
      <c r="C242" s="321"/>
      <c r="D242" s="321"/>
      <c r="E242" s="321"/>
      <c r="F242" s="321"/>
      <c r="G242" s="321"/>
      <c r="H242" s="321"/>
      <c r="I242" s="482" t="str">
        <f>IF(I241="","", IF(ISNA(Graphs!Q20), "Rest of Fleet", Graphs!Q20))</f>
        <v>Work Trucks</v>
      </c>
      <c r="J242" s="483"/>
      <c r="K242" s="458" t="str">
        <f>IF(I242="","", Graphs!Q21&amp;" out of "&amp;SUM(Graphs!P18:AA18))</f>
        <v>1 out of 7</v>
      </c>
      <c r="L242" s="459"/>
      <c r="S242" s="5"/>
    </row>
    <row r="243" spans="1:19" ht="15.6">
      <c r="A243" s="5"/>
      <c r="B243" s="321"/>
      <c r="C243" s="321"/>
      <c r="D243" s="321"/>
      <c r="E243" s="321"/>
      <c r="F243" s="321"/>
      <c r="G243" s="321"/>
      <c r="H243" s="321"/>
      <c r="I243" s="484" t="str">
        <f>IF(I242="","", IF(I242="Rest of Fleet", "", IF(ISNA(Graphs!R20), "Rest of Fleet", Graphs!R20)))</f>
        <v>Rest of Fleet</v>
      </c>
      <c r="J243" s="485"/>
      <c r="K243" s="458" t="str">
        <f>IF(I243="","", Graphs!R21&amp;" out of "&amp;SUM(Graphs!P18:AA18))</f>
        <v>0 out of 7</v>
      </c>
      <c r="L243" s="459"/>
      <c r="S243" s="5"/>
    </row>
    <row r="244" spans="1:19" ht="15.9" thickBot="1">
      <c r="A244" s="5"/>
      <c r="B244" s="321"/>
      <c r="C244" s="321"/>
      <c r="D244" s="321"/>
      <c r="E244" s="321"/>
      <c r="F244" s="321"/>
      <c r="G244" s="321"/>
      <c r="H244" s="321"/>
      <c r="I244" s="486" t="str">
        <f>IF(I243 = "Rest of Fleet", "", IF(I243="", "", "Rest of Fleet"))</f>
        <v/>
      </c>
      <c r="J244" s="487"/>
      <c r="K244" s="468" t="str">
        <f>IF(I244 = "", "", Graphs!S21&amp;" out of "&amp;SUM(Graphs!P18:AA18))</f>
        <v/>
      </c>
      <c r="L244" s="469"/>
      <c r="S244" s="5"/>
    </row>
    <row r="245" spans="1:19">
      <c r="A245" s="5"/>
      <c r="B245" s="321"/>
      <c r="C245" s="321"/>
      <c r="D245" s="321"/>
      <c r="E245" s="321"/>
      <c r="F245" s="321"/>
      <c r="G245" s="321"/>
      <c r="H245" s="321"/>
      <c r="S245" s="5"/>
    </row>
    <row r="246" spans="1:19">
      <c r="A246" s="5"/>
      <c r="B246" s="321"/>
      <c r="C246" s="321"/>
      <c r="D246" s="321"/>
      <c r="E246" s="321"/>
      <c r="F246" s="321"/>
      <c r="G246" s="321"/>
      <c r="H246" s="321"/>
      <c r="S246" s="5"/>
    </row>
    <row r="247" spans="1:19">
      <c r="A247" s="5"/>
      <c r="B247" s="321"/>
      <c r="C247" s="321"/>
      <c r="D247" s="321"/>
      <c r="E247" s="321"/>
      <c r="F247" s="321"/>
      <c r="G247" s="321"/>
      <c r="H247" s="321"/>
      <c r="S247" s="5"/>
    </row>
    <row r="248" spans="1:19">
      <c r="A248" s="5"/>
      <c r="B248" s="321"/>
      <c r="C248" s="321"/>
      <c r="D248" s="321"/>
      <c r="E248" s="321"/>
      <c r="F248" s="321"/>
      <c r="G248" s="321"/>
      <c r="H248" s="321"/>
      <c r="S248" s="5"/>
    </row>
    <row r="249" spans="1:19">
      <c r="A249" s="5"/>
      <c r="B249" s="321"/>
      <c r="C249" s="321"/>
      <c r="D249" s="321"/>
      <c r="E249" s="321"/>
      <c r="F249" s="321"/>
      <c r="G249" s="321"/>
      <c r="H249" s="321"/>
      <c r="S249" s="5"/>
    </row>
    <row r="250" spans="1:19">
      <c r="A250" s="5"/>
      <c r="B250" s="321"/>
      <c r="C250" s="321"/>
      <c r="D250" s="321"/>
      <c r="E250" s="321"/>
      <c r="F250" s="321"/>
      <c r="G250" s="321"/>
      <c r="H250" s="321"/>
      <c r="I250" s="116"/>
      <c r="S250" s="5"/>
    </row>
    <row r="251" spans="1:19">
      <c r="A251" s="5"/>
      <c r="B251" s="321"/>
      <c r="C251" s="321"/>
      <c r="D251" s="321"/>
      <c r="E251" s="321"/>
      <c r="F251" s="321"/>
      <c r="G251" s="321"/>
      <c r="H251" s="321"/>
      <c r="S251" s="5"/>
    </row>
    <row r="252" spans="1:19">
      <c r="A252" s="5"/>
      <c r="B252" s="321"/>
      <c r="C252" s="321"/>
      <c r="D252" s="321"/>
      <c r="E252" s="321"/>
      <c r="F252" s="321"/>
      <c r="G252" s="321"/>
      <c r="H252" s="321"/>
      <c r="S252" s="5"/>
    </row>
    <row r="253" spans="1:19" ht="14.7" thickBot="1">
      <c r="A253" s="5"/>
      <c r="B253" s="321"/>
      <c r="C253" s="321"/>
      <c r="D253" s="321"/>
      <c r="E253" s="321"/>
      <c r="F253" s="321"/>
      <c r="G253" s="321"/>
      <c r="H253" s="321"/>
      <c r="S253" s="5"/>
    </row>
    <row r="254" spans="1:19" ht="14.7" customHeight="1">
      <c r="A254" s="5"/>
      <c r="B254" s="321"/>
      <c r="C254" s="321"/>
      <c r="D254" s="321"/>
      <c r="E254" s="321"/>
      <c r="F254" s="321"/>
      <c r="G254" s="321"/>
      <c r="H254" s="321"/>
      <c r="K254" s="472" t="s">
        <v>33</v>
      </c>
      <c r="L254" s="473"/>
      <c r="M254" s="473"/>
      <c r="N254" s="474"/>
      <c r="O254" s="263"/>
      <c r="P254" s="265"/>
      <c r="Q254" s="273" t="s">
        <v>34</v>
      </c>
      <c r="R254" s="274"/>
      <c r="S254" s="5"/>
    </row>
    <row r="255" spans="1:19" ht="14.7" customHeight="1">
      <c r="A255" s="5"/>
      <c r="B255" s="321"/>
      <c r="C255" s="321"/>
      <c r="D255" s="321"/>
      <c r="E255" s="321"/>
      <c r="F255" s="321"/>
      <c r="G255" s="321"/>
      <c r="H255" s="321"/>
      <c r="K255" s="475"/>
      <c r="L255" s="476"/>
      <c r="M255" s="476"/>
      <c r="N255" s="477"/>
      <c r="O255" s="266"/>
      <c r="P255" s="268"/>
      <c r="Q255" s="275"/>
      <c r="R255" s="276"/>
      <c r="S255" s="5"/>
    </row>
    <row r="256" spans="1:19" ht="15.45" customHeight="1" thickBot="1">
      <c r="A256" s="5"/>
      <c r="K256" s="475"/>
      <c r="L256" s="476"/>
      <c r="M256" s="476"/>
      <c r="N256" s="477"/>
      <c r="O256" s="266"/>
      <c r="P256" s="268"/>
      <c r="Q256" s="275"/>
      <c r="R256" s="276"/>
      <c r="S256" s="5"/>
    </row>
    <row r="257" spans="1:21" ht="14.7" customHeight="1" thickBot="1">
      <c r="A257" s="478" t="str">
        <f>I241</f>
        <v>Two-Axle Buses</v>
      </c>
      <c r="B257" s="478"/>
      <c r="C257" s="478"/>
      <c r="D257" s="478"/>
      <c r="E257" s="478"/>
      <c r="F257" s="478"/>
      <c r="G257" s="478"/>
      <c r="H257" s="490" t="s">
        <v>35</v>
      </c>
      <c r="I257" s="491"/>
      <c r="K257" s="475"/>
      <c r="L257" s="476"/>
      <c r="M257" s="476"/>
      <c r="N257" s="477"/>
      <c r="O257" s="266"/>
      <c r="P257" s="268"/>
      <c r="Q257" s="275"/>
      <c r="R257" s="276"/>
      <c r="S257" s="5"/>
    </row>
    <row r="258" spans="1:21" ht="14.7" customHeight="1" thickBot="1">
      <c r="A258" s="440"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ZETI hosts data for three types of buses (Transit Bus, School Bus, and Shuttle Bus) and does not distinguish between two- and three-axel buses. Make sure to speak to the manufacturer to understand which of the ZETI vehicle platforms your bus falls under.</v>
      </c>
      <c r="B258" s="441"/>
      <c r="C258" s="441"/>
      <c r="D258" s="441"/>
      <c r="E258" s="441"/>
      <c r="F258" s="441"/>
      <c r="G258" s="442"/>
      <c r="H258" s="494"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Transit, Shuttle, School Bus: 300+</v>
      </c>
      <c r="I258" s="495"/>
      <c r="J258" s="183"/>
      <c r="K258" s="475"/>
      <c r="L258" s="476"/>
      <c r="M258" s="476"/>
      <c r="N258" s="477"/>
      <c r="O258" s="269"/>
      <c r="P258" s="271"/>
      <c r="Q258" s="275"/>
      <c r="R258" s="276"/>
      <c r="U258" s="196"/>
    </row>
    <row r="259" spans="1:21" ht="14.7" customHeight="1">
      <c r="A259" s="411"/>
      <c r="B259" s="327"/>
      <c r="C259" s="327"/>
      <c r="D259" s="327"/>
      <c r="E259" s="327"/>
      <c r="F259" s="327"/>
      <c r="G259" s="412"/>
      <c r="H259" s="496"/>
      <c r="I259" s="497"/>
      <c r="J259" s="183"/>
      <c r="K259" s="263"/>
      <c r="L259" s="265"/>
      <c r="M259" s="275" t="s">
        <v>36</v>
      </c>
      <c r="N259" s="276"/>
      <c r="O259" s="263"/>
      <c r="P259" s="265"/>
      <c r="Q259" s="275" t="s">
        <v>37</v>
      </c>
      <c r="R259" s="276"/>
    </row>
    <row r="260" spans="1:21" ht="14.7" customHeight="1">
      <c r="A260" s="411"/>
      <c r="B260" s="327"/>
      <c r="C260" s="327"/>
      <c r="D260" s="327"/>
      <c r="E260" s="327"/>
      <c r="F260" s="327"/>
      <c r="G260" s="412"/>
      <c r="H260" s="496"/>
      <c r="I260" s="497"/>
      <c r="J260" s="183"/>
      <c r="K260" s="266"/>
      <c r="L260" s="268"/>
      <c r="M260" s="275"/>
      <c r="N260" s="276"/>
      <c r="O260" s="266"/>
      <c r="P260" s="268"/>
      <c r="Q260" s="275"/>
      <c r="R260" s="276"/>
    </row>
    <row r="261" spans="1:21" ht="14.7" thickBot="1">
      <c r="A261" s="413"/>
      <c r="B261" s="414"/>
      <c r="C261" s="414"/>
      <c r="D261" s="414"/>
      <c r="E261" s="414"/>
      <c r="F261" s="414"/>
      <c r="G261" s="415"/>
      <c r="H261" s="498"/>
      <c r="I261" s="499"/>
      <c r="J261" s="183"/>
      <c r="K261" s="266"/>
      <c r="L261" s="268"/>
      <c r="M261" s="275"/>
      <c r="N261" s="276"/>
      <c r="O261" s="266"/>
      <c r="P261" s="268"/>
      <c r="Q261" s="275"/>
      <c r="R261" s="276"/>
      <c r="U261" s="196"/>
    </row>
    <row r="262" spans="1:21" ht="14.7" thickBot="1">
      <c r="A262" s="5"/>
      <c r="K262" s="266"/>
      <c r="L262" s="268"/>
      <c r="M262" s="275"/>
      <c r="N262" s="276"/>
      <c r="O262" s="266"/>
      <c r="P262" s="268"/>
      <c r="Q262" s="275"/>
      <c r="R262" s="276"/>
    </row>
    <row r="263" spans="1:21" ht="14.85" customHeight="1" thickBot="1">
      <c r="A263" s="479" t="str">
        <f>IF(I242="Rest of Fleet", "", I242)</f>
        <v>Work Trucks</v>
      </c>
      <c r="B263" s="479"/>
      <c r="C263" s="479"/>
      <c r="D263" s="479"/>
      <c r="E263" s="479"/>
      <c r="F263" s="479"/>
      <c r="G263" s="479"/>
      <c r="H263" s="492" t="s">
        <v>35</v>
      </c>
      <c r="I263" s="493"/>
      <c r="K263" s="269"/>
      <c r="L263" s="271"/>
      <c r="M263" s="275"/>
      <c r="N263" s="276"/>
      <c r="O263" s="269"/>
      <c r="P263" s="271"/>
      <c r="Q263" s="275"/>
      <c r="R263" s="276"/>
    </row>
    <row r="264" spans="1:21" ht="14.7" customHeight="1">
      <c r="A264" s="440"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Work Trucks can be proxied as "MD Truck" in the Vehicle Platform section.</v>
      </c>
      <c r="B264" s="441"/>
      <c r="C264" s="441"/>
      <c r="D264" s="441"/>
      <c r="E264" s="441"/>
      <c r="F264" s="441"/>
      <c r="G264" s="442"/>
      <c r="H264" s="494"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495"/>
      <c r="J264" s="183"/>
      <c r="K264" s="263"/>
      <c r="L264" s="265"/>
      <c r="M264" s="275" t="s">
        <v>38</v>
      </c>
      <c r="N264" s="276"/>
      <c r="O264" s="263"/>
      <c r="P264" s="265"/>
      <c r="Q264" s="275" t="s">
        <v>39</v>
      </c>
      <c r="R264" s="276"/>
    </row>
    <row r="265" spans="1:21">
      <c r="A265" s="411"/>
      <c r="B265" s="327"/>
      <c r="C265" s="327"/>
      <c r="D265" s="327"/>
      <c r="E265" s="327"/>
      <c r="F265" s="327"/>
      <c r="G265" s="412"/>
      <c r="H265" s="496"/>
      <c r="I265" s="497"/>
      <c r="J265" s="183"/>
      <c r="K265" s="266"/>
      <c r="L265" s="268"/>
      <c r="M265" s="275"/>
      <c r="N265" s="276"/>
      <c r="O265" s="266"/>
      <c r="P265" s="268"/>
      <c r="Q265" s="275"/>
      <c r="R265" s="276"/>
    </row>
    <row r="266" spans="1:21">
      <c r="A266" s="411"/>
      <c r="B266" s="327"/>
      <c r="C266" s="327"/>
      <c r="D266" s="327"/>
      <c r="E266" s="327"/>
      <c r="F266" s="327"/>
      <c r="G266" s="412"/>
      <c r="H266" s="496"/>
      <c r="I266" s="497"/>
      <c r="J266" s="183"/>
      <c r="K266" s="266"/>
      <c r="L266" s="268"/>
      <c r="M266" s="275"/>
      <c r="N266" s="276"/>
      <c r="O266" s="266"/>
      <c r="P266" s="268"/>
      <c r="Q266" s="275"/>
      <c r="R266" s="276"/>
    </row>
    <row r="267" spans="1:21" ht="14.7" thickBot="1">
      <c r="A267" s="413"/>
      <c r="B267" s="414"/>
      <c r="C267" s="414"/>
      <c r="D267" s="414"/>
      <c r="E267" s="414"/>
      <c r="F267" s="414"/>
      <c r="G267" s="415"/>
      <c r="H267" s="498"/>
      <c r="I267" s="499"/>
      <c r="J267" s="183"/>
      <c r="K267" s="266"/>
      <c r="L267" s="268"/>
      <c r="M267" s="275"/>
      <c r="N267" s="276"/>
      <c r="O267" s="266"/>
      <c r="P267" s="268"/>
      <c r="Q267" s="275"/>
      <c r="R267" s="276"/>
    </row>
    <row r="268" spans="1:21" ht="14.7" thickBot="1">
      <c r="A268" s="5"/>
      <c r="K268" s="269"/>
      <c r="L268" s="271"/>
      <c r="M268" s="275"/>
      <c r="N268" s="276"/>
      <c r="O268" s="269"/>
      <c r="P268" s="271"/>
      <c r="Q268" s="275"/>
      <c r="R268" s="276"/>
    </row>
    <row r="269" spans="1:21" ht="14.85" customHeight="1" thickBot="1">
      <c r="A269" s="479" t="str">
        <f>IF(I243="Rest of Fleet","", I243)</f>
        <v/>
      </c>
      <c r="B269" s="479"/>
      <c r="C269" s="479"/>
      <c r="D269" s="479"/>
      <c r="E269" s="479"/>
      <c r="F269" s="479"/>
      <c r="G269" s="479"/>
      <c r="H269" s="492" t="s">
        <v>40</v>
      </c>
      <c r="I269" s="493"/>
      <c r="K269" s="263"/>
      <c r="L269" s="265"/>
      <c r="M269" s="500" t="s">
        <v>41</v>
      </c>
      <c r="N269" s="500"/>
      <c r="O269" s="263"/>
      <c r="P269" s="265"/>
      <c r="Q269" s="275" t="s">
        <v>42</v>
      </c>
      <c r="R269" s="276"/>
    </row>
    <row r="270" spans="1:21">
      <c r="A270" s="440"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441"/>
      <c r="C270" s="441"/>
      <c r="D270" s="441"/>
      <c r="E270" s="441"/>
      <c r="F270" s="441"/>
      <c r="G270" s="442"/>
      <c r="H270" s="494"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495"/>
      <c r="J270" s="183"/>
      <c r="K270" s="266"/>
      <c r="L270" s="268"/>
      <c r="M270" s="500"/>
      <c r="N270" s="500"/>
      <c r="O270" s="266"/>
      <c r="P270" s="268"/>
      <c r="Q270" s="275"/>
      <c r="R270" s="276"/>
    </row>
    <row r="271" spans="1:21">
      <c r="A271" s="411"/>
      <c r="B271" s="327"/>
      <c r="C271" s="327"/>
      <c r="D271" s="327"/>
      <c r="E271" s="327"/>
      <c r="F271" s="327"/>
      <c r="G271" s="412"/>
      <c r="H271" s="496"/>
      <c r="I271" s="497"/>
      <c r="J271" s="183"/>
      <c r="K271" s="266"/>
      <c r="L271" s="268"/>
      <c r="M271" s="500"/>
      <c r="N271" s="500"/>
      <c r="O271" s="266"/>
      <c r="P271" s="268"/>
      <c r="Q271" s="275"/>
      <c r="R271" s="276"/>
    </row>
    <row r="272" spans="1:21">
      <c r="A272" s="411"/>
      <c r="B272" s="327"/>
      <c r="C272" s="327"/>
      <c r="D272" s="327"/>
      <c r="E272" s="327"/>
      <c r="F272" s="327"/>
      <c r="G272" s="412"/>
      <c r="H272" s="496"/>
      <c r="I272" s="497"/>
      <c r="J272" s="183"/>
      <c r="K272" s="266"/>
      <c r="L272" s="268"/>
      <c r="M272" s="500"/>
      <c r="N272" s="500"/>
      <c r="O272" s="266"/>
      <c r="P272" s="268"/>
      <c r="Q272" s="275"/>
      <c r="R272" s="276"/>
    </row>
    <row r="273" spans="1:21" ht="14.7" thickBot="1">
      <c r="A273" s="413"/>
      <c r="B273" s="414"/>
      <c r="C273" s="414"/>
      <c r="D273" s="414"/>
      <c r="E273" s="414"/>
      <c r="F273" s="414"/>
      <c r="G273" s="415"/>
      <c r="H273" s="498"/>
      <c r="I273" s="499"/>
      <c r="J273" s="184"/>
      <c r="K273" s="269"/>
      <c r="L273" s="271"/>
      <c r="M273" s="501"/>
      <c r="N273" s="501"/>
      <c r="O273" s="269"/>
      <c r="P273" s="271"/>
      <c r="Q273" s="277"/>
      <c r="R273" s="278"/>
    </row>
    <row r="274" spans="1:21">
      <c r="A274" s="5"/>
    </row>
    <row r="275" spans="1:21">
      <c r="A275" s="5"/>
      <c r="S275" s="5"/>
    </row>
    <row r="276" spans="1:21">
      <c r="F276" s="272" t="s">
        <v>43</v>
      </c>
      <c r="G276" s="272"/>
      <c r="H276" s="272"/>
      <c r="I276" s="272"/>
      <c r="J276" s="272"/>
      <c r="K276" s="272"/>
      <c r="L276" s="272"/>
      <c r="M276" s="272"/>
      <c r="S276" s="5"/>
    </row>
    <row r="277" spans="1:21">
      <c r="F277" s="272"/>
      <c r="G277" s="272"/>
      <c r="H277" s="272"/>
      <c r="I277" s="272"/>
      <c r="J277" s="272"/>
      <c r="K277" s="272"/>
      <c r="L277" s="272"/>
      <c r="M277" s="272"/>
      <c r="S277" s="5"/>
    </row>
    <row r="278" spans="1:21" ht="20.7" thickBot="1">
      <c r="F278" s="185"/>
      <c r="G278" s="185"/>
      <c r="H278" s="185"/>
      <c r="I278" s="444" t="s">
        <v>44</v>
      </c>
      <c r="J278" s="444"/>
      <c r="K278" s="444"/>
      <c r="L278" s="444"/>
      <c r="M278" s="444"/>
      <c r="N278" s="444"/>
      <c r="O278" s="444"/>
      <c r="P278" s="444"/>
      <c r="Q278" s="444"/>
      <c r="R278" s="444"/>
      <c r="S278" s="5"/>
    </row>
    <row r="279" spans="1:21" ht="14.7" customHeight="1" thickBot="1">
      <c r="B279" s="437" t="s">
        <v>29</v>
      </c>
      <c r="C279" s="438"/>
      <c r="D279" s="438"/>
      <c r="E279" s="438"/>
      <c r="F279" s="438"/>
      <c r="G279" s="438"/>
      <c r="H279" s="438"/>
      <c r="I279" s="513" t="s">
        <v>45</v>
      </c>
      <c r="J279" s="514"/>
      <c r="K279" s="514"/>
      <c r="L279" s="514"/>
      <c r="M279" s="514"/>
      <c r="N279" s="514"/>
      <c r="O279" s="514"/>
      <c r="P279" s="502" t="s">
        <v>46</v>
      </c>
      <c r="Q279" s="502"/>
      <c r="R279" s="503"/>
      <c r="S279" s="5"/>
    </row>
    <row r="280" spans="1:21" ht="14.7" thickBot="1">
      <c r="B280" s="440" t="s">
        <v>47</v>
      </c>
      <c r="C280" s="441"/>
      <c r="D280" s="441"/>
      <c r="E280" s="441"/>
      <c r="F280" s="441"/>
      <c r="G280" s="441"/>
      <c r="H280" s="441"/>
      <c r="I280" s="515"/>
      <c r="J280" s="516"/>
      <c r="K280" s="516"/>
      <c r="L280" s="516"/>
      <c r="M280" s="516"/>
      <c r="N280" s="516"/>
      <c r="O280" s="516"/>
      <c r="P280" s="504"/>
      <c r="Q280" s="504"/>
      <c r="R280" s="505"/>
      <c r="S280" s="5"/>
    </row>
    <row r="281" spans="1:21" ht="14.7" customHeight="1">
      <c r="B281" s="411"/>
      <c r="C281" s="327"/>
      <c r="D281" s="327"/>
      <c r="E281" s="327"/>
      <c r="F281" s="327"/>
      <c r="G281" s="327"/>
      <c r="H281" s="412"/>
      <c r="I281" s="275" t="s">
        <v>48</v>
      </c>
      <c r="J281" s="276"/>
      <c r="K281" s="517"/>
      <c r="L281" s="518"/>
      <c r="M281" s="518"/>
      <c r="N281" s="518"/>
      <c r="O281" s="519"/>
      <c r="P281" s="263">
        <f>33+ 18+ 21</f>
        <v>72</v>
      </c>
      <c r="Q281" s="264"/>
      <c r="R281" s="265"/>
      <c r="S281" s="5"/>
    </row>
    <row r="282" spans="1:21">
      <c r="B282" s="411"/>
      <c r="C282" s="327"/>
      <c r="D282" s="327"/>
      <c r="E282" s="327"/>
      <c r="F282" s="327"/>
      <c r="G282" s="327"/>
      <c r="H282" s="412"/>
      <c r="I282" s="275"/>
      <c r="J282" s="276"/>
      <c r="K282" s="517"/>
      <c r="L282" s="518"/>
      <c r="M282" s="518"/>
      <c r="N282" s="518"/>
      <c r="O282" s="519"/>
      <c r="P282" s="266"/>
      <c r="Q282" s="267"/>
      <c r="R282" s="268"/>
      <c r="S282" s="5"/>
    </row>
    <row r="283" spans="1:21">
      <c r="B283" s="411"/>
      <c r="C283" s="327"/>
      <c r="D283" s="327"/>
      <c r="E283" s="327"/>
      <c r="F283" s="327"/>
      <c r="G283" s="327"/>
      <c r="H283" s="412"/>
      <c r="I283" s="275"/>
      <c r="J283" s="276"/>
      <c r="K283" s="517"/>
      <c r="L283" s="518"/>
      <c r="M283" s="518"/>
      <c r="N283" s="518"/>
      <c r="O283" s="519"/>
      <c r="P283" s="266"/>
      <c r="Q283" s="267"/>
      <c r="R283" s="268"/>
      <c r="S283" s="5"/>
      <c r="U283" s="202"/>
    </row>
    <row r="284" spans="1:21" ht="14.7" thickBot="1">
      <c r="B284" s="413"/>
      <c r="C284" s="414"/>
      <c r="D284" s="414"/>
      <c r="E284" s="414"/>
      <c r="F284" s="414"/>
      <c r="G284" s="414"/>
      <c r="H284" s="415"/>
      <c r="I284" s="275"/>
      <c r="J284" s="276"/>
      <c r="K284" s="517"/>
      <c r="L284" s="518"/>
      <c r="M284" s="518"/>
      <c r="N284" s="518"/>
      <c r="O284" s="519"/>
      <c r="P284" s="266"/>
      <c r="Q284" s="267"/>
      <c r="R284" s="268"/>
      <c r="S284" s="5"/>
    </row>
    <row r="285" spans="1:21" ht="14.7" thickBot="1">
      <c r="I285" s="277"/>
      <c r="J285" s="278"/>
      <c r="K285" s="520"/>
      <c r="L285" s="521"/>
      <c r="M285" s="521"/>
      <c r="N285" s="521"/>
      <c r="O285" s="522"/>
      <c r="P285" s="266"/>
      <c r="Q285" s="267"/>
      <c r="R285" s="268"/>
      <c r="S285" s="5"/>
    </row>
    <row r="286" spans="1:21">
      <c r="I286" s="273" t="s">
        <v>36</v>
      </c>
      <c r="J286" s="274"/>
      <c r="K286" s="523"/>
      <c r="L286" s="524"/>
      <c r="M286" s="524"/>
      <c r="N286" s="524"/>
      <c r="O286" s="525"/>
      <c r="P286" s="263">
        <f>14 +3</f>
        <v>17</v>
      </c>
      <c r="Q286" s="264"/>
      <c r="R286" s="265"/>
      <c r="S286" s="5"/>
    </row>
    <row r="287" spans="1:21">
      <c r="I287" s="275"/>
      <c r="J287" s="276"/>
      <c r="K287" s="517"/>
      <c r="L287" s="518"/>
      <c r="M287" s="518"/>
      <c r="N287" s="518"/>
      <c r="O287" s="519"/>
      <c r="P287" s="266"/>
      <c r="Q287" s="267"/>
      <c r="R287" s="268"/>
      <c r="S287" s="5"/>
      <c r="U287" s="194"/>
    </row>
    <row r="288" spans="1:21" ht="14.7" customHeight="1">
      <c r="I288" s="275"/>
      <c r="J288" s="276"/>
      <c r="K288" s="517"/>
      <c r="L288" s="518"/>
      <c r="M288" s="518"/>
      <c r="N288" s="518"/>
      <c r="O288" s="519"/>
      <c r="P288" s="266"/>
      <c r="Q288" s="267"/>
      <c r="R288" s="268"/>
      <c r="S288" s="5"/>
    </row>
    <row r="289" spans="9:19">
      <c r="I289" s="275"/>
      <c r="J289" s="276"/>
      <c r="K289" s="517"/>
      <c r="L289" s="518"/>
      <c r="M289" s="518"/>
      <c r="N289" s="518"/>
      <c r="O289" s="519"/>
      <c r="P289" s="266"/>
      <c r="Q289" s="267"/>
      <c r="R289" s="268"/>
      <c r="S289" s="5"/>
    </row>
    <row r="290" spans="9:19" ht="14.7" thickBot="1">
      <c r="I290" s="277"/>
      <c r="J290" s="278"/>
      <c r="K290" s="520"/>
      <c r="L290" s="521"/>
      <c r="M290" s="521"/>
      <c r="N290" s="521"/>
      <c r="O290" s="522"/>
      <c r="P290" s="266"/>
      <c r="Q290" s="267"/>
      <c r="R290" s="268"/>
      <c r="S290" s="5"/>
    </row>
    <row r="291" spans="9:19">
      <c r="I291" s="273" t="s">
        <v>49</v>
      </c>
      <c r="J291" s="274"/>
      <c r="K291" s="523"/>
      <c r="L291" s="524"/>
      <c r="M291" s="524"/>
      <c r="N291" s="524"/>
      <c r="O291" s="525"/>
      <c r="P291" s="263">
        <f>8</f>
        <v>8</v>
      </c>
      <c r="Q291" s="264"/>
      <c r="R291" s="265"/>
      <c r="S291" s="5"/>
    </row>
    <row r="292" spans="9:19">
      <c r="I292" s="275"/>
      <c r="J292" s="276"/>
      <c r="K292" s="517"/>
      <c r="L292" s="518"/>
      <c r="M292" s="518"/>
      <c r="N292" s="518"/>
      <c r="O292" s="519"/>
      <c r="P292" s="266"/>
      <c r="Q292" s="267"/>
      <c r="R292" s="268"/>
      <c r="S292" s="5"/>
    </row>
    <row r="293" spans="9:19">
      <c r="I293" s="275"/>
      <c r="J293" s="276"/>
      <c r="K293" s="517"/>
      <c r="L293" s="518"/>
      <c r="M293" s="518"/>
      <c r="N293" s="518"/>
      <c r="O293" s="519"/>
      <c r="P293" s="266"/>
      <c r="Q293" s="267"/>
      <c r="R293" s="268"/>
      <c r="S293" s="5"/>
    </row>
    <row r="294" spans="9:19">
      <c r="I294" s="275"/>
      <c r="J294" s="276"/>
      <c r="K294" s="517"/>
      <c r="L294" s="518"/>
      <c r="M294" s="518"/>
      <c r="N294" s="518"/>
      <c r="O294" s="519"/>
      <c r="P294" s="266"/>
      <c r="Q294" s="267"/>
      <c r="R294" s="268"/>
      <c r="S294" s="5"/>
    </row>
    <row r="295" spans="9:19" ht="14.7" customHeight="1" thickBot="1">
      <c r="I295" s="277"/>
      <c r="J295" s="278"/>
      <c r="K295" s="520"/>
      <c r="L295" s="521"/>
      <c r="M295" s="521"/>
      <c r="N295" s="521"/>
      <c r="O295" s="522"/>
      <c r="P295" s="266"/>
      <c r="Q295" s="267"/>
      <c r="R295" s="268"/>
      <c r="S295" s="5"/>
    </row>
    <row r="296" spans="9:19">
      <c r="I296" s="273" t="s">
        <v>50</v>
      </c>
      <c r="J296" s="274"/>
      <c r="K296" s="523"/>
      <c r="L296" s="524"/>
      <c r="M296" s="524"/>
      <c r="N296" s="524"/>
      <c r="O296" s="525"/>
      <c r="P296" s="263">
        <f>33+ 3</f>
        <v>36</v>
      </c>
      <c r="Q296" s="264"/>
      <c r="R296" s="265"/>
      <c r="S296" s="5"/>
    </row>
    <row r="297" spans="9:19">
      <c r="I297" s="275"/>
      <c r="J297" s="276"/>
      <c r="K297" s="517"/>
      <c r="L297" s="518"/>
      <c r="M297" s="518"/>
      <c r="N297" s="518"/>
      <c r="O297" s="519"/>
      <c r="P297" s="266"/>
      <c r="Q297" s="267"/>
      <c r="R297" s="268"/>
      <c r="S297" s="5"/>
    </row>
    <row r="298" spans="9:19">
      <c r="I298" s="275"/>
      <c r="J298" s="276"/>
      <c r="K298" s="517"/>
      <c r="L298" s="518"/>
      <c r="M298" s="518"/>
      <c r="N298" s="518"/>
      <c r="O298" s="519"/>
      <c r="P298" s="266"/>
      <c r="Q298" s="267"/>
      <c r="R298" s="268"/>
      <c r="S298" s="5"/>
    </row>
    <row r="299" spans="9:19">
      <c r="I299" s="275"/>
      <c r="J299" s="276"/>
      <c r="K299" s="517"/>
      <c r="L299" s="518"/>
      <c r="M299" s="518"/>
      <c r="N299" s="518"/>
      <c r="O299" s="519"/>
      <c r="P299" s="266"/>
      <c r="Q299" s="267"/>
      <c r="R299" s="268"/>
      <c r="S299" s="5"/>
    </row>
    <row r="300" spans="9:19" ht="14.7" thickBot="1">
      <c r="I300" s="277"/>
      <c r="J300" s="278"/>
      <c r="K300" s="520"/>
      <c r="L300" s="521"/>
      <c r="M300" s="521"/>
      <c r="N300" s="521"/>
      <c r="O300" s="522"/>
      <c r="P300" s="266"/>
      <c r="Q300" s="267"/>
      <c r="R300" s="268"/>
      <c r="S300" s="5"/>
    </row>
    <row r="301" spans="9:19">
      <c r="I301" s="273" t="s">
        <v>51</v>
      </c>
      <c r="J301" s="274"/>
      <c r="K301" s="526" t="s">
        <v>52</v>
      </c>
      <c r="L301" s="527"/>
      <c r="M301" s="527"/>
      <c r="N301" s="527"/>
      <c r="O301" s="528"/>
      <c r="P301" s="263"/>
      <c r="Q301" s="264"/>
      <c r="R301" s="265"/>
      <c r="S301" s="5"/>
    </row>
    <row r="302" spans="9:19">
      <c r="I302" s="275"/>
      <c r="J302" s="276"/>
      <c r="K302" s="529"/>
      <c r="L302" s="500"/>
      <c r="M302" s="500"/>
      <c r="N302" s="500"/>
      <c r="O302" s="530"/>
      <c r="P302" s="266"/>
      <c r="Q302" s="267"/>
      <c r="R302" s="268"/>
      <c r="S302" s="5"/>
    </row>
    <row r="303" spans="9:19">
      <c r="I303" s="275"/>
      <c r="J303" s="276"/>
      <c r="K303" s="529"/>
      <c r="L303" s="500"/>
      <c r="M303" s="500"/>
      <c r="N303" s="500"/>
      <c r="O303" s="530"/>
      <c r="P303" s="266"/>
      <c r="Q303" s="267"/>
      <c r="R303" s="268"/>
      <c r="S303" s="5"/>
    </row>
    <row r="304" spans="9:19">
      <c r="I304" s="275"/>
      <c r="J304" s="276"/>
      <c r="K304" s="529"/>
      <c r="L304" s="500"/>
      <c r="M304" s="500"/>
      <c r="N304" s="500"/>
      <c r="O304" s="530"/>
      <c r="P304" s="266"/>
      <c r="Q304" s="267"/>
      <c r="R304" s="268"/>
      <c r="S304" s="5"/>
    </row>
    <row r="305" spans="2:19" ht="14.7" thickBot="1">
      <c r="I305" s="277"/>
      <c r="J305" s="278"/>
      <c r="K305" s="531"/>
      <c r="L305" s="501"/>
      <c r="M305" s="501"/>
      <c r="N305" s="501"/>
      <c r="O305" s="532"/>
      <c r="P305" s="266"/>
      <c r="Q305" s="267"/>
      <c r="R305" s="268"/>
      <c r="S305" s="5"/>
    </row>
    <row r="306" spans="2:19">
      <c r="B306" s="195"/>
      <c r="C306" s="195"/>
      <c r="D306" s="195"/>
      <c r="E306" s="195"/>
      <c r="F306" s="195"/>
      <c r="G306" s="195"/>
      <c r="H306" s="195"/>
      <c r="I306" s="273" t="s">
        <v>53</v>
      </c>
      <c r="J306" s="274"/>
      <c r="K306" s="523"/>
      <c r="L306" s="524"/>
      <c r="M306" s="524"/>
      <c r="N306" s="524"/>
      <c r="O306" s="525"/>
      <c r="P306" s="263">
        <f>10 +5</f>
        <v>15</v>
      </c>
      <c r="Q306" s="264"/>
      <c r="R306" s="265"/>
      <c r="S306" s="5"/>
    </row>
    <row r="307" spans="2:19">
      <c r="B307" s="172"/>
      <c r="C307" s="172"/>
      <c r="D307" s="172"/>
      <c r="E307" s="172"/>
      <c r="F307" s="172"/>
      <c r="G307" s="172"/>
      <c r="H307" s="172"/>
      <c r="I307" s="275"/>
      <c r="J307" s="276"/>
      <c r="K307" s="517"/>
      <c r="L307" s="518"/>
      <c r="M307" s="518"/>
      <c r="N307" s="518"/>
      <c r="O307" s="519"/>
      <c r="P307" s="266"/>
      <c r="Q307" s="267"/>
      <c r="R307" s="268"/>
      <c r="S307" s="5"/>
    </row>
    <row r="308" spans="2:19">
      <c r="B308" s="172"/>
      <c r="C308" s="172"/>
      <c r="D308" s="172"/>
      <c r="E308" s="172"/>
      <c r="F308" s="172"/>
      <c r="G308" s="172"/>
      <c r="H308" s="172"/>
      <c r="I308" s="275"/>
      <c r="J308" s="276"/>
      <c r="K308" s="517"/>
      <c r="L308" s="518"/>
      <c r="M308" s="518"/>
      <c r="N308" s="518"/>
      <c r="O308" s="519"/>
      <c r="P308" s="266"/>
      <c r="Q308" s="267"/>
      <c r="R308" s="268"/>
      <c r="S308" s="5"/>
    </row>
    <row r="309" spans="2:19">
      <c r="B309" s="172"/>
      <c r="C309" s="172"/>
      <c r="D309" s="172"/>
      <c r="E309" s="172"/>
      <c r="F309" s="172"/>
      <c r="G309" s="172"/>
      <c r="H309" s="172"/>
      <c r="I309" s="275"/>
      <c r="J309" s="276"/>
      <c r="K309" s="517"/>
      <c r="L309" s="518"/>
      <c r="M309" s="518"/>
      <c r="N309" s="518"/>
      <c r="O309" s="519"/>
      <c r="P309" s="266"/>
      <c r="Q309" s="267"/>
      <c r="R309" s="268"/>
      <c r="S309" s="5"/>
    </row>
    <row r="310" spans="2:19" ht="14.7" thickBot="1">
      <c r="B310" s="172"/>
      <c r="C310" s="172"/>
      <c r="D310" s="172"/>
      <c r="E310" s="172"/>
      <c r="F310" s="172"/>
      <c r="G310" s="172"/>
      <c r="H310" s="172"/>
      <c r="I310" s="277"/>
      <c r="J310" s="278"/>
      <c r="K310" s="520"/>
      <c r="L310" s="521"/>
      <c r="M310" s="521"/>
      <c r="N310" s="521"/>
      <c r="O310" s="522"/>
      <c r="P310" s="269"/>
      <c r="Q310" s="270"/>
      <c r="R310" s="271"/>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5" customHeight="1">
      <c r="E313" s="272" t="s">
        <v>54</v>
      </c>
      <c r="F313" s="272"/>
      <c r="G313" s="272"/>
      <c r="H313" s="272"/>
      <c r="I313" s="272"/>
      <c r="J313" s="272"/>
      <c r="K313" s="272"/>
      <c r="L313" s="272"/>
      <c r="M313" s="272"/>
      <c r="N313" s="272"/>
      <c r="S313" s="5"/>
    </row>
    <row r="314" spans="2:19" ht="14.7" customHeight="1">
      <c r="E314" s="272"/>
      <c r="F314" s="272"/>
      <c r="G314" s="272"/>
      <c r="H314" s="272"/>
      <c r="I314" s="272"/>
      <c r="J314" s="272"/>
      <c r="K314" s="272"/>
      <c r="L314" s="272"/>
      <c r="M314" s="272"/>
      <c r="N314" s="272"/>
      <c r="S314" s="5"/>
    </row>
    <row r="315" spans="2:19" ht="14.7" customHeight="1">
      <c r="E315" s="185"/>
      <c r="F315" s="185"/>
      <c r="G315" s="185"/>
      <c r="H315" s="185"/>
      <c r="S315" s="5"/>
    </row>
    <row r="316" spans="2:19">
      <c r="S316" s="5"/>
    </row>
    <row r="317" spans="2:19">
      <c r="S317" s="5"/>
    </row>
    <row r="318" spans="2:19" ht="14.7" customHeight="1">
      <c r="C318" s="444" t="s">
        <v>55</v>
      </c>
      <c r="D318" s="444"/>
      <c r="E318" s="444"/>
      <c r="F318" s="444"/>
      <c r="G318" s="444"/>
      <c r="H318" s="444"/>
      <c r="K318" s="512" t="s">
        <v>56</v>
      </c>
      <c r="L318" s="512"/>
      <c r="M318" s="512"/>
      <c r="N318" s="512"/>
      <c r="O318" s="512"/>
      <c r="P318" s="512"/>
      <c r="S318" s="5"/>
    </row>
    <row r="319" spans="2:19" ht="14.7" customHeight="1" thickBot="1">
      <c r="C319" s="509" t="s">
        <v>57</v>
      </c>
      <c r="D319" s="510"/>
      <c r="E319" s="510"/>
      <c r="F319" s="510"/>
      <c r="G319" s="510"/>
      <c r="H319" s="511"/>
      <c r="K319" s="509" t="s">
        <v>58</v>
      </c>
      <c r="L319" s="510"/>
      <c r="M319" s="510"/>
      <c r="N319" s="510"/>
      <c r="O319" s="510"/>
      <c r="P319" s="511"/>
      <c r="S319" s="5"/>
    </row>
    <row r="320" spans="2:19">
      <c r="C320" s="440" t="s">
        <v>59</v>
      </c>
      <c r="D320" s="441"/>
      <c r="E320" s="441"/>
      <c r="F320" s="441"/>
      <c r="G320" s="441"/>
      <c r="H320" s="442"/>
      <c r="K320" s="440" t="s">
        <v>60</v>
      </c>
      <c r="L320" s="441"/>
      <c r="M320" s="441"/>
      <c r="N320" s="441"/>
      <c r="O320" s="441"/>
      <c r="P320" s="442"/>
      <c r="S320" s="5"/>
    </row>
    <row r="321" spans="3:19">
      <c r="C321" s="411"/>
      <c r="D321" s="327"/>
      <c r="E321" s="327"/>
      <c r="F321" s="327"/>
      <c r="G321" s="327"/>
      <c r="H321" s="412"/>
      <c r="K321" s="411"/>
      <c r="L321" s="327"/>
      <c r="M321" s="327"/>
      <c r="N321" s="327"/>
      <c r="O321" s="327"/>
      <c r="P321" s="412"/>
      <c r="S321" s="5"/>
    </row>
    <row r="322" spans="3:19">
      <c r="C322" s="411"/>
      <c r="D322" s="327"/>
      <c r="E322" s="327"/>
      <c r="F322" s="327"/>
      <c r="G322" s="327"/>
      <c r="H322" s="412"/>
      <c r="K322" s="411"/>
      <c r="L322" s="327"/>
      <c r="M322" s="327"/>
      <c r="N322" s="327"/>
      <c r="O322" s="327"/>
      <c r="P322" s="412"/>
      <c r="S322" s="5"/>
    </row>
    <row r="323" spans="3:19">
      <c r="C323" s="411"/>
      <c r="D323" s="327"/>
      <c r="E323" s="327"/>
      <c r="F323" s="327"/>
      <c r="G323" s="327"/>
      <c r="H323" s="412"/>
      <c r="K323" s="411"/>
      <c r="L323" s="327"/>
      <c r="M323" s="327"/>
      <c r="N323" s="327"/>
      <c r="O323" s="327"/>
      <c r="P323" s="412"/>
      <c r="S323" s="5"/>
    </row>
    <row r="324" spans="3:19">
      <c r="C324" s="411"/>
      <c r="D324" s="327"/>
      <c r="E324" s="327"/>
      <c r="F324" s="327"/>
      <c r="G324" s="327"/>
      <c r="H324" s="412"/>
      <c r="K324" s="411"/>
      <c r="L324" s="327"/>
      <c r="M324" s="327"/>
      <c r="N324" s="327"/>
      <c r="O324" s="327"/>
      <c r="P324" s="412"/>
      <c r="S324" s="5"/>
    </row>
    <row r="325" spans="3:19">
      <c r="C325" s="411"/>
      <c r="D325" s="327"/>
      <c r="E325" s="327"/>
      <c r="F325" s="327"/>
      <c r="G325" s="327"/>
      <c r="H325" s="412"/>
      <c r="K325" s="411"/>
      <c r="L325" s="327"/>
      <c r="M325" s="327"/>
      <c r="N325" s="327"/>
      <c r="O325" s="327"/>
      <c r="P325" s="412"/>
      <c r="S325" s="5"/>
    </row>
    <row r="326" spans="3:19" ht="14.7" thickBot="1">
      <c r="C326" s="413"/>
      <c r="D326" s="414"/>
      <c r="E326" s="414"/>
      <c r="F326" s="414"/>
      <c r="G326" s="414"/>
      <c r="H326" s="415"/>
      <c r="K326" s="413"/>
      <c r="L326" s="414"/>
      <c r="M326" s="414"/>
      <c r="N326" s="414"/>
      <c r="O326" s="414"/>
      <c r="P326" s="415"/>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7" customHeight="1">
      <c r="A339" s="167"/>
      <c r="B339" s="168"/>
      <c r="C339" s="168"/>
      <c r="D339" s="168"/>
      <c r="E339" s="168"/>
      <c r="F339" s="506" t="s">
        <v>61</v>
      </c>
      <c r="G339" s="506"/>
      <c r="H339" s="506"/>
      <c r="I339" s="506"/>
      <c r="J339" s="506"/>
      <c r="K339" s="506"/>
      <c r="L339" s="506"/>
      <c r="M339" s="506"/>
      <c r="N339" s="168"/>
      <c r="O339" s="168"/>
      <c r="P339" s="168"/>
      <c r="Q339" s="168"/>
      <c r="R339" s="168"/>
    </row>
    <row r="340" spans="1:18" ht="14.7" customHeight="1">
      <c r="A340" s="167"/>
      <c r="B340" s="168"/>
      <c r="C340" s="168"/>
      <c r="D340" s="168"/>
      <c r="E340" s="168"/>
      <c r="F340" s="506"/>
      <c r="G340" s="506"/>
      <c r="H340" s="506"/>
      <c r="I340" s="506"/>
      <c r="J340" s="506"/>
      <c r="K340" s="506"/>
      <c r="L340" s="506"/>
      <c r="M340" s="506"/>
      <c r="N340" s="168"/>
      <c r="O340" s="168"/>
      <c r="P340" s="168"/>
      <c r="Q340" s="168"/>
      <c r="R340" s="168"/>
    </row>
    <row r="341" spans="1:18" ht="14.7" customHeight="1">
      <c r="A341" s="167"/>
      <c r="B341" s="168"/>
      <c r="C341" s="168"/>
      <c r="D341" s="176"/>
      <c r="E341" s="175"/>
      <c r="F341" s="507"/>
      <c r="G341" s="507"/>
      <c r="H341" s="507"/>
      <c r="I341" s="507"/>
      <c r="J341" s="507"/>
      <c r="K341" s="507"/>
      <c r="L341" s="507"/>
      <c r="M341" s="507"/>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4.7"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4.7"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4.7"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phoneticPr fontId="8" type="noConversion"/>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R231" r:id="rId1" display="Access ZETI Tool" xr:uid="{73C67BDC-A3F1-4D99-B3A8-C26DC89CAF40}"/>
    <hyperlink ref="I278:Q278" r:id="rId2" display="To HVIP Vehicle Catalog!" xr:uid="{D76BB357-9799-4984-9E4B-FD769B4A8C17}"/>
    <hyperlink ref="C318:H318" r:id="rId3" display="To EnergIIZE!" xr:uid="{E86A5E89-2531-4E6B-BCB0-EA375513A4FC}"/>
    <hyperlink ref="K318:P318" r:id="rId4" display="To Infrastructure Insite!" xr:uid="{7A120814-C747-4CAD-B7F5-244AAA7E8202}"/>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21C6-9589-4482-B1F2-9BFAED46F2B3}">
  <sheetPr>
    <tabColor rgb="FF92D050"/>
  </sheetPr>
  <dimension ref="A1:I31"/>
  <sheetViews>
    <sheetView topLeftCell="A14" zoomScale="130" zoomScaleNormal="130" workbookViewId="0">
      <selection activeCell="D19" sqref="D19"/>
    </sheetView>
  </sheetViews>
  <sheetFormatPr defaultRowHeight="14.4"/>
  <cols>
    <col min="2" max="2" width="11.5234375" customWidth="1"/>
  </cols>
  <sheetData>
    <row r="1" spans="1:8" ht="16.8">
      <c r="A1" s="10"/>
      <c r="B1" s="10"/>
      <c r="C1" s="10"/>
      <c r="D1" s="10"/>
      <c r="E1" s="10"/>
      <c r="F1" s="10"/>
      <c r="G1" s="10"/>
      <c r="H1" s="9"/>
    </row>
    <row r="2" spans="1:8" ht="16.8">
      <c r="A2" s="10"/>
      <c r="B2" s="10"/>
      <c r="C2" s="544" t="s">
        <v>62</v>
      </c>
      <c r="D2" s="544"/>
      <c r="E2" s="544"/>
      <c r="F2" s="544"/>
      <c r="G2" s="544"/>
      <c r="H2" s="10"/>
    </row>
    <row r="3" spans="1:8" ht="16.8">
      <c r="A3" s="10"/>
      <c r="B3" s="10"/>
      <c r="C3" s="544"/>
      <c r="D3" s="544"/>
      <c r="E3" s="544"/>
      <c r="F3" s="544"/>
      <c r="G3" s="544"/>
      <c r="H3" s="10"/>
    </row>
    <row r="4" spans="1:8" ht="16.8">
      <c r="A4" s="10"/>
      <c r="B4" s="10"/>
      <c r="C4" s="10"/>
      <c r="D4" s="10"/>
      <c r="E4" s="10"/>
      <c r="F4" s="10"/>
      <c r="G4" s="10"/>
      <c r="H4" s="9"/>
    </row>
    <row r="5" spans="1:8" ht="16.8">
      <c r="A5" s="13"/>
      <c r="B5" s="10"/>
      <c r="C5" s="10"/>
      <c r="D5" s="10"/>
      <c r="E5" s="545"/>
      <c r="F5" s="545"/>
      <c r="G5" s="545"/>
      <c r="H5" s="9"/>
    </row>
    <row r="6" spans="1:8" ht="16.8">
      <c r="A6" s="10"/>
      <c r="B6" s="10"/>
      <c r="C6" s="10"/>
      <c r="D6" s="10"/>
      <c r="E6" s="10"/>
      <c r="F6" s="10"/>
      <c r="G6" s="10"/>
      <c r="H6" s="9"/>
    </row>
    <row r="7" spans="1:8" ht="16.8">
      <c r="A7" s="533" t="s">
        <v>63</v>
      </c>
      <c r="B7" s="534"/>
      <c r="C7" s="534"/>
      <c r="D7" s="534"/>
      <c r="E7" s="534"/>
      <c r="F7" s="534"/>
      <c r="G7" s="535"/>
      <c r="H7" s="10"/>
    </row>
    <row r="8" spans="1:8" ht="16.8">
      <c r="A8" s="546" t="s">
        <v>64</v>
      </c>
      <c r="B8" s="546"/>
      <c r="C8" s="547" t="str">
        <f>Sheet1!L543</f>
        <v>Fleet</v>
      </c>
      <c r="D8" s="548"/>
      <c r="E8" s="548"/>
      <c r="F8" s="548"/>
      <c r="G8" s="549"/>
      <c r="H8" s="10"/>
    </row>
    <row r="9" spans="1:8" ht="16.8">
      <c r="A9" s="536" t="s">
        <v>65</v>
      </c>
      <c r="B9" s="537"/>
      <c r="C9" s="538"/>
      <c r="D9" s="539"/>
      <c r="E9" s="539"/>
      <c r="F9" s="539"/>
      <c r="G9" s="540"/>
      <c r="H9" s="10"/>
    </row>
    <row r="10" spans="1:8" ht="16.8">
      <c r="A10" s="536" t="s">
        <v>66</v>
      </c>
      <c r="B10" s="537"/>
      <c r="C10" s="538"/>
      <c r="D10" s="539"/>
      <c r="E10" s="539"/>
      <c r="F10" s="539"/>
      <c r="G10" s="540"/>
      <c r="H10" s="10"/>
    </row>
    <row r="11" spans="1:8" ht="16.8">
      <c r="A11" s="536" t="s">
        <v>67</v>
      </c>
      <c r="B11" s="537"/>
      <c r="C11" s="541"/>
      <c r="D11" s="542"/>
      <c r="E11" s="542"/>
      <c r="F11" s="542"/>
      <c r="G11" s="543"/>
      <c r="H11" s="10"/>
    </row>
    <row r="12" spans="1:8" ht="16.8">
      <c r="A12" s="30"/>
      <c r="B12" s="30"/>
      <c r="C12" s="30"/>
      <c r="D12" s="30"/>
      <c r="E12" s="30"/>
      <c r="F12" s="30"/>
      <c r="G12" s="30"/>
      <c r="H12" s="9"/>
    </row>
    <row r="13" spans="1:8" ht="16.8">
      <c r="A13" s="533" t="s">
        <v>68</v>
      </c>
      <c r="B13" s="534"/>
      <c r="C13" s="534"/>
      <c r="D13" s="534"/>
      <c r="E13" s="534"/>
      <c r="F13" s="534"/>
      <c r="G13" s="535"/>
      <c r="H13" s="10"/>
    </row>
    <row r="14" spans="1:8" ht="46.2" customHeight="1">
      <c r="A14" s="555" t="s">
        <v>69</v>
      </c>
      <c r="B14" s="555"/>
      <c r="C14" s="556"/>
      <c r="D14" s="556"/>
      <c r="E14" s="556"/>
      <c r="F14" s="556"/>
      <c r="G14" s="556"/>
      <c r="H14" s="10"/>
    </row>
    <row r="15" spans="1:8" ht="30" customHeight="1">
      <c r="A15" s="550" t="s">
        <v>70</v>
      </c>
      <c r="B15" s="551"/>
      <c r="C15" s="538"/>
      <c r="D15" s="539"/>
      <c r="E15" s="539"/>
      <c r="F15" s="539"/>
      <c r="G15" s="540"/>
      <c r="H15" s="10"/>
    </row>
    <row r="16" spans="1:8" ht="16.8">
      <c r="A16" s="550" t="s">
        <v>71</v>
      </c>
      <c r="B16" s="551"/>
      <c r="C16" s="552" t="str">
        <f>Sheet1!M543</f>
        <v>Fleet size</v>
      </c>
      <c r="D16" s="553"/>
      <c r="E16" s="553"/>
      <c r="F16" s="553"/>
      <c r="G16" s="554"/>
      <c r="H16" s="9"/>
    </row>
    <row r="17" spans="1:9" ht="28.2" customHeight="1">
      <c r="A17" s="550" t="s">
        <v>72</v>
      </c>
      <c r="B17" s="558"/>
      <c r="C17" s="31"/>
      <c r="D17" s="212">
        <f>Sheet1!N543</f>
        <v>2021</v>
      </c>
      <c r="E17" s="32"/>
      <c r="F17" s="32"/>
      <c r="G17" s="33"/>
      <c r="H17" s="9"/>
    </row>
    <row r="18" spans="1:9" ht="26.1" customHeight="1">
      <c r="A18" s="550" t="s">
        <v>73</v>
      </c>
      <c r="B18" s="558"/>
      <c r="C18" s="31"/>
      <c r="D18" s="212">
        <f>Sheet1!O543</f>
        <v>2022</v>
      </c>
      <c r="E18" s="32"/>
      <c r="F18" s="32"/>
      <c r="G18" s="33"/>
      <c r="H18" s="9"/>
    </row>
    <row r="19" spans="1:9" ht="44.1" customHeight="1">
      <c r="A19" s="550" t="s">
        <v>74</v>
      </c>
      <c r="B19" s="551"/>
      <c r="C19" s="34"/>
      <c r="D19" s="35" t="str">
        <f>Sheet1!P543</f>
        <v>units</v>
      </c>
      <c r="E19" s="36"/>
      <c r="F19" s="36"/>
      <c r="G19" s="37"/>
      <c r="H19" s="9"/>
    </row>
    <row r="20" spans="1:9" ht="16.8">
      <c r="A20" s="550" t="s">
        <v>75</v>
      </c>
      <c r="B20" s="551"/>
      <c r="C20" s="559" t="str">
        <f>Sheet1!Q543</f>
        <v>text</v>
      </c>
      <c r="D20" s="560"/>
      <c r="E20" s="560"/>
      <c r="F20" s="560"/>
      <c r="G20" s="561"/>
      <c r="H20" s="9"/>
    </row>
    <row r="21" spans="1:9" ht="16.8">
      <c r="A21" s="562" t="s">
        <v>76</v>
      </c>
      <c r="B21" s="563"/>
      <c r="C21" s="563"/>
      <c r="D21" s="563"/>
      <c r="E21" s="563"/>
      <c r="F21" s="563"/>
      <c r="G21" s="564"/>
      <c r="H21" s="9"/>
    </row>
    <row r="22" spans="1:9" ht="16.95" customHeight="1">
      <c r="A22" s="565"/>
      <c r="B22" s="566"/>
      <c r="C22" s="566"/>
      <c r="D22" s="566"/>
      <c r="E22" s="566"/>
      <c r="F22" s="566"/>
      <c r="G22" s="567"/>
      <c r="H22" s="9"/>
      <c r="I22" s="202"/>
    </row>
    <row r="23" spans="1:9" ht="16.8">
      <c r="A23" s="565"/>
      <c r="B23" s="566"/>
      <c r="C23" s="566"/>
      <c r="D23" s="566"/>
      <c r="E23" s="566"/>
      <c r="F23" s="566"/>
      <c r="G23" s="567"/>
      <c r="H23" s="9"/>
    </row>
    <row r="24" spans="1:9" ht="16.8">
      <c r="A24" s="38"/>
      <c r="B24" s="10"/>
      <c r="C24" s="201" t="s">
        <v>77</v>
      </c>
      <c r="D24" s="214"/>
      <c r="E24" s="10"/>
      <c r="F24" s="10"/>
      <c r="G24" s="39"/>
      <c r="H24" s="9"/>
    </row>
    <row r="25" spans="1:9" ht="16.8">
      <c r="A25" s="34"/>
      <c r="B25" s="41"/>
      <c r="C25" s="42" t="s">
        <v>78</v>
      </c>
      <c r="D25" s="40"/>
      <c r="E25" s="41"/>
      <c r="F25" s="41"/>
      <c r="G25" s="43"/>
      <c r="H25" s="9"/>
    </row>
    <row r="26" spans="1:9" ht="16.8">
      <c r="A26" s="10"/>
      <c r="B26" s="10"/>
      <c r="C26" s="10"/>
      <c r="D26" s="10"/>
      <c r="E26" s="10"/>
      <c r="F26" s="10"/>
      <c r="G26" s="10"/>
      <c r="H26" s="10"/>
    </row>
    <row r="27" spans="1:9" ht="16.8">
      <c r="A27" s="10"/>
      <c r="B27" s="10"/>
      <c r="C27" s="10"/>
      <c r="D27" s="10"/>
      <c r="E27" s="10"/>
      <c r="F27" s="10"/>
      <c r="G27" s="10"/>
      <c r="H27" s="9"/>
    </row>
    <row r="28" spans="1:9" ht="14.7">
      <c r="A28" s="44"/>
      <c r="B28" s="44"/>
      <c r="C28" s="44"/>
      <c r="D28" s="44"/>
      <c r="E28" s="44"/>
      <c r="F28" s="44"/>
      <c r="G28" s="44"/>
      <c r="H28" s="44"/>
    </row>
    <row r="29" spans="1:9" ht="16.8">
      <c r="A29" s="10"/>
      <c r="B29" s="10"/>
      <c r="C29" s="10"/>
      <c r="D29" s="10"/>
      <c r="E29" s="10"/>
      <c r="F29" s="10"/>
      <c r="G29" s="10"/>
      <c r="H29" s="9"/>
    </row>
    <row r="30" spans="1:9">
      <c r="A30" s="557" t="s">
        <v>79</v>
      </c>
      <c r="B30" s="557"/>
      <c r="C30" s="557"/>
      <c r="D30" s="557"/>
      <c r="E30" s="557"/>
      <c r="F30" s="557"/>
      <c r="G30" s="557"/>
      <c r="H30" s="557"/>
    </row>
    <row r="31" spans="1:9">
      <c r="A31" s="557"/>
      <c r="B31" s="557"/>
      <c r="C31" s="557"/>
      <c r="D31" s="557"/>
      <c r="E31" s="557"/>
      <c r="F31" s="557"/>
      <c r="G31" s="557"/>
      <c r="H31" s="557"/>
    </row>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73B7-4F22-4A99-8895-5A22E24B6F80}">
  <sheetPr>
    <tabColor rgb="FF92D050"/>
  </sheetPr>
  <dimension ref="A1:AC527"/>
  <sheetViews>
    <sheetView zoomScale="55" zoomScaleNormal="55" workbookViewId="0">
      <selection activeCell="B8" sqref="B8:C8"/>
    </sheetView>
  </sheetViews>
  <sheetFormatPr defaultRowHeight="16.8"/>
  <cols>
    <col min="1" max="1" width="22.1015625" style="10" customWidth="1"/>
    <col min="2" max="2" width="12.5234375" style="10" customWidth="1"/>
    <col min="3" max="3" width="11.68359375" customWidth="1"/>
    <col min="4" max="4" width="11.68359375" style="10" customWidth="1"/>
    <col min="5" max="5" width="11.68359375" customWidth="1"/>
    <col min="6" max="6" width="11.68359375" style="10" customWidth="1"/>
    <col min="7" max="7" width="11.68359375" customWidth="1"/>
    <col min="8" max="8" width="11.68359375" style="10" customWidth="1"/>
    <col min="9" max="9" width="11.68359375" customWidth="1"/>
    <col min="10" max="10" width="11.68359375" style="10" customWidth="1"/>
    <col min="11" max="11" width="11.68359375" customWidth="1"/>
    <col min="12" max="12" width="11.68359375" style="10" customWidth="1"/>
    <col min="13" max="13" width="11.68359375" customWidth="1"/>
    <col min="14" max="14" width="11.68359375" style="10" customWidth="1"/>
    <col min="15" max="15" width="11.68359375" customWidth="1"/>
    <col min="16" max="17" width="11.68359375" style="10" customWidth="1"/>
    <col min="18" max="18" width="12.41796875" style="11" customWidth="1"/>
    <col min="19" max="19" width="13.5234375" style="11" customWidth="1"/>
    <col min="20" max="20" width="13.5234375" style="12" customWidth="1"/>
    <col min="21" max="21" width="8.68359375" style="10" customWidth="1"/>
  </cols>
  <sheetData>
    <row r="1" spans="1:29" ht="14.4" customHeight="1">
      <c r="A1" s="584" t="s">
        <v>80</v>
      </c>
      <c r="B1" s="585"/>
      <c r="C1" s="586"/>
      <c r="D1" s="585"/>
      <c r="E1" s="586"/>
      <c r="F1" s="585"/>
      <c r="G1" s="586"/>
      <c r="H1" s="585"/>
      <c r="I1" s="586"/>
      <c r="J1" s="585"/>
      <c r="K1" s="586"/>
      <c r="L1" s="585"/>
      <c r="M1" s="586"/>
      <c r="N1" s="585"/>
      <c r="O1" s="586"/>
      <c r="P1" s="585"/>
      <c r="Q1" s="585"/>
      <c r="R1" s="587"/>
      <c r="S1" s="587"/>
      <c r="T1" s="588"/>
      <c r="U1" s="585"/>
      <c r="V1" s="586"/>
      <c r="W1" s="586"/>
      <c r="X1" s="586"/>
      <c r="Y1" s="586"/>
      <c r="Z1" s="5"/>
      <c r="AA1" s="5"/>
      <c r="AB1" s="5"/>
      <c r="AC1" s="5"/>
    </row>
    <row r="2" spans="1:29" ht="14.4" customHeight="1">
      <c r="A2" s="585"/>
      <c r="B2" s="585"/>
      <c r="C2" s="586"/>
      <c r="D2" s="585"/>
      <c r="E2" s="586"/>
      <c r="F2" s="585"/>
      <c r="G2" s="586"/>
      <c r="H2" s="585"/>
      <c r="I2" s="586"/>
      <c r="J2" s="585"/>
      <c r="K2" s="586"/>
      <c r="L2" s="585"/>
      <c r="M2" s="586"/>
      <c r="N2" s="585"/>
      <c r="O2" s="586"/>
      <c r="P2" s="585"/>
      <c r="Q2" s="585"/>
      <c r="R2" s="587"/>
      <c r="S2" s="587"/>
      <c r="T2" s="588"/>
      <c r="U2" s="585"/>
      <c r="V2" s="586"/>
      <c r="W2" s="586"/>
      <c r="X2" s="586"/>
      <c r="Y2" s="586"/>
      <c r="Z2" s="5"/>
      <c r="AA2" s="5"/>
      <c r="AB2" s="5"/>
      <c r="AC2" s="5"/>
    </row>
    <row r="3" spans="1:29" ht="14.4" customHeight="1">
      <c r="A3" s="585"/>
      <c r="B3" s="585"/>
      <c r="C3" s="586"/>
      <c r="D3" s="585"/>
      <c r="E3" s="586"/>
      <c r="F3" s="585"/>
      <c r="G3" s="586"/>
      <c r="H3" s="585"/>
      <c r="I3" s="586"/>
      <c r="J3" s="585"/>
      <c r="K3" s="586"/>
      <c r="L3" s="585"/>
      <c r="M3" s="586"/>
      <c r="N3" s="585"/>
      <c r="O3" s="586"/>
      <c r="P3" s="585"/>
      <c r="Q3" s="585"/>
      <c r="R3" s="587"/>
      <c r="S3" s="587"/>
      <c r="T3" s="588"/>
      <c r="U3" s="585"/>
      <c r="V3" s="586"/>
      <c r="W3" s="586"/>
      <c r="X3" s="586"/>
      <c r="Y3" s="586"/>
      <c r="Z3" s="5"/>
      <c r="AA3" s="5"/>
      <c r="AB3" s="5"/>
      <c r="AC3" s="5"/>
    </row>
    <row r="4" spans="1:29" ht="14.7" customHeight="1" thickBot="1">
      <c r="A4" s="585"/>
      <c r="B4" s="585"/>
      <c r="C4" s="586"/>
      <c r="D4" s="585"/>
      <c r="E4" s="586"/>
      <c r="F4" s="585"/>
      <c r="G4" s="586"/>
      <c r="H4" s="585"/>
      <c r="I4" s="586"/>
      <c r="J4" s="585"/>
      <c r="K4" s="586"/>
      <c r="L4" s="585"/>
      <c r="M4" s="586"/>
      <c r="N4" s="585"/>
      <c r="O4" s="586"/>
      <c r="P4" s="585"/>
      <c r="Q4" s="585"/>
      <c r="R4" s="587"/>
      <c r="S4" s="587"/>
      <c r="T4" s="588"/>
      <c r="U4" s="585"/>
      <c r="V4" s="586"/>
      <c r="W4" s="586"/>
      <c r="X4" s="586"/>
      <c r="Y4" s="586"/>
      <c r="Z4" s="5"/>
      <c r="AA4" s="5"/>
      <c r="AB4" s="5"/>
      <c r="AC4" s="5"/>
    </row>
    <row r="5" spans="1:29" ht="17.100000000000001" thickBot="1">
      <c r="B5" s="589" t="s">
        <v>4</v>
      </c>
      <c r="C5" s="577"/>
      <c r="D5" s="577"/>
      <c r="E5" s="577"/>
      <c r="F5" s="577"/>
      <c r="G5" s="577"/>
      <c r="H5" s="577"/>
      <c r="I5" s="577"/>
      <c r="J5" s="577"/>
      <c r="K5" s="577"/>
      <c r="L5" s="577"/>
      <c r="M5" s="579"/>
      <c r="N5" s="590" t="s">
        <v>6</v>
      </c>
      <c r="O5" s="577"/>
      <c r="P5" s="577"/>
      <c r="Q5" s="577"/>
      <c r="R5" s="577"/>
      <c r="S5" s="579"/>
      <c r="T5" s="591" t="s">
        <v>8</v>
      </c>
      <c r="U5" s="577"/>
      <c r="V5" s="577"/>
      <c r="W5" s="577"/>
      <c r="X5" s="577"/>
      <c r="Y5" s="579"/>
      <c r="AB5" s="5"/>
      <c r="AC5" s="5"/>
    </row>
    <row r="6" spans="1:29" ht="17.100000000000001" customHeight="1" thickBot="1">
      <c r="A6" s="582"/>
      <c r="B6" s="572" t="s">
        <v>81</v>
      </c>
      <c r="C6" s="573"/>
      <c r="D6" s="572" t="s">
        <v>36</v>
      </c>
      <c r="E6" s="573"/>
      <c r="F6" s="572" t="s">
        <v>82</v>
      </c>
      <c r="G6" s="573"/>
      <c r="H6" s="572" t="s">
        <v>41</v>
      </c>
      <c r="I6" s="573"/>
      <c r="J6" s="572" t="s">
        <v>83</v>
      </c>
      <c r="K6" s="573"/>
      <c r="L6" s="572" t="s">
        <v>84</v>
      </c>
      <c r="M6" s="573"/>
      <c r="N6" s="570" t="s">
        <v>85</v>
      </c>
      <c r="O6" s="571"/>
      <c r="P6" s="570" t="s">
        <v>86</v>
      </c>
      <c r="Q6" s="571"/>
      <c r="R6" s="570" t="s">
        <v>87</v>
      </c>
      <c r="S6" s="571"/>
      <c r="T6" s="572" t="s">
        <v>88</v>
      </c>
      <c r="U6" s="573"/>
      <c r="V6" s="572" t="s">
        <v>89</v>
      </c>
      <c r="W6" s="573"/>
      <c r="X6" s="572" t="s">
        <v>90</v>
      </c>
      <c r="Y6" s="573"/>
      <c r="Z6" s="10"/>
      <c r="AA6" s="10"/>
      <c r="AB6" s="5"/>
      <c r="AC6" s="5"/>
    </row>
    <row r="7" spans="1:29" ht="27.3" thickBot="1">
      <c r="A7" s="583"/>
      <c r="B7" s="574" t="s">
        <v>91</v>
      </c>
      <c r="C7" s="575"/>
      <c r="D7" s="574" t="s">
        <v>91</v>
      </c>
      <c r="E7" s="575"/>
      <c r="F7" s="574" t="s">
        <v>91</v>
      </c>
      <c r="G7" s="575"/>
      <c r="H7" s="574" t="s">
        <v>91</v>
      </c>
      <c r="I7" s="575"/>
      <c r="J7" s="574" t="s">
        <v>91</v>
      </c>
      <c r="K7" s="575"/>
      <c r="L7" s="574" t="s">
        <v>91</v>
      </c>
      <c r="M7" s="575"/>
      <c r="N7" s="574" t="s">
        <v>91</v>
      </c>
      <c r="O7" s="575"/>
      <c r="P7" s="574" t="s">
        <v>91</v>
      </c>
      <c r="Q7" s="575"/>
      <c r="R7" s="574" t="s">
        <v>91</v>
      </c>
      <c r="S7" s="575"/>
      <c r="T7" s="574" t="s">
        <v>91</v>
      </c>
      <c r="U7" s="575"/>
      <c r="V7" s="574" t="s">
        <v>91</v>
      </c>
      <c r="W7" s="575"/>
      <c r="X7" s="574" t="s">
        <v>91</v>
      </c>
      <c r="Y7" s="575"/>
      <c r="Z7" s="10"/>
      <c r="AA7" s="14" t="s">
        <v>92</v>
      </c>
      <c r="AB7" s="5"/>
      <c r="AC7" s="5"/>
    </row>
    <row r="8" spans="1:29" ht="27.3" thickBot="1">
      <c r="A8" s="15" t="s">
        <v>93</v>
      </c>
      <c r="B8" s="594">
        <f>Sheet1!D1</f>
        <v>0</v>
      </c>
      <c r="C8" s="595"/>
      <c r="D8" s="594">
        <f>Sheet1!D2</f>
        <v>0</v>
      </c>
      <c r="E8" s="595"/>
      <c r="F8" s="594">
        <f>Sheet1!D3</f>
        <v>0</v>
      </c>
      <c r="G8" s="595"/>
      <c r="H8" s="594">
        <f>Sheet1!D4</f>
        <v>0</v>
      </c>
      <c r="I8" s="595"/>
      <c r="J8" s="594">
        <f>Sheet1!D5</f>
        <v>0</v>
      </c>
      <c r="K8" s="595"/>
      <c r="L8" s="594">
        <f>Sheet1!D6</f>
        <v>0</v>
      </c>
      <c r="M8" s="595"/>
      <c r="N8" s="592">
        <f>Sheet1!D7</f>
        <v>0</v>
      </c>
      <c r="O8" s="593"/>
      <c r="P8" s="592">
        <f>Sheet1!D8</f>
        <v>0</v>
      </c>
      <c r="Q8" s="593"/>
      <c r="R8" s="592">
        <f>Sheet1!D9</f>
        <v>0</v>
      </c>
      <c r="S8" s="593"/>
      <c r="T8" s="594">
        <f>Sheet1!D10</f>
        <v>0</v>
      </c>
      <c r="U8" s="595"/>
      <c r="V8" s="594">
        <f>Sheet1!D11</f>
        <v>0</v>
      </c>
      <c r="W8" s="595"/>
      <c r="X8" s="594">
        <f>Sheet1!D12</f>
        <v>0</v>
      </c>
      <c r="Y8" s="595"/>
      <c r="Z8" s="10"/>
      <c r="AA8" s="16">
        <f>SUM(B8:Y8)</f>
        <v>0</v>
      </c>
      <c r="AB8" s="5"/>
      <c r="AC8" s="5"/>
    </row>
    <row r="9" spans="1:29">
      <c r="A9" s="207" t="s">
        <v>94</v>
      </c>
      <c r="B9" s="580">
        <f>Sheet1!E1</f>
        <v>0</v>
      </c>
      <c r="C9" s="581"/>
      <c r="D9" s="568">
        <f>Sheet1!E2</f>
        <v>0</v>
      </c>
      <c r="E9" s="569"/>
      <c r="F9" s="568">
        <f>Sheet1!E3</f>
        <v>0</v>
      </c>
      <c r="G9" s="569"/>
      <c r="H9" s="568">
        <f>Sheet1!E4</f>
        <v>0</v>
      </c>
      <c r="I9" s="569"/>
      <c r="J9" s="568">
        <f>Sheet1!E5</f>
        <v>0</v>
      </c>
      <c r="K9" s="569"/>
      <c r="L9" s="568">
        <f>Sheet1!E6</f>
        <v>0</v>
      </c>
      <c r="M9" s="569"/>
      <c r="N9" s="568">
        <f>Sheet1!E7</f>
        <v>0</v>
      </c>
      <c r="O9" s="569"/>
      <c r="P9" s="568">
        <f>Sheet1!E8</f>
        <v>0</v>
      </c>
      <c r="Q9" s="569"/>
      <c r="R9" s="568">
        <f>Sheet1!E9</f>
        <v>0</v>
      </c>
      <c r="S9" s="569"/>
      <c r="T9" s="568">
        <f>Sheet1!E10</f>
        <v>0</v>
      </c>
      <c r="U9" s="569"/>
      <c r="V9" s="568">
        <f>Sheet1!E11</f>
        <v>0</v>
      </c>
      <c r="W9" s="569"/>
      <c r="X9" s="568">
        <f>Sheet1!E12</f>
        <v>0</v>
      </c>
      <c r="Y9" s="569"/>
      <c r="Z9" s="10"/>
      <c r="AA9" s="206">
        <f>SUM(B9:Y9)</f>
        <v>0</v>
      </c>
      <c r="AB9" s="5"/>
      <c r="AC9" s="5"/>
    </row>
    <row r="10" spans="1:29" ht="17.100000000000001" thickBot="1">
      <c r="AB10" s="5"/>
      <c r="AC10" s="5"/>
    </row>
    <row r="11" spans="1:29" ht="17.100000000000001" thickBot="1">
      <c r="B11" s="589" t="s">
        <v>4</v>
      </c>
      <c r="C11" s="577"/>
      <c r="D11" s="577"/>
      <c r="E11" s="577"/>
      <c r="F11" s="577"/>
      <c r="G11" s="577"/>
      <c r="H11" s="577"/>
      <c r="I11" s="577"/>
      <c r="J11" s="577"/>
      <c r="K11" s="577"/>
      <c r="L11" s="577"/>
      <c r="M11" s="579"/>
      <c r="N11" s="590" t="s">
        <v>6</v>
      </c>
      <c r="O11" s="577"/>
      <c r="P11" s="577"/>
      <c r="Q11" s="577"/>
      <c r="R11" s="577"/>
      <c r="S11" s="579"/>
      <c r="T11" s="591" t="s">
        <v>8</v>
      </c>
      <c r="U11" s="577"/>
      <c r="V11" s="577"/>
      <c r="W11" s="577"/>
      <c r="X11" s="577"/>
      <c r="Y11" s="579"/>
      <c r="AB11" s="5"/>
      <c r="AC11" s="5"/>
    </row>
    <row r="12" spans="1:29" ht="17.100000000000001" customHeight="1" thickBot="1">
      <c r="A12" s="582"/>
      <c r="B12" s="572" t="s">
        <v>81</v>
      </c>
      <c r="C12" s="573"/>
      <c r="D12" s="572" t="s">
        <v>36</v>
      </c>
      <c r="E12" s="573"/>
      <c r="F12" s="572" t="s">
        <v>82</v>
      </c>
      <c r="G12" s="573"/>
      <c r="H12" s="572" t="s">
        <v>41</v>
      </c>
      <c r="I12" s="573"/>
      <c r="J12" s="572" t="s">
        <v>83</v>
      </c>
      <c r="K12" s="573"/>
      <c r="L12" s="572" t="s">
        <v>84</v>
      </c>
      <c r="M12" s="573"/>
      <c r="N12" s="570" t="s">
        <v>85</v>
      </c>
      <c r="O12" s="571"/>
      <c r="P12" s="570" t="s">
        <v>86</v>
      </c>
      <c r="Q12" s="571"/>
      <c r="R12" s="570" t="s">
        <v>87</v>
      </c>
      <c r="S12" s="571"/>
      <c r="T12" s="572" t="s">
        <v>88</v>
      </c>
      <c r="U12" s="573"/>
      <c r="V12" s="572" t="s">
        <v>89</v>
      </c>
      <c r="W12" s="573"/>
      <c r="X12" s="572" t="s">
        <v>90</v>
      </c>
      <c r="Y12" s="573"/>
      <c r="Z12" s="10"/>
      <c r="AA12" s="10"/>
      <c r="AB12" s="5"/>
      <c r="AC12" s="5"/>
    </row>
    <row r="13" spans="1:29" ht="27.3" thickBot="1">
      <c r="A13" s="583"/>
      <c r="B13" s="574" t="s">
        <v>91</v>
      </c>
      <c r="C13" s="575"/>
      <c r="D13" s="574" t="s">
        <v>91</v>
      </c>
      <c r="E13" s="575"/>
      <c r="F13" s="574" t="s">
        <v>91</v>
      </c>
      <c r="G13" s="575"/>
      <c r="H13" s="574" t="s">
        <v>91</v>
      </c>
      <c r="I13" s="575"/>
      <c r="J13" s="574" t="s">
        <v>91</v>
      </c>
      <c r="K13" s="575"/>
      <c r="L13" s="574" t="s">
        <v>91</v>
      </c>
      <c r="M13" s="575"/>
      <c r="N13" s="574" t="s">
        <v>91</v>
      </c>
      <c r="O13" s="575"/>
      <c r="P13" s="574" t="s">
        <v>91</v>
      </c>
      <c r="Q13" s="575"/>
      <c r="R13" s="574" t="s">
        <v>91</v>
      </c>
      <c r="S13" s="575"/>
      <c r="T13" s="574" t="s">
        <v>91</v>
      </c>
      <c r="U13" s="575"/>
      <c r="V13" s="574" t="s">
        <v>91</v>
      </c>
      <c r="W13" s="575"/>
      <c r="X13" s="574" t="s">
        <v>91</v>
      </c>
      <c r="Y13" s="575"/>
      <c r="Z13" s="10"/>
      <c r="AA13" s="14" t="s">
        <v>92</v>
      </c>
      <c r="AB13" s="5"/>
      <c r="AC13" s="5"/>
    </row>
    <row r="14" spans="1:29" ht="27.3" thickBot="1">
      <c r="A14" s="15" t="s">
        <v>95</v>
      </c>
      <c r="B14" s="594">
        <f>Sheet1!D13</f>
        <v>0</v>
      </c>
      <c r="C14" s="595"/>
      <c r="D14" s="594">
        <f>Sheet1!D14</f>
        <v>0</v>
      </c>
      <c r="E14" s="595"/>
      <c r="F14" s="594">
        <f>Sheet1!D15</f>
        <v>0</v>
      </c>
      <c r="G14" s="595"/>
      <c r="H14" s="594">
        <f>Sheet1!D16</f>
        <v>0</v>
      </c>
      <c r="I14" s="595"/>
      <c r="J14" s="594">
        <f>Sheet1!D17</f>
        <v>0</v>
      </c>
      <c r="K14" s="595"/>
      <c r="L14" s="594">
        <f>Sheet1!D18</f>
        <v>0</v>
      </c>
      <c r="M14" s="595"/>
      <c r="N14" s="592">
        <f>Sheet1!D19</f>
        <v>0</v>
      </c>
      <c r="O14" s="593"/>
      <c r="P14" s="592">
        <f>Sheet1!D20</f>
        <v>0</v>
      </c>
      <c r="Q14" s="593"/>
      <c r="R14" s="592">
        <f>Sheet1!D21</f>
        <v>0</v>
      </c>
      <c r="S14" s="593"/>
      <c r="T14" s="594">
        <f>Sheet1!D22</f>
        <v>0</v>
      </c>
      <c r="U14" s="595"/>
      <c r="V14" s="594">
        <f>Sheet1!D23</f>
        <v>0</v>
      </c>
      <c r="W14" s="595"/>
      <c r="X14" s="594">
        <f>Sheet1!D24</f>
        <v>0</v>
      </c>
      <c r="Y14" s="595"/>
      <c r="Z14" s="10"/>
      <c r="AA14" s="16">
        <f>SUM(B14:Y14)</f>
        <v>0</v>
      </c>
      <c r="AB14" s="5"/>
      <c r="AC14" s="5"/>
    </row>
    <row r="15" spans="1:29">
      <c r="A15" s="207" t="s">
        <v>94</v>
      </c>
      <c r="B15" s="580">
        <f>Sheet1!E13</f>
        <v>0</v>
      </c>
      <c r="C15" s="581"/>
      <c r="D15" s="568">
        <f>Sheet1!E14</f>
        <v>0</v>
      </c>
      <c r="E15" s="569"/>
      <c r="F15" s="568">
        <f>Sheet1!E15</f>
        <v>0</v>
      </c>
      <c r="G15" s="569"/>
      <c r="H15" s="568">
        <f>Sheet1!E16</f>
        <v>0</v>
      </c>
      <c r="I15" s="569"/>
      <c r="J15" s="568">
        <f>Sheet1!E17</f>
        <v>0</v>
      </c>
      <c r="K15" s="569"/>
      <c r="L15" s="568">
        <f>Sheet1!E18</f>
        <v>0</v>
      </c>
      <c r="M15" s="569"/>
      <c r="N15" s="568">
        <f>Sheet1!E19</f>
        <v>0</v>
      </c>
      <c r="O15" s="569"/>
      <c r="P15" s="568">
        <f>Sheet1!E20</f>
        <v>0</v>
      </c>
      <c r="Q15" s="569"/>
      <c r="R15" s="568">
        <f>Sheet1!E21</f>
        <v>0</v>
      </c>
      <c r="S15" s="569"/>
      <c r="T15" s="568">
        <f>Sheet1!E22</f>
        <v>0</v>
      </c>
      <c r="U15" s="569"/>
      <c r="V15" s="568">
        <f>Sheet1!E23</f>
        <v>0</v>
      </c>
      <c r="W15" s="569"/>
      <c r="X15" s="568">
        <f>Sheet1!E24</f>
        <v>0</v>
      </c>
      <c r="Y15" s="569"/>
      <c r="Z15" s="10"/>
      <c r="AA15" s="206">
        <f>SUM(B15:Y15)</f>
        <v>0</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584" t="s">
        <v>96</v>
      </c>
      <c r="B18" s="585"/>
      <c r="C18" s="586"/>
      <c r="D18" s="585"/>
      <c r="E18" s="586"/>
      <c r="F18" s="585"/>
      <c r="G18" s="586"/>
      <c r="H18" s="585"/>
      <c r="I18" s="586"/>
      <c r="J18" s="585"/>
      <c r="K18" s="586"/>
      <c r="L18" s="585"/>
      <c r="M18" s="586"/>
      <c r="N18" s="585"/>
      <c r="O18" s="586"/>
      <c r="P18" s="585"/>
      <c r="Q18" s="585"/>
      <c r="R18" s="587"/>
      <c r="S18" s="587"/>
      <c r="T18" s="588"/>
      <c r="U18" s="585"/>
      <c r="V18" s="586"/>
      <c r="W18" s="586"/>
      <c r="X18" s="586"/>
      <c r="Y18" s="586"/>
      <c r="Z18" s="5"/>
      <c r="AA18" s="5"/>
      <c r="AB18" s="5"/>
      <c r="AC18" s="5"/>
    </row>
    <row r="19" spans="1:29" ht="14.4" customHeight="1">
      <c r="A19" s="585"/>
      <c r="B19" s="585"/>
      <c r="C19" s="586"/>
      <c r="D19" s="585"/>
      <c r="E19" s="586"/>
      <c r="F19" s="585"/>
      <c r="G19" s="586"/>
      <c r="H19" s="585"/>
      <c r="I19" s="586"/>
      <c r="J19" s="585"/>
      <c r="K19" s="586"/>
      <c r="L19" s="585"/>
      <c r="M19" s="586"/>
      <c r="N19" s="585"/>
      <c r="O19" s="586"/>
      <c r="P19" s="585"/>
      <c r="Q19" s="585"/>
      <c r="R19" s="587"/>
      <c r="S19" s="587"/>
      <c r="T19" s="588"/>
      <c r="U19" s="585"/>
      <c r="V19" s="586"/>
      <c r="W19" s="586"/>
      <c r="X19" s="586"/>
      <c r="Y19" s="586"/>
      <c r="Z19" s="5"/>
      <c r="AA19" s="5"/>
      <c r="AB19" s="5"/>
      <c r="AC19" s="5"/>
    </row>
    <row r="20" spans="1:29" ht="14.4" customHeight="1">
      <c r="A20" s="585"/>
      <c r="B20" s="585"/>
      <c r="C20" s="586"/>
      <c r="D20" s="585"/>
      <c r="E20" s="586"/>
      <c r="F20" s="585"/>
      <c r="G20" s="586"/>
      <c r="H20" s="585"/>
      <c r="I20" s="586"/>
      <c r="J20" s="585"/>
      <c r="K20" s="586"/>
      <c r="L20" s="585"/>
      <c r="M20" s="586"/>
      <c r="N20" s="585"/>
      <c r="O20" s="586"/>
      <c r="P20" s="585"/>
      <c r="Q20" s="585"/>
      <c r="R20" s="587"/>
      <c r="S20" s="587"/>
      <c r="T20" s="588"/>
      <c r="U20" s="585"/>
      <c r="V20" s="586"/>
      <c r="W20" s="586"/>
      <c r="X20" s="586"/>
      <c r="Y20" s="586"/>
      <c r="Z20" s="5"/>
      <c r="AA20" s="5"/>
      <c r="AB20" s="5"/>
      <c r="AC20" s="5"/>
    </row>
    <row r="21" spans="1:29" ht="14.4" customHeight="1">
      <c r="A21" s="585"/>
      <c r="B21" s="585"/>
      <c r="C21" s="586"/>
      <c r="D21" s="585"/>
      <c r="E21" s="586"/>
      <c r="F21" s="585"/>
      <c r="G21" s="586"/>
      <c r="H21" s="585"/>
      <c r="I21" s="586"/>
      <c r="J21" s="585"/>
      <c r="K21" s="586"/>
      <c r="L21" s="585"/>
      <c r="M21" s="586"/>
      <c r="N21" s="585"/>
      <c r="O21" s="586"/>
      <c r="P21" s="585"/>
      <c r="Q21" s="585"/>
      <c r="R21" s="587"/>
      <c r="S21" s="587"/>
      <c r="T21" s="588"/>
      <c r="U21" s="585"/>
      <c r="V21" s="586"/>
      <c r="W21" s="586"/>
      <c r="X21" s="586"/>
      <c r="Y21" s="586"/>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7.10000000000000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7.100000000000001" thickBot="1">
      <c r="B24" s="589" t="s">
        <v>4</v>
      </c>
      <c r="C24" s="577"/>
      <c r="D24" s="577"/>
      <c r="E24" s="577"/>
      <c r="F24" s="577"/>
      <c r="G24" s="577"/>
      <c r="H24" s="577"/>
      <c r="I24" s="577"/>
      <c r="J24" s="577"/>
      <c r="K24" s="577"/>
      <c r="L24" s="577"/>
      <c r="M24" s="579"/>
      <c r="N24" s="590" t="s">
        <v>6</v>
      </c>
      <c r="O24" s="577"/>
      <c r="P24" s="577"/>
      <c r="Q24" s="577"/>
      <c r="R24" s="577"/>
      <c r="S24" s="579"/>
      <c r="T24" s="591" t="s">
        <v>8</v>
      </c>
      <c r="U24" s="577"/>
      <c r="V24" s="577"/>
      <c r="W24" s="577"/>
      <c r="X24" s="577"/>
      <c r="Y24" s="579"/>
      <c r="AB24" s="5"/>
      <c r="AC24" s="5"/>
    </row>
    <row r="25" spans="1:29" ht="17.100000000000001" customHeight="1" thickBot="1">
      <c r="A25" s="582"/>
      <c r="B25" s="572" t="s">
        <v>81</v>
      </c>
      <c r="C25" s="573"/>
      <c r="D25" s="572" t="s">
        <v>36</v>
      </c>
      <c r="E25" s="573"/>
      <c r="F25" s="572" t="s">
        <v>82</v>
      </c>
      <c r="G25" s="573"/>
      <c r="H25" s="572" t="s">
        <v>41</v>
      </c>
      <c r="I25" s="573"/>
      <c r="J25" s="572" t="s">
        <v>83</v>
      </c>
      <c r="K25" s="573"/>
      <c r="L25" s="572" t="s">
        <v>84</v>
      </c>
      <c r="M25" s="573"/>
      <c r="N25" s="570" t="s">
        <v>85</v>
      </c>
      <c r="O25" s="571"/>
      <c r="P25" s="570" t="s">
        <v>86</v>
      </c>
      <c r="Q25" s="571"/>
      <c r="R25" s="570" t="s">
        <v>87</v>
      </c>
      <c r="S25" s="571"/>
      <c r="T25" s="572" t="s">
        <v>88</v>
      </c>
      <c r="U25" s="573"/>
      <c r="V25" s="572" t="s">
        <v>89</v>
      </c>
      <c r="W25" s="573"/>
      <c r="X25" s="572" t="s">
        <v>90</v>
      </c>
      <c r="Y25" s="573"/>
      <c r="Z25" s="10"/>
      <c r="AA25" s="10"/>
      <c r="AB25" s="5"/>
      <c r="AC25" s="5"/>
    </row>
    <row r="26" spans="1:29" ht="27.3" thickBot="1">
      <c r="A26" s="583"/>
      <c r="B26" s="574" t="s">
        <v>91</v>
      </c>
      <c r="C26" s="575"/>
      <c r="D26" s="574" t="s">
        <v>91</v>
      </c>
      <c r="E26" s="575"/>
      <c r="F26" s="574" t="s">
        <v>91</v>
      </c>
      <c r="G26" s="575"/>
      <c r="H26" s="574" t="s">
        <v>91</v>
      </c>
      <c r="I26" s="575"/>
      <c r="J26" s="574" t="s">
        <v>91</v>
      </c>
      <c r="K26" s="575"/>
      <c r="L26" s="574" t="s">
        <v>91</v>
      </c>
      <c r="M26" s="575"/>
      <c r="N26" s="574" t="s">
        <v>91</v>
      </c>
      <c r="O26" s="575"/>
      <c r="P26" s="574" t="s">
        <v>91</v>
      </c>
      <c r="Q26" s="575"/>
      <c r="R26" s="574" t="s">
        <v>91</v>
      </c>
      <c r="S26" s="575"/>
      <c r="T26" s="574" t="s">
        <v>91</v>
      </c>
      <c r="U26" s="575"/>
      <c r="V26" s="574" t="s">
        <v>91</v>
      </c>
      <c r="W26" s="575"/>
      <c r="X26" s="574" t="s">
        <v>91</v>
      </c>
      <c r="Y26" s="575"/>
      <c r="Z26" s="10"/>
      <c r="AA26" s="14" t="s">
        <v>92</v>
      </c>
      <c r="AB26" s="5"/>
      <c r="AC26" s="5"/>
    </row>
    <row r="27" spans="1:29" ht="27.3" thickBot="1">
      <c r="A27" s="15" t="s">
        <v>93</v>
      </c>
      <c r="B27" s="578">
        <f>Sheet1!D25</f>
        <v>0</v>
      </c>
      <c r="C27" s="579"/>
      <c r="D27" s="578">
        <f>Sheet1!D26</f>
        <v>0</v>
      </c>
      <c r="E27" s="579"/>
      <c r="F27" s="578">
        <f>Sheet1!D27</f>
        <v>0</v>
      </c>
      <c r="G27" s="579"/>
      <c r="H27" s="578">
        <f>Sheet1!D28</f>
        <v>0</v>
      </c>
      <c r="I27" s="579"/>
      <c r="J27" s="578">
        <f>Sheet1!D29</f>
        <v>0</v>
      </c>
      <c r="K27" s="579"/>
      <c r="L27" s="578">
        <f>Sheet1!D30</f>
        <v>0</v>
      </c>
      <c r="M27" s="579"/>
      <c r="N27" s="576">
        <f>Sheet1!D31</f>
        <v>0</v>
      </c>
      <c r="O27" s="577"/>
      <c r="P27" s="576">
        <f>Sheet1!D32</f>
        <v>0</v>
      </c>
      <c r="Q27" s="577"/>
      <c r="R27" s="576">
        <f>Sheet1!D33</f>
        <v>0</v>
      </c>
      <c r="S27" s="577"/>
      <c r="T27" s="578">
        <f>Sheet1!D34</f>
        <v>0</v>
      </c>
      <c r="U27" s="579"/>
      <c r="V27" s="578">
        <f>Sheet1!D35</f>
        <v>0</v>
      </c>
      <c r="W27" s="579"/>
      <c r="X27" s="578">
        <f>Sheet1!D36</f>
        <v>0</v>
      </c>
      <c r="Y27" s="579"/>
      <c r="Z27" s="10"/>
      <c r="AA27" s="16">
        <f>SUM(B27:Y27)</f>
        <v>0</v>
      </c>
      <c r="AB27" s="5"/>
      <c r="AC27" s="5"/>
    </row>
    <row r="28" spans="1:29">
      <c r="A28" s="207" t="s">
        <v>94</v>
      </c>
      <c r="B28" s="580">
        <f>Sheet1!E25</f>
        <v>0</v>
      </c>
      <c r="C28" s="581"/>
      <c r="D28" s="580">
        <f>Sheet1!E26</f>
        <v>0</v>
      </c>
      <c r="E28" s="581"/>
      <c r="F28" s="596">
        <f>Sheet1!E27</f>
        <v>0</v>
      </c>
      <c r="G28" s="581"/>
      <c r="H28" s="568">
        <f>Sheet1!E28</f>
        <v>0</v>
      </c>
      <c r="I28" s="569"/>
      <c r="J28" s="568">
        <f>Sheet1!E29</f>
        <v>0</v>
      </c>
      <c r="K28" s="569"/>
      <c r="L28" s="568">
        <f>Sheet1!E30</f>
        <v>0</v>
      </c>
      <c r="M28" s="569"/>
      <c r="N28" s="568">
        <f>Sheet1!E31</f>
        <v>0</v>
      </c>
      <c r="O28" s="569"/>
      <c r="P28" s="568">
        <f>Sheet1!E32</f>
        <v>0</v>
      </c>
      <c r="Q28" s="569"/>
      <c r="R28" s="568">
        <f>Sheet1!E33</f>
        <v>0</v>
      </c>
      <c r="S28" s="569"/>
      <c r="T28" s="568">
        <f>Sheet1!E34</f>
        <v>0</v>
      </c>
      <c r="U28" s="569"/>
      <c r="V28" s="568">
        <f>Sheet1!E35</f>
        <v>0</v>
      </c>
      <c r="W28" s="569"/>
      <c r="X28" s="568">
        <f>Sheet1!E36</f>
        <v>0</v>
      </c>
      <c r="Y28" s="569"/>
      <c r="Z28" s="10"/>
      <c r="AA28" s="206">
        <f>SUM(B28:Y28)</f>
        <v>0</v>
      </c>
      <c r="AB28" s="5"/>
      <c r="AC28" s="5"/>
    </row>
    <row r="29" spans="1:29" ht="17.100000000000001" thickBot="1">
      <c r="AB29" s="5"/>
      <c r="AC29" s="5"/>
    </row>
    <row r="30" spans="1:29" ht="17.100000000000001" thickBot="1">
      <c r="B30" s="589" t="s">
        <v>4</v>
      </c>
      <c r="C30" s="577"/>
      <c r="D30" s="577"/>
      <c r="E30" s="577"/>
      <c r="F30" s="577"/>
      <c r="G30" s="577"/>
      <c r="H30" s="577"/>
      <c r="I30" s="577"/>
      <c r="J30" s="577"/>
      <c r="K30" s="577"/>
      <c r="L30" s="577"/>
      <c r="M30" s="579"/>
      <c r="N30" s="590" t="s">
        <v>6</v>
      </c>
      <c r="O30" s="577"/>
      <c r="P30" s="577"/>
      <c r="Q30" s="577"/>
      <c r="R30" s="577"/>
      <c r="S30" s="579"/>
      <c r="T30" s="591" t="s">
        <v>8</v>
      </c>
      <c r="U30" s="577"/>
      <c r="V30" s="577"/>
      <c r="W30" s="577"/>
      <c r="X30" s="577"/>
      <c r="Y30" s="579"/>
      <c r="AB30" s="5"/>
      <c r="AC30" s="5"/>
    </row>
    <row r="31" spans="1:29" ht="17.100000000000001" customHeight="1" thickBot="1">
      <c r="A31" s="582"/>
      <c r="B31" s="572" t="s">
        <v>81</v>
      </c>
      <c r="C31" s="573"/>
      <c r="D31" s="572" t="s">
        <v>36</v>
      </c>
      <c r="E31" s="573"/>
      <c r="F31" s="572" t="s">
        <v>82</v>
      </c>
      <c r="G31" s="573"/>
      <c r="H31" s="572" t="s">
        <v>41</v>
      </c>
      <c r="I31" s="573"/>
      <c r="J31" s="572" t="s">
        <v>83</v>
      </c>
      <c r="K31" s="573"/>
      <c r="L31" s="572" t="s">
        <v>84</v>
      </c>
      <c r="M31" s="573"/>
      <c r="N31" s="570" t="s">
        <v>85</v>
      </c>
      <c r="O31" s="571"/>
      <c r="P31" s="570" t="s">
        <v>86</v>
      </c>
      <c r="Q31" s="571"/>
      <c r="R31" s="570" t="s">
        <v>87</v>
      </c>
      <c r="S31" s="571"/>
      <c r="T31" s="572" t="s">
        <v>88</v>
      </c>
      <c r="U31" s="573"/>
      <c r="V31" s="572" t="s">
        <v>89</v>
      </c>
      <c r="W31" s="573"/>
      <c r="X31" s="572" t="s">
        <v>90</v>
      </c>
      <c r="Y31" s="573"/>
      <c r="Z31" s="10"/>
      <c r="AA31" s="10"/>
      <c r="AB31" s="5"/>
      <c r="AC31" s="5"/>
    </row>
    <row r="32" spans="1:29" ht="27.3" thickBot="1">
      <c r="A32" s="583"/>
      <c r="B32" s="574" t="s">
        <v>91</v>
      </c>
      <c r="C32" s="575"/>
      <c r="D32" s="574" t="s">
        <v>91</v>
      </c>
      <c r="E32" s="575"/>
      <c r="F32" s="574" t="s">
        <v>91</v>
      </c>
      <c r="G32" s="575"/>
      <c r="H32" s="574" t="s">
        <v>91</v>
      </c>
      <c r="I32" s="575"/>
      <c r="J32" s="574" t="s">
        <v>91</v>
      </c>
      <c r="K32" s="575"/>
      <c r="L32" s="574" t="s">
        <v>91</v>
      </c>
      <c r="M32" s="575"/>
      <c r="N32" s="574" t="s">
        <v>91</v>
      </c>
      <c r="O32" s="575"/>
      <c r="P32" s="574" t="s">
        <v>91</v>
      </c>
      <c r="Q32" s="575"/>
      <c r="R32" s="574" t="s">
        <v>91</v>
      </c>
      <c r="S32" s="575"/>
      <c r="T32" s="574" t="s">
        <v>91</v>
      </c>
      <c r="U32" s="575"/>
      <c r="V32" s="574" t="s">
        <v>91</v>
      </c>
      <c r="W32" s="575"/>
      <c r="X32" s="574" t="s">
        <v>91</v>
      </c>
      <c r="Y32" s="575"/>
      <c r="Z32" s="10"/>
      <c r="AA32" s="14" t="s">
        <v>92</v>
      </c>
      <c r="AB32" s="5"/>
      <c r="AC32" s="5"/>
    </row>
    <row r="33" spans="1:29" ht="27.3" thickBot="1">
      <c r="A33" s="15" t="s">
        <v>95</v>
      </c>
      <c r="B33" s="578">
        <f>Sheet1!D37</f>
        <v>0</v>
      </c>
      <c r="C33" s="579"/>
      <c r="D33" s="578">
        <f>Sheet1!D38</f>
        <v>0</v>
      </c>
      <c r="E33" s="579"/>
      <c r="F33" s="594">
        <f>Sheet1!D39</f>
        <v>0</v>
      </c>
      <c r="G33" s="595"/>
      <c r="H33" s="578">
        <f>Sheet1!D40</f>
        <v>0</v>
      </c>
      <c r="I33" s="579"/>
      <c r="J33" s="578">
        <f>Sheet1!D41</f>
        <v>0</v>
      </c>
      <c r="K33" s="579"/>
      <c r="L33" s="578">
        <f>Sheet1!D42</f>
        <v>0</v>
      </c>
      <c r="M33" s="579"/>
      <c r="N33" s="576">
        <f>Sheet1!D43</f>
        <v>0</v>
      </c>
      <c r="O33" s="577"/>
      <c r="P33" s="576">
        <f>Sheet1!D44</f>
        <v>0</v>
      </c>
      <c r="Q33" s="577"/>
      <c r="R33" s="576">
        <f>Sheet1!D45</f>
        <v>0</v>
      </c>
      <c r="S33" s="577"/>
      <c r="T33" s="578">
        <f>Sheet1!D46</f>
        <v>0</v>
      </c>
      <c r="U33" s="579"/>
      <c r="V33" s="578">
        <f>Sheet1!D47</f>
        <v>0</v>
      </c>
      <c r="W33" s="579"/>
      <c r="X33" s="578">
        <f>Sheet1!D48</f>
        <v>0</v>
      </c>
      <c r="Y33" s="579"/>
      <c r="Z33" s="10"/>
      <c r="AA33" s="16">
        <f>SUM(B33:Y33)</f>
        <v>0</v>
      </c>
      <c r="AB33" s="5"/>
      <c r="AC33" s="5"/>
    </row>
    <row r="34" spans="1:29">
      <c r="A34" s="207" t="s">
        <v>94</v>
      </c>
      <c r="B34" s="568">
        <f>Sheet1!E37</f>
        <v>0</v>
      </c>
      <c r="C34" s="569"/>
      <c r="D34" s="568">
        <f>Sheet1!E38</f>
        <v>0</v>
      </c>
      <c r="E34" s="569"/>
      <c r="F34" s="568">
        <f>Sheet1!E39</f>
        <v>0</v>
      </c>
      <c r="G34" s="569"/>
      <c r="H34" s="568">
        <f>Sheet1!E40</f>
        <v>0</v>
      </c>
      <c r="I34" s="569"/>
      <c r="J34" s="568">
        <f>Sheet1!E41</f>
        <v>0</v>
      </c>
      <c r="K34" s="569"/>
      <c r="L34" s="568">
        <f>Sheet1!E42</f>
        <v>0</v>
      </c>
      <c r="M34" s="569"/>
      <c r="N34" s="568">
        <f>Sheet1!E43</f>
        <v>0</v>
      </c>
      <c r="O34" s="569"/>
      <c r="P34" s="568">
        <f>Sheet1!E44</f>
        <v>0</v>
      </c>
      <c r="Q34" s="569"/>
      <c r="R34" s="568">
        <f>Sheet1!E45</f>
        <v>0</v>
      </c>
      <c r="S34" s="569"/>
      <c r="T34" s="568">
        <f>Sheet1!E46</f>
        <v>0</v>
      </c>
      <c r="U34" s="569"/>
      <c r="V34" s="568">
        <f>Sheet1!E47</f>
        <v>0</v>
      </c>
      <c r="W34" s="569"/>
      <c r="X34" s="568">
        <f>Sheet1!E48</f>
        <v>0</v>
      </c>
      <c r="Y34" s="569"/>
      <c r="Z34" s="10"/>
      <c r="AA34" s="206">
        <f>SUM(B34:Y34)</f>
        <v>0</v>
      </c>
      <c r="AB34" s="5"/>
      <c r="AC34" s="5"/>
    </row>
    <row r="35" spans="1:29" ht="17.10000000000000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7.10000000000000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97</v>
      </c>
      <c r="AB36" s="5"/>
      <c r="AC36" s="5"/>
    </row>
    <row r="37" spans="1:29" ht="17.10000000000000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0</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0</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597"/>
      <c r="B524" s="585"/>
      <c r="C524" s="586"/>
      <c r="D524" s="585"/>
      <c r="E524" s="586"/>
      <c r="F524" s="585"/>
      <c r="G524" s="586"/>
      <c r="H524" s="585"/>
      <c r="I524" s="586"/>
      <c r="J524" s="585"/>
      <c r="K524" s="586"/>
      <c r="L524" s="585"/>
      <c r="M524" s="586"/>
      <c r="N524" s="585"/>
      <c r="O524" s="586"/>
      <c r="P524" s="585"/>
      <c r="Q524" s="20"/>
      <c r="T524" s="11"/>
      <c r="U524" s="20"/>
      <c r="V524" s="5"/>
      <c r="W524" s="5"/>
      <c r="X524" s="5"/>
      <c r="Y524" s="5"/>
      <c r="Z524" s="5"/>
      <c r="AA524" s="5"/>
      <c r="AB524" s="5"/>
      <c r="AC524" s="5"/>
    </row>
    <row r="526" spans="1:29" ht="16.8" customHeight="1">
      <c r="A526" s="557" t="s">
        <v>79</v>
      </c>
      <c r="B526" s="585"/>
      <c r="C526" s="586"/>
      <c r="D526" s="585"/>
      <c r="E526" s="586"/>
      <c r="F526" s="585"/>
      <c r="G526" s="586"/>
      <c r="H526" s="585"/>
      <c r="I526" s="586"/>
      <c r="J526" s="585"/>
      <c r="K526" s="586"/>
      <c r="L526" s="585"/>
      <c r="M526" s="586"/>
      <c r="N526" s="585"/>
      <c r="O526" s="586"/>
      <c r="P526" s="585"/>
    </row>
    <row r="527" spans="1:29">
      <c r="A527" s="585"/>
      <c r="B527" s="585"/>
      <c r="C527" s="586"/>
      <c r="D527" s="585"/>
      <c r="E527" s="586"/>
      <c r="F527" s="585"/>
      <c r="G527" s="586"/>
      <c r="H527" s="585"/>
      <c r="I527" s="586"/>
      <c r="J527" s="585"/>
      <c r="K527" s="586"/>
      <c r="L527" s="585"/>
      <c r="M527" s="586"/>
      <c r="N527" s="585"/>
      <c r="O527" s="586"/>
      <c r="P527" s="585"/>
    </row>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52AF3-5EC7-4B71-A580-E3BD3D711EA0}">
  <sheetPr>
    <tabColor rgb="FF92D050"/>
  </sheetPr>
  <dimension ref="A1:AB120"/>
  <sheetViews>
    <sheetView zoomScale="70" zoomScaleNormal="70" workbookViewId="0">
      <selection activeCell="B4" sqref="B4"/>
    </sheetView>
  </sheetViews>
  <sheetFormatPr defaultRowHeight="15"/>
  <cols>
    <col min="1" max="1" width="22.1015625" style="60" customWidth="1"/>
    <col min="2" max="3" width="9.1015625" style="60" bestFit="1" customWidth="1"/>
    <col min="4" max="4" width="9" style="60" customWidth="1"/>
    <col min="5" max="25" width="9.1015625" style="60" bestFit="1" customWidth="1"/>
  </cols>
  <sheetData>
    <row r="1" spans="1:28" ht="23.7" thickBot="1">
      <c r="A1" s="10"/>
      <c r="B1" s="600" t="s">
        <v>4</v>
      </c>
      <c r="C1" s="577"/>
      <c r="D1" s="577"/>
      <c r="E1" s="577"/>
      <c r="F1" s="577"/>
      <c r="G1" s="577"/>
      <c r="H1" s="577"/>
      <c r="I1" s="577"/>
      <c r="J1" s="577"/>
      <c r="K1" s="577"/>
      <c r="L1" s="577"/>
      <c r="M1" s="579"/>
      <c r="N1" s="601" t="s">
        <v>6</v>
      </c>
      <c r="O1" s="577"/>
      <c r="P1" s="577"/>
      <c r="Q1" s="577"/>
      <c r="R1" s="577"/>
      <c r="S1" s="579"/>
      <c r="T1" s="602" t="s">
        <v>8</v>
      </c>
      <c r="U1" s="577"/>
      <c r="V1" s="577"/>
      <c r="W1" s="577"/>
      <c r="X1" s="577"/>
      <c r="Y1" s="579"/>
    </row>
    <row r="2" spans="1:28" ht="16.8" customHeight="1">
      <c r="A2" s="582" t="s">
        <v>98</v>
      </c>
      <c r="B2" s="572" t="s">
        <v>81</v>
      </c>
      <c r="C2" s="573"/>
      <c r="D2" s="572" t="s">
        <v>36</v>
      </c>
      <c r="E2" s="573"/>
      <c r="F2" s="572" t="s">
        <v>82</v>
      </c>
      <c r="G2" s="573"/>
      <c r="H2" s="572" t="s">
        <v>41</v>
      </c>
      <c r="I2" s="573"/>
      <c r="J2" s="572" t="s">
        <v>99</v>
      </c>
      <c r="K2" s="573"/>
      <c r="L2" s="572" t="s">
        <v>100</v>
      </c>
      <c r="M2" s="573"/>
      <c r="N2" s="572" t="s">
        <v>85</v>
      </c>
      <c r="O2" s="573"/>
      <c r="P2" s="572" t="s">
        <v>86</v>
      </c>
      <c r="Q2" s="573"/>
      <c r="R2" s="572" t="s">
        <v>87</v>
      </c>
      <c r="S2" s="573"/>
      <c r="T2" s="572" t="s">
        <v>88</v>
      </c>
      <c r="U2" s="573"/>
      <c r="V2" s="572" t="s">
        <v>101</v>
      </c>
      <c r="W2" s="573"/>
      <c r="X2" s="572" t="s">
        <v>90</v>
      </c>
      <c r="Y2" s="573"/>
    </row>
    <row r="3" spans="1:28" ht="27.3" thickBot="1">
      <c r="A3" s="583"/>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 r="A5" s="205" t="s">
        <v>94</v>
      </c>
      <c r="B5" s="598">
        <f>Sheet1!E49</f>
        <v>0</v>
      </c>
      <c r="C5" s="599"/>
      <c r="D5" s="598">
        <f>Sheet1!E50</f>
        <v>0</v>
      </c>
      <c r="E5" s="599"/>
      <c r="F5" s="598">
        <f>Sheet1!E51</f>
        <v>0</v>
      </c>
      <c r="G5" s="599"/>
      <c r="H5" s="598">
        <f>Sheet1!E52</f>
        <v>0</v>
      </c>
      <c r="I5" s="599"/>
      <c r="J5" s="598">
        <f>Sheet1!E53</f>
        <v>0</v>
      </c>
      <c r="K5" s="599"/>
      <c r="L5" s="598">
        <f>Sheet1!E54</f>
        <v>0</v>
      </c>
      <c r="M5" s="599"/>
      <c r="N5" s="598">
        <f>Sheet1!E55</f>
        <v>0</v>
      </c>
      <c r="O5" s="599"/>
      <c r="P5" s="598">
        <f>Sheet1!E56</f>
        <v>0</v>
      </c>
      <c r="Q5" s="599"/>
      <c r="R5" s="598">
        <f>Sheet1!E57</f>
        <v>0</v>
      </c>
      <c r="S5" s="599"/>
      <c r="T5" s="598">
        <f>Sheet1!E58</f>
        <v>0</v>
      </c>
      <c r="U5" s="599"/>
      <c r="V5" s="598">
        <f>Sheet1!E59</f>
        <v>0</v>
      </c>
      <c r="W5" s="599"/>
      <c r="X5" s="598">
        <f>Sheet1!E60</f>
        <v>0</v>
      </c>
      <c r="Y5" s="599"/>
      <c r="AA5" s="605">
        <f>B5+D5+F5+H5+J5+L5+N5+P5+R5+T5+V5+X5</f>
        <v>0</v>
      </c>
      <c r="AB5" s="606"/>
    </row>
    <row r="6" spans="1:28" ht="14.7"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600" t="s">
        <v>4</v>
      </c>
      <c r="C7" s="577"/>
      <c r="D7" s="577"/>
      <c r="E7" s="577"/>
      <c r="F7" s="577"/>
      <c r="G7" s="577"/>
      <c r="H7" s="577"/>
      <c r="I7" s="577"/>
      <c r="J7" s="577"/>
      <c r="K7" s="577"/>
      <c r="L7" s="577"/>
      <c r="M7" s="579"/>
      <c r="N7" s="601" t="s">
        <v>6</v>
      </c>
      <c r="O7" s="577"/>
      <c r="P7" s="577"/>
      <c r="Q7" s="577"/>
      <c r="R7" s="577"/>
      <c r="S7" s="579"/>
      <c r="T7" s="602" t="s">
        <v>8</v>
      </c>
      <c r="U7" s="577"/>
      <c r="V7" s="577"/>
      <c r="W7" s="577"/>
      <c r="X7" s="577"/>
      <c r="Y7" s="579"/>
    </row>
    <row r="8" spans="1:28" ht="16.8" customHeight="1">
      <c r="A8" s="582" t="s">
        <v>98</v>
      </c>
      <c r="B8" s="572" t="s">
        <v>81</v>
      </c>
      <c r="C8" s="573"/>
      <c r="D8" s="572" t="s">
        <v>36</v>
      </c>
      <c r="E8" s="573"/>
      <c r="F8" s="572" t="s">
        <v>82</v>
      </c>
      <c r="G8" s="573"/>
      <c r="H8" s="572" t="s">
        <v>41</v>
      </c>
      <c r="I8" s="573"/>
      <c r="J8" s="572" t="s">
        <v>99</v>
      </c>
      <c r="K8" s="573"/>
      <c r="L8" s="572" t="s">
        <v>100</v>
      </c>
      <c r="M8" s="573"/>
      <c r="N8" s="572" t="s">
        <v>85</v>
      </c>
      <c r="O8" s="573"/>
      <c r="P8" s="572" t="s">
        <v>86</v>
      </c>
      <c r="Q8" s="573"/>
      <c r="R8" s="572" t="s">
        <v>87</v>
      </c>
      <c r="S8" s="573"/>
      <c r="T8" s="572" t="s">
        <v>88</v>
      </c>
      <c r="U8" s="573"/>
      <c r="V8" s="572" t="s">
        <v>101</v>
      </c>
      <c r="W8" s="573"/>
      <c r="X8" s="572" t="s">
        <v>90</v>
      </c>
      <c r="Y8" s="573"/>
    </row>
    <row r="9" spans="1:28" ht="27.3" thickBot="1">
      <c r="A9" s="583"/>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215">
        <f>Sheet1!D61</f>
        <v>0</v>
      </c>
      <c r="C10" s="215">
        <f>Sheet1!G61</f>
        <v>0</v>
      </c>
      <c r="D10" s="215">
        <f>Sheet1!D62</f>
        <v>0</v>
      </c>
      <c r="E10" s="215">
        <f>Sheet1!G62</f>
        <v>0</v>
      </c>
      <c r="F10" s="221">
        <f>Sheet1!D63</f>
        <v>0</v>
      </c>
      <c r="G10" s="221">
        <f>Sheet1!G63</f>
        <v>0</v>
      </c>
      <c r="H10" s="222">
        <f>Sheet1!D64</f>
        <v>0</v>
      </c>
      <c r="I10" s="222">
        <f>Sheet1!G64</f>
        <v>0</v>
      </c>
      <c r="J10" s="222">
        <f>Sheet1!D65</f>
        <v>0</v>
      </c>
      <c r="K10" s="222">
        <f>Sheet1!G65</f>
        <v>0</v>
      </c>
      <c r="L10" s="222">
        <f>Sheet1!D66</f>
        <v>0</v>
      </c>
      <c r="M10" s="222">
        <f>Sheet1!G66</f>
        <v>0</v>
      </c>
      <c r="N10" s="222">
        <f>Sheet1!D67</f>
        <v>0</v>
      </c>
      <c r="O10" s="222">
        <f>Sheet1!G67</f>
        <v>0</v>
      </c>
      <c r="P10" s="222">
        <f>Sheet1!D68</f>
        <v>0</v>
      </c>
      <c r="Q10" s="222">
        <f>Sheet1!G68</f>
        <v>0</v>
      </c>
      <c r="R10" s="222">
        <f>Sheet1!D69</f>
        <v>0</v>
      </c>
      <c r="S10" s="222">
        <f>Sheet1!G69</f>
        <v>0</v>
      </c>
      <c r="T10" s="222">
        <f>Sheet1!D70</f>
        <v>0</v>
      </c>
      <c r="U10" s="222">
        <f>Sheet1!G70</f>
        <v>0</v>
      </c>
      <c r="V10" s="222">
        <f>Sheet1!D71</f>
        <v>0</v>
      </c>
      <c r="W10" s="222">
        <f>Sheet1!G71</f>
        <v>0</v>
      </c>
      <c r="X10" s="222">
        <f>Sheet1!D72</f>
        <v>0</v>
      </c>
      <c r="Y10" s="222">
        <f>Sheet1!G72</f>
        <v>0</v>
      </c>
      <c r="AA10" s="111">
        <f>B10+D10+F10+H10+J10+L10+N10+P10+R10+T10+V10+X10</f>
        <v>0</v>
      </c>
      <c r="AB10">
        <f>C10+E10+G10+I10+K10+M10+O10+Q10+S10+U10+W10+Y10</f>
        <v>0</v>
      </c>
    </row>
    <row r="11" spans="1:28" s="1" customFormat="1" ht="14.4">
      <c r="A11" s="205" t="s">
        <v>94</v>
      </c>
      <c r="B11" s="598">
        <f>Sheet1!E61</f>
        <v>0</v>
      </c>
      <c r="C11" s="599"/>
      <c r="D11" s="598">
        <f>Sheet1!E62</f>
        <v>0</v>
      </c>
      <c r="E11" s="599"/>
      <c r="F11" s="598">
        <f>Sheet1!E63</f>
        <v>0</v>
      </c>
      <c r="G11" s="599"/>
      <c r="H11" s="598">
        <f>Sheet1!E64</f>
        <v>0</v>
      </c>
      <c r="I11" s="599"/>
      <c r="J11" s="598">
        <f>Sheet1!E65</f>
        <v>0</v>
      </c>
      <c r="K11" s="599"/>
      <c r="L11" s="598">
        <f>Sheet1!E66</f>
        <v>0</v>
      </c>
      <c r="M11" s="599"/>
      <c r="N11" s="598">
        <f>Sheet1!E67</f>
        <v>0</v>
      </c>
      <c r="O11" s="599"/>
      <c r="P11" s="598">
        <f>Sheet1!E68</f>
        <v>0</v>
      </c>
      <c r="Q11" s="599"/>
      <c r="R11" s="598">
        <f>Sheet1!E69</f>
        <v>0</v>
      </c>
      <c r="S11" s="599"/>
      <c r="T11" s="598">
        <f>Sheet1!E70</f>
        <v>0</v>
      </c>
      <c r="U11" s="599"/>
      <c r="V11" s="598">
        <f>Sheet1!E71</f>
        <v>0</v>
      </c>
      <c r="W11" s="599"/>
      <c r="X11" s="598">
        <f>Sheet1!E72</f>
        <v>0</v>
      </c>
      <c r="Y11" s="599"/>
      <c r="AA11" s="605">
        <f>B11+D11+F11+H11+J11+L11+N11+P11+R11+T11+V11+X11</f>
        <v>0</v>
      </c>
      <c r="AB11" s="606"/>
    </row>
    <row r="12" spans="1:28" ht="15.3" thickBot="1"/>
    <row r="13" spans="1:28" ht="23.7" thickBot="1">
      <c r="A13" s="10"/>
      <c r="B13" s="600" t="s">
        <v>4</v>
      </c>
      <c r="C13" s="577"/>
      <c r="D13" s="577"/>
      <c r="E13" s="577"/>
      <c r="F13" s="577"/>
      <c r="G13" s="577"/>
      <c r="H13" s="577"/>
      <c r="I13" s="577"/>
      <c r="J13" s="577"/>
      <c r="K13" s="577"/>
      <c r="L13" s="577"/>
      <c r="M13" s="579"/>
      <c r="N13" s="601" t="s">
        <v>6</v>
      </c>
      <c r="O13" s="577"/>
      <c r="P13" s="577"/>
      <c r="Q13" s="577"/>
      <c r="R13" s="577"/>
      <c r="S13" s="579"/>
      <c r="T13" s="602" t="s">
        <v>8</v>
      </c>
      <c r="U13" s="577"/>
      <c r="V13" s="577"/>
      <c r="W13" s="577"/>
      <c r="X13" s="577"/>
      <c r="Y13" s="579"/>
    </row>
    <row r="14" spans="1:28" ht="16.8" customHeight="1">
      <c r="A14" s="582" t="s">
        <v>98</v>
      </c>
      <c r="B14" s="572" t="s">
        <v>81</v>
      </c>
      <c r="C14" s="573"/>
      <c r="D14" s="572" t="s">
        <v>36</v>
      </c>
      <c r="E14" s="573"/>
      <c r="F14" s="572" t="s">
        <v>82</v>
      </c>
      <c r="G14" s="573"/>
      <c r="H14" s="572" t="s">
        <v>41</v>
      </c>
      <c r="I14" s="573"/>
      <c r="J14" s="572" t="s">
        <v>99</v>
      </c>
      <c r="K14" s="573"/>
      <c r="L14" s="572" t="s">
        <v>100</v>
      </c>
      <c r="M14" s="573"/>
      <c r="N14" s="572" t="s">
        <v>85</v>
      </c>
      <c r="O14" s="573"/>
      <c r="P14" s="572" t="s">
        <v>86</v>
      </c>
      <c r="Q14" s="573"/>
      <c r="R14" s="572" t="s">
        <v>87</v>
      </c>
      <c r="S14" s="573"/>
      <c r="T14" s="572" t="s">
        <v>88</v>
      </c>
      <c r="U14" s="573"/>
      <c r="V14" s="572" t="s">
        <v>101</v>
      </c>
      <c r="W14" s="573"/>
      <c r="X14" s="572" t="s">
        <v>90</v>
      </c>
      <c r="Y14" s="573"/>
    </row>
    <row r="15" spans="1:28" ht="27.3" thickBot="1">
      <c r="A15" s="583"/>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 r="A17" s="205" t="s">
        <v>94</v>
      </c>
      <c r="B17" s="598">
        <f>Sheet1!E73</f>
        <v>0</v>
      </c>
      <c r="C17" s="599"/>
      <c r="D17" s="598">
        <f>Sheet1!E74</f>
        <v>0</v>
      </c>
      <c r="E17" s="599"/>
      <c r="F17" s="598">
        <f>Sheet1!E75</f>
        <v>0</v>
      </c>
      <c r="G17" s="599"/>
      <c r="H17" s="598">
        <f>Sheet1!E76</f>
        <v>0</v>
      </c>
      <c r="I17" s="599"/>
      <c r="J17" s="598">
        <f>Sheet1!E77</f>
        <v>0</v>
      </c>
      <c r="K17" s="599"/>
      <c r="L17" s="598">
        <f>Sheet1!E78</f>
        <v>0</v>
      </c>
      <c r="M17" s="599"/>
      <c r="N17" s="598">
        <f>Sheet1!E79</f>
        <v>0</v>
      </c>
      <c r="O17" s="599"/>
      <c r="P17" s="598">
        <f>Sheet1!E80</f>
        <v>0</v>
      </c>
      <c r="Q17" s="599"/>
      <c r="R17" s="598">
        <f>Sheet1!E81</f>
        <v>0</v>
      </c>
      <c r="S17" s="599"/>
      <c r="T17" s="598">
        <f>Sheet1!E82</f>
        <v>0</v>
      </c>
      <c r="U17" s="599"/>
      <c r="V17" s="598">
        <f>Sheet1!E83</f>
        <v>0</v>
      </c>
      <c r="W17" s="599"/>
      <c r="X17" s="598">
        <f>Sheet1!E84</f>
        <v>0</v>
      </c>
      <c r="Y17" s="599"/>
      <c r="AA17" s="605">
        <f>B17+D17+F17+H17+J17+L17+N17+P17+R17+T17+V17+X17</f>
        <v>0</v>
      </c>
      <c r="AB17" s="606"/>
    </row>
    <row r="18" spans="1:28" ht="15.3" thickBot="1"/>
    <row r="19" spans="1:28" ht="23.7" thickBot="1">
      <c r="A19" s="10"/>
      <c r="B19" s="600" t="s">
        <v>4</v>
      </c>
      <c r="C19" s="577"/>
      <c r="D19" s="577"/>
      <c r="E19" s="577"/>
      <c r="F19" s="577"/>
      <c r="G19" s="577"/>
      <c r="H19" s="577"/>
      <c r="I19" s="577"/>
      <c r="J19" s="577"/>
      <c r="K19" s="577"/>
      <c r="L19" s="577"/>
      <c r="M19" s="579"/>
      <c r="N19" s="601" t="s">
        <v>6</v>
      </c>
      <c r="O19" s="577"/>
      <c r="P19" s="577"/>
      <c r="Q19" s="577"/>
      <c r="R19" s="577"/>
      <c r="S19" s="579"/>
      <c r="T19" s="602" t="s">
        <v>8</v>
      </c>
      <c r="U19" s="577"/>
      <c r="V19" s="577"/>
      <c r="W19" s="577"/>
      <c r="X19" s="577"/>
      <c r="Y19" s="579"/>
    </row>
    <row r="20" spans="1:28" ht="16.8" customHeight="1">
      <c r="A20" s="582" t="s">
        <v>98</v>
      </c>
      <c r="B20" s="572" t="s">
        <v>81</v>
      </c>
      <c r="C20" s="573"/>
      <c r="D20" s="572" t="s">
        <v>36</v>
      </c>
      <c r="E20" s="573"/>
      <c r="F20" s="572" t="s">
        <v>82</v>
      </c>
      <c r="G20" s="573"/>
      <c r="H20" s="572" t="s">
        <v>41</v>
      </c>
      <c r="I20" s="573"/>
      <c r="J20" s="572" t="s">
        <v>99</v>
      </c>
      <c r="K20" s="573"/>
      <c r="L20" s="572" t="s">
        <v>100</v>
      </c>
      <c r="M20" s="573"/>
      <c r="N20" s="572" t="s">
        <v>85</v>
      </c>
      <c r="O20" s="573"/>
      <c r="P20" s="572" t="s">
        <v>86</v>
      </c>
      <c r="Q20" s="573"/>
      <c r="R20" s="572" t="s">
        <v>87</v>
      </c>
      <c r="S20" s="573"/>
      <c r="T20" s="572" t="s">
        <v>88</v>
      </c>
      <c r="U20" s="573"/>
      <c r="V20" s="572" t="s">
        <v>101</v>
      </c>
      <c r="W20" s="573"/>
      <c r="X20" s="572" t="s">
        <v>90</v>
      </c>
      <c r="Y20" s="573"/>
    </row>
    <row r="21" spans="1:28" ht="27.3" thickBot="1">
      <c r="A21" s="583"/>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 r="A23" s="205" t="s">
        <v>94</v>
      </c>
      <c r="B23" s="598">
        <f>Sheet1!E85</f>
        <v>0</v>
      </c>
      <c r="C23" s="599"/>
      <c r="D23" s="598">
        <f>Sheet1!E86</f>
        <v>0</v>
      </c>
      <c r="E23" s="599"/>
      <c r="F23" s="598">
        <f>Sheet1!E87</f>
        <v>0</v>
      </c>
      <c r="G23" s="599"/>
      <c r="H23" s="598">
        <f>Sheet1!E88</f>
        <v>0</v>
      </c>
      <c r="I23" s="599"/>
      <c r="J23" s="598">
        <f>Sheet1!E89</f>
        <v>0</v>
      </c>
      <c r="K23" s="599"/>
      <c r="L23" s="598">
        <f>Sheet1!E90</f>
        <v>0</v>
      </c>
      <c r="M23" s="599"/>
      <c r="N23" s="598">
        <f>Sheet1!E91</f>
        <v>0</v>
      </c>
      <c r="O23" s="599"/>
      <c r="P23" s="598">
        <f>Sheet1!E92</f>
        <v>0</v>
      </c>
      <c r="Q23" s="599"/>
      <c r="R23" s="598">
        <f>Sheet1!E93</f>
        <v>0</v>
      </c>
      <c r="S23" s="599"/>
      <c r="T23" s="598">
        <f>Sheet1!E94</f>
        <v>0</v>
      </c>
      <c r="U23" s="599"/>
      <c r="V23" s="598">
        <f>Sheet1!E95</f>
        <v>0</v>
      </c>
      <c r="W23" s="599"/>
      <c r="X23" s="598">
        <f>Sheet1!E96</f>
        <v>0</v>
      </c>
      <c r="Y23" s="599"/>
      <c r="AA23" s="605">
        <f>B23+D23+F23+H23+J23+L23+N23+P23+R23+T23+V23+X23</f>
        <v>0</v>
      </c>
      <c r="AB23" s="606"/>
    </row>
    <row r="24" spans="1:28" ht="15.3" thickBot="1"/>
    <row r="25" spans="1:28" ht="23.7" thickBot="1">
      <c r="A25" s="10"/>
      <c r="B25" s="600" t="s">
        <v>4</v>
      </c>
      <c r="C25" s="577"/>
      <c r="D25" s="577"/>
      <c r="E25" s="577"/>
      <c r="F25" s="577"/>
      <c r="G25" s="577"/>
      <c r="H25" s="577"/>
      <c r="I25" s="577"/>
      <c r="J25" s="577"/>
      <c r="K25" s="577"/>
      <c r="L25" s="577"/>
      <c r="M25" s="579"/>
      <c r="N25" s="601" t="s">
        <v>6</v>
      </c>
      <c r="O25" s="577"/>
      <c r="P25" s="577"/>
      <c r="Q25" s="577"/>
      <c r="R25" s="577"/>
      <c r="S25" s="579"/>
      <c r="T25" s="602" t="s">
        <v>8</v>
      </c>
      <c r="U25" s="577"/>
      <c r="V25" s="577"/>
      <c r="W25" s="577"/>
      <c r="X25" s="577"/>
      <c r="Y25" s="579"/>
    </row>
    <row r="26" spans="1:28" ht="16.8" customHeight="1">
      <c r="A26" s="582" t="s">
        <v>98</v>
      </c>
      <c r="B26" s="572" t="s">
        <v>81</v>
      </c>
      <c r="C26" s="573"/>
      <c r="D26" s="572" t="s">
        <v>36</v>
      </c>
      <c r="E26" s="573"/>
      <c r="F26" s="572" t="s">
        <v>82</v>
      </c>
      <c r="G26" s="573"/>
      <c r="H26" s="572" t="s">
        <v>41</v>
      </c>
      <c r="I26" s="573"/>
      <c r="J26" s="572" t="s">
        <v>99</v>
      </c>
      <c r="K26" s="573"/>
      <c r="L26" s="572" t="s">
        <v>100</v>
      </c>
      <c r="M26" s="573"/>
      <c r="N26" s="572" t="s">
        <v>85</v>
      </c>
      <c r="O26" s="573"/>
      <c r="P26" s="572" t="s">
        <v>86</v>
      </c>
      <c r="Q26" s="573"/>
      <c r="R26" s="572" t="s">
        <v>87</v>
      </c>
      <c r="S26" s="573"/>
      <c r="T26" s="572" t="s">
        <v>88</v>
      </c>
      <c r="U26" s="573"/>
      <c r="V26" s="572" t="s">
        <v>101</v>
      </c>
      <c r="W26" s="573"/>
      <c r="X26" s="572" t="s">
        <v>90</v>
      </c>
      <c r="Y26" s="573"/>
    </row>
    <row r="27" spans="1:28" ht="27.3" thickBot="1">
      <c r="A27" s="583"/>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 r="A29" s="205" t="s">
        <v>94</v>
      </c>
      <c r="B29" s="598">
        <f>Sheet1!E97</f>
        <v>0</v>
      </c>
      <c r="C29" s="599"/>
      <c r="D29" s="603">
        <f>Sheet1!E98</f>
        <v>0</v>
      </c>
      <c r="E29" s="604"/>
      <c r="F29" s="598">
        <f>Sheet1!E99</f>
        <v>0</v>
      </c>
      <c r="G29" s="599"/>
      <c r="H29" s="598">
        <f>Sheet1!E100</f>
        <v>0</v>
      </c>
      <c r="I29" s="599"/>
      <c r="J29" s="598">
        <f>Sheet1!E101</f>
        <v>0</v>
      </c>
      <c r="K29" s="599"/>
      <c r="L29" s="598">
        <f>Sheet1!E102</f>
        <v>0</v>
      </c>
      <c r="M29" s="599"/>
      <c r="N29" s="598">
        <f>Sheet1!E103</f>
        <v>0</v>
      </c>
      <c r="O29" s="599"/>
      <c r="P29" s="603">
        <f>Sheet1!E104</f>
        <v>0</v>
      </c>
      <c r="Q29" s="604"/>
      <c r="R29" s="598">
        <f>Sheet1!E105</f>
        <v>0</v>
      </c>
      <c r="S29" s="599"/>
      <c r="T29" s="598">
        <f>Sheet1!E106</f>
        <v>0</v>
      </c>
      <c r="U29" s="599"/>
      <c r="V29" s="598">
        <f>Sheet1!E107</f>
        <v>0</v>
      </c>
      <c r="W29" s="599"/>
      <c r="X29" s="598">
        <f>Sheet1!E108</f>
        <v>0</v>
      </c>
      <c r="Y29" s="599"/>
      <c r="AA29" s="605">
        <f>B29+D29+F29+H29+J29+L29+N29+P29+R29+T29+V29+X29</f>
        <v>0</v>
      </c>
      <c r="AB29" s="606"/>
    </row>
    <row r="30" spans="1:28" ht="15.3" thickBot="1"/>
    <row r="31" spans="1:28" ht="23.7" thickBot="1">
      <c r="A31" s="10"/>
      <c r="B31" s="600" t="s">
        <v>4</v>
      </c>
      <c r="C31" s="577"/>
      <c r="D31" s="577"/>
      <c r="E31" s="577"/>
      <c r="F31" s="577"/>
      <c r="G31" s="577"/>
      <c r="H31" s="577"/>
      <c r="I31" s="577"/>
      <c r="J31" s="577"/>
      <c r="K31" s="577"/>
      <c r="L31" s="577"/>
      <c r="M31" s="579"/>
      <c r="N31" s="601" t="s">
        <v>6</v>
      </c>
      <c r="O31" s="577"/>
      <c r="P31" s="577"/>
      <c r="Q31" s="577"/>
      <c r="R31" s="577"/>
      <c r="S31" s="579"/>
      <c r="T31" s="602" t="s">
        <v>8</v>
      </c>
      <c r="U31" s="577"/>
      <c r="V31" s="577"/>
      <c r="W31" s="577"/>
      <c r="X31" s="577"/>
      <c r="Y31" s="579"/>
    </row>
    <row r="32" spans="1:28" ht="16.8" customHeight="1">
      <c r="A32" s="582" t="s">
        <v>98</v>
      </c>
      <c r="B32" s="572" t="s">
        <v>81</v>
      </c>
      <c r="C32" s="573"/>
      <c r="D32" s="572" t="s">
        <v>36</v>
      </c>
      <c r="E32" s="573"/>
      <c r="F32" s="572" t="s">
        <v>82</v>
      </c>
      <c r="G32" s="573"/>
      <c r="H32" s="572" t="s">
        <v>41</v>
      </c>
      <c r="I32" s="573"/>
      <c r="J32" s="572" t="s">
        <v>99</v>
      </c>
      <c r="K32" s="573"/>
      <c r="L32" s="572" t="s">
        <v>100</v>
      </c>
      <c r="M32" s="573"/>
      <c r="N32" s="572" t="s">
        <v>85</v>
      </c>
      <c r="O32" s="573"/>
      <c r="P32" s="572" t="s">
        <v>86</v>
      </c>
      <c r="Q32" s="573"/>
      <c r="R32" s="572" t="s">
        <v>87</v>
      </c>
      <c r="S32" s="573"/>
      <c r="T32" s="572" t="s">
        <v>88</v>
      </c>
      <c r="U32" s="573"/>
      <c r="V32" s="572" t="s">
        <v>101</v>
      </c>
      <c r="W32" s="573"/>
      <c r="X32" s="572" t="s">
        <v>90</v>
      </c>
      <c r="Y32" s="573"/>
    </row>
    <row r="33" spans="1:28" ht="27.3" thickBot="1">
      <c r="A33" s="583"/>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215">
        <f>Sheet1!D109</f>
        <v>0</v>
      </c>
      <c r="C34" s="215">
        <f>Sheet1!G109</f>
        <v>0</v>
      </c>
      <c r="D34" s="59">
        <f>Sheet1!D110</f>
        <v>0</v>
      </c>
      <c r="E34" s="59">
        <f>Sheet1!G110</f>
        <v>0</v>
      </c>
      <c r="F34" s="59">
        <f>Sheet1!D111</f>
        <v>0</v>
      </c>
      <c r="G34" s="59">
        <f>Sheet1!G111</f>
        <v>0</v>
      </c>
      <c r="H34" s="59">
        <f>Sheet1!D112</f>
        <v>0</v>
      </c>
      <c r="I34" s="59">
        <f>Sheet1!G112</f>
        <v>0</v>
      </c>
      <c r="J34" s="59">
        <f>Sheet1!D113</f>
        <v>0</v>
      </c>
      <c r="K34" s="59">
        <f>Sheet1!G113</f>
        <v>0</v>
      </c>
      <c r="L34" s="59">
        <f>Sheet1!D114</f>
        <v>0</v>
      </c>
      <c r="M34" s="59">
        <f>Sheet1!G114</f>
        <v>0</v>
      </c>
      <c r="N34" s="59">
        <f>Sheet1!D115</f>
        <v>0</v>
      </c>
      <c r="O34" s="59">
        <f>Sheet1!G115</f>
        <v>0</v>
      </c>
      <c r="P34" s="59">
        <f>Sheet1!D116</f>
        <v>0</v>
      </c>
      <c r="Q34" s="59">
        <f>Sheet1!G116</f>
        <v>0</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0</v>
      </c>
      <c r="AB34">
        <f>C34+E34+G34+I34+K34+M34+O34+Q34+S34+U34+W34+Y34</f>
        <v>0</v>
      </c>
    </row>
    <row r="35" spans="1:28" s="1" customFormat="1" ht="14.4">
      <c r="A35" s="205" t="s">
        <v>94</v>
      </c>
      <c r="B35" s="598">
        <f>Sheet1!E109</f>
        <v>0</v>
      </c>
      <c r="C35" s="599"/>
      <c r="D35" s="598">
        <f>Sheet1!E110</f>
        <v>0</v>
      </c>
      <c r="E35" s="599"/>
      <c r="F35" s="598">
        <f>Sheet1!E111</f>
        <v>0</v>
      </c>
      <c r="G35" s="599"/>
      <c r="H35" s="598">
        <f>Sheet1!E112</f>
        <v>0</v>
      </c>
      <c r="I35" s="599"/>
      <c r="J35" s="598">
        <f>Sheet1!E113</f>
        <v>0</v>
      </c>
      <c r="K35" s="599"/>
      <c r="L35" s="598">
        <f>Sheet1!E114</f>
        <v>0</v>
      </c>
      <c r="M35" s="599"/>
      <c r="N35" s="598">
        <f>Sheet1!E115</f>
        <v>0</v>
      </c>
      <c r="O35" s="599"/>
      <c r="P35" s="598">
        <f>Sheet1!E116</f>
        <v>0</v>
      </c>
      <c r="Q35" s="599"/>
      <c r="R35" s="598">
        <f>Sheet1!E117</f>
        <v>0</v>
      </c>
      <c r="S35" s="599"/>
      <c r="T35" s="598">
        <f>Sheet1!E118</f>
        <v>0</v>
      </c>
      <c r="U35" s="599"/>
      <c r="V35" s="598">
        <f>Sheet1!E119</f>
        <v>0</v>
      </c>
      <c r="W35" s="599"/>
      <c r="X35" s="598">
        <f>Sheet1!E120</f>
        <v>0</v>
      </c>
      <c r="Y35" s="599"/>
      <c r="AA35" s="605">
        <f>B35+D35+F35+H35+J35+L35+N35+P35+R35+T35+V35+X35</f>
        <v>0</v>
      </c>
      <c r="AB35" s="606"/>
    </row>
    <row r="36" spans="1:28" ht="15.3" thickBot="1"/>
    <row r="37" spans="1:28" ht="23.7" thickBot="1">
      <c r="A37" s="10"/>
      <c r="B37" s="600" t="s">
        <v>4</v>
      </c>
      <c r="C37" s="577"/>
      <c r="D37" s="577"/>
      <c r="E37" s="577"/>
      <c r="F37" s="577"/>
      <c r="G37" s="577"/>
      <c r="H37" s="577"/>
      <c r="I37" s="577"/>
      <c r="J37" s="577"/>
      <c r="K37" s="577"/>
      <c r="L37" s="577"/>
      <c r="M37" s="579"/>
      <c r="N37" s="601" t="s">
        <v>6</v>
      </c>
      <c r="O37" s="577"/>
      <c r="P37" s="577"/>
      <c r="Q37" s="577"/>
      <c r="R37" s="577"/>
      <c r="S37" s="579"/>
      <c r="T37" s="602" t="s">
        <v>8</v>
      </c>
      <c r="U37" s="577"/>
      <c r="V37" s="577"/>
      <c r="W37" s="577"/>
      <c r="X37" s="577"/>
      <c r="Y37" s="579"/>
    </row>
    <row r="38" spans="1:28" ht="16.8" customHeight="1">
      <c r="A38" s="582" t="s">
        <v>98</v>
      </c>
      <c r="B38" s="572" t="s">
        <v>81</v>
      </c>
      <c r="C38" s="573"/>
      <c r="D38" s="572" t="s">
        <v>36</v>
      </c>
      <c r="E38" s="573"/>
      <c r="F38" s="572" t="s">
        <v>82</v>
      </c>
      <c r="G38" s="573"/>
      <c r="H38" s="572" t="s">
        <v>41</v>
      </c>
      <c r="I38" s="573"/>
      <c r="J38" s="572" t="s">
        <v>99</v>
      </c>
      <c r="K38" s="573"/>
      <c r="L38" s="572" t="s">
        <v>100</v>
      </c>
      <c r="M38" s="573"/>
      <c r="N38" s="572" t="s">
        <v>85</v>
      </c>
      <c r="O38" s="573"/>
      <c r="P38" s="572" t="s">
        <v>86</v>
      </c>
      <c r="Q38" s="573"/>
      <c r="R38" s="572" t="s">
        <v>87</v>
      </c>
      <c r="S38" s="573"/>
      <c r="T38" s="572" t="s">
        <v>88</v>
      </c>
      <c r="U38" s="573"/>
      <c r="V38" s="572" t="s">
        <v>101</v>
      </c>
      <c r="W38" s="573"/>
      <c r="X38" s="572" t="s">
        <v>90</v>
      </c>
      <c r="Y38" s="573"/>
    </row>
    <row r="39" spans="1:28" ht="27.3" thickBot="1">
      <c r="A39" s="583"/>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 r="A41" s="205" t="s">
        <v>94</v>
      </c>
      <c r="B41" s="598">
        <f>Sheet1!E121</f>
        <v>0</v>
      </c>
      <c r="C41" s="599"/>
      <c r="D41" s="598">
        <f>Sheet1!E122</f>
        <v>0</v>
      </c>
      <c r="E41" s="599"/>
      <c r="F41" s="598">
        <f>Sheet1!E123</f>
        <v>0</v>
      </c>
      <c r="G41" s="599"/>
      <c r="H41" s="598">
        <f>Sheet1!E124</f>
        <v>0</v>
      </c>
      <c r="I41" s="599"/>
      <c r="J41" s="598">
        <f>Sheet1!E125</f>
        <v>0</v>
      </c>
      <c r="K41" s="599"/>
      <c r="L41" s="598">
        <f>Sheet1!E126</f>
        <v>0</v>
      </c>
      <c r="M41" s="599"/>
      <c r="N41" s="598">
        <f>Sheet1!E127</f>
        <v>0</v>
      </c>
      <c r="O41" s="599"/>
      <c r="P41" s="598">
        <f>Sheet1!E128</f>
        <v>0</v>
      </c>
      <c r="Q41" s="599"/>
      <c r="R41" s="598">
        <f>Sheet1!E129</f>
        <v>0</v>
      </c>
      <c r="S41" s="599"/>
      <c r="T41" s="598">
        <f>Sheet1!E130</f>
        <v>0</v>
      </c>
      <c r="U41" s="599"/>
      <c r="V41" s="598">
        <f>Sheet1!E131</f>
        <v>0</v>
      </c>
      <c r="W41" s="599"/>
      <c r="X41" s="598">
        <f>Sheet1!E132</f>
        <v>0</v>
      </c>
      <c r="Y41" s="599"/>
      <c r="AA41" s="605">
        <f>B41+D41+F41+H41+J41+L41+N41+P41+R41+T41+V41+X41</f>
        <v>0</v>
      </c>
      <c r="AB41" s="606"/>
    </row>
    <row r="42" spans="1:28" ht="15.3" thickBot="1"/>
    <row r="43" spans="1:28" ht="23.7" thickBot="1">
      <c r="A43" s="10"/>
      <c r="B43" s="600" t="s">
        <v>4</v>
      </c>
      <c r="C43" s="577"/>
      <c r="D43" s="577"/>
      <c r="E43" s="577"/>
      <c r="F43" s="577"/>
      <c r="G43" s="577"/>
      <c r="H43" s="577"/>
      <c r="I43" s="577"/>
      <c r="J43" s="577"/>
      <c r="K43" s="577"/>
      <c r="L43" s="577"/>
      <c r="M43" s="579"/>
      <c r="N43" s="601" t="s">
        <v>6</v>
      </c>
      <c r="O43" s="577"/>
      <c r="P43" s="577"/>
      <c r="Q43" s="577"/>
      <c r="R43" s="577"/>
      <c r="S43" s="579"/>
      <c r="T43" s="602" t="s">
        <v>8</v>
      </c>
      <c r="U43" s="577"/>
      <c r="V43" s="577"/>
      <c r="W43" s="577"/>
      <c r="X43" s="577"/>
      <c r="Y43" s="579"/>
    </row>
    <row r="44" spans="1:28" ht="16.8" customHeight="1">
      <c r="A44" s="582" t="s">
        <v>98</v>
      </c>
      <c r="B44" s="572" t="s">
        <v>81</v>
      </c>
      <c r="C44" s="573"/>
      <c r="D44" s="572" t="s">
        <v>36</v>
      </c>
      <c r="E44" s="573"/>
      <c r="F44" s="572" t="s">
        <v>82</v>
      </c>
      <c r="G44" s="573"/>
      <c r="H44" s="572" t="s">
        <v>41</v>
      </c>
      <c r="I44" s="573"/>
      <c r="J44" s="572" t="s">
        <v>99</v>
      </c>
      <c r="K44" s="573"/>
      <c r="L44" s="572" t="s">
        <v>100</v>
      </c>
      <c r="M44" s="573"/>
      <c r="N44" s="572" t="s">
        <v>85</v>
      </c>
      <c r="O44" s="573"/>
      <c r="P44" s="572" t="s">
        <v>86</v>
      </c>
      <c r="Q44" s="573"/>
      <c r="R44" s="572" t="s">
        <v>87</v>
      </c>
      <c r="S44" s="573"/>
      <c r="T44" s="572" t="s">
        <v>88</v>
      </c>
      <c r="U44" s="573"/>
      <c r="V44" s="572" t="s">
        <v>101</v>
      </c>
      <c r="W44" s="573"/>
      <c r="X44" s="572" t="s">
        <v>90</v>
      </c>
      <c r="Y44" s="573"/>
    </row>
    <row r="45" spans="1:28" ht="27.3" thickBot="1">
      <c r="A45" s="583"/>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 r="A47" s="205" t="s">
        <v>94</v>
      </c>
      <c r="B47" s="598">
        <f>Sheet1!E133</f>
        <v>0</v>
      </c>
      <c r="C47" s="599"/>
      <c r="D47" s="598">
        <f>Sheet1!E134</f>
        <v>0</v>
      </c>
      <c r="E47" s="599"/>
      <c r="F47" s="598">
        <f>Sheet1!E135</f>
        <v>0</v>
      </c>
      <c r="G47" s="599"/>
      <c r="H47" s="598">
        <f>Sheet1!E136</f>
        <v>0</v>
      </c>
      <c r="I47" s="599"/>
      <c r="J47" s="598">
        <f>Sheet1!E137</f>
        <v>0</v>
      </c>
      <c r="K47" s="599"/>
      <c r="L47" s="598">
        <f>Sheet1!E138</f>
        <v>0</v>
      </c>
      <c r="M47" s="599"/>
      <c r="N47" s="598">
        <f>Sheet1!E139</f>
        <v>0</v>
      </c>
      <c r="O47" s="599"/>
      <c r="P47" s="598">
        <f>Sheet1!E140</f>
        <v>0</v>
      </c>
      <c r="Q47" s="599"/>
      <c r="R47" s="598">
        <f>Sheet1!E141</f>
        <v>0</v>
      </c>
      <c r="S47" s="599"/>
      <c r="T47" s="598">
        <f>Sheet1!E142</f>
        <v>0</v>
      </c>
      <c r="U47" s="599"/>
      <c r="V47" s="598">
        <f>Sheet1!E143</f>
        <v>0</v>
      </c>
      <c r="W47" s="599"/>
      <c r="X47" s="598">
        <f>Sheet1!E144</f>
        <v>0</v>
      </c>
      <c r="Y47" s="599"/>
      <c r="AA47" s="605">
        <f>B47+D47+F47+H47+J47+L47+N47+P47+R47+T47+V47+X47</f>
        <v>0</v>
      </c>
      <c r="AB47" s="606"/>
    </row>
    <row r="48" spans="1:28" ht="15.3" thickBot="1"/>
    <row r="49" spans="1:28" ht="23.7" thickBot="1">
      <c r="A49" s="10"/>
      <c r="B49" s="600" t="s">
        <v>4</v>
      </c>
      <c r="C49" s="577"/>
      <c r="D49" s="577"/>
      <c r="E49" s="577"/>
      <c r="F49" s="577"/>
      <c r="G49" s="577"/>
      <c r="H49" s="577"/>
      <c r="I49" s="577"/>
      <c r="J49" s="577"/>
      <c r="K49" s="577"/>
      <c r="L49" s="577"/>
      <c r="M49" s="579"/>
      <c r="N49" s="601" t="s">
        <v>6</v>
      </c>
      <c r="O49" s="577"/>
      <c r="P49" s="577"/>
      <c r="Q49" s="577"/>
      <c r="R49" s="577"/>
      <c r="S49" s="579"/>
      <c r="T49" s="602" t="s">
        <v>8</v>
      </c>
      <c r="U49" s="577"/>
      <c r="V49" s="577"/>
      <c r="W49" s="577"/>
      <c r="X49" s="577"/>
      <c r="Y49" s="579"/>
    </row>
    <row r="50" spans="1:28" ht="16.8" customHeight="1">
      <c r="A50" s="582" t="s">
        <v>98</v>
      </c>
      <c r="B50" s="572" t="s">
        <v>81</v>
      </c>
      <c r="C50" s="573"/>
      <c r="D50" s="572" t="s">
        <v>36</v>
      </c>
      <c r="E50" s="573"/>
      <c r="F50" s="572" t="s">
        <v>82</v>
      </c>
      <c r="G50" s="573"/>
      <c r="H50" s="572" t="s">
        <v>41</v>
      </c>
      <c r="I50" s="573"/>
      <c r="J50" s="572" t="s">
        <v>99</v>
      </c>
      <c r="K50" s="573"/>
      <c r="L50" s="572" t="s">
        <v>100</v>
      </c>
      <c r="M50" s="573"/>
      <c r="N50" s="572" t="s">
        <v>85</v>
      </c>
      <c r="O50" s="573"/>
      <c r="P50" s="572" t="s">
        <v>86</v>
      </c>
      <c r="Q50" s="573"/>
      <c r="R50" s="572" t="s">
        <v>87</v>
      </c>
      <c r="S50" s="573"/>
      <c r="T50" s="572" t="s">
        <v>88</v>
      </c>
      <c r="U50" s="573"/>
      <c r="V50" s="572" t="s">
        <v>101</v>
      </c>
      <c r="W50" s="573"/>
      <c r="X50" s="572" t="s">
        <v>90</v>
      </c>
      <c r="Y50" s="573"/>
    </row>
    <row r="51" spans="1:28" ht="27.3" thickBot="1">
      <c r="A51" s="583"/>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 r="A53" s="205" t="s">
        <v>94</v>
      </c>
      <c r="B53" s="598">
        <f>Sheet1!E145</f>
        <v>0</v>
      </c>
      <c r="C53" s="599"/>
      <c r="D53" s="598">
        <f>Sheet1!E146</f>
        <v>0</v>
      </c>
      <c r="E53" s="599"/>
      <c r="F53" s="598">
        <f>Sheet1!E147</f>
        <v>0</v>
      </c>
      <c r="G53" s="599"/>
      <c r="H53" s="598">
        <f>Sheet1!E148</f>
        <v>0</v>
      </c>
      <c r="I53" s="599"/>
      <c r="J53" s="598">
        <f>Sheet1!E149</f>
        <v>0</v>
      </c>
      <c r="K53" s="599"/>
      <c r="L53" s="598">
        <f>Sheet1!E150</f>
        <v>0</v>
      </c>
      <c r="M53" s="599"/>
      <c r="N53" s="598">
        <f>Sheet1!E151</f>
        <v>0</v>
      </c>
      <c r="O53" s="599"/>
      <c r="P53" s="598">
        <f>Sheet1!E152</f>
        <v>0</v>
      </c>
      <c r="Q53" s="599"/>
      <c r="R53" s="598">
        <f>Sheet1!E153</f>
        <v>0</v>
      </c>
      <c r="S53" s="599"/>
      <c r="T53" s="598">
        <f>Sheet1!E154</f>
        <v>0</v>
      </c>
      <c r="U53" s="599"/>
      <c r="V53" s="598">
        <f>Sheet1!E155</f>
        <v>0</v>
      </c>
      <c r="W53" s="599"/>
      <c r="X53" s="598">
        <f>Sheet1!E156</f>
        <v>0</v>
      </c>
      <c r="Y53" s="599"/>
      <c r="AA53" s="605">
        <f>B53+D53+F53+H53+J53+L53+N53+P53+R53+T53+V53+X53</f>
        <v>0</v>
      </c>
      <c r="AB53" s="606"/>
    </row>
    <row r="54" spans="1:28" ht="15.3" thickBot="1"/>
    <row r="55" spans="1:28" ht="23.7" thickBot="1">
      <c r="A55" s="10"/>
      <c r="B55" s="600" t="s">
        <v>4</v>
      </c>
      <c r="C55" s="577"/>
      <c r="D55" s="577"/>
      <c r="E55" s="577"/>
      <c r="F55" s="577"/>
      <c r="G55" s="577"/>
      <c r="H55" s="577"/>
      <c r="I55" s="577"/>
      <c r="J55" s="577"/>
      <c r="K55" s="577"/>
      <c r="L55" s="577"/>
      <c r="M55" s="579"/>
      <c r="N55" s="601" t="s">
        <v>6</v>
      </c>
      <c r="O55" s="577"/>
      <c r="P55" s="577"/>
      <c r="Q55" s="577"/>
      <c r="R55" s="577"/>
      <c r="S55" s="579"/>
      <c r="T55" s="602" t="s">
        <v>8</v>
      </c>
      <c r="U55" s="577"/>
      <c r="V55" s="577"/>
      <c r="W55" s="577"/>
      <c r="X55" s="577"/>
      <c r="Y55" s="579"/>
    </row>
    <row r="56" spans="1:28" ht="16.8" customHeight="1">
      <c r="A56" s="582" t="s">
        <v>98</v>
      </c>
      <c r="B56" s="572" t="s">
        <v>81</v>
      </c>
      <c r="C56" s="573"/>
      <c r="D56" s="572" t="s">
        <v>36</v>
      </c>
      <c r="E56" s="573"/>
      <c r="F56" s="572" t="s">
        <v>82</v>
      </c>
      <c r="G56" s="573"/>
      <c r="H56" s="572" t="s">
        <v>41</v>
      </c>
      <c r="I56" s="573"/>
      <c r="J56" s="572" t="s">
        <v>99</v>
      </c>
      <c r="K56" s="573"/>
      <c r="L56" s="572" t="s">
        <v>100</v>
      </c>
      <c r="M56" s="573"/>
      <c r="N56" s="572" t="s">
        <v>85</v>
      </c>
      <c r="O56" s="573"/>
      <c r="P56" s="572" t="s">
        <v>86</v>
      </c>
      <c r="Q56" s="573"/>
      <c r="R56" s="572" t="s">
        <v>87</v>
      </c>
      <c r="S56" s="573"/>
      <c r="T56" s="572" t="s">
        <v>88</v>
      </c>
      <c r="U56" s="573"/>
      <c r="V56" s="572" t="s">
        <v>101</v>
      </c>
      <c r="W56" s="573"/>
      <c r="X56" s="572" t="s">
        <v>90</v>
      </c>
      <c r="Y56" s="573"/>
    </row>
    <row r="57" spans="1:28" ht="27.3" thickBot="1">
      <c r="A57" s="583"/>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 r="A59" s="205" t="s">
        <v>94</v>
      </c>
      <c r="B59" s="598">
        <f>Sheet1!E157</f>
        <v>0</v>
      </c>
      <c r="C59" s="599"/>
      <c r="D59" s="598">
        <f>Sheet1!E158</f>
        <v>0</v>
      </c>
      <c r="E59" s="599"/>
      <c r="F59" s="598">
        <f>Sheet1!E159</f>
        <v>0</v>
      </c>
      <c r="G59" s="599"/>
      <c r="H59" s="598">
        <f>Sheet1!E160</f>
        <v>0</v>
      </c>
      <c r="I59" s="599"/>
      <c r="J59" s="598">
        <f>Sheet1!E161</f>
        <v>0</v>
      </c>
      <c r="K59" s="599"/>
      <c r="L59" s="598">
        <f>Sheet1!E162</f>
        <v>0</v>
      </c>
      <c r="M59" s="599"/>
      <c r="N59" s="598">
        <f>Sheet1!E163</f>
        <v>0</v>
      </c>
      <c r="O59" s="599"/>
      <c r="P59" s="598">
        <f>Sheet1!E164</f>
        <v>0</v>
      </c>
      <c r="Q59" s="599"/>
      <c r="R59" s="598">
        <f>Sheet1!E165</f>
        <v>0</v>
      </c>
      <c r="S59" s="599"/>
      <c r="T59" s="598">
        <f>Sheet1!E166</f>
        <v>0</v>
      </c>
      <c r="U59" s="599"/>
      <c r="V59" s="598">
        <f>Sheet1!E167</f>
        <v>0</v>
      </c>
      <c r="W59" s="599"/>
      <c r="X59" s="598">
        <f>Sheet1!E168</f>
        <v>0</v>
      </c>
      <c r="Y59" s="599"/>
      <c r="AA59" s="605">
        <f>B59+D59+F59+H59+J59+L59+N59+P59+R59+T59+V59+X59</f>
        <v>0</v>
      </c>
      <c r="AB59" s="606"/>
    </row>
    <row r="60" spans="1:28" ht="15.3" thickBot="1"/>
    <row r="61" spans="1:28" ht="23.7" thickBot="1">
      <c r="A61" s="10"/>
      <c r="B61" s="600" t="s">
        <v>4</v>
      </c>
      <c r="C61" s="577"/>
      <c r="D61" s="577"/>
      <c r="E61" s="577"/>
      <c r="F61" s="577"/>
      <c r="G61" s="577"/>
      <c r="H61" s="577"/>
      <c r="I61" s="577"/>
      <c r="J61" s="577"/>
      <c r="K61" s="577"/>
      <c r="L61" s="577"/>
      <c r="M61" s="579"/>
      <c r="N61" s="601" t="s">
        <v>6</v>
      </c>
      <c r="O61" s="577"/>
      <c r="P61" s="577"/>
      <c r="Q61" s="577"/>
      <c r="R61" s="577"/>
      <c r="S61" s="579"/>
      <c r="T61" s="602" t="s">
        <v>8</v>
      </c>
      <c r="U61" s="577"/>
      <c r="V61" s="577"/>
      <c r="W61" s="577"/>
      <c r="X61" s="577"/>
      <c r="Y61" s="579"/>
    </row>
    <row r="62" spans="1:28" ht="16.8" customHeight="1">
      <c r="A62" s="582" t="s">
        <v>98</v>
      </c>
      <c r="B62" s="572" t="s">
        <v>81</v>
      </c>
      <c r="C62" s="573"/>
      <c r="D62" s="572" t="s">
        <v>36</v>
      </c>
      <c r="E62" s="573"/>
      <c r="F62" s="572" t="s">
        <v>82</v>
      </c>
      <c r="G62" s="573"/>
      <c r="H62" s="572" t="s">
        <v>41</v>
      </c>
      <c r="I62" s="573"/>
      <c r="J62" s="572" t="s">
        <v>99</v>
      </c>
      <c r="K62" s="573"/>
      <c r="L62" s="572" t="s">
        <v>100</v>
      </c>
      <c r="M62" s="573"/>
      <c r="N62" s="572" t="s">
        <v>85</v>
      </c>
      <c r="O62" s="573"/>
      <c r="P62" s="572" t="s">
        <v>86</v>
      </c>
      <c r="Q62" s="573"/>
      <c r="R62" s="572" t="s">
        <v>87</v>
      </c>
      <c r="S62" s="573"/>
      <c r="T62" s="572" t="s">
        <v>88</v>
      </c>
      <c r="U62" s="573"/>
      <c r="V62" s="572" t="s">
        <v>101</v>
      </c>
      <c r="W62" s="573"/>
      <c r="X62" s="572" t="s">
        <v>90</v>
      </c>
      <c r="Y62" s="573"/>
    </row>
    <row r="63" spans="1:28" ht="27.3" thickBot="1">
      <c r="A63" s="583"/>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0</v>
      </c>
      <c r="Q64" s="59">
        <f>Sheet1!G176</f>
        <v>0</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0</v>
      </c>
      <c r="AB64">
        <f>C64+E64+G64+I64+K64+M64+O64+Q64+S64+U64+W64+Y64</f>
        <v>0</v>
      </c>
    </row>
    <row r="65" spans="1:28" s="1" customFormat="1" ht="14.4">
      <c r="A65" s="205" t="s">
        <v>94</v>
      </c>
      <c r="B65" s="598">
        <f>Sheet1!E169</f>
        <v>0</v>
      </c>
      <c r="C65" s="599"/>
      <c r="D65" s="598">
        <f>Sheet1!E170</f>
        <v>0</v>
      </c>
      <c r="E65" s="599"/>
      <c r="F65" s="598">
        <f>Sheet1!E171</f>
        <v>0</v>
      </c>
      <c r="G65" s="599"/>
      <c r="H65" s="598">
        <f>Sheet1!E172</f>
        <v>0</v>
      </c>
      <c r="I65" s="599"/>
      <c r="J65" s="598">
        <f>Sheet1!E173</f>
        <v>0</v>
      </c>
      <c r="K65" s="599"/>
      <c r="L65" s="598">
        <f>Sheet1!E174</f>
        <v>0</v>
      </c>
      <c r="M65" s="599"/>
      <c r="N65" s="598">
        <f>Sheet1!E175</f>
        <v>0</v>
      </c>
      <c r="O65" s="599"/>
      <c r="P65" s="598">
        <f>Sheet1!E176</f>
        <v>0</v>
      </c>
      <c r="Q65" s="599"/>
      <c r="R65" s="598">
        <f>Sheet1!E177</f>
        <v>0</v>
      </c>
      <c r="S65" s="599"/>
      <c r="T65" s="598">
        <f>Sheet1!E178</f>
        <v>0</v>
      </c>
      <c r="U65" s="599"/>
      <c r="V65" s="598">
        <f>Sheet1!E179</f>
        <v>0</v>
      </c>
      <c r="W65" s="599"/>
      <c r="X65" s="598">
        <f>Sheet1!E180</f>
        <v>0</v>
      </c>
      <c r="Y65" s="599"/>
      <c r="AA65" s="605">
        <f>B65+D65+F65+H65+J65+L65+N65+P65+R65+T65+V65+X65</f>
        <v>0</v>
      </c>
      <c r="AB65" s="606"/>
    </row>
    <row r="66" spans="1:28" ht="15.3" thickBot="1"/>
    <row r="67" spans="1:28" ht="23.7" thickBot="1">
      <c r="A67" s="10"/>
      <c r="B67" s="600" t="s">
        <v>4</v>
      </c>
      <c r="C67" s="577"/>
      <c r="D67" s="577"/>
      <c r="E67" s="577"/>
      <c r="F67" s="577"/>
      <c r="G67" s="577"/>
      <c r="H67" s="577"/>
      <c r="I67" s="577"/>
      <c r="J67" s="577"/>
      <c r="K67" s="577"/>
      <c r="L67" s="577"/>
      <c r="M67" s="579"/>
      <c r="N67" s="601" t="s">
        <v>6</v>
      </c>
      <c r="O67" s="577"/>
      <c r="P67" s="577"/>
      <c r="Q67" s="577"/>
      <c r="R67" s="577"/>
      <c r="S67" s="579"/>
      <c r="T67" s="602" t="s">
        <v>8</v>
      </c>
      <c r="U67" s="577"/>
      <c r="V67" s="577"/>
      <c r="W67" s="577"/>
      <c r="X67" s="577"/>
      <c r="Y67" s="579"/>
    </row>
    <row r="68" spans="1:28" ht="16.8" customHeight="1">
      <c r="A68" s="582" t="s">
        <v>98</v>
      </c>
      <c r="B68" s="572" t="s">
        <v>81</v>
      </c>
      <c r="C68" s="573"/>
      <c r="D68" s="572" t="s">
        <v>36</v>
      </c>
      <c r="E68" s="573"/>
      <c r="F68" s="572" t="s">
        <v>82</v>
      </c>
      <c r="G68" s="573"/>
      <c r="H68" s="572" t="s">
        <v>41</v>
      </c>
      <c r="I68" s="573"/>
      <c r="J68" s="572" t="s">
        <v>99</v>
      </c>
      <c r="K68" s="573"/>
      <c r="L68" s="572" t="s">
        <v>100</v>
      </c>
      <c r="M68" s="573"/>
      <c r="N68" s="572" t="s">
        <v>85</v>
      </c>
      <c r="O68" s="573"/>
      <c r="P68" s="572" t="s">
        <v>86</v>
      </c>
      <c r="Q68" s="573"/>
      <c r="R68" s="572" t="s">
        <v>87</v>
      </c>
      <c r="S68" s="573"/>
      <c r="T68" s="572" t="s">
        <v>88</v>
      </c>
      <c r="U68" s="573"/>
      <c r="V68" s="572" t="s">
        <v>101</v>
      </c>
      <c r="W68" s="573"/>
      <c r="X68" s="572" t="s">
        <v>90</v>
      </c>
      <c r="Y68" s="573"/>
    </row>
    <row r="69" spans="1:28" ht="27.3" thickBot="1">
      <c r="A69" s="583"/>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 r="A71" s="205" t="s">
        <v>94</v>
      </c>
      <c r="B71" s="598">
        <f>Sheet1!E181</f>
        <v>0</v>
      </c>
      <c r="C71" s="599"/>
      <c r="D71" s="598">
        <f>Sheet1!E182</f>
        <v>0</v>
      </c>
      <c r="E71" s="599"/>
      <c r="F71" s="598">
        <f>Sheet1!E183</f>
        <v>0</v>
      </c>
      <c r="G71" s="599"/>
      <c r="H71" s="598">
        <f>Sheet1!E184</f>
        <v>0</v>
      </c>
      <c r="I71" s="599"/>
      <c r="J71" s="598">
        <f>Sheet1!E185</f>
        <v>0</v>
      </c>
      <c r="K71" s="599"/>
      <c r="L71" s="598">
        <f>Sheet1!E186</f>
        <v>0</v>
      </c>
      <c r="M71" s="599"/>
      <c r="N71" s="598">
        <f>Sheet1!E187</f>
        <v>0</v>
      </c>
      <c r="O71" s="599"/>
      <c r="P71" s="598">
        <f>Sheet1!E188</f>
        <v>0</v>
      </c>
      <c r="Q71" s="599"/>
      <c r="R71" s="598">
        <f>Sheet1!E189</f>
        <v>0</v>
      </c>
      <c r="S71" s="599"/>
      <c r="T71" s="598">
        <f>Sheet1!E190</f>
        <v>0</v>
      </c>
      <c r="U71" s="599"/>
      <c r="V71" s="598">
        <f>Sheet1!E191</f>
        <v>0</v>
      </c>
      <c r="W71" s="599"/>
      <c r="X71" s="598">
        <f>Sheet1!E192</f>
        <v>0</v>
      </c>
      <c r="Y71" s="599"/>
      <c r="AA71" s="605">
        <f>B71+D71+F71+H71+J71+L71+N71+P71+R71+T71+V71+X71</f>
        <v>0</v>
      </c>
      <c r="AB71" s="606"/>
    </row>
    <row r="72" spans="1:28" ht="15.3" thickBot="1"/>
    <row r="73" spans="1:28" ht="23.7" thickBot="1">
      <c r="A73" s="10"/>
      <c r="B73" s="600" t="s">
        <v>4</v>
      </c>
      <c r="C73" s="577"/>
      <c r="D73" s="577"/>
      <c r="E73" s="577"/>
      <c r="F73" s="577"/>
      <c r="G73" s="577"/>
      <c r="H73" s="577"/>
      <c r="I73" s="577"/>
      <c r="J73" s="577"/>
      <c r="K73" s="577"/>
      <c r="L73" s="577"/>
      <c r="M73" s="579"/>
      <c r="N73" s="601" t="s">
        <v>6</v>
      </c>
      <c r="O73" s="577"/>
      <c r="P73" s="577"/>
      <c r="Q73" s="577"/>
      <c r="R73" s="577"/>
      <c r="S73" s="579"/>
      <c r="T73" s="602" t="s">
        <v>8</v>
      </c>
      <c r="U73" s="577"/>
      <c r="V73" s="577"/>
      <c r="W73" s="577"/>
      <c r="X73" s="577"/>
      <c r="Y73" s="579"/>
    </row>
    <row r="74" spans="1:28" ht="16.8" customHeight="1">
      <c r="A74" s="582" t="s">
        <v>98</v>
      </c>
      <c r="B74" s="572" t="s">
        <v>81</v>
      </c>
      <c r="C74" s="573"/>
      <c r="D74" s="572" t="s">
        <v>36</v>
      </c>
      <c r="E74" s="573"/>
      <c r="F74" s="572" t="s">
        <v>82</v>
      </c>
      <c r="G74" s="573"/>
      <c r="H74" s="572" t="s">
        <v>41</v>
      </c>
      <c r="I74" s="573"/>
      <c r="J74" s="572" t="s">
        <v>99</v>
      </c>
      <c r="K74" s="573"/>
      <c r="L74" s="572" t="s">
        <v>100</v>
      </c>
      <c r="M74" s="573"/>
      <c r="N74" s="572" t="s">
        <v>85</v>
      </c>
      <c r="O74" s="573"/>
      <c r="P74" s="572" t="s">
        <v>86</v>
      </c>
      <c r="Q74" s="573"/>
      <c r="R74" s="572" t="s">
        <v>87</v>
      </c>
      <c r="S74" s="573"/>
      <c r="T74" s="572" t="s">
        <v>88</v>
      </c>
      <c r="U74" s="573"/>
      <c r="V74" s="572" t="s">
        <v>101</v>
      </c>
      <c r="W74" s="573"/>
      <c r="X74" s="572" t="s">
        <v>90</v>
      </c>
      <c r="Y74" s="573"/>
    </row>
    <row r="75" spans="1:28" ht="27.3" thickBot="1">
      <c r="A75" s="583"/>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 r="A77" s="205" t="s">
        <v>94</v>
      </c>
      <c r="B77" s="598">
        <f>Sheet1!E193</f>
        <v>0</v>
      </c>
      <c r="C77" s="599"/>
      <c r="D77" s="598">
        <f>Sheet1!E194</f>
        <v>0</v>
      </c>
      <c r="E77" s="599"/>
      <c r="F77" s="598">
        <f>Sheet1!E195</f>
        <v>0</v>
      </c>
      <c r="G77" s="599"/>
      <c r="H77" s="598">
        <f>Sheet1!E196</f>
        <v>0</v>
      </c>
      <c r="I77" s="599"/>
      <c r="J77" s="598">
        <f>Sheet1!E197</f>
        <v>0</v>
      </c>
      <c r="K77" s="599"/>
      <c r="L77" s="598">
        <f>Sheet1!E198</f>
        <v>0</v>
      </c>
      <c r="M77" s="599"/>
      <c r="N77" s="598">
        <f>Sheet1!E199</f>
        <v>0</v>
      </c>
      <c r="O77" s="599"/>
      <c r="P77" s="598">
        <f>Sheet1!E200</f>
        <v>0</v>
      </c>
      <c r="Q77" s="599"/>
      <c r="R77" s="598">
        <f>Sheet1!E201</f>
        <v>0</v>
      </c>
      <c r="S77" s="599"/>
      <c r="T77" s="598">
        <f>Sheet1!E202</f>
        <v>0</v>
      </c>
      <c r="U77" s="599"/>
      <c r="V77" s="598">
        <f>Sheet1!E203</f>
        <v>0</v>
      </c>
      <c r="W77" s="599"/>
      <c r="X77" s="598">
        <f>Sheet1!E204</f>
        <v>0</v>
      </c>
      <c r="Y77" s="599"/>
      <c r="AA77" s="605">
        <f>B77+D77+F77+H77+J77+L77+N77+P77+R77+T77+V77+X77</f>
        <v>0</v>
      </c>
      <c r="AB77" s="606"/>
    </row>
    <row r="78" spans="1:28" ht="15.3" thickBot="1"/>
    <row r="79" spans="1:28" ht="23.7" thickBot="1">
      <c r="A79" s="10"/>
      <c r="B79" s="600" t="s">
        <v>4</v>
      </c>
      <c r="C79" s="577"/>
      <c r="D79" s="577"/>
      <c r="E79" s="577"/>
      <c r="F79" s="577"/>
      <c r="G79" s="577"/>
      <c r="H79" s="577"/>
      <c r="I79" s="577"/>
      <c r="J79" s="577"/>
      <c r="K79" s="577"/>
      <c r="L79" s="577"/>
      <c r="M79" s="579"/>
      <c r="N79" s="601" t="s">
        <v>6</v>
      </c>
      <c r="O79" s="577"/>
      <c r="P79" s="577"/>
      <c r="Q79" s="577"/>
      <c r="R79" s="577"/>
      <c r="S79" s="579"/>
      <c r="T79" s="602" t="s">
        <v>8</v>
      </c>
      <c r="U79" s="577"/>
      <c r="V79" s="577"/>
      <c r="W79" s="577"/>
      <c r="X79" s="577"/>
      <c r="Y79" s="579"/>
    </row>
    <row r="80" spans="1:28" ht="16.8" customHeight="1">
      <c r="A80" s="582" t="s">
        <v>98</v>
      </c>
      <c r="B80" s="572" t="s">
        <v>81</v>
      </c>
      <c r="C80" s="573"/>
      <c r="D80" s="572" t="s">
        <v>36</v>
      </c>
      <c r="E80" s="573"/>
      <c r="F80" s="572" t="s">
        <v>82</v>
      </c>
      <c r="G80" s="573"/>
      <c r="H80" s="572" t="s">
        <v>41</v>
      </c>
      <c r="I80" s="573"/>
      <c r="J80" s="572" t="s">
        <v>99</v>
      </c>
      <c r="K80" s="573"/>
      <c r="L80" s="572" t="s">
        <v>100</v>
      </c>
      <c r="M80" s="573"/>
      <c r="N80" s="572" t="s">
        <v>85</v>
      </c>
      <c r="O80" s="573"/>
      <c r="P80" s="572" t="s">
        <v>86</v>
      </c>
      <c r="Q80" s="573"/>
      <c r="R80" s="572" t="s">
        <v>87</v>
      </c>
      <c r="S80" s="573"/>
      <c r="T80" s="572" t="s">
        <v>88</v>
      </c>
      <c r="U80" s="573"/>
      <c r="V80" s="572" t="s">
        <v>101</v>
      </c>
      <c r="W80" s="573"/>
      <c r="X80" s="572" t="s">
        <v>90</v>
      </c>
      <c r="Y80" s="573"/>
    </row>
    <row r="81" spans="1:28" ht="27.3" thickBot="1">
      <c r="A81" s="583"/>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 r="A83" s="205" t="s">
        <v>94</v>
      </c>
      <c r="B83" s="598">
        <f>Sheet1!E205</f>
        <v>0</v>
      </c>
      <c r="C83" s="599"/>
      <c r="D83" s="607">
        <f>Sheet1!E206</f>
        <v>0</v>
      </c>
      <c r="E83" s="599"/>
      <c r="F83" s="607">
        <f>Sheet1!E207</f>
        <v>0</v>
      </c>
      <c r="G83" s="599"/>
      <c r="H83" s="607">
        <f>Sheet1!E208</f>
        <v>0</v>
      </c>
      <c r="I83" s="599"/>
      <c r="J83" s="608">
        <f>Sheet1!E209</f>
        <v>0</v>
      </c>
      <c r="K83" s="604"/>
      <c r="L83" s="607">
        <f>Sheet1!E210</f>
        <v>0</v>
      </c>
      <c r="M83" s="599"/>
      <c r="N83" s="607">
        <f>Sheet1!E211</f>
        <v>0</v>
      </c>
      <c r="O83" s="599"/>
      <c r="P83" s="607">
        <f>Sheet1!E212</f>
        <v>0</v>
      </c>
      <c r="Q83" s="599"/>
      <c r="R83" s="607">
        <f>Sheet1!E213</f>
        <v>0</v>
      </c>
      <c r="S83" s="599"/>
      <c r="T83" s="607">
        <f>Sheet1!E214</f>
        <v>0</v>
      </c>
      <c r="U83" s="599"/>
      <c r="V83" s="607">
        <f>Sheet1!E215</f>
        <v>0</v>
      </c>
      <c r="W83" s="599"/>
      <c r="X83" s="607">
        <f>Sheet1!E216</f>
        <v>0</v>
      </c>
      <c r="Y83" s="599"/>
      <c r="AA83" s="605">
        <f>B83+D83+F83+H83+J83+L83+N83+P83+R83+T83+V83+X83</f>
        <v>0</v>
      </c>
      <c r="AB83" s="606"/>
    </row>
    <row r="84" spans="1:28" ht="15.3" thickBot="1"/>
    <row r="85" spans="1:28" ht="23.7" thickBot="1">
      <c r="A85" s="10"/>
      <c r="B85" s="600" t="s">
        <v>4</v>
      </c>
      <c r="C85" s="577"/>
      <c r="D85" s="577"/>
      <c r="E85" s="577"/>
      <c r="F85" s="577"/>
      <c r="G85" s="577"/>
      <c r="H85" s="577"/>
      <c r="I85" s="577"/>
      <c r="J85" s="577"/>
      <c r="K85" s="577"/>
      <c r="L85" s="577"/>
      <c r="M85" s="579"/>
      <c r="N85" s="601" t="s">
        <v>6</v>
      </c>
      <c r="O85" s="577"/>
      <c r="P85" s="577"/>
      <c r="Q85" s="577"/>
      <c r="R85" s="577"/>
      <c r="S85" s="579"/>
      <c r="T85" s="602" t="s">
        <v>8</v>
      </c>
      <c r="U85" s="577"/>
      <c r="V85" s="577"/>
      <c r="W85" s="577"/>
      <c r="X85" s="577"/>
      <c r="Y85" s="579"/>
    </row>
    <row r="86" spans="1:28" ht="16.8" customHeight="1">
      <c r="A86" s="582" t="s">
        <v>98</v>
      </c>
      <c r="B86" s="572" t="s">
        <v>81</v>
      </c>
      <c r="C86" s="573"/>
      <c r="D86" s="572" t="s">
        <v>36</v>
      </c>
      <c r="E86" s="573"/>
      <c r="F86" s="572" t="s">
        <v>82</v>
      </c>
      <c r="G86" s="573"/>
      <c r="H86" s="572" t="s">
        <v>41</v>
      </c>
      <c r="I86" s="573"/>
      <c r="J86" s="572" t="s">
        <v>99</v>
      </c>
      <c r="K86" s="573"/>
      <c r="L86" s="572" t="s">
        <v>100</v>
      </c>
      <c r="M86" s="573"/>
      <c r="N86" s="572" t="s">
        <v>85</v>
      </c>
      <c r="O86" s="573"/>
      <c r="P86" s="572" t="s">
        <v>86</v>
      </c>
      <c r="Q86" s="573"/>
      <c r="R86" s="572" t="s">
        <v>87</v>
      </c>
      <c r="S86" s="573"/>
      <c r="T86" s="572" t="s">
        <v>88</v>
      </c>
      <c r="U86" s="573"/>
      <c r="V86" s="572" t="s">
        <v>101</v>
      </c>
      <c r="W86" s="573"/>
      <c r="X86" s="572" t="s">
        <v>90</v>
      </c>
      <c r="Y86" s="573"/>
    </row>
    <row r="87" spans="1:28" ht="27.3" thickBot="1">
      <c r="A87" s="583"/>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 r="A89" s="205" t="s">
        <v>94</v>
      </c>
      <c r="B89" s="598">
        <f>Sheet1!E217</f>
        <v>0</v>
      </c>
      <c r="C89" s="599"/>
      <c r="D89" s="598">
        <f>Sheet1!E218</f>
        <v>0</v>
      </c>
      <c r="E89" s="599"/>
      <c r="F89" s="598">
        <f>Sheet1!E219</f>
        <v>0</v>
      </c>
      <c r="G89" s="599"/>
      <c r="H89" s="598">
        <f>Sheet1!E220</f>
        <v>0</v>
      </c>
      <c r="I89" s="599"/>
      <c r="J89" s="598">
        <f>Sheet1!E221</f>
        <v>0</v>
      </c>
      <c r="K89" s="599"/>
      <c r="L89" s="598">
        <f>Sheet1!E222</f>
        <v>0</v>
      </c>
      <c r="M89" s="599"/>
      <c r="N89" s="598">
        <f>Sheet1!E223</f>
        <v>0</v>
      </c>
      <c r="O89" s="599"/>
      <c r="P89" s="598">
        <f>Sheet1!E224</f>
        <v>0</v>
      </c>
      <c r="Q89" s="599"/>
      <c r="R89" s="598">
        <f>Sheet1!E225</f>
        <v>0</v>
      </c>
      <c r="S89" s="599"/>
      <c r="T89" s="598">
        <f>Sheet1!E226</f>
        <v>0</v>
      </c>
      <c r="U89" s="599"/>
      <c r="V89" s="598">
        <f>Sheet1!E227</f>
        <v>0</v>
      </c>
      <c r="W89" s="599"/>
      <c r="X89" s="598">
        <f>Sheet1!E228</f>
        <v>0</v>
      </c>
      <c r="Y89" s="599"/>
      <c r="AA89" s="605">
        <f>B89+D89+F89+H89+J89+L89+N89+P89+R89+T89+V89+X89</f>
        <v>0</v>
      </c>
      <c r="AB89" s="606"/>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600" t="s">
        <v>4</v>
      </c>
      <c r="C91" s="577"/>
      <c r="D91" s="577"/>
      <c r="E91" s="577"/>
      <c r="F91" s="577"/>
      <c r="G91" s="577"/>
      <c r="H91" s="577"/>
      <c r="I91" s="577"/>
      <c r="J91" s="577"/>
      <c r="K91" s="577"/>
      <c r="L91" s="577"/>
      <c r="M91" s="579"/>
      <c r="N91" s="601" t="s">
        <v>6</v>
      </c>
      <c r="O91" s="577"/>
      <c r="P91" s="577"/>
      <c r="Q91" s="577"/>
      <c r="R91" s="577"/>
      <c r="S91" s="579"/>
      <c r="T91" s="602" t="s">
        <v>8</v>
      </c>
      <c r="U91" s="577"/>
      <c r="V91" s="577"/>
      <c r="W91" s="577"/>
      <c r="X91" s="577"/>
      <c r="Y91" s="579"/>
    </row>
    <row r="92" spans="1:28" ht="16.8" customHeight="1">
      <c r="A92" s="582" t="s">
        <v>98</v>
      </c>
      <c r="B92" s="572" t="s">
        <v>81</v>
      </c>
      <c r="C92" s="573"/>
      <c r="D92" s="572" t="s">
        <v>36</v>
      </c>
      <c r="E92" s="573"/>
      <c r="F92" s="572" t="s">
        <v>82</v>
      </c>
      <c r="G92" s="573"/>
      <c r="H92" s="572" t="s">
        <v>41</v>
      </c>
      <c r="I92" s="573"/>
      <c r="J92" s="572" t="s">
        <v>99</v>
      </c>
      <c r="K92" s="573"/>
      <c r="L92" s="572" t="s">
        <v>100</v>
      </c>
      <c r="M92" s="573"/>
      <c r="N92" s="572" t="s">
        <v>85</v>
      </c>
      <c r="O92" s="573"/>
      <c r="P92" s="572" t="s">
        <v>86</v>
      </c>
      <c r="Q92" s="573"/>
      <c r="R92" s="572" t="s">
        <v>87</v>
      </c>
      <c r="S92" s="573"/>
      <c r="T92" s="572" t="s">
        <v>88</v>
      </c>
      <c r="U92" s="573"/>
      <c r="V92" s="572" t="s">
        <v>101</v>
      </c>
      <c r="W92" s="573"/>
      <c r="X92" s="572" t="s">
        <v>90</v>
      </c>
      <c r="Y92" s="573"/>
    </row>
    <row r="93" spans="1:28" ht="27.3" thickBot="1">
      <c r="A93" s="583"/>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 r="A95" s="205" t="s">
        <v>94</v>
      </c>
      <c r="B95" s="598">
        <f>Sheet1!E229</f>
        <v>0</v>
      </c>
      <c r="C95" s="599"/>
      <c r="D95" s="598">
        <f>Sheet1!E230</f>
        <v>0</v>
      </c>
      <c r="E95" s="599"/>
      <c r="F95" s="598">
        <f>Sheet1!E231</f>
        <v>0</v>
      </c>
      <c r="G95" s="599"/>
      <c r="H95" s="598">
        <f>Sheet1!E232</f>
        <v>0</v>
      </c>
      <c r="I95" s="599"/>
      <c r="J95" s="598">
        <f>Sheet1!E233</f>
        <v>0</v>
      </c>
      <c r="K95" s="599"/>
      <c r="L95" s="598">
        <f>Sheet1!E234</f>
        <v>0</v>
      </c>
      <c r="M95" s="599"/>
      <c r="N95" s="598">
        <f>Sheet1!E235</f>
        <v>0</v>
      </c>
      <c r="O95" s="599"/>
      <c r="P95" s="598">
        <f>Sheet1!D236</f>
        <v>0</v>
      </c>
      <c r="Q95" s="599"/>
      <c r="R95" s="598">
        <f>Sheet1!E237</f>
        <v>0</v>
      </c>
      <c r="S95" s="599"/>
      <c r="T95" s="598">
        <f>Sheet1!E238</f>
        <v>0</v>
      </c>
      <c r="U95" s="599"/>
      <c r="V95" s="598">
        <f>Sheet1!E239</f>
        <v>0</v>
      </c>
      <c r="W95" s="599"/>
      <c r="X95" s="598">
        <f>Sheet1!E240</f>
        <v>0</v>
      </c>
      <c r="Y95" s="599"/>
      <c r="AA95" s="605">
        <f>B95+D95+F95+H95+J95+L95+N95+P95+R95+T95+V95+X95</f>
        <v>0</v>
      </c>
      <c r="AB95" s="606"/>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600" t="s">
        <v>4</v>
      </c>
      <c r="C97" s="577"/>
      <c r="D97" s="577"/>
      <c r="E97" s="577"/>
      <c r="F97" s="577"/>
      <c r="G97" s="577"/>
      <c r="H97" s="577"/>
      <c r="I97" s="577"/>
      <c r="J97" s="577"/>
      <c r="K97" s="577"/>
      <c r="L97" s="577"/>
      <c r="M97" s="579"/>
      <c r="N97" s="601" t="s">
        <v>6</v>
      </c>
      <c r="O97" s="577"/>
      <c r="P97" s="577"/>
      <c r="Q97" s="577"/>
      <c r="R97" s="577"/>
      <c r="S97" s="579"/>
      <c r="T97" s="602" t="s">
        <v>8</v>
      </c>
      <c r="U97" s="577"/>
      <c r="V97" s="577"/>
      <c r="W97" s="577"/>
      <c r="X97" s="577"/>
      <c r="Y97" s="579"/>
    </row>
    <row r="98" spans="1:28" ht="16.8" customHeight="1">
      <c r="A98" s="582" t="s">
        <v>98</v>
      </c>
      <c r="B98" s="572" t="s">
        <v>81</v>
      </c>
      <c r="C98" s="573"/>
      <c r="D98" s="572" t="s">
        <v>36</v>
      </c>
      <c r="E98" s="573"/>
      <c r="F98" s="572" t="s">
        <v>82</v>
      </c>
      <c r="G98" s="573"/>
      <c r="H98" s="572" t="s">
        <v>41</v>
      </c>
      <c r="I98" s="573"/>
      <c r="J98" s="572" t="s">
        <v>99</v>
      </c>
      <c r="K98" s="573"/>
      <c r="L98" s="572" t="s">
        <v>100</v>
      </c>
      <c r="M98" s="573"/>
      <c r="N98" s="572" t="s">
        <v>85</v>
      </c>
      <c r="O98" s="573"/>
      <c r="P98" s="572" t="s">
        <v>86</v>
      </c>
      <c r="Q98" s="573"/>
      <c r="R98" s="572" t="s">
        <v>87</v>
      </c>
      <c r="S98" s="573"/>
      <c r="T98" s="572" t="s">
        <v>88</v>
      </c>
      <c r="U98" s="573"/>
      <c r="V98" s="572" t="s">
        <v>101</v>
      </c>
      <c r="W98" s="573"/>
      <c r="X98" s="572" t="s">
        <v>90</v>
      </c>
      <c r="Y98" s="573"/>
    </row>
    <row r="99" spans="1:28" ht="27.3" thickBot="1">
      <c r="A99" s="583"/>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 r="A101" s="205" t="s">
        <v>94</v>
      </c>
      <c r="B101" s="598">
        <f>Sheet1!E241</f>
        <v>0</v>
      </c>
      <c r="C101" s="599"/>
      <c r="D101" s="598">
        <f>Sheet1!E242</f>
        <v>0</v>
      </c>
      <c r="E101" s="599"/>
      <c r="F101" s="598">
        <f>Sheet1!E243</f>
        <v>0</v>
      </c>
      <c r="G101" s="599"/>
      <c r="H101" s="598">
        <f>Sheet1!E244</f>
        <v>0</v>
      </c>
      <c r="I101" s="599"/>
      <c r="J101" s="598">
        <f>Sheet1!E245</f>
        <v>0</v>
      </c>
      <c r="K101" s="599"/>
      <c r="L101" s="598">
        <f>Sheet1!E246</f>
        <v>0</v>
      </c>
      <c r="M101" s="599"/>
      <c r="N101" s="598">
        <f>Sheet1!E247</f>
        <v>0</v>
      </c>
      <c r="O101" s="599"/>
      <c r="P101" s="598">
        <f>Sheet1!E248</f>
        <v>0</v>
      </c>
      <c r="Q101" s="599"/>
      <c r="R101" s="598">
        <f>Sheet1!E249</f>
        <v>0</v>
      </c>
      <c r="S101" s="599"/>
      <c r="T101" s="598">
        <f>Sheet1!E250</f>
        <v>0</v>
      </c>
      <c r="U101" s="599"/>
      <c r="V101" s="598">
        <f>Sheet1!E251</f>
        <v>0</v>
      </c>
      <c r="W101" s="599"/>
      <c r="X101" s="598">
        <f>Sheet1!E252</f>
        <v>0</v>
      </c>
      <c r="Y101" s="599"/>
      <c r="AA101" s="605">
        <f>B101+D101+F101+H101+J101+L101+N101+P101+R101+T101+V101+X101</f>
        <v>0</v>
      </c>
      <c r="AB101" s="606"/>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600" t="s">
        <v>4</v>
      </c>
      <c r="C103" s="577"/>
      <c r="D103" s="577"/>
      <c r="E103" s="577"/>
      <c r="F103" s="577"/>
      <c r="G103" s="577"/>
      <c r="H103" s="577"/>
      <c r="I103" s="577"/>
      <c r="J103" s="577"/>
      <c r="K103" s="577"/>
      <c r="L103" s="577"/>
      <c r="M103" s="579"/>
      <c r="N103" s="601" t="s">
        <v>6</v>
      </c>
      <c r="O103" s="577"/>
      <c r="P103" s="577"/>
      <c r="Q103" s="577"/>
      <c r="R103" s="577"/>
      <c r="S103" s="579"/>
      <c r="T103" s="602" t="s">
        <v>8</v>
      </c>
      <c r="U103" s="577"/>
      <c r="V103" s="577"/>
      <c r="W103" s="577"/>
      <c r="X103" s="577"/>
      <c r="Y103" s="579"/>
    </row>
    <row r="104" spans="1:28" ht="16.8" customHeight="1">
      <c r="A104" s="582" t="s">
        <v>98</v>
      </c>
      <c r="B104" s="572" t="s">
        <v>81</v>
      </c>
      <c r="C104" s="573"/>
      <c r="D104" s="572" t="s">
        <v>36</v>
      </c>
      <c r="E104" s="573"/>
      <c r="F104" s="572" t="s">
        <v>82</v>
      </c>
      <c r="G104" s="573"/>
      <c r="H104" s="572" t="s">
        <v>41</v>
      </c>
      <c r="I104" s="573"/>
      <c r="J104" s="572" t="s">
        <v>99</v>
      </c>
      <c r="K104" s="573"/>
      <c r="L104" s="572" t="s">
        <v>100</v>
      </c>
      <c r="M104" s="573"/>
      <c r="N104" s="572" t="s">
        <v>85</v>
      </c>
      <c r="O104" s="573"/>
      <c r="P104" s="572" t="s">
        <v>86</v>
      </c>
      <c r="Q104" s="573"/>
      <c r="R104" s="572" t="s">
        <v>87</v>
      </c>
      <c r="S104" s="573"/>
      <c r="T104" s="572" t="s">
        <v>88</v>
      </c>
      <c r="U104" s="573"/>
      <c r="V104" s="572" t="s">
        <v>101</v>
      </c>
      <c r="W104" s="573"/>
      <c r="X104" s="572" t="s">
        <v>90</v>
      </c>
      <c r="Y104" s="573"/>
    </row>
    <row r="105" spans="1:28" ht="27.3" thickBot="1">
      <c r="A105" s="583"/>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 r="A107" s="205" t="s">
        <v>94</v>
      </c>
      <c r="B107" s="598">
        <f>Sheet1!E253</f>
        <v>0</v>
      </c>
      <c r="C107" s="599"/>
      <c r="D107" s="598">
        <f>Sheet1!E254</f>
        <v>0</v>
      </c>
      <c r="E107" s="599"/>
      <c r="F107" s="598">
        <f>Sheet1!E255</f>
        <v>0</v>
      </c>
      <c r="G107" s="599"/>
      <c r="H107" s="598">
        <f>Sheet1!E256</f>
        <v>0</v>
      </c>
      <c r="I107" s="599"/>
      <c r="J107" s="598">
        <f>Sheet1!E257</f>
        <v>0</v>
      </c>
      <c r="K107" s="599"/>
      <c r="L107" s="598">
        <f>Sheet1!E258</f>
        <v>0</v>
      </c>
      <c r="M107" s="599"/>
      <c r="N107" s="598">
        <f>Sheet1!E259</f>
        <v>0</v>
      </c>
      <c r="O107" s="599"/>
      <c r="P107" s="598">
        <f>Sheet1!E260</f>
        <v>0</v>
      </c>
      <c r="Q107" s="599"/>
      <c r="R107" s="598">
        <f>Sheet1!E261</f>
        <v>0</v>
      </c>
      <c r="S107" s="599"/>
      <c r="T107" s="598">
        <f>Sheet1!E262</f>
        <v>0</v>
      </c>
      <c r="U107" s="599"/>
      <c r="V107" s="598">
        <f>Sheet1!E263</f>
        <v>0</v>
      </c>
      <c r="W107" s="599"/>
      <c r="X107" s="598">
        <f>Sheet1!E264</f>
        <v>0</v>
      </c>
      <c r="Y107" s="599"/>
      <c r="AA107" s="605">
        <f>B107+D107+F107+H107+J107+L107+N107+P107+R107+T107+V107+X107</f>
        <v>0</v>
      </c>
      <c r="AB107" s="606"/>
    </row>
    <row r="108" spans="1:28" ht="15.3" thickBot="1"/>
    <row r="109" spans="1:28" ht="23.7" thickBot="1">
      <c r="A109" s="10"/>
      <c r="B109" s="600" t="s">
        <v>4</v>
      </c>
      <c r="C109" s="577"/>
      <c r="D109" s="577"/>
      <c r="E109" s="577"/>
      <c r="F109" s="577"/>
      <c r="G109" s="577"/>
      <c r="H109" s="577"/>
      <c r="I109" s="577"/>
      <c r="J109" s="577"/>
      <c r="K109" s="577"/>
      <c r="L109" s="577"/>
      <c r="M109" s="579"/>
      <c r="N109" s="601" t="s">
        <v>6</v>
      </c>
      <c r="O109" s="577"/>
      <c r="P109" s="577"/>
      <c r="Q109" s="577"/>
      <c r="R109" s="577"/>
      <c r="S109" s="579"/>
      <c r="T109" s="602" t="s">
        <v>8</v>
      </c>
      <c r="U109" s="577"/>
      <c r="V109" s="577"/>
      <c r="W109" s="577"/>
      <c r="X109" s="577"/>
      <c r="Y109" s="579"/>
    </row>
    <row r="110" spans="1:28" ht="16.8" customHeight="1">
      <c r="A110" s="582" t="s">
        <v>98</v>
      </c>
      <c r="B110" s="572" t="s">
        <v>81</v>
      </c>
      <c r="C110" s="573"/>
      <c r="D110" s="572" t="s">
        <v>36</v>
      </c>
      <c r="E110" s="573"/>
      <c r="F110" s="572" t="s">
        <v>82</v>
      </c>
      <c r="G110" s="573"/>
      <c r="H110" s="572" t="s">
        <v>41</v>
      </c>
      <c r="I110" s="573"/>
      <c r="J110" s="572" t="s">
        <v>99</v>
      </c>
      <c r="K110" s="573"/>
      <c r="L110" s="572" t="s">
        <v>100</v>
      </c>
      <c r="M110" s="573"/>
      <c r="N110" s="572" t="s">
        <v>85</v>
      </c>
      <c r="O110" s="573"/>
      <c r="P110" s="572" t="s">
        <v>86</v>
      </c>
      <c r="Q110" s="573"/>
      <c r="R110" s="572" t="s">
        <v>87</v>
      </c>
      <c r="S110" s="573"/>
      <c r="T110" s="572" t="s">
        <v>88</v>
      </c>
      <c r="U110" s="573"/>
      <c r="V110" s="572" t="s">
        <v>101</v>
      </c>
      <c r="W110" s="573"/>
      <c r="X110" s="572" t="s">
        <v>90</v>
      </c>
      <c r="Y110" s="573"/>
    </row>
    <row r="111" spans="1:28" ht="27.3" thickBot="1">
      <c r="A111" s="583"/>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 r="A113" s="205" t="s">
        <v>94</v>
      </c>
      <c r="B113" s="598">
        <f>Sheet1!E265</f>
        <v>0</v>
      </c>
      <c r="C113" s="599"/>
      <c r="D113" s="598">
        <f>Sheet1!E266</f>
        <v>0</v>
      </c>
      <c r="E113" s="599"/>
      <c r="F113" s="598">
        <f>Sheet1!E267</f>
        <v>0</v>
      </c>
      <c r="G113" s="599"/>
      <c r="H113" s="598">
        <f>Sheet1!E268</f>
        <v>0</v>
      </c>
      <c r="I113" s="599"/>
      <c r="J113" s="598">
        <f>Sheet1!E269</f>
        <v>0</v>
      </c>
      <c r="K113" s="599"/>
      <c r="L113" s="598">
        <f>Sheet1!E270</f>
        <v>0</v>
      </c>
      <c r="M113" s="599"/>
      <c r="N113" s="598">
        <f>Sheet1!E271</f>
        <v>0</v>
      </c>
      <c r="O113" s="599"/>
      <c r="P113" s="598">
        <f>Sheet1!E272</f>
        <v>0</v>
      </c>
      <c r="Q113" s="599"/>
      <c r="R113" s="598">
        <f>Sheet1!E273</f>
        <v>0</v>
      </c>
      <c r="S113" s="599"/>
      <c r="T113" s="598">
        <f>Sheet1!E274</f>
        <v>0</v>
      </c>
      <c r="U113" s="599"/>
      <c r="V113" s="598">
        <f>Sheet1!E275</f>
        <v>0</v>
      </c>
      <c r="W113" s="599"/>
      <c r="X113" s="598">
        <f>Sheet1!E276</f>
        <v>0</v>
      </c>
      <c r="Y113" s="599"/>
      <c r="AA113" s="605">
        <f>B113+D113+F113+H113+J113+L113+N113+P113+R113+T113+V113+X113</f>
        <v>0</v>
      </c>
      <c r="AB113" s="606"/>
    </row>
    <row r="115" spans="1:28" ht="15.3" thickBot="1"/>
    <row r="116" spans="1:28" ht="23.7" thickBot="1">
      <c r="A116" s="10"/>
      <c r="B116" s="600" t="s">
        <v>4</v>
      </c>
      <c r="C116" s="577"/>
      <c r="D116" s="577"/>
      <c r="E116" s="577"/>
      <c r="F116" s="577"/>
      <c r="G116" s="577"/>
      <c r="H116" s="577"/>
      <c r="I116" s="577"/>
      <c r="J116" s="577"/>
      <c r="K116" s="577"/>
      <c r="L116" s="577"/>
      <c r="M116" s="579"/>
      <c r="N116" s="601" t="s">
        <v>6</v>
      </c>
      <c r="O116" s="577"/>
      <c r="P116" s="577"/>
      <c r="Q116" s="577"/>
      <c r="R116" s="577"/>
      <c r="S116" s="579"/>
      <c r="T116" s="602" t="s">
        <v>8</v>
      </c>
      <c r="U116" s="577"/>
      <c r="V116" s="577"/>
      <c r="W116" s="577"/>
      <c r="X116" s="577"/>
      <c r="Y116" s="579"/>
    </row>
    <row r="117" spans="1:28" ht="16.8" customHeight="1">
      <c r="A117" s="10"/>
      <c r="B117" s="572" t="s">
        <v>81</v>
      </c>
      <c r="C117" s="573"/>
      <c r="D117" s="572" t="s">
        <v>36</v>
      </c>
      <c r="E117" s="573"/>
      <c r="F117" s="572" t="s">
        <v>82</v>
      </c>
      <c r="G117" s="573"/>
      <c r="H117" s="572" t="s">
        <v>41</v>
      </c>
      <c r="I117" s="573"/>
      <c r="J117" s="572" t="s">
        <v>99</v>
      </c>
      <c r="K117" s="573"/>
      <c r="L117" s="572" t="s">
        <v>100</v>
      </c>
      <c r="M117" s="573"/>
      <c r="N117" s="572" t="s">
        <v>85</v>
      </c>
      <c r="O117" s="573"/>
      <c r="P117" s="572" t="s">
        <v>86</v>
      </c>
      <c r="Q117" s="573"/>
      <c r="R117" s="572" t="s">
        <v>87</v>
      </c>
      <c r="S117" s="573"/>
      <c r="T117" s="572" t="s">
        <v>88</v>
      </c>
      <c r="U117" s="573"/>
      <c r="V117" s="572" t="s">
        <v>101</v>
      </c>
      <c r="W117" s="573"/>
      <c r="X117" s="572" t="s">
        <v>90</v>
      </c>
      <c r="Y117" s="573"/>
    </row>
    <row r="118" spans="1:28" ht="29.4">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292</v>
      </c>
      <c r="AB118" s="227" t="s">
        <v>102</v>
      </c>
    </row>
    <row r="119" spans="1:28">
      <c r="A119" s="60" t="s">
        <v>122</v>
      </c>
      <c r="B119" s="228">
        <f t="shared" ref="B119:P119" si="20">B4+B10+B16+B22+B28+B34+B40+B46+B52+B58+B64+B70+B76+B82+B88+B94+B100+B106+B112</f>
        <v>0</v>
      </c>
      <c r="C119" s="228">
        <f t="shared" si="20"/>
        <v>0</v>
      </c>
      <c r="D119" s="228">
        <f t="shared" si="20"/>
        <v>0</v>
      </c>
      <c r="E119" s="228">
        <f t="shared" si="20"/>
        <v>0</v>
      </c>
      <c r="F119" s="228">
        <f t="shared" si="20"/>
        <v>0</v>
      </c>
      <c r="G119" s="228">
        <f>Sheet1!G4+G10+G16+G22+G28+G34+G40+G46+G52+G58+G64+G70+G76+G82+G88+G94+G100+G106+G112</f>
        <v>0</v>
      </c>
      <c r="H119" s="228">
        <f t="shared" si="20"/>
        <v>0</v>
      </c>
      <c r="I119" s="228">
        <f t="shared" si="20"/>
        <v>0</v>
      </c>
      <c r="J119" s="228">
        <f t="shared" si="20"/>
        <v>0</v>
      </c>
      <c r="K119" s="228">
        <f t="shared" si="20"/>
        <v>0</v>
      </c>
      <c r="L119" s="228">
        <f t="shared" si="20"/>
        <v>0</v>
      </c>
      <c r="M119" s="228">
        <f t="shared" si="20"/>
        <v>0</v>
      </c>
      <c r="N119" s="228">
        <f t="shared" si="20"/>
        <v>0</v>
      </c>
      <c r="O119" s="228">
        <f t="shared" si="20"/>
        <v>0</v>
      </c>
      <c r="P119" s="228">
        <f t="shared" si="20"/>
        <v>0</v>
      </c>
      <c r="Q119" s="228">
        <f>Q4+Q10+Q16+Q22+Q28+Q34+Q40+Q46+Q52+Q58+Q64+Q70+Q76+P82+Q88+Q94+Q100+Q106+Q112</f>
        <v>0</v>
      </c>
      <c r="R119" s="228">
        <f t="shared" ref="R119:Y119" si="21">R4+R10+R16+R22+R28+R34+R40+R46+R52+R58+R64+R70+R76+R82+R88+R94+R100+R106+R112</f>
        <v>0</v>
      </c>
      <c r="S119" s="228">
        <f t="shared" si="21"/>
        <v>0</v>
      </c>
      <c r="T119" s="228">
        <f t="shared" si="21"/>
        <v>0</v>
      </c>
      <c r="U119" s="228">
        <f t="shared" si="21"/>
        <v>0</v>
      </c>
      <c r="V119" s="228">
        <f t="shared" si="21"/>
        <v>0</v>
      </c>
      <c r="W119" s="228">
        <f t="shared" si="21"/>
        <v>0</v>
      </c>
      <c r="X119" s="228">
        <f t="shared" si="21"/>
        <v>0</v>
      </c>
      <c r="Y119" s="228">
        <f t="shared" si="21"/>
        <v>0</v>
      </c>
      <c r="AA119" s="229">
        <f>B119+D119+F119+H119+J119+L119+N119+P119+R119+T119+V119+X119</f>
        <v>0</v>
      </c>
      <c r="AB119" s="229">
        <f>C119+E119+G119+I119+K119+M119+O119+Q119+S119+U119+W119+Y119</f>
        <v>0</v>
      </c>
    </row>
    <row r="120" spans="1:28">
      <c r="A120" s="230" t="s">
        <v>123</v>
      </c>
      <c r="B120" s="609">
        <f>B5+B11+B17+B23+B29+B35+B41+B47+B53+B59+B65+B71+B77+B83+B89+B95+B101+B107+B113</f>
        <v>0</v>
      </c>
      <c r="C120" s="599"/>
      <c r="D120" s="609">
        <f>D5+D11+D17+D23+D29+D35+D41+D47+D53+D59+D65+D71+D77+D83+D89+D95+D101+D107+D113</f>
        <v>0</v>
      </c>
      <c r="E120" s="599"/>
      <c r="F120" s="609">
        <f>F5+F11+F17+F23+F29+F35+F41+F47+F53+F59+F65+F71+F77+F83+F89+F95+F101+F107+F113</f>
        <v>0</v>
      </c>
      <c r="G120" s="599"/>
      <c r="H120" s="609">
        <f>H5+H11+H17+H23+H29+H35+H41+H47+H53+H59+H65+H71+H77+H83+H89+H95+H101+H107+H113</f>
        <v>0</v>
      </c>
      <c r="I120" s="599"/>
      <c r="J120" s="609">
        <f>J5+J11+J17+J23+J29+J35+J41+J47+J53+J59+J65+J71+J77+J83+J89+J95+J101+J107+J113</f>
        <v>0</v>
      </c>
      <c r="K120" s="599"/>
      <c r="L120" s="609">
        <f>L5+L11+L17+L23+L29+L35+L41+L47+L53+L59+L65+L71+L77+L83+L89+L95+L101+L107+L113</f>
        <v>0</v>
      </c>
      <c r="M120" s="599"/>
      <c r="N120" s="609">
        <f>N5+N11+N17+N23+N29+N35+N41+N47+N53+N59+N65+N71+N77+N83+N89+N95+N101+N107+N113</f>
        <v>0</v>
      </c>
      <c r="O120" s="599"/>
      <c r="P120" s="609">
        <f>P5+P11+P17+P23+P29+P35+P41+P47+P53+P59+P65+P71+P77+P83+P89+P95+P101+P107+P113</f>
        <v>0</v>
      </c>
      <c r="Q120" s="599"/>
      <c r="R120" s="609">
        <f>R5+R11+R17+R23+R29+R35+R41+R47+R53+R59+R65+R71+R77+R83+R89+R95+R101+R107+R113</f>
        <v>0</v>
      </c>
      <c r="S120" s="599"/>
      <c r="T120" s="609">
        <f>T5+T11+T17+T23+T29+T35+T41+T47+T53+T59+T65+T71+T77+T83+T89+T95+T101+T107+T113</f>
        <v>0</v>
      </c>
      <c r="U120" s="599"/>
      <c r="V120" s="609">
        <f>V5+V11+V17+V23+V29+V35+V41+V47+V53+V59+V65+V71+V77+V83+V89+V95+V101+V107+V113</f>
        <v>0</v>
      </c>
      <c r="W120" s="599"/>
      <c r="X120" s="609">
        <f>X5+X11+X17+X23+X29+X35+X41+X47+X53+X59+X65+X71+X77+X83+X89+X95+X101+X107+X113</f>
        <v>0</v>
      </c>
      <c r="Y120" s="599"/>
      <c r="Z120" s="1"/>
      <c r="AA120" s="610">
        <f>SUM(B120:Y120)</f>
        <v>0</v>
      </c>
      <c r="AB120" s="599"/>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1198E-8DC2-4CB0-8C98-6D79DEA86D25}">
  <sheetPr>
    <tabColor rgb="FF92D050"/>
  </sheetPr>
  <dimension ref="A1:AB120"/>
  <sheetViews>
    <sheetView zoomScale="70" zoomScaleNormal="70" workbookViewId="0">
      <selection activeCell="F4" sqref="F4"/>
    </sheetView>
  </sheetViews>
  <sheetFormatPr defaultRowHeight="15"/>
  <cols>
    <col min="1" max="1" width="22.1015625" style="60" customWidth="1"/>
    <col min="2" max="25" width="9.1015625" style="60" bestFit="1" customWidth="1"/>
  </cols>
  <sheetData>
    <row r="1" spans="1:28" ht="23.7" thickBot="1">
      <c r="A1" s="10"/>
      <c r="B1" s="600" t="s">
        <v>4</v>
      </c>
      <c r="C1" s="577"/>
      <c r="D1" s="577"/>
      <c r="E1" s="577"/>
      <c r="F1" s="577"/>
      <c r="G1" s="577"/>
      <c r="H1" s="577"/>
      <c r="I1" s="577"/>
      <c r="J1" s="577"/>
      <c r="K1" s="577"/>
      <c r="L1" s="577"/>
      <c r="M1" s="579"/>
      <c r="N1" s="601" t="s">
        <v>6</v>
      </c>
      <c r="O1" s="577"/>
      <c r="P1" s="577"/>
      <c r="Q1" s="577"/>
      <c r="R1" s="577"/>
      <c r="S1" s="579"/>
      <c r="T1" s="602" t="s">
        <v>8</v>
      </c>
      <c r="U1" s="577"/>
      <c r="V1" s="577"/>
      <c r="W1" s="577"/>
      <c r="X1" s="577"/>
      <c r="Y1" s="579"/>
    </row>
    <row r="2" spans="1:28" ht="16.8" customHeight="1">
      <c r="A2" s="582" t="s">
        <v>98</v>
      </c>
      <c r="B2" s="572" t="s">
        <v>81</v>
      </c>
      <c r="C2" s="573"/>
      <c r="D2" s="572" t="s">
        <v>36</v>
      </c>
      <c r="E2" s="573"/>
      <c r="F2" s="572" t="s">
        <v>82</v>
      </c>
      <c r="G2" s="573"/>
      <c r="H2" s="572" t="s">
        <v>41</v>
      </c>
      <c r="I2" s="573"/>
      <c r="J2" s="572" t="s">
        <v>99</v>
      </c>
      <c r="K2" s="573"/>
      <c r="L2" s="572" t="s">
        <v>100</v>
      </c>
      <c r="M2" s="573"/>
      <c r="N2" s="572" t="s">
        <v>85</v>
      </c>
      <c r="O2" s="573"/>
      <c r="P2" s="572" t="s">
        <v>86</v>
      </c>
      <c r="Q2" s="573"/>
      <c r="R2" s="572" t="s">
        <v>87</v>
      </c>
      <c r="S2" s="573"/>
      <c r="T2" s="572" t="s">
        <v>88</v>
      </c>
      <c r="U2" s="573"/>
      <c r="V2" s="572" t="s">
        <v>101</v>
      </c>
      <c r="W2" s="573"/>
      <c r="X2" s="572" t="s">
        <v>90</v>
      </c>
      <c r="Y2" s="573"/>
    </row>
    <row r="3" spans="1:28" ht="27.3" thickBot="1">
      <c r="A3" s="583"/>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 r="A5" s="205" t="s">
        <v>94</v>
      </c>
      <c r="B5" s="611">
        <f>Sheet1!E277</f>
        <v>0</v>
      </c>
      <c r="C5" s="612"/>
      <c r="D5" s="611">
        <f>Sheet1!E278</f>
        <v>0</v>
      </c>
      <c r="E5" s="612"/>
      <c r="F5" s="611">
        <f>Sheet1!E279</f>
        <v>0</v>
      </c>
      <c r="G5" s="612"/>
      <c r="H5" s="611">
        <f>Sheet1!E280</f>
        <v>0</v>
      </c>
      <c r="I5" s="612"/>
      <c r="J5" s="611">
        <f>Sheet1!E281</f>
        <v>0</v>
      </c>
      <c r="K5" s="612"/>
      <c r="L5" s="611">
        <f>Sheet1!E282</f>
        <v>0</v>
      </c>
      <c r="M5" s="612"/>
      <c r="N5" s="611">
        <f>Sheet1!E283</f>
        <v>0</v>
      </c>
      <c r="O5" s="612"/>
      <c r="P5" s="611">
        <f>Sheet1!E284</f>
        <v>0</v>
      </c>
      <c r="Q5" s="612"/>
      <c r="R5" s="611">
        <f>Sheet1!E285</f>
        <v>0</v>
      </c>
      <c r="S5" s="612"/>
      <c r="T5" s="611">
        <f>Sheet1!E286</f>
        <v>0</v>
      </c>
      <c r="U5" s="612"/>
      <c r="V5" s="611">
        <f>Sheet1!E287</f>
        <v>0</v>
      </c>
      <c r="W5" s="612"/>
      <c r="X5" s="611">
        <f>Sheet1!E288</f>
        <v>0</v>
      </c>
      <c r="Y5" s="612"/>
      <c r="AA5" s="616">
        <f>B5+D5+F5+H5+J5+L5+N5+P5+R5+T5+V5+X5</f>
        <v>0</v>
      </c>
      <c r="AB5" s="586"/>
    </row>
    <row r="6" spans="1:28" ht="14.7"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600" t="s">
        <v>4</v>
      </c>
      <c r="C7" s="577"/>
      <c r="D7" s="577"/>
      <c r="E7" s="577"/>
      <c r="F7" s="577"/>
      <c r="G7" s="577"/>
      <c r="H7" s="577"/>
      <c r="I7" s="577"/>
      <c r="J7" s="577"/>
      <c r="K7" s="577"/>
      <c r="L7" s="577"/>
      <c r="M7" s="579"/>
      <c r="N7" s="601" t="s">
        <v>6</v>
      </c>
      <c r="O7" s="577"/>
      <c r="P7" s="577"/>
      <c r="Q7" s="577"/>
      <c r="R7" s="577"/>
      <c r="S7" s="579"/>
      <c r="T7" s="602" t="s">
        <v>8</v>
      </c>
      <c r="U7" s="577"/>
      <c r="V7" s="577"/>
      <c r="W7" s="577"/>
      <c r="X7" s="577"/>
      <c r="Y7" s="579"/>
    </row>
    <row r="8" spans="1:28" ht="16.8" customHeight="1">
      <c r="A8" s="582" t="s">
        <v>98</v>
      </c>
      <c r="B8" s="572" t="s">
        <v>81</v>
      </c>
      <c r="C8" s="573"/>
      <c r="D8" s="572" t="s">
        <v>36</v>
      </c>
      <c r="E8" s="573"/>
      <c r="F8" s="572" t="s">
        <v>82</v>
      </c>
      <c r="G8" s="573"/>
      <c r="H8" s="572" t="s">
        <v>41</v>
      </c>
      <c r="I8" s="573"/>
      <c r="J8" s="572" t="s">
        <v>99</v>
      </c>
      <c r="K8" s="573"/>
      <c r="L8" s="572" t="s">
        <v>100</v>
      </c>
      <c r="M8" s="573"/>
      <c r="N8" s="572" t="s">
        <v>85</v>
      </c>
      <c r="O8" s="573"/>
      <c r="P8" s="572" t="s">
        <v>86</v>
      </c>
      <c r="Q8" s="573"/>
      <c r="R8" s="572" t="s">
        <v>87</v>
      </c>
      <c r="S8" s="573"/>
      <c r="T8" s="572" t="s">
        <v>88</v>
      </c>
      <c r="U8" s="573"/>
      <c r="V8" s="572" t="s">
        <v>101</v>
      </c>
      <c r="W8" s="573"/>
      <c r="X8" s="572" t="s">
        <v>90</v>
      </c>
      <c r="Y8" s="573"/>
    </row>
    <row r="9" spans="1:28" ht="27.3" thickBot="1">
      <c r="A9" s="583"/>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59">
        <f>Sheet1!D289</f>
        <v>0</v>
      </c>
      <c r="C10" s="59">
        <f>Sheet1!G289</f>
        <v>0</v>
      </c>
      <c r="D10" s="59">
        <f>Sheet1!D290</f>
        <v>0</v>
      </c>
      <c r="E10" s="59">
        <f>Sheet1!G290</f>
        <v>0</v>
      </c>
      <c r="F10" s="161">
        <f>Sheet1!D291</f>
        <v>0</v>
      </c>
      <c r="G10" s="161">
        <f>Sheet1!G291</f>
        <v>0</v>
      </c>
      <c r="H10" s="59">
        <f>Sheet1!D292</f>
        <v>0</v>
      </c>
      <c r="I10" s="59">
        <f>Sheet1!G292</f>
        <v>0</v>
      </c>
      <c r="J10" s="59">
        <f>Sheet1!D293</f>
        <v>0</v>
      </c>
      <c r="K10" s="59">
        <f>Sheet1!G293</f>
        <v>0</v>
      </c>
      <c r="L10" s="59">
        <f>Sheet1!D294</f>
        <v>0</v>
      </c>
      <c r="M10" s="59">
        <f>Sheet1!G294</f>
        <v>0</v>
      </c>
      <c r="N10" s="59">
        <f>Sheet1!D295</f>
        <v>0</v>
      </c>
      <c r="O10" s="59">
        <f>Sheet1!G295</f>
        <v>0</v>
      </c>
      <c r="P10" s="59">
        <f>Sheet1!D296</f>
        <v>0</v>
      </c>
      <c r="Q10" s="59">
        <f>Sheet1!G296</f>
        <v>0</v>
      </c>
      <c r="R10" s="59">
        <f>Sheet1!D297</f>
        <v>0</v>
      </c>
      <c r="S10" s="59">
        <f>Sheet1!G297</f>
        <v>0</v>
      </c>
      <c r="T10" s="59">
        <f>Sheet1!D298</f>
        <v>0</v>
      </c>
      <c r="U10" s="59">
        <f>Sheet1!G298</f>
        <v>0</v>
      </c>
      <c r="V10" s="59">
        <f>Sheet1!D299</f>
        <v>0</v>
      </c>
      <c r="W10" s="59">
        <f>Sheet1!G299</f>
        <v>0</v>
      </c>
      <c r="X10" s="59">
        <f>Sheet1!D300</f>
        <v>0</v>
      </c>
      <c r="Y10" s="59">
        <f>Sheet1!G300</f>
        <v>0</v>
      </c>
      <c r="AA10" s="111">
        <f>B10+D10+F10+H10+J10+L10+N10+P10+R10+T10+V10+X10</f>
        <v>0</v>
      </c>
      <c r="AB10">
        <f>C10+E10+G10+I10+K10+M10+O10+Q10+S10+U10+W10+Y10</f>
        <v>0</v>
      </c>
    </row>
    <row r="11" spans="1:28" ht="14.4">
      <c r="A11" s="205" t="s">
        <v>94</v>
      </c>
      <c r="B11" s="613">
        <f>Sheet1!E289</f>
        <v>0</v>
      </c>
      <c r="C11" s="571"/>
      <c r="D11" s="613">
        <f>Sheet1!E290</f>
        <v>0</v>
      </c>
      <c r="E11" s="571"/>
      <c r="F11" s="613">
        <f>Sheet1!E291</f>
        <v>0</v>
      </c>
      <c r="G11" s="571"/>
      <c r="H11" s="613">
        <f>Sheet1!E292</f>
        <v>0</v>
      </c>
      <c r="I11" s="571"/>
      <c r="J11" s="613">
        <f>Sheet1!E293</f>
        <v>0</v>
      </c>
      <c r="K11" s="571"/>
      <c r="L11" s="613">
        <f>Sheet1!E294</f>
        <v>0</v>
      </c>
      <c r="M11" s="571"/>
      <c r="N11" s="613">
        <f>Sheet1!E295</f>
        <v>0</v>
      </c>
      <c r="O11" s="571"/>
      <c r="P11" s="613">
        <f>Sheet1!E296</f>
        <v>0</v>
      </c>
      <c r="Q11" s="571"/>
      <c r="R11" s="613">
        <f>Sheet1!E297</f>
        <v>0</v>
      </c>
      <c r="S11" s="571"/>
      <c r="T11" s="613">
        <f>Sheet1!E298</f>
        <v>0</v>
      </c>
      <c r="U11" s="571"/>
      <c r="V11" s="613">
        <f>Sheet1!E299</f>
        <v>0</v>
      </c>
      <c r="W11" s="571"/>
      <c r="X11" s="613">
        <f>Sheet1!E300</f>
        <v>0</v>
      </c>
      <c r="Y11" s="571"/>
      <c r="AA11" s="616">
        <f>B11+D11+F11+H11+J11+L11+N11+P11+R11+T11+V11+X11</f>
        <v>0</v>
      </c>
      <c r="AB11" s="586"/>
    </row>
    <row r="12" spans="1:28" ht="15.3" thickBot="1"/>
    <row r="13" spans="1:28" ht="23.7" thickBot="1">
      <c r="A13" s="10"/>
      <c r="B13" s="600" t="s">
        <v>4</v>
      </c>
      <c r="C13" s="577"/>
      <c r="D13" s="577"/>
      <c r="E13" s="577"/>
      <c r="F13" s="577"/>
      <c r="G13" s="577"/>
      <c r="H13" s="577"/>
      <c r="I13" s="577"/>
      <c r="J13" s="577"/>
      <c r="K13" s="577"/>
      <c r="L13" s="577"/>
      <c r="M13" s="579"/>
      <c r="N13" s="601" t="s">
        <v>6</v>
      </c>
      <c r="O13" s="577"/>
      <c r="P13" s="577"/>
      <c r="Q13" s="577"/>
      <c r="R13" s="577"/>
      <c r="S13" s="579"/>
      <c r="T13" s="602" t="s">
        <v>8</v>
      </c>
      <c r="U13" s="577"/>
      <c r="V13" s="577"/>
      <c r="W13" s="577"/>
      <c r="X13" s="577"/>
      <c r="Y13" s="579"/>
    </row>
    <row r="14" spans="1:28" ht="16.8" customHeight="1">
      <c r="A14" s="582" t="s">
        <v>98</v>
      </c>
      <c r="B14" s="572" t="s">
        <v>81</v>
      </c>
      <c r="C14" s="573"/>
      <c r="D14" s="572" t="s">
        <v>36</v>
      </c>
      <c r="E14" s="573"/>
      <c r="F14" s="572" t="s">
        <v>82</v>
      </c>
      <c r="G14" s="573"/>
      <c r="H14" s="572" t="s">
        <v>41</v>
      </c>
      <c r="I14" s="573"/>
      <c r="J14" s="572" t="s">
        <v>99</v>
      </c>
      <c r="K14" s="573"/>
      <c r="L14" s="572" t="s">
        <v>100</v>
      </c>
      <c r="M14" s="573"/>
      <c r="N14" s="572" t="s">
        <v>85</v>
      </c>
      <c r="O14" s="573"/>
      <c r="P14" s="572" t="s">
        <v>86</v>
      </c>
      <c r="Q14" s="573"/>
      <c r="R14" s="572" t="s">
        <v>87</v>
      </c>
      <c r="S14" s="573"/>
      <c r="T14" s="572" t="s">
        <v>88</v>
      </c>
      <c r="U14" s="573"/>
      <c r="V14" s="572" t="s">
        <v>101</v>
      </c>
      <c r="W14" s="573"/>
      <c r="X14" s="572" t="s">
        <v>90</v>
      </c>
      <c r="Y14" s="573"/>
    </row>
    <row r="15" spans="1:28" ht="27.3" thickBot="1">
      <c r="A15" s="583"/>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 r="A17" s="205" t="s">
        <v>94</v>
      </c>
      <c r="B17" s="613">
        <f>Sheet1!E301</f>
        <v>0</v>
      </c>
      <c r="C17" s="571"/>
      <c r="D17" s="613">
        <f>Sheet1!E302</f>
        <v>0</v>
      </c>
      <c r="E17" s="571"/>
      <c r="F17" s="613">
        <f>Sheet1!E303</f>
        <v>0</v>
      </c>
      <c r="G17" s="571"/>
      <c r="H17" s="613">
        <f>Sheet1!E304</f>
        <v>0</v>
      </c>
      <c r="I17" s="571"/>
      <c r="J17" s="613">
        <f>Sheet1!E305</f>
        <v>0</v>
      </c>
      <c r="K17" s="571"/>
      <c r="L17" s="613">
        <f>Sheet1!E306</f>
        <v>0</v>
      </c>
      <c r="M17" s="571"/>
      <c r="N17" s="613">
        <f>Sheet1!E307</f>
        <v>0</v>
      </c>
      <c r="O17" s="571"/>
      <c r="P17" s="613">
        <f>Sheet1!E308</f>
        <v>0</v>
      </c>
      <c r="Q17" s="571"/>
      <c r="R17" s="613">
        <f>Sheet1!E309</f>
        <v>0</v>
      </c>
      <c r="S17" s="571"/>
      <c r="T17" s="613">
        <f>Sheet1!E310</f>
        <v>0</v>
      </c>
      <c r="U17" s="571"/>
      <c r="V17" s="613">
        <f>Sheet1!E311</f>
        <v>0</v>
      </c>
      <c r="W17" s="571"/>
      <c r="X17" s="613">
        <f>Sheet1!E312</f>
        <v>0</v>
      </c>
      <c r="Y17" s="571"/>
      <c r="AA17" s="616">
        <f>B17+D17+F17+H17+J17+L17+N17+P17+R17+T17+V17+X17</f>
        <v>0</v>
      </c>
      <c r="AB17" s="586"/>
    </row>
    <row r="18" spans="1:28" ht="15.3" thickBot="1"/>
    <row r="19" spans="1:28" ht="23.7" thickBot="1">
      <c r="A19" s="10"/>
      <c r="B19" s="600" t="s">
        <v>4</v>
      </c>
      <c r="C19" s="577"/>
      <c r="D19" s="577"/>
      <c r="E19" s="577"/>
      <c r="F19" s="577"/>
      <c r="G19" s="577"/>
      <c r="H19" s="577"/>
      <c r="I19" s="577"/>
      <c r="J19" s="577"/>
      <c r="K19" s="577"/>
      <c r="L19" s="577"/>
      <c r="M19" s="579"/>
      <c r="N19" s="601" t="s">
        <v>6</v>
      </c>
      <c r="O19" s="577"/>
      <c r="P19" s="577"/>
      <c r="Q19" s="577"/>
      <c r="R19" s="577"/>
      <c r="S19" s="579"/>
      <c r="T19" s="602" t="s">
        <v>8</v>
      </c>
      <c r="U19" s="577"/>
      <c r="V19" s="577"/>
      <c r="W19" s="577"/>
      <c r="X19" s="577"/>
      <c r="Y19" s="579"/>
    </row>
    <row r="20" spans="1:28" ht="16.8" customHeight="1">
      <c r="A20" s="582" t="s">
        <v>98</v>
      </c>
      <c r="B20" s="572" t="s">
        <v>81</v>
      </c>
      <c r="C20" s="573"/>
      <c r="D20" s="572" t="s">
        <v>36</v>
      </c>
      <c r="E20" s="573"/>
      <c r="F20" s="572" t="s">
        <v>82</v>
      </c>
      <c r="G20" s="573"/>
      <c r="H20" s="572" t="s">
        <v>41</v>
      </c>
      <c r="I20" s="573"/>
      <c r="J20" s="572" t="s">
        <v>99</v>
      </c>
      <c r="K20" s="573"/>
      <c r="L20" s="572" t="s">
        <v>100</v>
      </c>
      <c r="M20" s="573"/>
      <c r="N20" s="572" t="s">
        <v>85</v>
      </c>
      <c r="O20" s="573"/>
      <c r="P20" s="572" t="s">
        <v>86</v>
      </c>
      <c r="Q20" s="573"/>
      <c r="R20" s="572" t="s">
        <v>87</v>
      </c>
      <c r="S20" s="573"/>
      <c r="T20" s="572" t="s">
        <v>88</v>
      </c>
      <c r="U20" s="573"/>
      <c r="V20" s="572" t="s">
        <v>101</v>
      </c>
      <c r="W20" s="573"/>
      <c r="X20" s="572" t="s">
        <v>90</v>
      </c>
      <c r="Y20" s="573"/>
    </row>
    <row r="21" spans="1:28" ht="27.3" thickBot="1">
      <c r="A21" s="583"/>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1</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1</v>
      </c>
      <c r="AB22">
        <f>C22+E22+G22+I22+K22+M22+O22+Q22+S22+U22+W22+Y22</f>
        <v>0</v>
      </c>
    </row>
    <row r="23" spans="1:28" ht="14.4">
      <c r="A23" s="205" t="s">
        <v>94</v>
      </c>
      <c r="B23" s="613">
        <f>Sheet1!E313</f>
        <v>0</v>
      </c>
      <c r="C23" s="571"/>
      <c r="D23" s="613">
        <f>Sheet1!E314</f>
        <v>0</v>
      </c>
      <c r="E23" s="571"/>
      <c r="F23" s="613">
        <f>Sheet1!E315</f>
        <v>0</v>
      </c>
      <c r="G23" s="571"/>
      <c r="H23" s="613">
        <f>Sheet1!E316</f>
        <v>0</v>
      </c>
      <c r="I23" s="571"/>
      <c r="J23" s="613">
        <f>Sheet1!E317</f>
        <v>0</v>
      </c>
      <c r="K23" s="571"/>
      <c r="L23" s="613">
        <f>Sheet1!E318</f>
        <v>0</v>
      </c>
      <c r="M23" s="571"/>
      <c r="N23" s="613">
        <f>Sheet1!E319</f>
        <v>0</v>
      </c>
      <c r="O23" s="571"/>
      <c r="P23" s="613">
        <f>Sheet1!E320</f>
        <v>0</v>
      </c>
      <c r="Q23" s="571"/>
      <c r="R23" s="613">
        <f>Sheet1!E321</f>
        <v>0</v>
      </c>
      <c r="S23" s="571"/>
      <c r="T23" s="613">
        <f>Sheet1!E322</f>
        <v>0</v>
      </c>
      <c r="U23" s="571"/>
      <c r="V23" s="613">
        <f>Sheet1!E323</f>
        <v>0</v>
      </c>
      <c r="W23" s="571"/>
      <c r="X23" s="613">
        <f>Sheet1!E324</f>
        <v>0</v>
      </c>
      <c r="Y23" s="571"/>
      <c r="AA23" s="616">
        <f>B23+D23+F23+H23+J23+L23+N23+P23+R23+T23+V23+X23</f>
        <v>0</v>
      </c>
      <c r="AB23" s="586"/>
    </row>
    <row r="24" spans="1:28" ht="15.3" thickBot="1"/>
    <row r="25" spans="1:28" ht="23.7" thickBot="1">
      <c r="A25" s="10"/>
      <c r="B25" s="600" t="s">
        <v>4</v>
      </c>
      <c r="C25" s="577"/>
      <c r="D25" s="577"/>
      <c r="E25" s="577"/>
      <c r="F25" s="577"/>
      <c r="G25" s="577"/>
      <c r="H25" s="577"/>
      <c r="I25" s="577"/>
      <c r="J25" s="577"/>
      <c r="K25" s="577"/>
      <c r="L25" s="577"/>
      <c r="M25" s="579"/>
      <c r="N25" s="601" t="s">
        <v>6</v>
      </c>
      <c r="O25" s="577"/>
      <c r="P25" s="577"/>
      <c r="Q25" s="577"/>
      <c r="R25" s="577"/>
      <c r="S25" s="579"/>
      <c r="T25" s="602" t="s">
        <v>8</v>
      </c>
      <c r="U25" s="577"/>
      <c r="V25" s="577"/>
      <c r="W25" s="577"/>
      <c r="X25" s="577"/>
      <c r="Y25" s="579"/>
    </row>
    <row r="26" spans="1:28" ht="16.8" customHeight="1">
      <c r="A26" s="582" t="s">
        <v>98</v>
      </c>
      <c r="B26" s="572" t="s">
        <v>81</v>
      </c>
      <c r="C26" s="573"/>
      <c r="D26" s="572" t="s">
        <v>36</v>
      </c>
      <c r="E26" s="573"/>
      <c r="F26" s="572" t="s">
        <v>82</v>
      </c>
      <c r="G26" s="573"/>
      <c r="H26" s="572" t="s">
        <v>41</v>
      </c>
      <c r="I26" s="573"/>
      <c r="J26" s="572" t="s">
        <v>99</v>
      </c>
      <c r="K26" s="573"/>
      <c r="L26" s="572" t="s">
        <v>100</v>
      </c>
      <c r="M26" s="573"/>
      <c r="N26" s="572" t="s">
        <v>85</v>
      </c>
      <c r="O26" s="573"/>
      <c r="P26" s="572" t="s">
        <v>86</v>
      </c>
      <c r="Q26" s="573"/>
      <c r="R26" s="572" t="s">
        <v>87</v>
      </c>
      <c r="S26" s="573"/>
      <c r="T26" s="572" t="s">
        <v>88</v>
      </c>
      <c r="U26" s="573"/>
      <c r="V26" s="572" t="s">
        <v>101</v>
      </c>
      <c r="W26" s="573"/>
      <c r="X26" s="572" t="s">
        <v>90</v>
      </c>
      <c r="Y26" s="573"/>
    </row>
    <row r="27" spans="1:28" ht="27.3" thickBot="1">
      <c r="A27" s="583"/>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 r="A29" s="205" t="s">
        <v>94</v>
      </c>
      <c r="B29" s="613">
        <f>Sheet1!E325</f>
        <v>0</v>
      </c>
      <c r="C29" s="571"/>
      <c r="D29" s="613">
        <f>Sheet1!E326</f>
        <v>0</v>
      </c>
      <c r="E29" s="571"/>
      <c r="F29" s="613">
        <f>Sheet1!E327</f>
        <v>0</v>
      </c>
      <c r="G29" s="571"/>
      <c r="H29" s="613">
        <f>Sheet1!E328</f>
        <v>0</v>
      </c>
      <c r="I29" s="571"/>
      <c r="J29" s="613">
        <f>Sheet1!E329</f>
        <v>0</v>
      </c>
      <c r="K29" s="571"/>
      <c r="L29" s="613">
        <f>Sheet1!E330</f>
        <v>0</v>
      </c>
      <c r="M29" s="571"/>
      <c r="N29" s="613">
        <f>Sheet1!E331</f>
        <v>0</v>
      </c>
      <c r="O29" s="571"/>
      <c r="P29" s="613">
        <f>Sheet1!E332</f>
        <v>0</v>
      </c>
      <c r="Q29" s="571"/>
      <c r="R29" s="613">
        <f>Sheet1!E333</f>
        <v>0</v>
      </c>
      <c r="S29" s="571"/>
      <c r="T29" s="613">
        <f>Sheet1!E334</f>
        <v>0</v>
      </c>
      <c r="U29" s="571"/>
      <c r="V29" s="613">
        <f>Sheet1!E335</f>
        <v>0</v>
      </c>
      <c r="W29" s="571"/>
      <c r="X29" s="613">
        <f>Sheet1!E336</f>
        <v>0</v>
      </c>
      <c r="Y29" s="571"/>
      <c r="AA29" s="616">
        <f>B29+D29+F29+H29+J29+L29+N29+P29+R29+T29+V29+X29</f>
        <v>0</v>
      </c>
      <c r="AB29" s="586"/>
    </row>
    <row r="30" spans="1:28" ht="15.3" thickBot="1"/>
    <row r="31" spans="1:28" ht="23.7" thickBot="1">
      <c r="A31" s="10"/>
      <c r="B31" s="600" t="s">
        <v>4</v>
      </c>
      <c r="C31" s="577"/>
      <c r="D31" s="577"/>
      <c r="E31" s="577"/>
      <c r="F31" s="577"/>
      <c r="G31" s="577"/>
      <c r="H31" s="577"/>
      <c r="I31" s="577"/>
      <c r="J31" s="577"/>
      <c r="K31" s="577"/>
      <c r="L31" s="577"/>
      <c r="M31" s="579"/>
      <c r="N31" s="601" t="s">
        <v>6</v>
      </c>
      <c r="O31" s="577"/>
      <c r="P31" s="577"/>
      <c r="Q31" s="577"/>
      <c r="R31" s="577"/>
      <c r="S31" s="579"/>
      <c r="T31" s="602" t="s">
        <v>8</v>
      </c>
      <c r="U31" s="577"/>
      <c r="V31" s="577"/>
      <c r="W31" s="577"/>
      <c r="X31" s="577"/>
      <c r="Y31" s="579"/>
    </row>
    <row r="32" spans="1:28" ht="16.8" customHeight="1">
      <c r="A32" s="582" t="s">
        <v>98</v>
      </c>
      <c r="B32" s="572" t="s">
        <v>81</v>
      </c>
      <c r="C32" s="573"/>
      <c r="D32" s="572" t="s">
        <v>36</v>
      </c>
      <c r="E32" s="573"/>
      <c r="F32" s="572" t="s">
        <v>82</v>
      </c>
      <c r="G32" s="573"/>
      <c r="H32" s="572" t="s">
        <v>41</v>
      </c>
      <c r="I32" s="573"/>
      <c r="J32" s="572" t="s">
        <v>99</v>
      </c>
      <c r="K32" s="573"/>
      <c r="L32" s="572" t="s">
        <v>100</v>
      </c>
      <c r="M32" s="573"/>
      <c r="N32" s="572" t="s">
        <v>85</v>
      </c>
      <c r="O32" s="573"/>
      <c r="P32" s="572" t="s">
        <v>86</v>
      </c>
      <c r="Q32" s="573"/>
      <c r="R32" s="572" t="s">
        <v>87</v>
      </c>
      <c r="S32" s="573"/>
      <c r="T32" s="572" t="s">
        <v>88</v>
      </c>
      <c r="U32" s="573"/>
      <c r="V32" s="572" t="s">
        <v>101</v>
      </c>
      <c r="W32" s="573"/>
      <c r="X32" s="572" t="s">
        <v>90</v>
      </c>
      <c r="Y32" s="573"/>
    </row>
    <row r="33" spans="1:28" ht="27.3" thickBot="1">
      <c r="A33" s="583"/>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59">
        <f>Sheet1!D337</f>
        <v>0</v>
      </c>
      <c r="C34" s="59">
        <f>Sheet1!G337</f>
        <v>0</v>
      </c>
      <c r="D34" s="59">
        <f>Sheet1!D338</f>
        <v>0</v>
      </c>
      <c r="E34" s="59">
        <f>Sheet1!G338</f>
        <v>0</v>
      </c>
      <c r="F34" s="161">
        <f>Sheet1!D339</f>
        <v>6</v>
      </c>
      <c r="G34" s="161">
        <f>Sheet1!G339</f>
        <v>0</v>
      </c>
      <c r="H34" s="59">
        <f>Sheet1!D340</f>
        <v>0</v>
      </c>
      <c r="I34" s="59">
        <f>Sheet1!G340</f>
        <v>0</v>
      </c>
      <c r="J34" s="59">
        <f>Sheet1!D341</f>
        <v>0</v>
      </c>
      <c r="K34" s="59">
        <f>Sheet1!G341</f>
        <v>0</v>
      </c>
      <c r="L34" s="59">
        <f>Sheet1!D342</f>
        <v>0</v>
      </c>
      <c r="M34" s="59">
        <f>Sheet1!G342</f>
        <v>0</v>
      </c>
      <c r="N34" s="59">
        <f>Sheet1!D343</f>
        <v>0</v>
      </c>
      <c r="O34" s="59">
        <f>Sheet1!G343</f>
        <v>0</v>
      </c>
      <c r="P34" s="59">
        <f>Sheet1!D344</f>
        <v>0</v>
      </c>
      <c r="Q34" s="59">
        <f>Sheet1!G344</f>
        <v>0</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6</v>
      </c>
      <c r="AB34">
        <f>C34+E34+G34+I34+K34+M34+O34+Q34+S34+U34+W34+Y34</f>
        <v>0</v>
      </c>
    </row>
    <row r="35" spans="1:28" ht="14.4">
      <c r="A35" s="205" t="s">
        <v>94</v>
      </c>
      <c r="B35" s="614">
        <f>Sheet1!E337</f>
        <v>0</v>
      </c>
      <c r="C35" s="581"/>
      <c r="D35" s="614">
        <f>Sheet1!E338</f>
        <v>0</v>
      </c>
      <c r="E35" s="581"/>
      <c r="F35" s="614">
        <f>Sheet1!E339</f>
        <v>0</v>
      </c>
      <c r="G35" s="581"/>
      <c r="H35" s="614">
        <f>Sheet1!E340</f>
        <v>0</v>
      </c>
      <c r="I35" s="581"/>
      <c r="J35" s="614">
        <f>Sheet1!E341</f>
        <v>0</v>
      </c>
      <c r="K35" s="581"/>
      <c r="L35" s="614">
        <f>Sheet1!E342</f>
        <v>0</v>
      </c>
      <c r="M35" s="581"/>
      <c r="N35" s="614">
        <f>Sheet1!E343</f>
        <v>0</v>
      </c>
      <c r="O35" s="581"/>
      <c r="P35" s="614">
        <f>Sheet1!E344</f>
        <v>0</v>
      </c>
      <c r="Q35" s="581"/>
      <c r="R35" s="614">
        <f>Sheet1!E345</f>
        <v>0</v>
      </c>
      <c r="S35" s="581"/>
      <c r="T35" s="614">
        <f>Sheet1!E346</f>
        <v>0</v>
      </c>
      <c r="U35" s="581"/>
      <c r="V35" s="614">
        <f>Sheet1!E347</f>
        <v>0</v>
      </c>
      <c r="W35" s="581"/>
      <c r="X35" s="614">
        <f>Sheet1!E348</f>
        <v>0</v>
      </c>
      <c r="Y35" s="581"/>
      <c r="AA35" s="616">
        <f>B35+D35+F35+H35+J35+L35+N35+P35+R35+T35+V35+X35</f>
        <v>0</v>
      </c>
      <c r="AB35" s="586"/>
    </row>
    <row r="36" spans="1:28" ht="15.3" thickBot="1"/>
    <row r="37" spans="1:28" ht="23.7" thickBot="1">
      <c r="A37" s="10"/>
      <c r="B37" s="600" t="s">
        <v>4</v>
      </c>
      <c r="C37" s="577"/>
      <c r="D37" s="577"/>
      <c r="E37" s="577"/>
      <c r="F37" s="577"/>
      <c r="G37" s="577"/>
      <c r="H37" s="577"/>
      <c r="I37" s="577"/>
      <c r="J37" s="577"/>
      <c r="K37" s="577"/>
      <c r="L37" s="577"/>
      <c r="M37" s="579"/>
      <c r="N37" s="601" t="s">
        <v>6</v>
      </c>
      <c r="O37" s="577"/>
      <c r="P37" s="577"/>
      <c r="Q37" s="577"/>
      <c r="R37" s="577"/>
      <c r="S37" s="579"/>
      <c r="T37" s="602" t="s">
        <v>8</v>
      </c>
      <c r="U37" s="577"/>
      <c r="V37" s="577"/>
      <c r="W37" s="577"/>
      <c r="X37" s="577"/>
      <c r="Y37" s="579"/>
    </row>
    <row r="38" spans="1:28" ht="16.8" customHeight="1">
      <c r="A38" s="582" t="s">
        <v>98</v>
      </c>
      <c r="B38" s="572" t="s">
        <v>81</v>
      </c>
      <c r="C38" s="573"/>
      <c r="D38" s="572" t="s">
        <v>36</v>
      </c>
      <c r="E38" s="573"/>
      <c r="F38" s="572" t="s">
        <v>82</v>
      </c>
      <c r="G38" s="573"/>
      <c r="H38" s="572" t="s">
        <v>41</v>
      </c>
      <c r="I38" s="573"/>
      <c r="J38" s="572" t="s">
        <v>99</v>
      </c>
      <c r="K38" s="573"/>
      <c r="L38" s="572" t="s">
        <v>100</v>
      </c>
      <c r="M38" s="573"/>
      <c r="N38" s="572" t="s">
        <v>85</v>
      </c>
      <c r="O38" s="573"/>
      <c r="P38" s="572" t="s">
        <v>86</v>
      </c>
      <c r="Q38" s="573"/>
      <c r="R38" s="572" t="s">
        <v>87</v>
      </c>
      <c r="S38" s="573"/>
      <c r="T38" s="572" t="s">
        <v>88</v>
      </c>
      <c r="U38" s="573"/>
      <c r="V38" s="572" t="s">
        <v>101</v>
      </c>
      <c r="W38" s="573"/>
      <c r="X38" s="572" t="s">
        <v>90</v>
      </c>
      <c r="Y38" s="573"/>
    </row>
    <row r="39" spans="1:28" ht="27.3" thickBot="1">
      <c r="A39" s="583"/>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 r="A41" s="205" t="s">
        <v>94</v>
      </c>
      <c r="B41" s="613">
        <f>Sheet1!E349</f>
        <v>0</v>
      </c>
      <c r="C41" s="571"/>
      <c r="D41" s="615">
        <f>Sheet1!E350</f>
        <v>0</v>
      </c>
      <c r="E41" s="571"/>
      <c r="F41" s="615">
        <f>Sheet1!E351</f>
        <v>0</v>
      </c>
      <c r="G41" s="571"/>
      <c r="H41" s="615">
        <f>Sheet1!E352</f>
        <v>0</v>
      </c>
      <c r="I41" s="571"/>
      <c r="J41" s="615">
        <f>Sheet1!E353</f>
        <v>0</v>
      </c>
      <c r="K41" s="571"/>
      <c r="L41" s="615">
        <f>Sheet1!E354</f>
        <v>0</v>
      </c>
      <c r="M41" s="571"/>
      <c r="N41" s="615">
        <f>Sheet1!D355</f>
        <v>0</v>
      </c>
      <c r="O41" s="571"/>
      <c r="P41" s="615">
        <f>Sheet1!E356</f>
        <v>0</v>
      </c>
      <c r="Q41" s="571"/>
      <c r="R41" s="615">
        <f>Sheet1!E357</f>
        <v>0</v>
      </c>
      <c r="S41" s="571"/>
      <c r="T41" s="615">
        <f>Sheet1!E358</f>
        <v>0</v>
      </c>
      <c r="U41" s="571"/>
      <c r="V41" s="615">
        <f>Sheet1!E359</f>
        <v>0</v>
      </c>
      <c r="W41" s="571"/>
      <c r="X41" s="615">
        <f>Sheet1!E360</f>
        <v>0</v>
      </c>
      <c r="Y41" s="571"/>
      <c r="AA41" s="616">
        <f>B41+D41+F41+H41+J41+L41+N41+P41+R41+T41+V41+X41</f>
        <v>0</v>
      </c>
      <c r="AB41" s="586"/>
    </row>
    <row r="42" spans="1:28" ht="15.3" thickBot="1"/>
    <row r="43" spans="1:28" ht="23.7" thickBot="1">
      <c r="A43" s="10"/>
      <c r="B43" s="600" t="s">
        <v>4</v>
      </c>
      <c r="C43" s="577"/>
      <c r="D43" s="577"/>
      <c r="E43" s="577"/>
      <c r="F43" s="577"/>
      <c r="G43" s="577"/>
      <c r="H43" s="577"/>
      <c r="I43" s="577"/>
      <c r="J43" s="577"/>
      <c r="K43" s="577"/>
      <c r="L43" s="577"/>
      <c r="M43" s="579"/>
      <c r="N43" s="601" t="s">
        <v>6</v>
      </c>
      <c r="O43" s="577"/>
      <c r="P43" s="577"/>
      <c r="Q43" s="577"/>
      <c r="R43" s="577"/>
      <c r="S43" s="579"/>
      <c r="T43" s="602" t="s">
        <v>8</v>
      </c>
      <c r="U43" s="577"/>
      <c r="V43" s="577"/>
      <c r="W43" s="577"/>
      <c r="X43" s="577"/>
      <c r="Y43" s="579"/>
    </row>
    <row r="44" spans="1:28" ht="16.8" customHeight="1">
      <c r="A44" s="582" t="s">
        <v>98</v>
      </c>
      <c r="B44" s="572" t="s">
        <v>81</v>
      </c>
      <c r="C44" s="573"/>
      <c r="D44" s="572" t="s">
        <v>36</v>
      </c>
      <c r="E44" s="573"/>
      <c r="F44" s="572" t="s">
        <v>82</v>
      </c>
      <c r="G44" s="573"/>
      <c r="H44" s="572" t="s">
        <v>41</v>
      </c>
      <c r="I44" s="573"/>
      <c r="J44" s="572" t="s">
        <v>99</v>
      </c>
      <c r="K44" s="573"/>
      <c r="L44" s="572" t="s">
        <v>100</v>
      </c>
      <c r="M44" s="573"/>
      <c r="N44" s="572" t="s">
        <v>85</v>
      </c>
      <c r="O44" s="573"/>
      <c r="P44" s="572" t="s">
        <v>86</v>
      </c>
      <c r="Q44" s="573"/>
      <c r="R44" s="572" t="s">
        <v>87</v>
      </c>
      <c r="S44" s="573"/>
      <c r="T44" s="572" t="s">
        <v>88</v>
      </c>
      <c r="U44" s="573"/>
      <c r="V44" s="572" t="s">
        <v>101</v>
      </c>
      <c r="W44" s="573"/>
      <c r="X44" s="572" t="s">
        <v>90</v>
      </c>
      <c r="Y44" s="573"/>
    </row>
    <row r="45" spans="1:28" ht="27.3" thickBot="1">
      <c r="A45" s="583"/>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 r="A47" s="205" t="s">
        <v>94</v>
      </c>
      <c r="B47" s="613">
        <f>Sheet1!E361</f>
        <v>0</v>
      </c>
      <c r="C47" s="571"/>
      <c r="D47" s="613">
        <f>Sheet1!E362</f>
        <v>0</v>
      </c>
      <c r="E47" s="571"/>
      <c r="F47" s="613">
        <f>Sheet1!E363</f>
        <v>0</v>
      </c>
      <c r="G47" s="571"/>
      <c r="H47" s="613">
        <f>Sheet1!E364</f>
        <v>0</v>
      </c>
      <c r="I47" s="571"/>
      <c r="J47" s="613">
        <f>Sheet1!E365</f>
        <v>0</v>
      </c>
      <c r="K47" s="571"/>
      <c r="L47" s="613">
        <f>Sheet1!E366</f>
        <v>0</v>
      </c>
      <c r="M47" s="571"/>
      <c r="N47" s="613">
        <f>Sheet1!E367</f>
        <v>0</v>
      </c>
      <c r="O47" s="571"/>
      <c r="P47" s="613">
        <f>Sheet1!E368</f>
        <v>0</v>
      </c>
      <c r="Q47" s="571"/>
      <c r="R47" s="613">
        <f>Sheet1!E369</f>
        <v>0</v>
      </c>
      <c r="S47" s="571"/>
      <c r="T47" s="613">
        <f>Sheet1!E370</f>
        <v>0</v>
      </c>
      <c r="U47" s="571"/>
      <c r="V47" s="613">
        <f>Sheet1!E371</f>
        <v>0</v>
      </c>
      <c r="W47" s="571"/>
      <c r="X47" s="613">
        <f>Sheet1!E372</f>
        <v>0</v>
      </c>
      <c r="Y47" s="571"/>
      <c r="AA47" s="616">
        <f>B47+D47+F47+H47+J47+L47+N47+P47+R47+T47+V47+X47</f>
        <v>0</v>
      </c>
      <c r="AB47" s="586"/>
    </row>
    <row r="48" spans="1:28" ht="15.3" thickBot="1"/>
    <row r="49" spans="1:28" ht="23.7" thickBot="1">
      <c r="A49" s="10"/>
      <c r="B49" s="600" t="s">
        <v>4</v>
      </c>
      <c r="C49" s="577"/>
      <c r="D49" s="577"/>
      <c r="E49" s="577"/>
      <c r="F49" s="577"/>
      <c r="G49" s="577"/>
      <c r="H49" s="577"/>
      <c r="I49" s="577"/>
      <c r="J49" s="577"/>
      <c r="K49" s="577"/>
      <c r="L49" s="577"/>
      <c r="M49" s="579"/>
      <c r="N49" s="601" t="s">
        <v>6</v>
      </c>
      <c r="O49" s="577"/>
      <c r="P49" s="577"/>
      <c r="Q49" s="577"/>
      <c r="R49" s="577"/>
      <c r="S49" s="579"/>
      <c r="T49" s="602" t="s">
        <v>8</v>
      </c>
      <c r="U49" s="577"/>
      <c r="V49" s="577"/>
      <c r="W49" s="577"/>
      <c r="X49" s="577"/>
      <c r="Y49" s="579"/>
    </row>
    <row r="50" spans="1:28" ht="16.8" customHeight="1">
      <c r="A50" s="582" t="s">
        <v>98</v>
      </c>
      <c r="B50" s="572" t="s">
        <v>81</v>
      </c>
      <c r="C50" s="573"/>
      <c r="D50" s="572" t="s">
        <v>36</v>
      </c>
      <c r="E50" s="573"/>
      <c r="F50" s="572" t="s">
        <v>82</v>
      </c>
      <c r="G50" s="573"/>
      <c r="H50" s="572" t="s">
        <v>41</v>
      </c>
      <c r="I50" s="573"/>
      <c r="J50" s="572" t="s">
        <v>99</v>
      </c>
      <c r="K50" s="573"/>
      <c r="L50" s="572" t="s">
        <v>100</v>
      </c>
      <c r="M50" s="573"/>
      <c r="N50" s="572" t="s">
        <v>85</v>
      </c>
      <c r="O50" s="573"/>
      <c r="P50" s="572" t="s">
        <v>86</v>
      </c>
      <c r="Q50" s="573"/>
      <c r="R50" s="572" t="s">
        <v>87</v>
      </c>
      <c r="S50" s="573"/>
      <c r="T50" s="572" t="s">
        <v>88</v>
      </c>
      <c r="U50" s="573"/>
      <c r="V50" s="572" t="s">
        <v>101</v>
      </c>
      <c r="W50" s="573"/>
      <c r="X50" s="572" t="s">
        <v>90</v>
      </c>
      <c r="Y50" s="573"/>
    </row>
    <row r="51" spans="1:28" ht="27.3" thickBot="1">
      <c r="A51" s="583"/>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 r="A53" s="205" t="s">
        <v>94</v>
      </c>
      <c r="B53" s="613">
        <f>Sheet1!E373</f>
        <v>0</v>
      </c>
      <c r="C53" s="571"/>
      <c r="D53" s="615">
        <f>Sheet1!E374</f>
        <v>0</v>
      </c>
      <c r="E53" s="571"/>
      <c r="F53" s="615">
        <f>Sheet1!E375</f>
        <v>0</v>
      </c>
      <c r="G53" s="571"/>
      <c r="H53" s="615">
        <f>Sheet1!E376</f>
        <v>0</v>
      </c>
      <c r="I53" s="571"/>
      <c r="J53" s="615">
        <f>Sheet1!E377</f>
        <v>0</v>
      </c>
      <c r="K53" s="571"/>
      <c r="L53" s="615">
        <f>Sheet1!E378</f>
        <v>0</v>
      </c>
      <c r="M53" s="571"/>
      <c r="N53" s="615">
        <f>Sheet1!E379</f>
        <v>0</v>
      </c>
      <c r="O53" s="571"/>
      <c r="P53" s="615">
        <f>Sheet1!E380</f>
        <v>0</v>
      </c>
      <c r="Q53" s="571"/>
      <c r="R53" s="615">
        <f>Sheet1!E381</f>
        <v>0</v>
      </c>
      <c r="S53" s="571"/>
      <c r="T53" s="615">
        <f>Sheet1!E382</f>
        <v>0</v>
      </c>
      <c r="U53" s="571"/>
      <c r="V53" s="615">
        <f>Sheet1!E383</f>
        <v>0</v>
      </c>
      <c r="W53" s="571"/>
      <c r="X53" s="615">
        <f>Sheet1!E384</f>
        <v>0</v>
      </c>
      <c r="Y53" s="571"/>
      <c r="AA53" s="616">
        <f>B53+D53+F53+H53+J53+L53+N53+P53+R53+T53+V53+X53</f>
        <v>0</v>
      </c>
      <c r="AB53" s="586"/>
    </row>
    <row r="54" spans="1:28" ht="15.3" thickBot="1"/>
    <row r="55" spans="1:28" ht="23.7" thickBot="1">
      <c r="A55" s="10"/>
      <c r="B55" s="600" t="s">
        <v>4</v>
      </c>
      <c r="C55" s="577"/>
      <c r="D55" s="577"/>
      <c r="E55" s="577"/>
      <c r="F55" s="577"/>
      <c r="G55" s="577"/>
      <c r="H55" s="577"/>
      <c r="I55" s="577"/>
      <c r="J55" s="577"/>
      <c r="K55" s="577"/>
      <c r="L55" s="577"/>
      <c r="M55" s="579"/>
      <c r="N55" s="601" t="s">
        <v>6</v>
      </c>
      <c r="O55" s="577"/>
      <c r="P55" s="577"/>
      <c r="Q55" s="577"/>
      <c r="R55" s="577"/>
      <c r="S55" s="579"/>
      <c r="T55" s="602" t="s">
        <v>8</v>
      </c>
      <c r="U55" s="577"/>
      <c r="V55" s="577"/>
      <c r="W55" s="577"/>
      <c r="X55" s="577"/>
      <c r="Y55" s="579"/>
    </row>
    <row r="56" spans="1:28" ht="16.8" customHeight="1">
      <c r="A56" s="582" t="s">
        <v>98</v>
      </c>
      <c r="B56" s="572" t="s">
        <v>81</v>
      </c>
      <c r="C56" s="573"/>
      <c r="D56" s="572" t="s">
        <v>36</v>
      </c>
      <c r="E56" s="573"/>
      <c r="F56" s="572" t="s">
        <v>82</v>
      </c>
      <c r="G56" s="573"/>
      <c r="H56" s="572" t="s">
        <v>41</v>
      </c>
      <c r="I56" s="573"/>
      <c r="J56" s="572" t="s">
        <v>99</v>
      </c>
      <c r="K56" s="573"/>
      <c r="L56" s="572" t="s">
        <v>100</v>
      </c>
      <c r="M56" s="573"/>
      <c r="N56" s="572" t="s">
        <v>85</v>
      </c>
      <c r="O56" s="573"/>
      <c r="P56" s="572" t="s">
        <v>86</v>
      </c>
      <c r="Q56" s="573"/>
      <c r="R56" s="572" t="s">
        <v>87</v>
      </c>
      <c r="S56" s="573"/>
      <c r="T56" s="572" t="s">
        <v>88</v>
      </c>
      <c r="U56" s="573"/>
      <c r="V56" s="572" t="s">
        <v>101</v>
      </c>
      <c r="W56" s="573"/>
      <c r="X56" s="572" t="s">
        <v>90</v>
      </c>
      <c r="Y56" s="573"/>
    </row>
    <row r="57" spans="1:28" ht="27.3" thickBot="1">
      <c r="A57" s="583"/>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 r="A59" s="205" t="s">
        <v>94</v>
      </c>
      <c r="B59" s="613">
        <f>Sheet1!E385</f>
        <v>0</v>
      </c>
      <c r="C59" s="571"/>
      <c r="D59" s="615">
        <f>Sheet1!E386</f>
        <v>0</v>
      </c>
      <c r="E59" s="571"/>
      <c r="F59" s="615">
        <f>Sheet1!E387</f>
        <v>0</v>
      </c>
      <c r="G59" s="571"/>
      <c r="H59" s="615">
        <f>Sheet1!E388</f>
        <v>0</v>
      </c>
      <c r="I59" s="571"/>
      <c r="J59" s="615">
        <f>Sheet1!E389</f>
        <v>0</v>
      </c>
      <c r="K59" s="571"/>
      <c r="L59" s="615">
        <f>Sheet1!E390</f>
        <v>0</v>
      </c>
      <c r="M59" s="571"/>
      <c r="N59" s="615">
        <f>Sheet1!E391</f>
        <v>0</v>
      </c>
      <c r="O59" s="571"/>
      <c r="P59" s="615">
        <f>Sheet1!E392</f>
        <v>0</v>
      </c>
      <c r="Q59" s="571"/>
      <c r="R59" s="615">
        <f>Sheet1!E393</f>
        <v>0</v>
      </c>
      <c r="S59" s="571"/>
      <c r="T59" s="615">
        <f>Sheet1!E394</f>
        <v>0</v>
      </c>
      <c r="U59" s="571"/>
      <c r="V59" s="615">
        <f>Sheet1!E395</f>
        <v>0</v>
      </c>
      <c r="W59" s="571"/>
      <c r="X59" s="615">
        <f>Sheet1!E396</f>
        <v>0</v>
      </c>
      <c r="Y59" s="571"/>
      <c r="AA59" s="616">
        <f>B59+D59+F59+H59+J59+L59+N59+P59+R59+T59+V59+X59</f>
        <v>0</v>
      </c>
      <c r="AB59" s="586"/>
    </row>
    <row r="60" spans="1:28" ht="15.3" thickBot="1"/>
    <row r="61" spans="1:28" ht="23.7" thickBot="1">
      <c r="A61" s="10"/>
      <c r="B61" s="600" t="s">
        <v>4</v>
      </c>
      <c r="C61" s="577"/>
      <c r="D61" s="577"/>
      <c r="E61" s="577"/>
      <c r="F61" s="577"/>
      <c r="G61" s="577"/>
      <c r="H61" s="577"/>
      <c r="I61" s="577"/>
      <c r="J61" s="577"/>
      <c r="K61" s="577"/>
      <c r="L61" s="577"/>
      <c r="M61" s="579"/>
      <c r="N61" s="601" t="s">
        <v>6</v>
      </c>
      <c r="O61" s="577"/>
      <c r="P61" s="577"/>
      <c r="Q61" s="577"/>
      <c r="R61" s="577"/>
      <c r="S61" s="579"/>
      <c r="T61" s="602" t="s">
        <v>8</v>
      </c>
      <c r="U61" s="577"/>
      <c r="V61" s="577"/>
      <c r="W61" s="577"/>
      <c r="X61" s="577"/>
      <c r="Y61" s="579"/>
    </row>
    <row r="62" spans="1:28" ht="16.8" customHeight="1">
      <c r="A62" s="582" t="s">
        <v>98</v>
      </c>
      <c r="B62" s="572" t="s">
        <v>81</v>
      </c>
      <c r="C62" s="573"/>
      <c r="D62" s="572" t="s">
        <v>36</v>
      </c>
      <c r="E62" s="573"/>
      <c r="F62" s="572" t="s">
        <v>82</v>
      </c>
      <c r="G62" s="573"/>
      <c r="H62" s="572" t="s">
        <v>41</v>
      </c>
      <c r="I62" s="573"/>
      <c r="J62" s="572" t="s">
        <v>99</v>
      </c>
      <c r="K62" s="573"/>
      <c r="L62" s="572" t="s">
        <v>100</v>
      </c>
      <c r="M62" s="573"/>
      <c r="N62" s="572" t="s">
        <v>85</v>
      </c>
      <c r="O62" s="573"/>
      <c r="P62" s="572" t="s">
        <v>86</v>
      </c>
      <c r="Q62" s="573"/>
      <c r="R62" s="572" t="s">
        <v>87</v>
      </c>
      <c r="S62" s="573"/>
      <c r="T62" s="572" t="s">
        <v>88</v>
      </c>
      <c r="U62" s="573"/>
      <c r="V62" s="572" t="s">
        <v>101</v>
      </c>
      <c r="W62" s="573"/>
      <c r="X62" s="572" t="s">
        <v>90</v>
      </c>
      <c r="Y62" s="573"/>
    </row>
    <row r="63" spans="1:28" ht="27.3" thickBot="1">
      <c r="A63" s="583"/>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0</v>
      </c>
      <c r="Q64" s="59">
        <f>Sheet1!G404</f>
        <v>0</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0</v>
      </c>
      <c r="AB64">
        <f>C64+E64+G64+I64+K64+M64+O64+Q64+S64+U64+W64+Y64</f>
        <v>0</v>
      </c>
    </row>
    <row r="65" spans="1:28" ht="14.4">
      <c r="A65" s="205" t="s">
        <v>94</v>
      </c>
      <c r="B65" s="613">
        <f>Sheet1!E397</f>
        <v>0</v>
      </c>
      <c r="C65" s="571"/>
      <c r="D65" s="613">
        <f>Sheet1!E398</f>
        <v>0</v>
      </c>
      <c r="E65" s="571"/>
      <c r="F65" s="613">
        <f>Sheet1!E399</f>
        <v>0</v>
      </c>
      <c r="G65" s="571"/>
      <c r="H65" s="613">
        <f>Sheet1!E400</f>
        <v>0</v>
      </c>
      <c r="I65" s="571"/>
      <c r="J65" s="613">
        <f>Sheet1!E401</f>
        <v>0</v>
      </c>
      <c r="K65" s="571"/>
      <c r="L65" s="613">
        <f>Sheet1!E402</f>
        <v>0</v>
      </c>
      <c r="M65" s="571"/>
      <c r="N65" s="613">
        <f>Sheet1!E403</f>
        <v>0</v>
      </c>
      <c r="O65" s="571"/>
      <c r="P65" s="613">
        <f>Sheet1!E404</f>
        <v>0</v>
      </c>
      <c r="Q65" s="571"/>
      <c r="R65" s="613">
        <f>Sheet1!E405</f>
        <v>0</v>
      </c>
      <c r="S65" s="571"/>
      <c r="T65" s="613">
        <f>Sheet1!E406</f>
        <v>0</v>
      </c>
      <c r="U65" s="571"/>
      <c r="V65" s="613">
        <f>Sheet1!E407</f>
        <v>0</v>
      </c>
      <c r="W65" s="571"/>
      <c r="X65" s="613">
        <f>Sheet1!E408</f>
        <v>0</v>
      </c>
      <c r="Y65" s="571"/>
      <c r="AA65" s="616">
        <f>B65+D65+F65+H65+J65+L65+N65+P65+R65+T65+V65+X65</f>
        <v>0</v>
      </c>
      <c r="AB65" s="586"/>
    </row>
    <row r="66" spans="1:28" ht="15.3" thickBot="1"/>
    <row r="67" spans="1:28" ht="23.7" thickBot="1">
      <c r="A67" s="10"/>
      <c r="B67" s="600" t="s">
        <v>4</v>
      </c>
      <c r="C67" s="577"/>
      <c r="D67" s="577"/>
      <c r="E67" s="577"/>
      <c r="F67" s="577"/>
      <c r="G67" s="577"/>
      <c r="H67" s="577"/>
      <c r="I67" s="577"/>
      <c r="J67" s="577"/>
      <c r="K67" s="577"/>
      <c r="L67" s="577"/>
      <c r="M67" s="579"/>
      <c r="N67" s="601" t="s">
        <v>6</v>
      </c>
      <c r="O67" s="577"/>
      <c r="P67" s="577"/>
      <c r="Q67" s="577"/>
      <c r="R67" s="577"/>
      <c r="S67" s="579"/>
      <c r="T67" s="602" t="s">
        <v>8</v>
      </c>
      <c r="U67" s="577"/>
      <c r="V67" s="577"/>
      <c r="W67" s="577"/>
      <c r="X67" s="577"/>
      <c r="Y67" s="579"/>
    </row>
    <row r="68" spans="1:28" ht="16.8" customHeight="1">
      <c r="A68" s="582" t="s">
        <v>98</v>
      </c>
      <c r="B68" s="572" t="s">
        <v>81</v>
      </c>
      <c r="C68" s="573"/>
      <c r="D68" s="572" t="s">
        <v>36</v>
      </c>
      <c r="E68" s="573"/>
      <c r="F68" s="572" t="s">
        <v>82</v>
      </c>
      <c r="G68" s="573"/>
      <c r="H68" s="572" t="s">
        <v>41</v>
      </c>
      <c r="I68" s="573"/>
      <c r="J68" s="572" t="s">
        <v>99</v>
      </c>
      <c r="K68" s="573"/>
      <c r="L68" s="572" t="s">
        <v>100</v>
      </c>
      <c r="M68" s="573"/>
      <c r="N68" s="572" t="s">
        <v>85</v>
      </c>
      <c r="O68" s="573"/>
      <c r="P68" s="572" t="s">
        <v>86</v>
      </c>
      <c r="Q68" s="573"/>
      <c r="R68" s="572" t="s">
        <v>87</v>
      </c>
      <c r="S68" s="573"/>
      <c r="T68" s="572" t="s">
        <v>88</v>
      </c>
      <c r="U68" s="573"/>
      <c r="V68" s="572" t="s">
        <v>101</v>
      </c>
      <c r="W68" s="573"/>
      <c r="X68" s="572" t="s">
        <v>90</v>
      </c>
      <c r="Y68" s="573"/>
    </row>
    <row r="69" spans="1:28" ht="27.3" thickBot="1">
      <c r="A69" s="583"/>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 r="A71" s="205" t="s">
        <v>94</v>
      </c>
      <c r="B71" s="613">
        <f>Sheet1!E409</f>
        <v>0</v>
      </c>
      <c r="C71" s="571"/>
      <c r="D71" s="613">
        <f>Sheet1!E410</f>
        <v>0</v>
      </c>
      <c r="E71" s="571"/>
      <c r="F71" s="613">
        <f>Sheet1!E411</f>
        <v>0</v>
      </c>
      <c r="G71" s="571"/>
      <c r="H71" s="613">
        <f>Sheet1!E412</f>
        <v>0</v>
      </c>
      <c r="I71" s="571"/>
      <c r="J71" s="613">
        <f>Sheet1!E413</f>
        <v>0</v>
      </c>
      <c r="K71" s="571"/>
      <c r="L71" s="613">
        <f>Sheet1!E414</f>
        <v>0</v>
      </c>
      <c r="M71" s="571"/>
      <c r="N71" s="613">
        <f>Sheet1!E415</f>
        <v>0</v>
      </c>
      <c r="O71" s="571"/>
      <c r="P71" s="613">
        <f>Sheet1!E416</f>
        <v>0</v>
      </c>
      <c r="Q71" s="571"/>
      <c r="R71" s="613">
        <f>Sheet1!E417</f>
        <v>0</v>
      </c>
      <c r="S71" s="571"/>
      <c r="T71" s="613">
        <f>Sheet1!E418</f>
        <v>0</v>
      </c>
      <c r="U71" s="571"/>
      <c r="V71" s="613">
        <f>Sheet1!E419</f>
        <v>0</v>
      </c>
      <c r="W71" s="571"/>
      <c r="X71" s="613">
        <f>Sheet1!E420</f>
        <v>0</v>
      </c>
      <c r="Y71" s="571"/>
      <c r="AA71" s="616">
        <f>B71+D71+F71+H71+J71+L71+N71+P71+R71+T71+V71+X71</f>
        <v>0</v>
      </c>
      <c r="AB71" s="586"/>
    </row>
    <row r="72" spans="1:28" ht="15.3" thickBot="1"/>
    <row r="73" spans="1:28" ht="23.7" thickBot="1">
      <c r="A73" s="10"/>
      <c r="B73" s="600" t="s">
        <v>4</v>
      </c>
      <c r="C73" s="577"/>
      <c r="D73" s="577"/>
      <c r="E73" s="577"/>
      <c r="F73" s="577"/>
      <c r="G73" s="577"/>
      <c r="H73" s="577"/>
      <c r="I73" s="577"/>
      <c r="J73" s="577"/>
      <c r="K73" s="577"/>
      <c r="L73" s="577"/>
      <c r="M73" s="579"/>
      <c r="N73" s="601" t="s">
        <v>6</v>
      </c>
      <c r="O73" s="577"/>
      <c r="P73" s="577"/>
      <c r="Q73" s="577"/>
      <c r="R73" s="577"/>
      <c r="S73" s="579"/>
      <c r="T73" s="602" t="s">
        <v>8</v>
      </c>
      <c r="U73" s="577"/>
      <c r="V73" s="577"/>
      <c r="W73" s="577"/>
      <c r="X73" s="577"/>
      <c r="Y73" s="579"/>
    </row>
    <row r="74" spans="1:28" ht="16.8" customHeight="1">
      <c r="A74" s="582" t="s">
        <v>98</v>
      </c>
      <c r="B74" s="572" t="s">
        <v>81</v>
      </c>
      <c r="C74" s="573"/>
      <c r="D74" s="572" t="s">
        <v>36</v>
      </c>
      <c r="E74" s="573"/>
      <c r="F74" s="572" t="s">
        <v>82</v>
      </c>
      <c r="G74" s="573"/>
      <c r="H74" s="572" t="s">
        <v>41</v>
      </c>
      <c r="I74" s="573"/>
      <c r="J74" s="572" t="s">
        <v>99</v>
      </c>
      <c r="K74" s="573"/>
      <c r="L74" s="572" t="s">
        <v>100</v>
      </c>
      <c r="M74" s="573"/>
      <c r="N74" s="572" t="s">
        <v>85</v>
      </c>
      <c r="O74" s="573"/>
      <c r="P74" s="572" t="s">
        <v>86</v>
      </c>
      <c r="Q74" s="573"/>
      <c r="R74" s="572" t="s">
        <v>87</v>
      </c>
      <c r="S74" s="573"/>
      <c r="T74" s="572" t="s">
        <v>88</v>
      </c>
      <c r="U74" s="573"/>
      <c r="V74" s="572" t="s">
        <v>101</v>
      </c>
      <c r="W74" s="573"/>
      <c r="X74" s="572" t="s">
        <v>90</v>
      </c>
      <c r="Y74" s="573"/>
    </row>
    <row r="75" spans="1:28" ht="27.3" thickBot="1">
      <c r="A75" s="583"/>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 r="A77" s="205" t="s">
        <v>94</v>
      </c>
      <c r="B77" s="613">
        <f>Sheet1!E421</f>
        <v>0</v>
      </c>
      <c r="C77" s="571"/>
      <c r="D77" s="613">
        <f>Sheet1!E422</f>
        <v>0</v>
      </c>
      <c r="E77" s="571"/>
      <c r="F77" s="613">
        <f>Sheet1!E423</f>
        <v>0</v>
      </c>
      <c r="G77" s="571"/>
      <c r="H77" s="613">
        <f>Sheet1!E424</f>
        <v>0</v>
      </c>
      <c r="I77" s="571"/>
      <c r="J77" s="613">
        <f>Sheet1!E425</f>
        <v>0</v>
      </c>
      <c r="K77" s="571"/>
      <c r="L77" s="613">
        <f>Sheet1!E426</f>
        <v>0</v>
      </c>
      <c r="M77" s="571"/>
      <c r="N77" s="613">
        <f>Sheet1!E427</f>
        <v>0</v>
      </c>
      <c r="O77" s="571"/>
      <c r="P77" s="613">
        <f>Sheet1!E428</f>
        <v>0</v>
      </c>
      <c r="Q77" s="571"/>
      <c r="R77" s="613">
        <f>Sheet1!E429</f>
        <v>0</v>
      </c>
      <c r="S77" s="571"/>
      <c r="T77" s="613">
        <f>Sheet1!E430</f>
        <v>0</v>
      </c>
      <c r="U77" s="571"/>
      <c r="V77" s="613">
        <f>Sheet1!E431</f>
        <v>0</v>
      </c>
      <c r="W77" s="571"/>
      <c r="X77" s="613">
        <f>Sheet1!E432</f>
        <v>0</v>
      </c>
      <c r="Y77" s="571"/>
      <c r="AA77" s="616">
        <f>B77+D77+F77+H77+J77+L77+N77+P77+R77+T77+V77+X77</f>
        <v>0</v>
      </c>
      <c r="AB77" s="586"/>
    </row>
    <row r="78" spans="1:28" ht="15.3" thickBot="1"/>
    <row r="79" spans="1:28" ht="23.7" thickBot="1">
      <c r="A79" s="10"/>
      <c r="B79" s="600" t="s">
        <v>4</v>
      </c>
      <c r="C79" s="577"/>
      <c r="D79" s="577"/>
      <c r="E79" s="577"/>
      <c r="F79" s="577"/>
      <c r="G79" s="577"/>
      <c r="H79" s="577"/>
      <c r="I79" s="577"/>
      <c r="J79" s="577"/>
      <c r="K79" s="577"/>
      <c r="L79" s="577"/>
      <c r="M79" s="579"/>
      <c r="N79" s="601" t="s">
        <v>6</v>
      </c>
      <c r="O79" s="577"/>
      <c r="P79" s="577"/>
      <c r="Q79" s="577"/>
      <c r="R79" s="577"/>
      <c r="S79" s="579"/>
      <c r="T79" s="602" t="s">
        <v>8</v>
      </c>
      <c r="U79" s="577"/>
      <c r="V79" s="577"/>
      <c r="W79" s="577"/>
      <c r="X79" s="577"/>
      <c r="Y79" s="579"/>
    </row>
    <row r="80" spans="1:28" ht="16.8" customHeight="1">
      <c r="A80" s="582" t="s">
        <v>98</v>
      </c>
      <c r="B80" s="572" t="s">
        <v>81</v>
      </c>
      <c r="C80" s="573"/>
      <c r="D80" s="572" t="s">
        <v>36</v>
      </c>
      <c r="E80" s="573"/>
      <c r="F80" s="572" t="s">
        <v>82</v>
      </c>
      <c r="G80" s="573"/>
      <c r="H80" s="572" t="s">
        <v>41</v>
      </c>
      <c r="I80" s="573"/>
      <c r="J80" s="572" t="s">
        <v>99</v>
      </c>
      <c r="K80" s="573"/>
      <c r="L80" s="572" t="s">
        <v>100</v>
      </c>
      <c r="M80" s="573"/>
      <c r="N80" s="572" t="s">
        <v>85</v>
      </c>
      <c r="O80" s="573"/>
      <c r="P80" s="572" t="s">
        <v>86</v>
      </c>
      <c r="Q80" s="573"/>
      <c r="R80" s="572" t="s">
        <v>87</v>
      </c>
      <c r="S80" s="573"/>
      <c r="T80" s="572" t="s">
        <v>88</v>
      </c>
      <c r="U80" s="573"/>
      <c r="V80" s="572" t="s">
        <v>101</v>
      </c>
      <c r="W80" s="573"/>
      <c r="X80" s="572" t="s">
        <v>90</v>
      </c>
      <c r="Y80" s="573"/>
    </row>
    <row r="81" spans="1:28" ht="27.3" thickBot="1">
      <c r="A81" s="583"/>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 r="A83" s="205" t="s">
        <v>94</v>
      </c>
      <c r="B83" s="613">
        <f>Sheet1!E433</f>
        <v>0</v>
      </c>
      <c r="C83" s="571"/>
      <c r="D83" s="613">
        <f>Sheet1!E434</f>
        <v>0</v>
      </c>
      <c r="E83" s="571"/>
      <c r="F83" s="613">
        <f>Sheet1!E435</f>
        <v>0</v>
      </c>
      <c r="G83" s="571"/>
      <c r="H83" s="613">
        <f>Sheet1!E436</f>
        <v>0</v>
      </c>
      <c r="I83" s="571"/>
      <c r="J83" s="613">
        <f>Sheet1!E437</f>
        <v>0</v>
      </c>
      <c r="K83" s="571"/>
      <c r="L83" s="613">
        <f>Sheet1!E438</f>
        <v>0</v>
      </c>
      <c r="M83" s="571"/>
      <c r="N83" s="613">
        <f>Sheet1!E439</f>
        <v>0</v>
      </c>
      <c r="O83" s="571"/>
      <c r="P83" s="613">
        <f>Sheet1!E440</f>
        <v>0</v>
      </c>
      <c r="Q83" s="571"/>
      <c r="R83" s="613">
        <f>Sheet1!E441</f>
        <v>0</v>
      </c>
      <c r="S83" s="571"/>
      <c r="T83" s="613">
        <f>Sheet1!E442</f>
        <v>0</v>
      </c>
      <c r="U83" s="571"/>
      <c r="V83" s="613">
        <f>Sheet1!E443</f>
        <v>0</v>
      </c>
      <c r="W83" s="571"/>
      <c r="X83" s="613">
        <f>Sheet1!E444</f>
        <v>0</v>
      </c>
      <c r="Y83" s="571"/>
      <c r="AA83" s="616">
        <f>B83+D83+F83+H83+J83+L83+N83+P83+R83+T83+V83+X83</f>
        <v>0</v>
      </c>
      <c r="AB83" s="586"/>
    </row>
    <row r="84" spans="1:28" ht="15.3" thickBot="1"/>
    <row r="85" spans="1:28" ht="23.7" thickBot="1">
      <c r="A85" s="10"/>
      <c r="B85" s="600" t="s">
        <v>4</v>
      </c>
      <c r="C85" s="577"/>
      <c r="D85" s="577"/>
      <c r="E85" s="577"/>
      <c r="F85" s="577"/>
      <c r="G85" s="577"/>
      <c r="H85" s="577"/>
      <c r="I85" s="577"/>
      <c r="J85" s="577"/>
      <c r="K85" s="577"/>
      <c r="L85" s="577"/>
      <c r="M85" s="579"/>
      <c r="N85" s="601" t="s">
        <v>6</v>
      </c>
      <c r="O85" s="577"/>
      <c r="P85" s="577"/>
      <c r="Q85" s="577"/>
      <c r="R85" s="577"/>
      <c r="S85" s="579"/>
      <c r="T85" s="602" t="s">
        <v>8</v>
      </c>
      <c r="U85" s="577"/>
      <c r="V85" s="577"/>
      <c r="W85" s="577"/>
      <c r="X85" s="577"/>
      <c r="Y85" s="579"/>
    </row>
    <row r="86" spans="1:28" ht="16.8" customHeight="1">
      <c r="A86" s="582" t="s">
        <v>98</v>
      </c>
      <c r="B86" s="572" t="s">
        <v>81</v>
      </c>
      <c r="C86" s="573"/>
      <c r="D86" s="572" t="s">
        <v>36</v>
      </c>
      <c r="E86" s="573"/>
      <c r="F86" s="572" t="s">
        <v>82</v>
      </c>
      <c r="G86" s="573"/>
      <c r="H86" s="572" t="s">
        <v>41</v>
      </c>
      <c r="I86" s="573"/>
      <c r="J86" s="572" t="s">
        <v>99</v>
      </c>
      <c r="K86" s="573"/>
      <c r="L86" s="572" t="s">
        <v>100</v>
      </c>
      <c r="M86" s="573"/>
      <c r="N86" s="572" t="s">
        <v>85</v>
      </c>
      <c r="O86" s="573"/>
      <c r="P86" s="572" t="s">
        <v>86</v>
      </c>
      <c r="Q86" s="573"/>
      <c r="R86" s="572" t="s">
        <v>87</v>
      </c>
      <c r="S86" s="573"/>
      <c r="T86" s="572" t="s">
        <v>88</v>
      </c>
      <c r="U86" s="573"/>
      <c r="V86" s="572" t="s">
        <v>101</v>
      </c>
      <c r="W86" s="573"/>
      <c r="X86" s="572" t="s">
        <v>90</v>
      </c>
      <c r="Y86" s="573"/>
    </row>
    <row r="87" spans="1:28" ht="27.3" thickBot="1">
      <c r="A87" s="583"/>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 r="A89" s="205" t="s">
        <v>94</v>
      </c>
      <c r="B89" s="613">
        <f>Sheet1!E445</f>
        <v>0</v>
      </c>
      <c r="C89" s="571"/>
      <c r="D89" s="613">
        <f>Sheet1!E446</f>
        <v>0</v>
      </c>
      <c r="E89" s="571"/>
      <c r="F89" s="613">
        <f>Sheet1!E447</f>
        <v>0</v>
      </c>
      <c r="G89" s="571"/>
      <c r="H89" s="613">
        <f>Sheet1!E448</f>
        <v>0</v>
      </c>
      <c r="I89" s="571"/>
      <c r="J89" s="613">
        <f>Sheet1!E449</f>
        <v>0</v>
      </c>
      <c r="K89" s="571"/>
      <c r="L89" s="613">
        <f>Sheet1!E450</f>
        <v>0</v>
      </c>
      <c r="M89" s="571"/>
      <c r="N89" s="613">
        <f>Sheet1!E451</f>
        <v>0</v>
      </c>
      <c r="O89" s="571"/>
      <c r="P89" s="613">
        <f>Sheet1!E452</f>
        <v>0</v>
      </c>
      <c r="Q89" s="571"/>
      <c r="R89" s="613">
        <f>Sheet1!E453</f>
        <v>0</v>
      </c>
      <c r="S89" s="571"/>
      <c r="T89" s="613">
        <f>Sheet1!E454</f>
        <v>0</v>
      </c>
      <c r="U89" s="571"/>
      <c r="V89" s="613">
        <f>Sheet1!E455</f>
        <v>0</v>
      </c>
      <c r="W89" s="571"/>
      <c r="X89" s="613">
        <f>Sheet1!E456</f>
        <v>0</v>
      </c>
      <c r="Y89" s="571"/>
      <c r="AA89" s="616">
        <f>B89+D89+F89+H89+J89+L89+N89+P89+R89+T89+V89+X89</f>
        <v>0</v>
      </c>
      <c r="AB89" s="586"/>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600" t="s">
        <v>4</v>
      </c>
      <c r="C91" s="577"/>
      <c r="D91" s="577"/>
      <c r="E91" s="577"/>
      <c r="F91" s="577"/>
      <c r="G91" s="577"/>
      <c r="H91" s="577"/>
      <c r="I91" s="577"/>
      <c r="J91" s="577"/>
      <c r="K91" s="577"/>
      <c r="L91" s="577"/>
      <c r="M91" s="579"/>
      <c r="N91" s="601" t="s">
        <v>6</v>
      </c>
      <c r="O91" s="577"/>
      <c r="P91" s="577"/>
      <c r="Q91" s="577"/>
      <c r="R91" s="577"/>
      <c r="S91" s="579"/>
      <c r="T91" s="602" t="s">
        <v>8</v>
      </c>
      <c r="U91" s="577"/>
      <c r="V91" s="577"/>
      <c r="W91" s="577"/>
      <c r="X91" s="577"/>
      <c r="Y91" s="579"/>
    </row>
    <row r="92" spans="1:28" ht="16.8" customHeight="1">
      <c r="A92" s="582" t="s">
        <v>98</v>
      </c>
      <c r="B92" s="572" t="s">
        <v>81</v>
      </c>
      <c r="C92" s="573"/>
      <c r="D92" s="572" t="s">
        <v>36</v>
      </c>
      <c r="E92" s="573"/>
      <c r="F92" s="572" t="s">
        <v>82</v>
      </c>
      <c r="G92" s="573"/>
      <c r="H92" s="572" t="s">
        <v>41</v>
      </c>
      <c r="I92" s="573"/>
      <c r="J92" s="572" t="s">
        <v>99</v>
      </c>
      <c r="K92" s="573"/>
      <c r="L92" s="572" t="s">
        <v>100</v>
      </c>
      <c r="M92" s="573"/>
      <c r="N92" s="572" t="s">
        <v>85</v>
      </c>
      <c r="O92" s="573"/>
      <c r="P92" s="572" t="s">
        <v>86</v>
      </c>
      <c r="Q92" s="573"/>
      <c r="R92" s="572" t="s">
        <v>87</v>
      </c>
      <c r="S92" s="573"/>
      <c r="T92" s="572" t="s">
        <v>88</v>
      </c>
      <c r="U92" s="573"/>
      <c r="V92" s="572" t="s">
        <v>101</v>
      </c>
      <c r="W92" s="573"/>
      <c r="X92" s="572" t="s">
        <v>90</v>
      </c>
      <c r="Y92" s="573"/>
    </row>
    <row r="93" spans="1:28" ht="27.3" thickBot="1">
      <c r="A93" s="583"/>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 r="A95" s="205" t="s">
        <v>94</v>
      </c>
      <c r="B95" s="613">
        <f>Sheet1!E457</f>
        <v>0</v>
      </c>
      <c r="C95" s="571"/>
      <c r="D95" s="613">
        <f>Sheet1!E458</f>
        <v>0</v>
      </c>
      <c r="E95" s="571"/>
      <c r="F95" s="613">
        <f>Sheet1!E459</f>
        <v>0</v>
      </c>
      <c r="G95" s="571"/>
      <c r="H95" s="613">
        <f>Sheet1!E460</f>
        <v>0</v>
      </c>
      <c r="I95" s="571"/>
      <c r="J95" s="613">
        <f>Sheet1!E461</f>
        <v>0</v>
      </c>
      <c r="K95" s="571"/>
      <c r="L95" s="613">
        <f>Sheet1!E462</f>
        <v>0</v>
      </c>
      <c r="M95" s="571"/>
      <c r="N95" s="613">
        <f>Sheet1!E463</f>
        <v>0</v>
      </c>
      <c r="O95" s="571"/>
      <c r="P95" s="613">
        <f>Sheet1!E464</f>
        <v>0</v>
      </c>
      <c r="Q95" s="571"/>
      <c r="R95" s="613">
        <f>Sheet1!E465</f>
        <v>0</v>
      </c>
      <c r="S95" s="571"/>
      <c r="T95" s="613">
        <f>Sheet1!E466</f>
        <v>0</v>
      </c>
      <c r="U95" s="571"/>
      <c r="V95" s="613">
        <f>Sheet1!E467</f>
        <v>0</v>
      </c>
      <c r="W95" s="571"/>
      <c r="X95" s="613">
        <f>Sheet1!E468</f>
        <v>0</v>
      </c>
      <c r="Y95" s="571"/>
      <c r="AA95" s="616">
        <f>B95+D95+F95+H95+J95+L95+N95+P95+R95+T95+V95+X95</f>
        <v>0</v>
      </c>
      <c r="AB95" s="586"/>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600" t="s">
        <v>4</v>
      </c>
      <c r="C97" s="577"/>
      <c r="D97" s="577"/>
      <c r="E97" s="577"/>
      <c r="F97" s="577"/>
      <c r="G97" s="577"/>
      <c r="H97" s="577"/>
      <c r="I97" s="577"/>
      <c r="J97" s="577"/>
      <c r="K97" s="577"/>
      <c r="L97" s="577"/>
      <c r="M97" s="579"/>
      <c r="N97" s="601" t="s">
        <v>6</v>
      </c>
      <c r="O97" s="577"/>
      <c r="P97" s="577"/>
      <c r="Q97" s="577"/>
      <c r="R97" s="577"/>
      <c r="S97" s="579"/>
      <c r="T97" s="602" t="s">
        <v>8</v>
      </c>
      <c r="U97" s="577"/>
      <c r="V97" s="577"/>
      <c r="W97" s="577"/>
      <c r="X97" s="577"/>
      <c r="Y97" s="579"/>
    </row>
    <row r="98" spans="1:28" ht="16.8" customHeight="1">
      <c r="A98" s="582" t="s">
        <v>98</v>
      </c>
      <c r="B98" s="572" t="s">
        <v>81</v>
      </c>
      <c r="C98" s="573"/>
      <c r="D98" s="572" t="s">
        <v>36</v>
      </c>
      <c r="E98" s="573"/>
      <c r="F98" s="572" t="s">
        <v>82</v>
      </c>
      <c r="G98" s="573"/>
      <c r="H98" s="572" t="s">
        <v>41</v>
      </c>
      <c r="I98" s="573"/>
      <c r="J98" s="572" t="s">
        <v>99</v>
      </c>
      <c r="K98" s="573"/>
      <c r="L98" s="572" t="s">
        <v>100</v>
      </c>
      <c r="M98" s="573"/>
      <c r="N98" s="572" t="s">
        <v>85</v>
      </c>
      <c r="O98" s="573"/>
      <c r="P98" s="572" t="s">
        <v>86</v>
      </c>
      <c r="Q98" s="573"/>
      <c r="R98" s="572" t="s">
        <v>87</v>
      </c>
      <c r="S98" s="573"/>
      <c r="T98" s="572" t="s">
        <v>88</v>
      </c>
      <c r="U98" s="573"/>
      <c r="V98" s="572" t="s">
        <v>101</v>
      </c>
      <c r="W98" s="573"/>
      <c r="X98" s="572" t="s">
        <v>90</v>
      </c>
      <c r="Y98" s="573"/>
    </row>
    <row r="99" spans="1:28" ht="27.3" thickBot="1">
      <c r="A99" s="583"/>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 r="A101" s="205" t="s">
        <v>94</v>
      </c>
      <c r="B101" s="613">
        <f>Sheet1!E469</f>
        <v>0</v>
      </c>
      <c r="C101" s="571"/>
      <c r="D101" s="613">
        <f>Sheet1!E470</f>
        <v>0</v>
      </c>
      <c r="E101" s="571"/>
      <c r="F101" s="613">
        <f>Sheet1!E471</f>
        <v>0</v>
      </c>
      <c r="G101" s="571"/>
      <c r="H101" s="613">
        <f>Sheet1!E472</f>
        <v>0</v>
      </c>
      <c r="I101" s="571"/>
      <c r="J101" s="613">
        <f>Sheet1!E473</f>
        <v>0</v>
      </c>
      <c r="K101" s="571"/>
      <c r="L101" s="613">
        <f>Sheet1!E474</f>
        <v>0</v>
      </c>
      <c r="M101" s="571"/>
      <c r="N101" s="613">
        <f>Sheet1!E475</f>
        <v>0</v>
      </c>
      <c r="O101" s="571"/>
      <c r="P101" s="613">
        <f>Sheet1!E476</f>
        <v>0</v>
      </c>
      <c r="Q101" s="571"/>
      <c r="R101" s="613">
        <f>Sheet1!E477</f>
        <v>0</v>
      </c>
      <c r="S101" s="571"/>
      <c r="T101" s="613">
        <f>Sheet1!E478</f>
        <v>0</v>
      </c>
      <c r="U101" s="571"/>
      <c r="V101" s="613">
        <f>Sheet1!E479</f>
        <v>0</v>
      </c>
      <c r="W101" s="571"/>
      <c r="X101" s="613">
        <f>Sheet1!E480</f>
        <v>0</v>
      </c>
      <c r="Y101" s="571"/>
      <c r="AA101" s="616">
        <f>B101+D101+F101+H101+J101+L101+N101+P101+R101+T101+V101+X101</f>
        <v>0</v>
      </c>
      <c r="AB101" s="586"/>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600" t="s">
        <v>4</v>
      </c>
      <c r="C103" s="577"/>
      <c r="D103" s="577"/>
      <c r="E103" s="577"/>
      <c r="F103" s="577"/>
      <c r="G103" s="577"/>
      <c r="H103" s="577"/>
      <c r="I103" s="577"/>
      <c r="J103" s="577"/>
      <c r="K103" s="577"/>
      <c r="L103" s="577"/>
      <c r="M103" s="579"/>
      <c r="N103" s="601" t="s">
        <v>6</v>
      </c>
      <c r="O103" s="577"/>
      <c r="P103" s="577"/>
      <c r="Q103" s="577"/>
      <c r="R103" s="577"/>
      <c r="S103" s="579"/>
      <c r="T103" s="602" t="s">
        <v>8</v>
      </c>
      <c r="U103" s="577"/>
      <c r="V103" s="577"/>
      <c r="W103" s="577"/>
      <c r="X103" s="577"/>
      <c r="Y103" s="579"/>
    </row>
    <row r="104" spans="1:28" ht="16.8" customHeight="1">
      <c r="A104" s="582" t="s">
        <v>98</v>
      </c>
      <c r="B104" s="572" t="s">
        <v>81</v>
      </c>
      <c r="C104" s="573"/>
      <c r="D104" s="572" t="s">
        <v>36</v>
      </c>
      <c r="E104" s="573"/>
      <c r="F104" s="572" t="s">
        <v>82</v>
      </c>
      <c r="G104" s="573"/>
      <c r="H104" s="572" t="s">
        <v>41</v>
      </c>
      <c r="I104" s="573"/>
      <c r="J104" s="572" t="s">
        <v>99</v>
      </c>
      <c r="K104" s="573"/>
      <c r="L104" s="572" t="s">
        <v>100</v>
      </c>
      <c r="M104" s="573"/>
      <c r="N104" s="572" t="s">
        <v>85</v>
      </c>
      <c r="O104" s="573"/>
      <c r="P104" s="572" t="s">
        <v>86</v>
      </c>
      <c r="Q104" s="573"/>
      <c r="R104" s="572" t="s">
        <v>87</v>
      </c>
      <c r="S104" s="573"/>
      <c r="T104" s="572" t="s">
        <v>88</v>
      </c>
      <c r="U104" s="573"/>
      <c r="V104" s="572" t="s">
        <v>101</v>
      </c>
      <c r="W104" s="573"/>
      <c r="X104" s="572" t="s">
        <v>90</v>
      </c>
      <c r="Y104" s="573"/>
    </row>
    <row r="105" spans="1:28" ht="27.3" thickBot="1">
      <c r="A105" s="583"/>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 r="A107" s="205" t="s">
        <v>94</v>
      </c>
      <c r="B107" s="613">
        <f>Sheet1!E481</f>
        <v>0</v>
      </c>
      <c r="C107" s="571"/>
      <c r="D107" s="613">
        <f>Sheet1!E482</f>
        <v>0</v>
      </c>
      <c r="E107" s="571"/>
      <c r="F107" s="613">
        <f>Sheet1!E483</f>
        <v>0</v>
      </c>
      <c r="G107" s="571"/>
      <c r="H107" s="613">
        <f>Sheet1!E484</f>
        <v>0</v>
      </c>
      <c r="I107" s="571"/>
      <c r="J107" s="613">
        <f>Sheet1!E485</f>
        <v>0</v>
      </c>
      <c r="K107" s="571"/>
      <c r="L107" s="613">
        <f>Sheet1!E486</f>
        <v>0</v>
      </c>
      <c r="M107" s="571"/>
      <c r="N107" s="613">
        <f>Sheet1!E487</f>
        <v>0</v>
      </c>
      <c r="O107" s="571"/>
      <c r="P107" s="613">
        <f>Sheet1!E488</f>
        <v>0</v>
      </c>
      <c r="Q107" s="571"/>
      <c r="R107" s="613">
        <f>Sheet1!E489</f>
        <v>0</v>
      </c>
      <c r="S107" s="571"/>
      <c r="T107" s="613">
        <f>Sheet1!E490</f>
        <v>0</v>
      </c>
      <c r="U107" s="571"/>
      <c r="V107" s="613">
        <f>Sheet1!E491</f>
        <v>0</v>
      </c>
      <c r="W107" s="571"/>
      <c r="X107" s="613">
        <f>Sheet1!E492</f>
        <v>0</v>
      </c>
      <c r="Y107" s="571"/>
      <c r="AA107" s="616">
        <f>B107+D107+F107+H107+J107+L107+N107+P107+R107+T107+V107+X107</f>
        <v>0</v>
      </c>
      <c r="AB107" s="586"/>
    </row>
    <row r="108" spans="1:28" ht="15.3" thickBot="1"/>
    <row r="109" spans="1:28" ht="23.7" thickBot="1">
      <c r="A109" s="10"/>
      <c r="B109" s="600" t="s">
        <v>4</v>
      </c>
      <c r="C109" s="577"/>
      <c r="D109" s="577"/>
      <c r="E109" s="577"/>
      <c r="F109" s="577"/>
      <c r="G109" s="577"/>
      <c r="H109" s="577"/>
      <c r="I109" s="577"/>
      <c r="J109" s="577"/>
      <c r="K109" s="577"/>
      <c r="L109" s="577"/>
      <c r="M109" s="579"/>
      <c r="N109" s="601" t="s">
        <v>6</v>
      </c>
      <c r="O109" s="577"/>
      <c r="P109" s="577"/>
      <c r="Q109" s="577"/>
      <c r="R109" s="577"/>
      <c r="S109" s="579"/>
      <c r="T109" s="602" t="s">
        <v>8</v>
      </c>
      <c r="U109" s="577"/>
      <c r="V109" s="577"/>
      <c r="W109" s="577"/>
      <c r="X109" s="577"/>
      <c r="Y109" s="579"/>
    </row>
    <row r="110" spans="1:28" ht="16.8" customHeight="1">
      <c r="A110" s="582" t="s">
        <v>98</v>
      </c>
      <c r="B110" s="572" t="s">
        <v>81</v>
      </c>
      <c r="C110" s="573"/>
      <c r="D110" s="572" t="s">
        <v>36</v>
      </c>
      <c r="E110" s="573"/>
      <c r="F110" s="572" t="s">
        <v>82</v>
      </c>
      <c r="G110" s="573"/>
      <c r="H110" s="572" t="s">
        <v>41</v>
      </c>
      <c r="I110" s="573"/>
      <c r="J110" s="572" t="s">
        <v>99</v>
      </c>
      <c r="K110" s="573"/>
      <c r="L110" s="572" t="s">
        <v>100</v>
      </c>
      <c r="M110" s="573"/>
      <c r="N110" s="572" t="s">
        <v>85</v>
      </c>
      <c r="O110" s="573"/>
      <c r="P110" s="572" t="s">
        <v>86</v>
      </c>
      <c r="Q110" s="573"/>
      <c r="R110" s="572" t="s">
        <v>87</v>
      </c>
      <c r="S110" s="573"/>
      <c r="T110" s="572" t="s">
        <v>88</v>
      </c>
      <c r="U110" s="573"/>
      <c r="V110" s="572" t="s">
        <v>101</v>
      </c>
      <c r="W110" s="573"/>
      <c r="X110" s="572" t="s">
        <v>90</v>
      </c>
      <c r="Y110" s="573"/>
    </row>
    <row r="111" spans="1:28" ht="27.3" thickBot="1">
      <c r="A111" s="583"/>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 r="A113" s="205" t="s">
        <v>94</v>
      </c>
      <c r="B113" s="613">
        <f>Sheet1!E493</f>
        <v>0</v>
      </c>
      <c r="C113" s="571"/>
      <c r="D113" s="613">
        <f>Sheet1!E494</f>
        <v>0</v>
      </c>
      <c r="E113" s="571"/>
      <c r="F113" s="613">
        <f>Sheet1!E495</f>
        <v>0</v>
      </c>
      <c r="G113" s="571"/>
      <c r="H113" s="613">
        <f>Sheet1!E496</f>
        <v>0</v>
      </c>
      <c r="I113" s="571"/>
      <c r="J113" s="613">
        <f>Sheet1!E497</f>
        <v>0</v>
      </c>
      <c r="K113" s="571"/>
      <c r="L113" s="613">
        <f>Sheet1!E498</f>
        <v>0</v>
      </c>
      <c r="M113" s="571"/>
      <c r="N113" s="613">
        <f>Sheet1!E499</f>
        <v>0</v>
      </c>
      <c r="O113" s="571"/>
      <c r="P113" s="613">
        <f>Sheet1!E500</f>
        <v>0</v>
      </c>
      <c r="Q113" s="571"/>
      <c r="R113" s="613">
        <f>Sheet1!E501</f>
        <v>0</v>
      </c>
      <c r="S113" s="571"/>
      <c r="T113" s="613">
        <f>Sheet1!E502</f>
        <v>0</v>
      </c>
      <c r="U113" s="571"/>
      <c r="V113" s="613">
        <f>Sheet1!E503</f>
        <v>0</v>
      </c>
      <c r="W113" s="571"/>
      <c r="X113" s="613">
        <f>Sheet1!E504</f>
        <v>0</v>
      </c>
      <c r="Y113" s="571"/>
      <c r="AA113" s="616">
        <f>B113+D113+F113+H113+J113+L113+N113+P113+R113+T113+V113+X113</f>
        <v>0</v>
      </c>
      <c r="AB113" s="586"/>
    </row>
    <row r="115" spans="1:28" ht="15.3" thickBot="1"/>
    <row r="116" spans="1:28" ht="23.7" thickBot="1">
      <c r="A116" s="10"/>
      <c r="B116" s="600" t="s">
        <v>4</v>
      </c>
      <c r="C116" s="577"/>
      <c r="D116" s="577"/>
      <c r="E116" s="577"/>
      <c r="F116" s="577"/>
      <c r="G116" s="577"/>
      <c r="H116" s="577"/>
      <c r="I116" s="577"/>
      <c r="J116" s="577"/>
      <c r="K116" s="577"/>
      <c r="L116" s="577"/>
      <c r="M116" s="579"/>
      <c r="N116" s="601" t="s">
        <v>6</v>
      </c>
      <c r="O116" s="577"/>
      <c r="P116" s="577"/>
      <c r="Q116" s="577"/>
      <c r="R116" s="577"/>
      <c r="S116" s="579"/>
      <c r="T116" s="602" t="s">
        <v>8</v>
      </c>
      <c r="U116" s="577"/>
      <c r="V116" s="577"/>
      <c r="W116" s="577"/>
      <c r="X116" s="577"/>
      <c r="Y116" s="579"/>
    </row>
    <row r="117" spans="1:28" ht="16.8" customHeight="1">
      <c r="A117" s="10"/>
      <c r="B117" s="572" t="s">
        <v>81</v>
      </c>
      <c r="C117" s="573"/>
      <c r="D117" s="572" t="s">
        <v>36</v>
      </c>
      <c r="E117" s="573"/>
      <c r="F117" s="572" t="s">
        <v>82</v>
      </c>
      <c r="G117" s="573"/>
      <c r="H117" s="572" t="s">
        <v>41</v>
      </c>
      <c r="I117" s="573"/>
      <c r="J117" s="572" t="s">
        <v>99</v>
      </c>
      <c r="K117" s="573"/>
      <c r="L117" s="572" t="s">
        <v>100</v>
      </c>
      <c r="M117" s="573"/>
      <c r="N117" s="572" t="s">
        <v>85</v>
      </c>
      <c r="O117" s="573"/>
      <c r="P117" s="572" t="s">
        <v>86</v>
      </c>
      <c r="Q117" s="573"/>
      <c r="R117" s="572" t="s">
        <v>87</v>
      </c>
      <c r="S117" s="573"/>
      <c r="T117" s="572" t="s">
        <v>88</v>
      </c>
      <c r="U117" s="573"/>
      <c r="V117" s="572" t="s">
        <v>101</v>
      </c>
      <c r="W117" s="573"/>
      <c r="X117" s="572" t="s">
        <v>90</v>
      </c>
      <c r="Y117" s="573"/>
    </row>
    <row r="118" spans="1:28" ht="27">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122</v>
      </c>
      <c r="B119" s="64">
        <f t="shared" ref="B119:Y119" si="20">B4+B10+B16+B22+B28+B34+B40+B46+B52+B58+B64+B70+B76+B82+B88+B94+B100+B106+B112</f>
        <v>0</v>
      </c>
      <c r="C119" s="64">
        <f t="shared" si="20"/>
        <v>0</v>
      </c>
      <c r="D119" s="64">
        <f t="shared" si="20"/>
        <v>0</v>
      </c>
      <c r="E119" s="64">
        <f t="shared" si="20"/>
        <v>0</v>
      </c>
      <c r="F119" s="64">
        <f t="shared" si="20"/>
        <v>6</v>
      </c>
      <c r="G119" s="64">
        <f>Sheet1!G4+G10+G16+G22+G28+G34+G40+G46+G52+G58+G64+G70+G76+G82+G88+G94+G100+G106+G112</f>
        <v>0</v>
      </c>
      <c r="H119" s="64">
        <f t="shared" si="20"/>
        <v>0</v>
      </c>
      <c r="I119" s="64">
        <f t="shared" si="20"/>
        <v>0</v>
      </c>
      <c r="J119" s="64">
        <f t="shared" si="20"/>
        <v>0</v>
      </c>
      <c r="K119" s="64">
        <f t="shared" si="20"/>
        <v>0</v>
      </c>
      <c r="L119" s="64">
        <f t="shared" si="20"/>
        <v>0</v>
      </c>
      <c r="M119" s="64">
        <f t="shared" si="20"/>
        <v>0</v>
      </c>
      <c r="N119" s="64">
        <f t="shared" si="20"/>
        <v>1</v>
      </c>
      <c r="O119" s="64">
        <f t="shared" si="20"/>
        <v>0</v>
      </c>
      <c r="P119" s="64">
        <f t="shared" si="20"/>
        <v>0</v>
      </c>
      <c r="Q119" s="64">
        <f t="shared" si="20"/>
        <v>0</v>
      </c>
      <c r="R119" s="64">
        <f t="shared" si="20"/>
        <v>0</v>
      </c>
      <c r="S119" s="64">
        <f t="shared" si="20"/>
        <v>0</v>
      </c>
      <c r="T119" s="64">
        <f t="shared" si="20"/>
        <v>0</v>
      </c>
      <c r="U119" s="64">
        <f t="shared" si="20"/>
        <v>0</v>
      </c>
      <c r="V119" s="64">
        <f t="shared" si="20"/>
        <v>0</v>
      </c>
      <c r="W119" s="64">
        <f t="shared" si="20"/>
        <v>0</v>
      </c>
      <c r="X119" s="64">
        <f t="shared" si="20"/>
        <v>0</v>
      </c>
      <c r="Y119" s="64">
        <f t="shared" si="20"/>
        <v>0</v>
      </c>
      <c r="AA119">
        <f>B119+D119+F119+H119+J119+L119+N119+P119+R119+T119+V119+X119</f>
        <v>7</v>
      </c>
      <c r="AB119">
        <f>C119+E119+G119+I119+K119+M119+O119+Q119+S119+U119+W119+Y119</f>
        <v>0</v>
      </c>
    </row>
    <row r="120" spans="1:28">
      <c r="A120" s="60" t="s">
        <v>123</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0</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0</v>
      </c>
      <c r="R120" s="60">
        <f>R5+R11+R17+R23+R29+R35+R41+R47+R53+R59+R65+R71+R77+R83+R89+R95+R101+R107+R113</f>
        <v>0</v>
      </c>
      <c r="T120" s="60">
        <f>T5+T11+T17+T23+T29+T35+T41+T47+T53+T59+T65+T71+T77+T83+T89+T95+T101+T107+T113</f>
        <v>0</v>
      </c>
      <c r="V120" s="60">
        <f>V5+V11+V17+V23+V29+V35+V41+V47+V53+V59+V65+V71+V77+V83+V89+V95+V101+V107+V113</f>
        <v>0</v>
      </c>
      <c r="X120" s="60">
        <f>X5+X11+X17+X23+X29+X35+X41+X47+X53+X59+X65+X71+X77+X83+X89+X95+X101+X107+X113</f>
        <v>0</v>
      </c>
      <c r="AA120" s="111">
        <f>SUM(B120:Y120)</f>
        <v>0</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88F0-441C-4609-9991-9349AB81B1F3}">
  <sheetPr>
    <tabColor rgb="FF92D050"/>
  </sheetPr>
  <dimension ref="A1:O26"/>
  <sheetViews>
    <sheetView topLeftCell="A4" workbookViewId="0">
      <selection activeCell="N18" sqref="N18"/>
    </sheetView>
  </sheetViews>
  <sheetFormatPr defaultRowHeight="14.4"/>
  <cols>
    <col min="1" max="1" width="20.5234375" customWidth="1"/>
    <col min="2" max="8" width="9.1015625" customWidth="1"/>
    <col min="9" max="9" width="12.68359375" bestFit="1" customWidth="1"/>
  </cols>
  <sheetData>
    <row r="1" spans="1:15" ht="16.8">
      <c r="A1" s="623" t="s">
        <v>124</v>
      </c>
      <c r="B1" s="612"/>
      <c r="C1" s="612"/>
      <c r="D1" s="612"/>
      <c r="E1" s="612"/>
      <c r="F1" s="612"/>
      <c r="G1" s="65">
        <f>'User Profile'!$D$17</f>
        <v>2021</v>
      </c>
      <c r="H1" s="65">
        <f>'User Profile'!$D$18</f>
        <v>2022</v>
      </c>
      <c r="I1" s="9"/>
    </row>
    <row r="2" spans="1:15" ht="16.8">
      <c r="A2" s="66"/>
      <c r="B2" s="67"/>
      <c r="C2" s="67"/>
      <c r="D2" s="67"/>
      <c r="E2" s="67"/>
      <c r="F2" s="67"/>
      <c r="G2" s="10"/>
      <c r="H2" s="10"/>
      <c r="I2" s="9"/>
    </row>
    <row r="3" spans="1:15" ht="29.4">
      <c r="A3" s="624" t="s">
        <v>125</v>
      </c>
      <c r="B3" s="612"/>
      <c r="C3" s="612"/>
      <c r="D3" s="612"/>
      <c r="E3" s="612"/>
      <c r="F3" s="599"/>
      <c r="G3" s="624" t="s">
        <v>126</v>
      </c>
      <c r="H3" s="599"/>
      <c r="I3" s="68" t="s">
        <v>127</v>
      </c>
      <c r="K3" s="89" t="str">
        <f>IF('User Profile'!$D$19="US Units", G1&amp;" GGE", G1&amp;" GLE")</f>
        <v>2021 GLE</v>
      </c>
      <c r="L3" s="89" t="str">
        <f>IF('User Profile'!$D$19="US Units", H1&amp;" GGE", H1&amp;" GLE")</f>
        <v>2022 GLE</v>
      </c>
      <c r="M3" s="30"/>
      <c r="N3" s="89" t="str">
        <f>G1&amp;" CO2 (kg)"</f>
        <v>2021 CO2 (kg)</v>
      </c>
      <c r="O3" s="89" t="str">
        <f>H1&amp;" CO2 (kg)"</f>
        <v>2022 CO2 (kg)</v>
      </c>
    </row>
    <row r="4" spans="1:15" ht="15.3">
      <c r="A4" s="625" t="s">
        <v>128</v>
      </c>
      <c r="B4" s="612"/>
      <c r="C4" s="612"/>
      <c r="D4" s="612"/>
      <c r="E4" s="612"/>
      <c r="F4" s="599"/>
      <c r="G4" s="231">
        <f>Sheet1!I505</f>
        <v>2</v>
      </c>
      <c r="H4" s="231">
        <f>Sheet1!I524</f>
        <v>0</v>
      </c>
      <c r="I4" s="50" t="str">
        <f>Sheet1!K505</f>
        <v>gallons</v>
      </c>
      <c r="K4" s="232">
        <f>G4</f>
        <v>2</v>
      </c>
      <c r="L4" s="232">
        <f>H4</f>
        <v>0</v>
      </c>
      <c r="M4" s="69"/>
      <c r="N4" s="233">
        <f>8.78*IF('User Profile'!$D$19="US Units",G4,G4/3.7854)</f>
        <v>4.6388756802451523</v>
      </c>
      <c r="O4" s="233">
        <f>8.78*IF('User Profile'!$D$19="US Units",H4,H4/3.7854)</f>
        <v>0</v>
      </c>
    </row>
    <row r="5" spans="1:15" ht="15.3">
      <c r="A5" s="70" t="s">
        <v>130</v>
      </c>
      <c r="B5" s="71"/>
      <c r="C5" s="71"/>
      <c r="D5" s="71"/>
      <c r="E5" s="71"/>
      <c r="F5" s="72"/>
      <c r="G5" s="234">
        <f>Sheet1!I506</f>
        <v>2</v>
      </c>
      <c r="H5" s="234">
        <f>Sheet1!I525</f>
        <v>1</v>
      </c>
      <c r="I5" s="73" t="str">
        <f>Sheet1!K506</f>
        <v>gallons</v>
      </c>
      <c r="K5" s="235">
        <f>G5*1.13</f>
        <v>2.2599999999999998</v>
      </c>
      <c r="L5" s="235">
        <f>H5*1.13</f>
        <v>1.1299999999999999</v>
      </c>
      <c r="M5" s="69"/>
      <c r="N5" s="235">
        <f>10.21*IF('User Profile'!$D$19="US Units",G5,G5/3.7854)</f>
        <v>5.3944101019707302</v>
      </c>
      <c r="O5" s="235">
        <f>10.21*IF('User Profile'!$D$19="US Units",H5,H5/3.7854)</f>
        <v>2.6972050509853651</v>
      </c>
    </row>
    <row r="6" spans="1:15" ht="15.3">
      <c r="A6" s="74" t="s">
        <v>131</v>
      </c>
      <c r="B6" s="75"/>
      <c r="C6" s="75"/>
      <c r="D6" s="75"/>
      <c r="E6" s="75"/>
      <c r="F6" s="76"/>
      <c r="G6" s="231">
        <f>Sheet1!I507</f>
        <v>2</v>
      </c>
      <c r="H6" s="231">
        <f>Sheet1!I526</f>
        <v>1</v>
      </c>
      <c r="I6" s="50" t="str">
        <f>Sheet1!K507</f>
        <v>kWh</v>
      </c>
      <c r="K6" s="237" t="s">
        <v>303</v>
      </c>
      <c r="L6" s="237" t="s">
        <v>303</v>
      </c>
      <c r="M6" s="69"/>
      <c r="N6" s="237" t="s">
        <v>303</v>
      </c>
      <c r="O6" s="237" t="s">
        <v>303</v>
      </c>
    </row>
    <row r="7" spans="1:15" ht="29.1" customHeight="1">
      <c r="A7" s="626" t="s">
        <v>133</v>
      </c>
      <c r="B7" s="612"/>
      <c r="C7" s="612"/>
      <c r="D7" s="612"/>
      <c r="E7" s="612"/>
      <c r="F7" s="612"/>
      <c r="G7" s="612"/>
      <c r="H7" s="612"/>
      <c r="I7" s="599"/>
      <c r="K7" s="236" t="s">
        <v>134</v>
      </c>
      <c r="L7" s="236" t="s">
        <v>134</v>
      </c>
      <c r="M7" s="69"/>
      <c r="N7" s="260" t="s">
        <v>134</v>
      </c>
      <c r="O7" s="260" t="s">
        <v>134</v>
      </c>
    </row>
    <row r="8" spans="1:15" ht="15.3">
      <c r="A8" s="618" t="s">
        <v>298</v>
      </c>
      <c r="B8" s="619"/>
      <c r="C8" s="619"/>
      <c r="D8" s="619"/>
      <c r="E8" s="619"/>
      <c r="F8" s="620"/>
      <c r="G8" s="243">
        <f>Sheet1!I508</f>
        <v>2</v>
      </c>
      <c r="H8" s="243">
        <f>Sheet1!I527</f>
        <v>1</v>
      </c>
      <c r="I8" s="244" t="str">
        <f>Sheet1!K508</f>
        <v>miles</v>
      </c>
      <c r="K8" s="237" t="s">
        <v>303</v>
      </c>
      <c r="L8" s="237" t="s">
        <v>303</v>
      </c>
      <c r="M8" s="69"/>
      <c r="N8" s="237" t="s">
        <v>303</v>
      </c>
      <c r="O8" s="237" t="s">
        <v>303</v>
      </c>
    </row>
    <row r="9" spans="1:15" ht="16.95" customHeight="1">
      <c r="A9" s="618" t="s">
        <v>297</v>
      </c>
      <c r="B9" s="619"/>
      <c r="C9" s="619"/>
      <c r="D9" s="619"/>
      <c r="E9" s="619"/>
      <c r="F9" s="620"/>
      <c r="G9" s="243">
        <f>Sheet1!I509</f>
        <v>2</v>
      </c>
      <c r="H9" s="243">
        <f>Sheet1!I528</f>
        <v>1</v>
      </c>
      <c r="I9" s="244" t="str">
        <f>Sheet1!K509</f>
        <v>miles</v>
      </c>
      <c r="K9" s="237" t="s">
        <v>303</v>
      </c>
      <c r="L9" s="237" t="s">
        <v>303</v>
      </c>
      <c r="M9" s="69"/>
      <c r="N9" s="237" t="s">
        <v>303</v>
      </c>
      <c r="O9" s="237" t="s">
        <v>303</v>
      </c>
    </row>
    <row r="10" spans="1:15" ht="15.3">
      <c r="A10" s="618" t="s">
        <v>299</v>
      </c>
      <c r="B10" s="619"/>
      <c r="C10" s="619"/>
      <c r="D10" s="619"/>
      <c r="E10" s="619"/>
      <c r="F10" s="620"/>
      <c r="G10" s="243">
        <f>Sheet1!I510</f>
        <v>2</v>
      </c>
      <c r="H10" s="243">
        <f>Sheet1!I529</f>
        <v>0</v>
      </c>
      <c r="I10" s="244" t="str">
        <f>Sheet1!K510</f>
        <v>miles</v>
      </c>
      <c r="K10" s="237" t="s">
        <v>303</v>
      </c>
      <c r="L10" s="237" t="s">
        <v>303</v>
      </c>
      <c r="M10" s="69"/>
      <c r="N10" s="237" t="s">
        <v>303</v>
      </c>
      <c r="O10" s="237" t="s">
        <v>303</v>
      </c>
    </row>
    <row r="11" spans="1:15" ht="16.95" customHeight="1">
      <c r="A11" s="78" t="s">
        <v>139</v>
      </c>
      <c r="B11" s="621" t="s">
        <v>140</v>
      </c>
      <c r="C11" s="612"/>
      <c r="D11" s="612"/>
      <c r="E11" s="612"/>
      <c r="F11" s="79">
        <v>0.05</v>
      </c>
      <c r="G11" s="242">
        <f>Sheet1!I511</f>
        <v>1</v>
      </c>
      <c r="H11" s="242">
        <f>Sheet1!I530</f>
        <v>0</v>
      </c>
      <c r="I11" s="239" t="str">
        <f>Sheet1!K511</f>
        <v>B5 gallons</v>
      </c>
      <c r="K11" s="235">
        <f>G11*($F$11*119550+(1-$F$11)*128450)/116090</f>
        <v>1.1026358859505556</v>
      </c>
      <c r="L11" s="235">
        <f>H11*($F$11*119550+(1-$F$11)*128450)/116090</f>
        <v>0</v>
      </c>
      <c r="M11" s="69"/>
      <c r="N11" s="235">
        <f>IF('User Profile'!$D$19="US Units",G11,G11/3.7854)*(F11*9.45+(1-F11)*10.21)</f>
        <v>2.6871664817456544</v>
      </c>
      <c r="O11" s="235">
        <f>IF('User Profile'!$D$19="US Units",H11,H11/3.7854)*(G11*9.45+(1-G11)*10.21)</f>
        <v>0</v>
      </c>
    </row>
    <row r="12" spans="1:15" ht="16.95" customHeight="1">
      <c r="A12" s="80" t="s">
        <v>142</v>
      </c>
      <c r="B12" s="622" t="s">
        <v>143</v>
      </c>
      <c r="C12" s="612"/>
      <c r="D12" s="612"/>
      <c r="E12" s="612"/>
      <c r="F12" s="81" t="s">
        <v>144</v>
      </c>
      <c r="G12" s="241">
        <f>Sheet1!I512</f>
        <v>1</v>
      </c>
      <c r="H12" s="241">
        <f>Sheet1!I531</f>
        <v>0</v>
      </c>
      <c r="I12" s="77" t="str">
        <f>Sheet1!K512</f>
        <v>E85 gallons</v>
      </c>
      <c r="K12" s="233">
        <f>G12*0.78</f>
        <v>0.78</v>
      </c>
      <c r="L12" s="233">
        <f>H12*0.78</f>
        <v>0</v>
      </c>
      <c r="M12" s="69"/>
      <c r="N12" s="233">
        <f>6.2*IF('User Profile'!$D$19="US Units",G12,G12/3.7854)</f>
        <v>1.6378718233211813</v>
      </c>
      <c r="O12" s="233">
        <f>6.2*IF('User Profile'!$D$19="US Units",H12,H12/3.7854)</f>
        <v>0</v>
      </c>
    </row>
    <row r="13" spans="1:15" ht="15.3">
      <c r="A13" s="70" t="s">
        <v>146</v>
      </c>
      <c r="B13" s="71"/>
      <c r="C13" s="71"/>
      <c r="D13" s="71"/>
      <c r="E13" s="71"/>
      <c r="F13" s="72"/>
      <c r="G13" s="242">
        <f>Sheet1!I513</f>
        <v>0</v>
      </c>
      <c r="H13" s="242">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5.3">
      <c r="A14" s="82" t="s">
        <v>148</v>
      </c>
      <c r="B14" s="83"/>
      <c r="C14" s="83"/>
      <c r="D14" s="83"/>
      <c r="E14" s="83"/>
      <c r="F14" s="84"/>
      <c r="G14" s="241">
        <f>Sheet1!I514</f>
        <v>1</v>
      </c>
      <c r="H14" s="241">
        <f>Sheet1!I533</f>
        <v>0</v>
      </c>
      <c r="I14" s="77" t="str">
        <f>Sheet1!K514</f>
        <v>DGE</v>
      </c>
      <c r="K14" s="233">
        <f>IF(OR($I$14="GGE",$I$14="GLE")=TRUE,G14,G14*1.13)</f>
        <v>1.1299999999999999</v>
      </c>
      <c r="L14" s="233">
        <f>IF(OR($I$14="GGE",$I$14="GLE")=TRUE,H14,H14*1.13)</f>
        <v>0</v>
      </c>
      <c r="M14" s="69"/>
      <c r="N14" s="233">
        <f>IF('User Profile'!$D$19="US Units",IF($I$14="GGE",G14*6.9,G14*7.64),IF($I$14="GLE",(G14/3.7854)*6.9,(G14/3.7854)*7.64))</f>
        <v>2.018280762931262</v>
      </c>
      <c r="O14" s="233">
        <f>IF('User Profile'!$D$19="US Units",IF($I$14="GGE",H14*6.9,H14*7.64),IF($I$14="GLE",(H14/3.7854)*6.9,(H14/3.7854)*7.64))</f>
        <v>0</v>
      </c>
    </row>
    <row r="15" spans="1:15" ht="15.3">
      <c r="A15" s="70" t="s">
        <v>150</v>
      </c>
      <c r="B15" s="71"/>
      <c r="C15" s="71"/>
      <c r="D15" s="71"/>
      <c r="E15" s="71"/>
      <c r="F15" s="72"/>
      <c r="G15" s="242">
        <f>Sheet1!I515</f>
        <v>0</v>
      </c>
      <c r="H15" s="242">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5.3">
      <c r="A16" s="82" t="s">
        <v>152</v>
      </c>
      <c r="B16" s="83"/>
      <c r="C16" s="83"/>
      <c r="D16" s="83"/>
      <c r="E16" s="83"/>
      <c r="F16" s="84"/>
      <c r="G16" s="241">
        <f>Sheet1!I516</f>
        <v>0</v>
      </c>
      <c r="H16" s="241">
        <f>Sheet1!I535</f>
        <v>0</v>
      </c>
      <c r="I16" s="77" t="str">
        <f>Sheet1!K516</f>
        <v>LNG/D gallons</v>
      </c>
      <c r="K16" s="237">
        <f>G16*76330/116090</f>
        <v>0</v>
      </c>
      <c r="L16" s="237">
        <f>H16*76330/116090</f>
        <v>0</v>
      </c>
      <c r="M16" s="261"/>
      <c r="N16" s="237">
        <f>G16</f>
        <v>0</v>
      </c>
      <c r="O16" s="237">
        <f>H16</f>
        <v>0</v>
      </c>
    </row>
    <row r="17" spans="1:15" ht="16.95" customHeight="1">
      <c r="A17" s="85" t="s">
        <v>154</v>
      </c>
      <c r="B17" s="621" t="s">
        <v>155</v>
      </c>
      <c r="C17" s="612"/>
      <c r="D17" s="612"/>
      <c r="E17" s="612"/>
      <c r="F17" s="86">
        <v>0.2</v>
      </c>
      <c r="G17" s="242">
        <f>Sheet1!I517</f>
        <v>0</v>
      </c>
      <c r="H17" s="242">
        <f>Sheet1!I536</f>
        <v>0</v>
      </c>
      <c r="I17" s="239" t="str">
        <f>Sheet1!K517</f>
        <v>RD20 gallons</v>
      </c>
      <c r="K17" s="238">
        <f>G17*1.03</f>
        <v>0</v>
      </c>
      <c r="L17" s="238">
        <f>H17*1.03</f>
        <v>0</v>
      </c>
      <c r="M17" s="261"/>
      <c r="N17" s="238">
        <f>G17</f>
        <v>0</v>
      </c>
      <c r="O17" s="238">
        <f>H17</f>
        <v>0</v>
      </c>
    </row>
    <row r="18" spans="1:15" ht="15.3">
      <c r="A18" s="74" t="s">
        <v>157</v>
      </c>
      <c r="B18" s="83"/>
      <c r="C18" s="83"/>
      <c r="D18" s="83"/>
      <c r="E18" s="83"/>
      <c r="F18" s="84"/>
      <c r="G18" s="241">
        <f>Sheet1!I518</f>
        <v>0</v>
      </c>
      <c r="H18" s="241">
        <f>Sheet1!I537</f>
        <v>0</v>
      </c>
      <c r="I18" s="77" t="str">
        <f>Sheet1!K518</f>
        <v>H gallons</v>
      </c>
      <c r="K18" s="237" t="s">
        <v>303</v>
      </c>
      <c r="L18" s="237" t="s">
        <v>303</v>
      </c>
      <c r="M18" s="69"/>
      <c r="N18" s="237" t="s">
        <v>303</v>
      </c>
      <c r="O18" s="237" t="s">
        <v>303</v>
      </c>
    </row>
    <row r="19" spans="1:15" ht="15.3">
      <c r="A19" s="70" t="s">
        <v>159</v>
      </c>
      <c r="B19" s="71"/>
      <c r="C19" s="71"/>
      <c r="D19" s="71"/>
      <c r="E19" s="71"/>
      <c r="F19" s="72"/>
      <c r="G19" s="242">
        <f>Sheet1!I519</f>
        <v>0</v>
      </c>
      <c r="H19" s="242">
        <f>Sheet1!I538</f>
        <v>0</v>
      </c>
      <c r="I19" s="239" t="str">
        <f>Sheet1!K519</f>
        <v>E100 gallons</v>
      </c>
      <c r="K19" s="235">
        <f>G19</f>
        <v>0</v>
      </c>
      <c r="L19" s="235">
        <f t="shared" ref="L19" si="0">H19</f>
        <v>0</v>
      </c>
      <c r="M19" s="87"/>
      <c r="N19" s="262">
        <f>5.75*IF('User Profile'!$D$19="US Units",G19,G19/3.7854)</f>
        <v>0</v>
      </c>
      <c r="O19" s="262">
        <f>5.75*IF('User Profile'!$D$19="US Units",H19,H19/3.7854)</f>
        <v>0</v>
      </c>
    </row>
    <row r="20" spans="1:15" ht="15.3">
      <c r="A20" s="74" t="s">
        <v>161</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5.3">
      <c r="A21" s="70" t="str">
        <f>Sheet1!H521</f>
        <v>Alternate Fuel 1 (Insert non listed options here)</v>
      </c>
      <c r="B21" s="71"/>
      <c r="C21" s="71"/>
      <c r="D21" s="71"/>
      <c r="E21" s="71"/>
      <c r="F21" s="72"/>
      <c r="G21" s="242">
        <f>Sheet1!I521</f>
        <v>0</v>
      </c>
      <c r="H21" s="242">
        <f>Sheet1!I540</f>
        <v>0</v>
      </c>
      <c r="I21" s="239">
        <f>Sheet1!K521</f>
        <v>0</v>
      </c>
      <c r="K21" s="247"/>
      <c r="L21" s="247"/>
      <c r="M21" s="87"/>
      <c r="N21" s="247"/>
      <c r="O21" s="247"/>
    </row>
    <row r="22" spans="1:15" ht="15.3">
      <c r="A22" s="82" t="str">
        <f>Sheet1!H522</f>
        <v>Alternate Fuel 2 (Insert non listed options here)</v>
      </c>
      <c r="B22" s="75"/>
      <c r="C22" s="75"/>
      <c r="D22" s="75"/>
      <c r="E22" s="75"/>
      <c r="F22" s="76"/>
      <c r="G22" s="241">
        <f>Sheet1!I522</f>
        <v>0</v>
      </c>
      <c r="H22" s="241">
        <f>Sheet1!I542</f>
        <v>0</v>
      </c>
      <c r="I22" s="77">
        <f>Sheet1!K522</f>
        <v>0</v>
      </c>
      <c r="K22" s="247"/>
      <c r="L22" s="247"/>
      <c r="N22" s="248"/>
      <c r="O22" s="248"/>
    </row>
    <row r="23" spans="1:15" ht="15.3">
      <c r="A23" s="70" t="str">
        <f>Sheet1!H523</f>
        <v>Alternate Fuel 3 (Insert non listed options here)</v>
      </c>
      <c r="B23" s="71"/>
      <c r="C23" s="71"/>
      <c r="D23" s="71"/>
      <c r="E23" s="71"/>
      <c r="F23" s="72"/>
      <c r="G23" s="242">
        <f>Sheet1!I523</f>
        <v>0</v>
      </c>
      <c r="H23" s="242">
        <f>Sheet1!I543</f>
        <v>0</v>
      </c>
      <c r="I23" s="239">
        <f>Sheet1!K523</f>
        <v>0</v>
      </c>
      <c r="K23" s="247"/>
      <c r="L23" s="247"/>
      <c r="N23" s="248"/>
      <c r="O23" s="248"/>
    </row>
    <row r="25" spans="1:15" ht="14.1" customHeight="1">
      <c r="G25" s="245"/>
      <c r="H25" s="245"/>
      <c r="K25" s="617" t="s">
        <v>163</v>
      </c>
      <c r="L25" s="586"/>
      <c r="N25" s="617" t="s">
        <v>163</v>
      </c>
      <c r="O25" s="586"/>
    </row>
    <row r="26" spans="1:15">
      <c r="K26" s="88">
        <f>SUM(K4:K6,K8:K21)</f>
        <v>7.2726358859505558</v>
      </c>
      <c r="L26" s="88">
        <f>SUM(L4:L6,L8:L21)</f>
        <v>1.1299999999999999</v>
      </c>
      <c r="N26" s="88">
        <f>SUM(N4:N6,N8:N21)</f>
        <v>16.37660485021398</v>
      </c>
      <c r="O26" s="88">
        <f>SUM(O4:O6,O8:O21)</f>
        <v>2.6972050509853651</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type="list" allowBlank="1" showInputMessage="1" showErrorMessage="1" sqref="F17" xr:uid="{ED639A19-DDC9-447E-89D4-253577511619}">
      <formula1>"20%, 100%"</formula1>
    </dataValidation>
    <dataValidation type="list" allowBlank="1" showInputMessage="1" showErrorMessage="1" sqref="F12" xr:uid="{639C2C28-BDB0-4C14-B7D5-63E6CC4A3230}">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8DC88-5354-4A97-8234-D5165D927CB5}">
  <dimension ref="A1:R543"/>
  <sheetViews>
    <sheetView topLeftCell="A524" workbookViewId="0">
      <selection activeCell="M544" sqref="M544"/>
    </sheetView>
  </sheetViews>
  <sheetFormatPr defaultRowHeight="14.4"/>
  <sheetData>
    <row r="1" spans="1:16">
      <c r="A1" t="s">
        <v>260</v>
      </c>
      <c r="B1" t="s">
        <v>81</v>
      </c>
      <c r="C1" t="s">
        <v>4</v>
      </c>
      <c r="D1">
        <v>0</v>
      </c>
      <c r="E1">
        <v>0</v>
      </c>
      <c r="F1" t="s">
        <v>273</v>
      </c>
    </row>
    <row r="2" spans="1:16">
      <c r="A2" t="s">
        <v>260</v>
      </c>
      <c r="B2" t="s">
        <v>36</v>
      </c>
      <c r="C2" t="s">
        <v>4</v>
      </c>
      <c r="D2">
        <v>0</v>
      </c>
      <c r="E2">
        <v>0</v>
      </c>
      <c r="F2" t="s">
        <v>273</v>
      </c>
    </row>
    <row r="3" spans="1:16">
      <c r="A3" t="s">
        <v>260</v>
      </c>
      <c r="B3" t="s">
        <v>82</v>
      </c>
      <c r="C3" t="s">
        <v>4</v>
      </c>
      <c r="D3">
        <v>0</v>
      </c>
      <c r="E3">
        <v>0</v>
      </c>
      <c r="F3" t="s">
        <v>273</v>
      </c>
    </row>
    <row r="4" spans="1:16">
      <c r="A4" t="s">
        <v>260</v>
      </c>
      <c r="B4" t="s">
        <v>274</v>
      </c>
      <c r="C4" t="s">
        <v>4</v>
      </c>
      <c r="D4">
        <v>0</v>
      </c>
      <c r="E4">
        <v>0</v>
      </c>
      <c r="F4" t="s">
        <v>273</v>
      </c>
    </row>
    <row r="5" spans="1:16">
      <c r="A5" t="s">
        <v>260</v>
      </c>
      <c r="B5" t="s">
        <v>275</v>
      </c>
      <c r="C5" t="s">
        <v>4</v>
      </c>
      <c r="D5">
        <v>0</v>
      </c>
      <c r="E5">
        <v>0</v>
      </c>
      <c r="F5" t="s">
        <v>273</v>
      </c>
    </row>
    <row r="6" spans="1:16">
      <c r="A6" t="s">
        <v>260</v>
      </c>
      <c r="B6" t="s">
        <v>276</v>
      </c>
      <c r="C6" t="s">
        <v>4</v>
      </c>
      <c r="D6">
        <v>0</v>
      </c>
      <c r="E6">
        <v>0</v>
      </c>
      <c r="F6" t="s">
        <v>273</v>
      </c>
    </row>
    <row r="7" spans="1:16">
      <c r="A7" t="s">
        <v>260</v>
      </c>
      <c r="B7" t="s">
        <v>85</v>
      </c>
      <c r="C7" t="s">
        <v>6</v>
      </c>
      <c r="D7">
        <v>0</v>
      </c>
      <c r="E7">
        <v>0</v>
      </c>
      <c r="F7" t="s">
        <v>273</v>
      </c>
    </row>
    <row r="8" spans="1:16">
      <c r="A8" t="s">
        <v>260</v>
      </c>
      <c r="B8" t="s">
        <v>86</v>
      </c>
      <c r="C8" t="s">
        <v>6</v>
      </c>
      <c r="D8">
        <v>0</v>
      </c>
      <c r="E8">
        <v>0</v>
      </c>
      <c r="F8" t="s">
        <v>273</v>
      </c>
    </row>
    <row r="9" spans="1:16">
      <c r="A9" t="s">
        <v>260</v>
      </c>
      <c r="B9" t="s">
        <v>87</v>
      </c>
      <c r="C9" t="s">
        <v>6</v>
      </c>
      <c r="D9">
        <v>0</v>
      </c>
      <c r="E9">
        <v>0</v>
      </c>
      <c r="F9" t="s">
        <v>273</v>
      </c>
    </row>
    <row r="10" spans="1:16">
      <c r="A10" t="s">
        <v>260</v>
      </c>
      <c r="B10" t="s">
        <v>88</v>
      </c>
      <c r="C10" t="s">
        <v>8</v>
      </c>
      <c r="D10">
        <v>0</v>
      </c>
      <c r="E10">
        <v>0</v>
      </c>
      <c r="F10" t="s">
        <v>273</v>
      </c>
    </row>
    <row r="11" spans="1:16">
      <c r="A11" t="s">
        <v>260</v>
      </c>
      <c r="B11" t="s">
        <v>101</v>
      </c>
      <c r="C11" t="s">
        <v>8</v>
      </c>
      <c r="D11">
        <v>0</v>
      </c>
      <c r="E11">
        <v>0</v>
      </c>
      <c r="F11" t="s">
        <v>273</v>
      </c>
    </row>
    <row r="12" spans="1:16">
      <c r="A12" s="204" t="s">
        <v>260</v>
      </c>
      <c r="B12" s="204" t="s">
        <v>90</v>
      </c>
      <c r="C12" s="204" t="s">
        <v>8</v>
      </c>
      <c r="D12" s="204">
        <v>0</v>
      </c>
      <c r="E12" s="204">
        <v>0</v>
      </c>
      <c r="F12" s="204" t="s">
        <v>273</v>
      </c>
      <c r="L12" s="204"/>
      <c r="M12" s="204"/>
      <c r="N12" s="204"/>
      <c r="O12" s="204"/>
      <c r="P12" s="204"/>
    </row>
    <row r="13" spans="1:16">
      <c r="A13" t="s">
        <v>291</v>
      </c>
      <c r="B13" t="s">
        <v>81</v>
      </c>
      <c r="C13" t="s">
        <v>4</v>
      </c>
      <c r="D13">
        <v>0</v>
      </c>
      <c r="E13">
        <v>0</v>
      </c>
      <c r="F13" t="s">
        <v>273</v>
      </c>
    </row>
    <row r="14" spans="1:16">
      <c r="A14" t="s">
        <v>291</v>
      </c>
      <c r="B14" t="s">
        <v>36</v>
      </c>
      <c r="C14" t="s">
        <v>4</v>
      </c>
      <c r="D14">
        <v>0</v>
      </c>
      <c r="E14">
        <v>0</v>
      </c>
      <c r="F14" t="s">
        <v>273</v>
      </c>
    </row>
    <row r="15" spans="1:16">
      <c r="A15" t="s">
        <v>291</v>
      </c>
      <c r="B15" t="s">
        <v>82</v>
      </c>
      <c r="C15" t="s">
        <v>4</v>
      </c>
      <c r="D15">
        <v>0</v>
      </c>
      <c r="E15">
        <v>0</v>
      </c>
      <c r="F15" t="s">
        <v>273</v>
      </c>
    </row>
    <row r="16" spans="1:16">
      <c r="A16" t="s">
        <v>291</v>
      </c>
      <c r="B16" t="s">
        <v>274</v>
      </c>
      <c r="C16" t="s">
        <v>4</v>
      </c>
      <c r="D16">
        <v>0</v>
      </c>
      <c r="E16">
        <v>0</v>
      </c>
      <c r="F16" t="s">
        <v>273</v>
      </c>
    </row>
    <row r="17" spans="1:16">
      <c r="A17" t="s">
        <v>291</v>
      </c>
      <c r="B17" t="s">
        <v>275</v>
      </c>
      <c r="C17" t="s">
        <v>4</v>
      </c>
      <c r="D17">
        <v>0</v>
      </c>
      <c r="E17">
        <v>0</v>
      </c>
      <c r="F17" t="s">
        <v>273</v>
      </c>
    </row>
    <row r="18" spans="1:16">
      <c r="A18" t="s">
        <v>291</v>
      </c>
      <c r="B18" t="s">
        <v>276</v>
      </c>
      <c r="C18" t="s">
        <v>4</v>
      </c>
      <c r="D18">
        <v>0</v>
      </c>
      <c r="E18">
        <v>0</v>
      </c>
      <c r="F18" t="s">
        <v>273</v>
      </c>
    </row>
    <row r="19" spans="1:16">
      <c r="A19" t="s">
        <v>291</v>
      </c>
      <c r="B19" t="s">
        <v>85</v>
      </c>
      <c r="C19" t="s">
        <v>6</v>
      </c>
      <c r="D19">
        <v>0</v>
      </c>
      <c r="E19">
        <v>0</v>
      </c>
      <c r="F19" t="s">
        <v>273</v>
      </c>
    </row>
    <row r="20" spans="1:16">
      <c r="A20" t="s">
        <v>291</v>
      </c>
      <c r="B20" t="s">
        <v>86</v>
      </c>
      <c r="C20" t="s">
        <v>6</v>
      </c>
      <c r="D20">
        <v>0</v>
      </c>
      <c r="E20">
        <v>0</v>
      </c>
      <c r="F20" t="s">
        <v>273</v>
      </c>
    </row>
    <row r="21" spans="1:16">
      <c r="A21" t="s">
        <v>291</v>
      </c>
      <c r="B21" t="s">
        <v>87</v>
      </c>
      <c r="C21" t="s">
        <v>6</v>
      </c>
      <c r="D21">
        <v>0</v>
      </c>
      <c r="E21">
        <v>0</v>
      </c>
      <c r="F21" t="s">
        <v>273</v>
      </c>
    </row>
    <row r="22" spans="1:16">
      <c r="A22" t="s">
        <v>291</v>
      </c>
      <c r="B22" t="s">
        <v>88</v>
      </c>
      <c r="C22" t="s">
        <v>8</v>
      </c>
      <c r="D22">
        <v>0</v>
      </c>
      <c r="E22">
        <v>0</v>
      </c>
      <c r="F22" t="s">
        <v>273</v>
      </c>
    </row>
    <row r="23" spans="1:16">
      <c r="A23" t="s">
        <v>291</v>
      </c>
      <c r="B23" t="s">
        <v>101</v>
      </c>
      <c r="C23" t="s">
        <v>8</v>
      </c>
      <c r="D23">
        <v>0</v>
      </c>
      <c r="E23">
        <v>0</v>
      </c>
      <c r="F23" t="s">
        <v>273</v>
      </c>
    </row>
    <row r="24" spans="1:16">
      <c r="A24" s="204" t="s">
        <v>291</v>
      </c>
      <c r="B24" s="204" t="s">
        <v>90</v>
      </c>
      <c r="C24" s="204" t="s">
        <v>8</v>
      </c>
      <c r="D24">
        <v>0</v>
      </c>
      <c r="E24">
        <v>0</v>
      </c>
      <c r="F24" s="204" t="s">
        <v>273</v>
      </c>
      <c r="L24" s="204"/>
      <c r="M24" s="204"/>
      <c r="N24" s="204"/>
      <c r="O24" s="204"/>
      <c r="P24" s="204"/>
    </row>
    <row r="25" spans="1:16">
      <c r="A25" t="s">
        <v>260</v>
      </c>
      <c r="B25" t="s">
        <v>81</v>
      </c>
      <c r="C25" t="s">
        <v>4</v>
      </c>
      <c r="D25">
        <v>0</v>
      </c>
      <c r="E25">
        <v>0</v>
      </c>
      <c r="F25" t="s">
        <v>290</v>
      </c>
    </row>
    <row r="26" spans="1:16">
      <c r="A26" t="s">
        <v>260</v>
      </c>
      <c r="B26" t="s">
        <v>36</v>
      </c>
      <c r="C26" t="s">
        <v>4</v>
      </c>
      <c r="D26">
        <v>0</v>
      </c>
      <c r="E26">
        <v>0</v>
      </c>
      <c r="F26" t="s">
        <v>290</v>
      </c>
    </row>
    <row r="27" spans="1:16">
      <c r="A27" t="s">
        <v>260</v>
      </c>
      <c r="B27" t="s">
        <v>82</v>
      </c>
      <c r="C27" t="s">
        <v>4</v>
      </c>
      <c r="D27">
        <v>0</v>
      </c>
      <c r="E27">
        <v>0</v>
      </c>
      <c r="F27" t="s">
        <v>290</v>
      </c>
    </row>
    <row r="28" spans="1:16">
      <c r="A28" t="s">
        <v>260</v>
      </c>
      <c r="B28" t="s">
        <v>274</v>
      </c>
      <c r="C28" t="s">
        <v>4</v>
      </c>
      <c r="D28">
        <v>0</v>
      </c>
      <c r="E28">
        <v>0</v>
      </c>
      <c r="F28" t="s">
        <v>290</v>
      </c>
    </row>
    <row r="29" spans="1:16">
      <c r="A29" t="s">
        <v>260</v>
      </c>
      <c r="B29" t="s">
        <v>275</v>
      </c>
      <c r="C29" t="s">
        <v>4</v>
      </c>
      <c r="D29">
        <v>0</v>
      </c>
      <c r="E29">
        <v>0</v>
      </c>
      <c r="F29" t="s">
        <v>290</v>
      </c>
    </row>
    <row r="30" spans="1:16">
      <c r="A30" t="s">
        <v>260</v>
      </c>
      <c r="B30" t="s">
        <v>276</v>
      </c>
      <c r="C30" t="s">
        <v>4</v>
      </c>
      <c r="D30">
        <v>0</v>
      </c>
      <c r="E30">
        <v>0</v>
      </c>
      <c r="F30" t="s">
        <v>290</v>
      </c>
    </row>
    <row r="31" spans="1:16">
      <c r="A31" t="s">
        <v>260</v>
      </c>
      <c r="B31" t="s">
        <v>85</v>
      </c>
      <c r="C31" t="s">
        <v>6</v>
      </c>
      <c r="D31">
        <v>0</v>
      </c>
      <c r="E31">
        <v>0</v>
      </c>
      <c r="F31" t="s">
        <v>290</v>
      </c>
    </row>
    <row r="32" spans="1:16">
      <c r="A32" t="s">
        <v>260</v>
      </c>
      <c r="B32" t="s">
        <v>86</v>
      </c>
      <c r="C32" t="s">
        <v>6</v>
      </c>
      <c r="D32">
        <v>0</v>
      </c>
      <c r="E32">
        <v>0</v>
      </c>
      <c r="F32" t="s">
        <v>290</v>
      </c>
    </row>
    <row r="33" spans="1:16">
      <c r="A33" t="s">
        <v>260</v>
      </c>
      <c r="B33" t="s">
        <v>87</v>
      </c>
      <c r="C33" t="s">
        <v>6</v>
      </c>
      <c r="D33">
        <v>0</v>
      </c>
      <c r="E33">
        <v>0</v>
      </c>
      <c r="F33" t="s">
        <v>290</v>
      </c>
    </row>
    <row r="34" spans="1:16">
      <c r="A34" t="s">
        <v>260</v>
      </c>
      <c r="B34" t="s">
        <v>88</v>
      </c>
      <c r="C34" t="s">
        <v>8</v>
      </c>
      <c r="D34">
        <v>0</v>
      </c>
      <c r="E34">
        <v>0</v>
      </c>
      <c r="F34" t="s">
        <v>290</v>
      </c>
    </row>
    <row r="35" spans="1:16">
      <c r="A35" t="s">
        <v>260</v>
      </c>
      <c r="B35" t="s">
        <v>101</v>
      </c>
      <c r="C35" t="s">
        <v>8</v>
      </c>
      <c r="D35">
        <v>0</v>
      </c>
      <c r="E35">
        <v>0</v>
      </c>
      <c r="F35" t="s">
        <v>290</v>
      </c>
    </row>
    <row r="36" spans="1:16">
      <c r="A36" s="204" t="s">
        <v>260</v>
      </c>
      <c r="B36" s="204" t="s">
        <v>90</v>
      </c>
      <c r="C36" s="204" t="s">
        <v>8</v>
      </c>
      <c r="D36" s="204">
        <v>0</v>
      </c>
      <c r="E36" s="204">
        <v>0</v>
      </c>
      <c r="F36" s="204" t="s">
        <v>290</v>
      </c>
      <c r="L36" s="204"/>
      <c r="M36" s="204"/>
      <c r="N36" s="204"/>
      <c r="O36" s="204"/>
      <c r="P36" s="204"/>
    </row>
    <row r="37" spans="1:16">
      <c r="A37" t="s">
        <v>291</v>
      </c>
      <c r="B37" t="s">
        <v>81</v>
      </c>
      <c r="C37" t="s">
        <v>4</v>
      </c>
      <c r="D37">
        <v>0</v>
      </c>
      <c r="E37">
        <v>0</v>
      </c>
      <c r="F37" t="s">
        <v>290</v>
      </c>
    </row>
    <row r="38" spans="1:16">
      <c r="A38" t="s">
        <v>291</v>
      </c>
      <c r="B38" t="s">
        <v>36</v>
      </c>
      <c r="C38" t="s">
        <v>4</v>
      </c>
      <c r="D38">
        <v>0</v>
      </c>
      <c r="E38">
        <v>0</v>
      </c>
      <c r="F38" t="s">
        <v>290</v>
      </c>
    </row>
    <row r="39" spans="1:16">
      <c r="A39" t="s">
        <v>291</v>
      </c>
      <c r="B39" t="s">
        <v>82</v>
      </c>
      <c r="C39" t="s">
        <v>4</v>
      </c>
      <c r="D39">
        <v>0</v>
      </c>
      <c r="E39">
        <v>0</v>
      </c>
      <c r="F39" t="s">
        <v>290</v>
      </c>
    </row>
    <row r="40" spans="1:16">
      <c r="A40" t="s">
        <v>291</v>
      </c>
      <c r="B40" t="s">
        <v>274</v>
      </c>
      <c r="C40" t="s">
        <v>4</v>
      </c>
      <c r="D40">
        <v>0</v>
      </c>
      <c r="E40">
        <v>0</v>
      </c>
      <c r="F40" t="s">
        <v>290</v>
      </c>
    </row>
    <row r="41" spans="1:16">
      <c r="A41" t="s">
        <v>291</v>
      </c>
      <c r="B41" t="s">
        <v>275</v>
      </c>
      <c r="C41" t="s">
        <v>4</v>
      </c>
      <c r="D41">
        <v>0</v>
      </c>
      <c r="E41">
        <v>0</v>
      </c>
      <c r="F41" t="s">
        <v>290</v>
      </c>
    </row>
    <row r="42" spans="1:16">
      <c r="A42" t="s">
        <v>291</v>
      </c>
      <c r="B42" t="s">
        <v>276</v>
      </c>
      <c r="C42" t="s">
        <v>4</v>
      </c>
      <c r="D42">
        <v>0</v>
      </c>
      <c r="E42">
        <v>0</v>
      </c>
      <c r="F42" t="s">
        <v>290</v>
      </c>
    </row>
    <row r="43" spans="1:16">
      <c r="A43" t="s">
        <v>291</v>
      </c>
      <c r="B43" t="s">
        <v>85</v>
      </c>
      <c r="C43" t="s">
        <v>6</v>
      </c>
      <c r="D43">
        <v>0</v>
      </c>
      <c r="E43">
        <v>0</v>
      </c>
      <c r="F43" t="s">
        <v>290</v>
      </c>
    </row>
    <row r="44" spans="1:16">
      <c r="A44" t="s">
        <v>291</v>
      </c>
      <c r="B44" t="s">
        <v>86</v>
      </c>
      <c r="C44" t="s">
        <v>6</v>
      </c>
      <c r="D44">
        <v>0</v>
      </c>
      <c r="E44">
        <v>0</v>
      </c>
      <c r="F44" t="s">
        <v>290</v>
      </c>
    </row>
    <row r="45" spans="1:16">
      <c r="A45" t="s">
        <v>291</v>
      </c>
      <c r="B45" t="s">
        <v>87</v>
      </c>
      <c r="C45" t="s">
        <v>6</v>
      </c>
      <c r="D45">
        <v>0</v>
      </c>
      <c r="E45">
        <v>0</v>
      </c>
      <c r="F45" t="s">
        <v>290</v>
      </c>
    </row>
    <row r="46" spans="1:16">
      <c r="A46" t="s">
        <v>291</v>
      </c>
      <c r="B46" t="s">
        <v>88</v>
      </c>
      <c r="C46" t="s">
        <v>8</v>
      </c>
      <c r="D46">
        <v>0</v>
      </c>
      <c r="E46">
        <v>0</v>
      </c>
      <c r="F46" t="s">
        <v>290</v>
      </c>
    </row>
    <row r="47" spans="1:16">
      <c r="A47" t="s">
        <v>291</v>
      </c>
      <c r="B47" t="s">
        <v>101</v>
      </c>
      <c r="C47" t="s">
        <v>8</v>
      </c>
      <c r="D47">
        <v>0</v>
      </c>
      <c r="E47">
        <v>0</v>
      </c>
      <c r="F47" t="s">
        <v>290</v>
      </c>
    </row>
    <row r="48" spans="1:16">
      <c r="A48" s="204" t="s">
        <v>291</v>
      </c>
      <c r="B48" s="204" t="s">
        <v>90</v>
      </c>
      <c r="C48" s="204" t="s">
        <v>8</v>
      </c>
      <c r="D48">
        <v>0</v>
      </c>
      <c r="E48">
        <v>0</v>
      </c>
      <c r="F48" s="204" t="s">
        <v>290</v>
      </c>
      <c r="L48" s="204"/>
      <c r="M48" s="204"/>
      <c r="N48" s="204"/>
      <c r="O48" s="204"/>
      <c r="P48" s="204"/>
    </row>
    <row r="49" spans="1:16">
      <c r="A49" s="218" t="s">
        <v>128</v>
      </c>
      <c r="B49" s="218" t="s">
        <v>81</v>
      </c>
      <c r="C49" s="218" t="s">
        <v>4</v>
      </c>
      <c r="D49" s="218">
        <v>0</v>
      </c>
      <c r="E49" s="218">
        <v>0</v>
      </c>
      <c r="F49" s="218" t="s">
        <v>273</v>
      </c>
      <c r="G49" s="218">
        <v>0</v>
      </c>
    </row>
    <row r="50" spans="1:16">
      <c r="A50" s="218" t="s">
        <v>128</v>
      </c>
      <c r="B50" s="218" t="s">
        <v>36</v>
      </c>
      <c r="C50" s="218" t="s">
        <v>4</v>
      </c>
      <c r="D50" s="218">
        <v>0</v>
      </c>
      <c r="E50" s="218">
        <v>0</v>
      </c>
      <c r="F50" s="218" t="s">
        <v>273</v>
      </c>
      <c r="G50" s="218">
        <v>0</v>
      </c>
    </row>
    <row r="51" spans="1:16">
      <c r="A51" s="218" t="s">
        <v>128</v>
      </c>
      <c r="B51" s="218" t="s">
        <v>82</v>
      </c>
      <c r="C51" s="218" t="s">
        <v>4</v>
      </c>
      <c r="D51" s="218">
        <v>0</v>
      </c>
      <c r="E51" s="218">
        <v>0</v>
      </c>
      <c r="F51" s="218" t="s">
        <v>273</v>
      </c>
      <c r="G51" s="218">
        <v>0</v>
      </c>
    </row>
    <row r="52" spans="1:16">
      <c r="A52" s="218" t="s">
        <v>128</v>
      </c>
      <c r="B52" s="218" t="s">
        <v>274</v>
      </c>
      <c r="C52" s="218" t="s">
        <v>4</v>
      </c>
      <c r="D52" s="218">
        <v>0</v>
      </c>
      <c r="E52" s="218">
        <v>0</v>
      </c>
      <c r="F52" s="218" t="s">
        <v>273</v>
      </c>
      <c r="G52" s="218">
        <v>0</v>
      </c>
    </row>
    <row r="53" spans="1:16">
      <c r="A53" s="218" t="s">
        <v>128</v>
      </c>
      <c r="B53" s="218" t="s">
        <v>275</v>
      </c>
      <c r="C53" s="218" t="s">
        <v>4</v>
      </c>
      <c r="D53" s="218">
        <v>0</v>
      </c>
      <c r="E53" s="218">
        <v>0</v>
      </c>
      <c r="F53" s="218" t="s">
        <v>273</v>
      </c>
      <c r="G53" s="218">
        <v>0</v>
      </c>
    </row>
    <row r="54" spans="1:16">
      <c r="A54" s="218" t="s">
        <v>128</v>
      </c>
      <c r="B54" s="218" t="s">
        <v>276</v>
      </c>
      <c r="C54" s="218" t="s">
        <v>4</v>
      </c>
      <c r="D54" s="218">
        <v>0</v>
      </c>
      <c r="E54" s="218">
        <v>0</v>
      </c>
      <c r="F54" s="218" t="s">
        <v>273</v>
      </c>
      <c r="G54" s="218">
        <v>0</v>
      </c>
    </row>
    <row r="55" spans="1:16">
      <c r="A55" s="218" t="s">
        <v>128</v>
      </c>
      <c r="B55" s="218" t="s">
        <v>85</v>
      </c>
      <c r="C55" s="218" t="s">
        <v>6</v>
      </c>
      <c r="D55" s="218">
        <v>0</v>
      </c>
      <c r="E55" s="218">
        <v>0</v>
      </c>
      <c r="F55" s="218" t="s">
        <v>273</v>
      </c>
      <c r="G55" s="218">
        <v>0</v>
      </c>
    </row>
    <row r="56" spans="1:16">
      <c r="A56" s="218" t="s">
        <v>128</v>
      </c>
      <c r="B56" s="218" t="s">
        <v>86</v>
      </c>
      <c r="C56" s="218" t="s">
        <v>6</v>
      </c>
      <c r="D56" s="218">
        <v>0</v>
      </c>
      <c r="E56" s="218">
        <v>0</v>
      </c>
      <c r="F56" s="218" t="s">
        <v>273</v>
      </c>
      <c r="G56" s="218">
        <v>0</v>
      </c>
    </row>
    <row r="57" spans="1:16">
      <c r="A57" s="218" t="s">
        <v>128</v>
      </c>
      <c r="B57" s="218" t="s">
        <v>87</v>
      </c>
      <c r="C57" s="218" t="s">
        <v>6</v>
      </c>
      <c r="D57" s="218">
        <v>0</v>
      </c>
      <c r="E57" s="218">
        <v>0</v>
      </c>
      <c r="F57" s="218" t="s">
        <v>273</v>
      </c>
      <c r="G57" s="218">
        <v>0</v>
      </c>
    </row>
    <row r="58" spans="1:16">
      <c r="A58" s="218" t="s">
        <v>128</v>
      </c>
      <c r="B58" s="218" t="s">
        <v>88</v>
      </c>
      <c r="C58" s="218" t="s">
        <v>8</v>
      </c>
      <c r="D58" s="218">
        <v>0</v>
      </c>
      <c r="E58" s="218">
        <v>0</v>
      </c>
      <c r="F58" s="218" t="s">
        <v>273</v>
      </c>
      <c r="G58" s="218">
        <v>0</v>
      </c>
    </row>
    <row r="59" spans="1:16">
      <c r="A59" s="218" t="s">
        <v>128</v>
      </c>
      <c r="B59" s="218" t="s">
        <v>101</v>
      </c>
      <c r="C59" s="218" t="s">
        <v>8</v>
      </c>
      <c r="D59" s="218">
        <v>0</v>
      </c>
      <c r="E59" s="218">
        <v>0</v>
      </c>
      <c r="F59" s="218" t="s">
        <v>273</v>
      </c>
      <c r="G59" s="218">
        <v>0</v>
      </c>
    </row>
    <row r="60" spans="1:16">
      <c r="A60" s="219" t="s">
        <v>128</v>
      </c>
      <c r="B60" s="219" t="s">
        <v>90</v>
      </c>
      <c r="C60" s="219" t="s">
        <v>8</v>
      </c>
      <c r="D60" s="219">
        <v>0</v>
      </c>
      <c r="E60" s="219">
        <v>0</v>
      </c>
      <c r="F60" s="219" t="s">
        <v>273</v>
      </c>
      <c r="G60" s="219">
        <v>0</v>
      </c>
      <c r="L60" s="204"/>
      <c r="M60" s="204"/>
      <c r="N60" s="204"/>
      <c r="O60" s="204"/>
      <c r="P60" s="204"/>
    </row>
    <row r="61" spans="1:16">
      <c r="A61" s="218" t="s">
        <v>130</v>
      </c>
      <c r="B61" s="218" t="s">
        <v>81</v>
      </c>
      <c r="C61" s="218" t="s">
        <v>4</v>
      </c>
      <c r="D61" s="218">
        <v>0</v>
      </c>
      <c r="E61" s="218">
        <v>0</v>
      </c>
      <c r="F61" s="218" t="s">
        <v>273</v>
      </c>
      <c r="G61" s="218">
        <v>0</v>
      </c>
    </row>
    <row r="62" spans="1:16">
      <c r="A62" s="218" t="s">
        <v>130</v>
      </c>
      <c r="B62" s="218" t="s">
        <v>36</v>
      </c>
      <c r="C62" s="218" t="s">
        <v>4</v>
      </c>
      <c r="D62" s="218">
        <v>0</v>
      </c>
      <c r="E62" s="218">
        <v>0</v>
      </c>
      <c r="F62" s="218" t="s">
        <v>273</v>
      </c>
      <c r="G62" s="218">
        <v>0</v>
      </c>
    </row>
    <row r="63" spans="1:16">
      <c r="A63" s="218" t="s">
        <v>130</v>
      </c>
      <c r="B63" s="218" t="s">
        <v>82</v>
      </c>
      <c r="C63" s="218" t="s">
        <v>4</v>
      </c>
      <c r="D63" s="218">
        <v>0</v>
      </c>
      <c r="E63" s="218">
        <v>0</v>
      </c>
      <c r="F63" s="218" t="s">
        <v>273</v>
      </c>
      <c r="G63" s="218">
        <v>0</v>
      </c>
    </row>
    <row r="64" spans="1:16">
      <c r="A64" s="218" t="s">
        <v>130</v>
      </c>
      <c r="B64" s="218" t="s">
        <v>274</v>
      </c>
      <c r="C64" s="218" t="s">
        <v>4</v>
      </c>
      <c r="D64" s="218">
        <v>0</v>
      </c>
      <c r="E64" s="218">
        <v>0</v>
      </c>
      <c r="F64" s="218" t="s">
        <v>273</v>
      </c>
      <c r="G64" s="218">
        <v>0</v>
      </c>
    </row>
    <row r="65" spans="1:16">
      <c r="A65" s="218" t="s">
        <v>130</v>
      </c>
      <c r="B65" s="218" t="s">
        <v>275</v>
      </c>
      <c r="C65" s="218" t="s">
        <v>4</v>
      </c>
      <c r="D65" s="218">
        <v>0</v>
      </c>
      <c r="E65" s="218">
        <v>0</v>
      </c>
      <c r="F65" s="218" t="s">
        <v>273</v>
      </c>
      <c r="G65" s="218">
        <v>0</v>
      </c>
    </row>
    <row r="66" spans="1:16">
      <c r="A66" s="218" t="s">
        <v>130</v>
      </c>
      <c r="B66" s="218" t="s">
        <v>276</v>
      </c>
      <c r="C66" s="218" t="s">
        <v>4</v>
      </c>
      <c r="D66" s="218">
        <v>0</v>
      </c>
      <c r="E66" s="218">
        <v>0</v>
      </c>
      <c r="F66" s="218" t="s">
        <v>273</v>
      </c>
      <c r="G66" s="218">
        <v>0</v>
      </c>
    </row>
    <row r="67" spans="1:16">
      <c r="A67" s="218" t="s">
        <v>130</v>
      </c>
      <c r="B67" s="218" t="s">
        <v>85</v>
      </c>
      <c r="C67" s="218" t="s">
        <v>6</v>
      </c>
      <c r="D67" s="218">
        <v>0</v>
      </c>
      <c r="E67" s="218">
        <v>0</v>
      </c>
      <c r="F67" s="218" t="s">
        <v>273</v>
      </c>
      <c r="G67" s="218">
        <v>0</v>
      </c>
    </row>
    <row r="68" spans="1:16">
      <c r="A68" s="218" t="s">
        <v>130</v>
      </c>
      <c r="B68" s="218" t="s">
        <v>86</v>
      </c>
      <c r="C68" s="218" t="s">
        <v>6</v>
      </c>
      <c r="D68" s="218">
        <v>0</v>
      </c>
      <c r="E68" s="218">
        <v>0</v>
      </c>
      <c r="F68" s="218" t="s">
        <v>273</v>
      </c>
      <c r="G68" s="218">
        <v>0</v>
      </c>
    </row>
    <row r="69" spans="1:16">
      <c r="A69" s="218" t="s">
        <v>130</v>
      </c>
      <c r="B69" s="218" t="s">
        <v>87</v>
      </c>
      <c r="C69" s="218" t="s">
        <v>6</v>
      </c>
      <c r="D69" s="218">
        <v>0</v>
      </c>
      <c r="E69" s="218">
        <v>0</v>
      </c>
      <c r="F69" s="218" t="s">
        <v>273</v>
      </c>
      <c r="G69" s="218">
        <v>0</v>
      </c>
    </row>
    <row r="70" spans="1:16">
      <c r="A70" s="218" t="s">
        <v>130</v>
      </c>
      <c r="B70" s="218" t="s">
        <v>88</v>
      </c>
      <c r="C70" s="218" t="s">
        <v>8</v>
      </c>
      <c r="D70" s="218">
        <v>0</v>
      </c>
      <c r="E70" s="218">
        <v>0</v>
      </c>
      <c r="F70" s="218" t="s">
        <v>273</v>
      </c>
      <c r="G70" s="218">
        <v>0</v>
      </c>
    </row>
    <row r="71" spans="1:16">
      <c r="A71" s="218" t="s">
        <v>130</v>
      </c>
      <c r="B71" s="218" t="s">
        <v>101</v>
      </c>
      <c r="C71" s="218" t="s">
        <v>8</v>
      </c>
      <c r="D71" s="218">
        <v>0</v>
      </c>
      <c r="E71" s="218">
        <v>0</v>
      </c>
      <c r="F71" s="218" t="s">
        <v>273</v>
      </c>
      <c r="G71" s="218">
        <v>0</v>
      </c>
    </row>
    <row r="72" spans="1:16">
      <c r="A72" s="219" t="s">
        <v>130</v>
      </c>
      <c r="B72" s="219" t="s">
        <v>90</v>
      </c>
      <c r="C72" s="219" t="s">
        <v>8</v>
      </c>
      <c r="D72" s="219">
        <v>0</v>
      </c>
      <c r="E72" s="219">
        <v>0</v>
      </c>
      <c r="F72" s="219" t="s">
        <v>273</v>
      </c>
      <c r="G72" s="219">
        <v>0</v>
      </c>
      <c r="L72" s="204"/>
      <c r="M72" s="204"/>
      <c r="N72" s="204"/>
      <c r="O72" s="204"/>
      <c r="P72" s="204"/>
    </row>
    <row r="73" spans="1:16">
      <c r="A73" t="s">
        <v>277</v>
      </c>
      <c r="B73" t="s">
        <v>81</v>
      </c>
      <c r="C73" t="s">
        <v>4</v>
      </c>
      <c r="D73">
        <v>0</v>
      </c>
      <c r="E73">
        <v>0</v>
      </c>
      <c r="F73" t="s">
        <v>273</v>
      </c>
      <c r="G73">
        <v>0</v>
      </c>
    </row>
    <row r="74" spans="1:16">
      <c r="A74" t="s">
        <v>277</v>
      </c>
      <c r="B74" t="s">
        <v>36</v>
      </c>
      <c r="C74" t="s">
        <v>4</v>
      </c>
      <c r="D74">
        <v>0</v>
      </c>
      <c r="E74">
        <v>0</v>
      </c>
      <c r="F74" t="s">
        <v>273</v>
      </c>
      <c r="G74">
        <v>0</v>
      </c>
    </row>
    <row r="75" spans="1:16">
      <c r="A75" t="s">
        <v>277</v>
      </c>
      <c r="B75" t="s">
        <v>82</v>
      </c>
      <c r="C75" t="s">
        <v>4</v>
      </c>
      <c r="D75">
        <v>0</v>
      </c>
      <c r="E75">
        <v>0</v>
      </c>
      <c r="F75" t="s">
        <v>273</v>
      </c>
      <c r="G75">
        <v>0</v>
      </c>
    </row>
    <row r="76" spans="1:16">
      <c r="A76" t="s">
        <v>277</v>
      </c>
      <c r="B76" t="s">
        <v>274</v>
      </c>
      <c r="C76" t="s">
        <v>4</v>
      </c>
      <c r="D76">
        <v>0</v>
      </c>
      <c r="E76">
        <v>0</v>
      </c>
      <c r="F76" t="s">
        <v>273</v>
      </c>
      <c r="G76">
        <v>0</v>
      </c>
    </row>
    <row r="77" spans="1:16">
      <c r="A77" t="s">
        <v>277</v>
      </c>
      <c r="B77" t="s">
        <v>275</v>
      </c>
      <c r="C77" t="s">
        <v>4</v>
      </c>
      <c r="D77">
        <v>0</v>
      </c>
      <c r="E77">
        <v>0</v>
      </c>
      <c r="F77" t="s">
        <v>273</v>
      </c>
      <c r="G77">
        <v>0</v>
      </c>
    </row>
    <row r="78" spans="1:16">
      <c r="A78" t="s">
        <v>277</v>
      </c>
      <c r="B78" t="s">
        <v>276</v>
      </c>
      <c r="C78" t="s">
        <v>4</v>
      </c>
      <c r="D78">
        <v>0</v>
      </c>
      <c r="E78">
        <v>0</v>
      </c>
      <c r="F78" t="s">
        <v>273</v>
      </c>
      <c r="G78">
        <v>0</v>
      </c>
    </row>
    <row r="79" spans="1:16">
      <c r="A79" t="s">
        <v>277</v>
      </c>
      <c r="B79" t="s">
        <v>85</v>
      </c>
      <c r="C79" t="s">
        <v>6</v>
      </c>
      <c r="D79">
        <v>0</v>
      </c>
      <c r="E79">
        <v>0</v>
      </c>
      <c r="F79" t="s">
        <v>273</v>
      </c>
      <c r="G79">
        <v>0</v>
      </c>
    </row>
    <row r="80" spans="1:16">
      <c r="A80" t="s">
        <v>277</v>
      </c>
      <c r="B80" t="s">
        <v>86</v>
      </c>
      <c r="C80" t="s">
        <v>6</v>
      </c>
      <c r="D80">
        <v>0</v>
      </c>
      <c r="E80">
        <v>0</v>
      </c>
      <c r="F80" t="s">
        <v>273</v>
      </c>
      <c r="G80">
        <v>0</v>
      </c>
    </row>
    <row r="81" spans="1:16">
      <c r="A81" t="s">
        <v>277</v>
      </c>
      <c r="B81" t="s">
        <v>87</v>
      </c>
      <c r="C81" t="s">
        <v>6</v>
      </c>
      <c r="D81">
        <v>0</v>
      </c>
      <c r="E81">
        <v>0</v>
      </c>
      <c r="F81" t="s">
        <v>273</v>
      </c>
      <c r="G81">
        <v>0</v>
      </c>
    </row>
    <row r="82" spans="1:16">
      <c r="A82" t="s">
        <v>277</v>
      </c>
      <c r="B82" t="s">
        <v>88</v>
      </c>
      <c r="C82" t="s">
        <v>8</v>
      </c>
      <c r="D82">
        <v>0</v>
      </c>
      <c r="E82">
        <v>0</v>
      </c>
      <c r="F82" t="s">
        <v>273</v>
      </c>
      <c r="G82">
        <v>0</v>
      </c>
    </row>
    <row r="83" spans="1:16">
      <c r="A83" t="s">
        <v>277</v>
      </c>
      <c r="B83" t="s">
        <v>101</v>
      </c>
      <c r="C83" t="s">
        <v>8</v>
      </c>
      <c r="D83">
        <v>0</v>
      </c>
      <c r="E83">
        <v>0</v>
      </c>
      <c r="F83" t="s">
        <v>273</v>
      </c>
      <c r="G83">
        <v>0</v>
      </c>
    </row>
    <row r="84" spans="1:16">
      <c r="A84" s="204" t="s">
        <v>277</v>
      </c>
      <c r="B84" s="204" t="s">
        <v>90</v>
      </c>
      <c r="C84" s="204" t="s">
        <v>8</v>
      </c>
      <c r="D84" s="204">
        <v>0</v>
      </c>
      <c r="E84" s="204">
        <v>0</v>
      </c>
      <c r="F84" s="204" t="s">
        <v>273</v>
      </c>
      <c r="G84" s="204">
        <v>0</v>
      </c>
      <c r="L84" s="204"/>
      <c r="M84" s="204"/>
      <c r="N84" s="204"/>
      <c r="O84" s="204"/>
      <c r="P84" s="204"/>
    </row>
    <row r="85" spans="1:16">
      <c r="A85" t="s">
        <v>278</v>
      </c>
      <c r="B85" t="s">
        <v>81</v>
      </c>
      <c r="C85" t="s">
        <v>4</v>
      </c>
      <c r="D85">
        <v>0</v>
      </c>
      <c r="E85">
        <v>0</v>
      </c>
      <c r="F85" t="s">
        <v>273</v>
      </c>
      <c r="G85">
        <v>0</v>
      </c>
    </row>
    <row r="86" spans="1:16">
      <c r="A86" t="s">
        <v>278</v>
      </c>
      <c r="B86" t="s">
        <v>36</v>
      </c>
      <c r="C86" t="s">
        <v>4</v>
      </c>
      <c r="D86">
        <v>0</v>
      </c>
      <c r="E86">
        <v>0</v>
      </c>
      <c r="F86" t="s">
        <v>273</v>
      </c>
      <c r="G86">
        <v>0</v>
      </c>
    </row>
    <row r="87" spans="1:16">
      <c r="A87" t="s">
        <v>278</v>
      </c>
      <c r="B87" t="s">
        <v>82</v>
      </c>
      <c r="C87" t="s">
        <v>4</v>
      </c>
      <c r="D87">
        <v>0</v>
      </c>
      <c r="E87">
        <v>0</v>
      </c>
      <c r="F87" t="s">
        <v>273</v>
      </c>
      <c r="G87">
        <v>0</v>
      </c>
    </row>
    <row r="88" spans="1:16">
      <c r="A88" t="s">
        <v>278</v>
      </c>
      <c r="B88" t="s">
        <v>274</v>
      </c>
      <c r="C88" t="s">
        <v>4</v>
      </c>
      <c r="D88">
        <v>0</v>
      </c>
      <c r="E88">
        <v>0</v>
      </c>
      <c r="F88" t="s">
        <v>273</v>
      </c>
      <c r="G88">
        <v>0</v>
      </c>
    </row>
    <row r="89" spans="1:16">
      <c r="A89" t="s">
        <v>278</v>
      </c>
      <c r="B89" t="s">
        <v>275</v>
      </c>
      <c r="C89" t="s">
        <v>4</v>
      </c>
      <c r="D89">
        <v>0</v>
      </c>
      <c r="E89">
        <v>0</v>
      </c>
      <c r="F89" t="s">
        <v>273</v>
      </c>
      <c r="G89">
        <v>0</v>
      </c>
    </row>
    <row r="90" spans="1:16">
      <c r="A90" t="s">
        <v>278</v>
      </c>
      <c r="B90" t="s">
        <v>276</v>
      </c>
      <c r="C90" t="s">
        <v>4</v>
      </c>
      <c r="D90">
        <v>0</v>
      </c>
      <c r="E90">
        <v>0</v>
      </c>
      <c r="F90" t="s">
        <v>273</v>
      </c>
      <c r="G90">
        <v>0</v>
      </c>
    </row>
    <row r="91" spans="1:16">
      <c r="A91" t="s">
        <v>278</v>
      </c>
      <c r="B91" t="s">
        <v>85</v>
      </c>
      <c r="C91" t="s">
        <v>6</v>
      </c>
      <c r="D91">
        <v>0</v>
      </c>
      <c r="E91">
        <v>0</v>
      </c>
      <c r="F91" t="s">
        <v>273</v>
      </c>
      <c r="G91">
        <v>0</v>
      </c>
    </row>
    <row r="92" spans="1:16">
      <c r="A92" t="s">
        <v>278</v>
      </c>
      <c r="B92" t="s">
        <v>86</v>
      </c>
      <c r="C92" t="s">
        <v>6</v>
      </c>
      <c r="D92">
        <v>0</v>
      </c>
      <c r="E92">
        <v>0</v>
      </c>
      <c r="F92" t="s">
        <v>273</v>
      </c>
      <c r="G92">
        <v>0</v>
      </c>
    </row>
    <row r="93" spans="1:16">
      <c r="A93" t="s">
        <v>278</v>
      </c>
      <c r="B93" t="s">
        <v>87</v>
      </c>
      <c r="C93" t="s">
        <v>6</v>
      </c>
      <c r="D93">
        <v>0</v>
      </c>
      <c r="E93">
        <v>0</v>
      </c>
      <c r="F93" t="s">
        <v>273</v>
      </c>
      <c r="G93">
        <v>0</v>
      </c>
    </row>
    <row r="94" spans="1:16">
      <c r="A94" t="s">
        <v>278</v>
      </c>
      <c r="B94" t="s">
        <v>88</v>
      </c>
      <c r="C94" t="s">
        <v>8</v>
      </c>
      <c r="D94">
        <v>0</v>
      </c>
      <c r="E94">
        <v>0</v>
      </c>
      <c r="F94" t="s">
        <v>273</v>
      </c>
      <c r="G94">
        <v>0</v>
      </c>
    </row>
    <row r="95" spans="1:16">
      <c r="A95" t="s">
        <v>278</v>
      </c>
      <c r="B95" t="s">
        <v>101</v>
      </c>
      <c r="C95" t="s">
        <v>8</v>
      </c>
      <c r="D95">
        <v>0</v>
      </c>
      <c r="E95">
        <v>0</v>
      </c>
      <c r="F95" t="s">
        <v>273</v>
      </c>
      <c r="G95">
        <v>0</v>
      </c>
    </row>
    <row r="96" spans="1:16">
      <c r="A96" t="s">
        <v>278</v>
      </c>
      <c r="B96" t="s">
        <v>90</v>
      </c>
      <c r="C96" t="s">
        <v>8</v>
      </c>
      <c r="D96">
        <v>0</v>
      </c>
      <c r="E96">
        <v>0</v>
      </c>
      <c r="F96" t="s">
        <v>273</v>
      </c>
      <c r="G96">
        <v>0</v>
      </c>
    </row>
    <row r="97" spans="1:7">
      <c r="A97" t="s">
        <v>279</v>
      </c>
      <c r="B97" t="s">
        <v>81</v>
      </c>
      <c r="C97" t="s">
        <v>4</v>
      </c>
      <c r="D97">
        <v>0</v>
      </c>
      <c r="E97">
        <v>0</v>
      </c>
      <c r="F97" t="s">
        <v>273</v>
      </c>
      <c r="G97">
        <v>0</v>
      </c>
    </row>
    <row r="98" spans="1:7">
      <c r="A98" t="s">
        <v>279</v>
      </c>
      <c r="B98" t="s">
        <v>36</v>
      </c>
      <c r="C98" t="s">
        <v>4</v>
      </c>
      <c r="D98">
        <v>0</v>
      </c>
      <c r="E98">
        <v>0</v>
      </c>
      <c r="F98" t="s">
        <v>273</v>
      </c>
      <c r="G98">
        <v>0</v>
      </c>
    </row>
    <row r="99" spans="1:7">
      <c r="A99" t="s">
        <v>279</v>
      </c>
      <c r="B99" t="s">
        <v>82</v>
      </c>
      <c r="C99" t="s">
        <v>4</v>
      </c>
      <c r="D99">
        <v>0</v>
      </c>
      <c r="E99">
        <v>0</v>
      </c>
      <c r="F99" t="s">
        <v>273</v>
      </c>
      <c r="G99">
        <v>0</v>
      </c>
    </row>
    <row r="100" spans="1:7">
      <c r="A100" t="s">
        <v>279</v>
      </c>
      <c r="B100" t="s">
        <v>274</v>
      </c>
      <c r="C100" t="s">
        <v>4</v>
      </c>
      <c r="D100">
        <v>0</v>
      </c>
      <c r="E100">
        <v>0</v>
      </c>
      <c r="F100" t="s">
        <v>273</v>
      </c>
      <c r="G100">
        <v>0</v>
      </c>
    </row>
    <row r="101" spans="1:7">
      <c r="A101" t="s">
        <v>279</v>
      </c>
      <c r="B101" t="s">
        <v>275</v>
      </c>
      <c r="C101" t="s">
        <v>4</v>
      </c>
      <c r="D101">
        <v>0</v>
      </c>
      <c r="E101">
        <v>0</v>
      </c>
      <c r="F101" t="s">
        <v>273</v>
      </c>
      <c r="G101">
        <v>0</v>
      </c>
    </row>
    <row r="102" spans="1:7">
      <c r="A102" t="s">
        <v>279</v>
      </c>
      <c r="B102" t="s">
        <v>276</v>
      </c>
      <c r="C102" t="s">
        <v>4</v>
      </c>
      <c r="D102">
        <v>0</v>
      </c>
      <c r="E102">
        <v>0</v>
      </c>
      <c r="F102" t="s">
        <v>273</v>
      </c>
      <c r="G102">
        <v>0</v>
      </c>
    </row>
    <row r="103" spans="1:7">
      <c r="A103" t="s">
        <v>279</v>
      </c>
      <c r="B103" t="s">
        <v>85</v>
      </c>
      <c r="C103" t="s">
        <v>6</v>
      </c>
      <c r="D103">
        <v>0</v>
      </c>
      <c r="E103">
        <v>0</v>
      </c>
      <c r="F103" t="s">
        <v>273</v>
      </c>
      <c r="G103">
        <v>0</v>
      </c>
    </row>
    <row r="104" spans="1:7">
      <c r="A104" t="s">
        <v>279</v>
      </c>
      <c r="B104" t="s">
        <v>86</v>
      </c>
      <c r="C104" t="s">
        <v>6</v>
      </c>
      <c r="D104">
        <v>0</v>
      </c>
      <c r="E104">
        <v>0</v>
      </c>
      <c r="F104" t="s">
        <v>273</v>
      </c>
      <c r="G104">
        <v>0</v>
      </c>
    </row>
    <row r="105" spans="1:7">
      <c r="A105" t="s">
        <v>279</v>
      </c>
      <c r="B105" t="s">
        <v>87</v>
      </c>
      <c r="C105" t="s">
        <v>6</v>
      </c>
      <c r="D105">
        <v>0</v>
      </c>
      <c r="E105">
        <v>0</v>
      </c>
      <c r="F105" t="s">
        <v>273</v>
      </c>
      <c r="G105">
        <v>0</v>
      </c>
    </row>
    <row r="106" spans="1:7">
      <c r="A106" t="s">
        <v>279</v>
      </c>
      <c r="B106" t="s">
        <v>88</v>
      </c>
      <c r="C106" t="s">
        <v>8</v>
      </c>
      <c r="D106">
        <v>0</v>
      </c>
      <c r="E106">
        <v>0</v>
      </c>
      <c r="F106" t="s">
        <v>273</v>
      </c>
      <c r="G106">
        <v>0</v>
      </c>
    </row>
    <row r="107" spans="1:7">
      <c r="A107" t="s">
        <v>279</v>
      </c>
      <c r="B107" t="s">
        <v>101</v>
      </c>
      <c r="C107" t="s">
        <v>8</v>
      </c>
      <c r="D107">
        <v>0</v>
      </c>
      <c r="E107">
        <v>0</v>
      </c>
      <c r="F107" t="s">
        <v>273</v>
      </c>
      <c r="G107">
        <v>0</v>
      </c>
    </row>
    <row r="108" spans="1:7">
      <c r="A108" t="s">
        <v>279</v>
      </c>
      <c r="B108" t="s">
        <v>90</v>
      </c>
      <c r="C108" t="s">
        <v>8</v>
      </c>
      <c r="D108">
        <v>0</v>
      </c>
      <c r="E108">
        <v>0</v>
      </c>
      <c r="F108" t="s">
        <v>273</v>
      </c>
      <c r="G108">
        <v>0</v>
      </c>
    </row>
    <row r="109" spans="1:7">
      <c r="A109" t="s">
        <v>280</v>
      </c>
      <c r="B109" t="s">
        <v>81</v>
      </c>
      <c r="C109" t="s">
        <v>4</v>
      </c>
      <c r="D109">
        <v>0</v>
      </c>
      <c r="E109">
        <v>0</v>
      </c>
      <c r="F109" t="s">
        <v>273</v>
      </c>
      <c r="G109">
        <v>0</v>
      </c>
    </row>
    <row r="110" spans="1:7">
      <c r="A110" t="s">
        <v>280</v>
      </c>
      <c r="B110" t="s">
        <v>36</v>
      </c>
      <c r="C110" t="s">
        <v>4</v>
      </c>
      <c r="D110">
        <v>0</v>
      </c>
      <c r="E110">
        <v>0</v>
      </c>
      <c r="F110" t="s">
        <v>273</v>
      </c>
      <c r="G110">
        <v>0</v>
      </c>
    </row>
    <row r="111" spans="1:7">
      <c r="A111" t="s">
        <v>280</v>
      </c>
      <c r="B111" t="s">
        <v>82</v>
      </c>
      <c r="C111" t="s">
        <v>4</v>
      </c>
      <c r="D111">
        <v>0</v>
      </c>
      <c r="E111">
        <v>0</v>
      </c>
      <c r="F111" t="s">
        <v>273</v>
      </c>
      <c r="G111">
        <v>0</v>
      </c>
    </row>
    <row r="112" spans="1:7">
      <c r="A112" t="s">
        <v>280</v>
      </c>
      <c r="B112" t="s">
        <v>274</v>
      </c>
      <c r="C112" t="s">
        <v>4</v>
      </c>
      <c r="D112">
        <v>0</v>
      </c>
      <c r="E112">
        <v>0</v>
      </c>
      <c r="F112" t="s">
        <v>273</v>
      </c>
      <c r="G112">
        <v>0</v>
      </c>
    </row>
    <row r="113" spans="1:7">
      <c r="A113" t="s">
        <v>280</v>
      </c>
      <c r="B113" t="s">
        <v>275</v>
      </c>
      <c r="C113" t="s">
        <v>4</v>
      </c>
      <c r="D113">
        <v>0</v>
      </c>
      <c r="E113">
        <v>0</v>
      </c>
      <c r="F113" t="s">
        <v>273</v>
      </c>
      <c r="G113">
        <v>0</v>
      </c>
    </row>
    <row r="114" spans="1:7">
      <c r="A114" t="s">
        <v>280</v>
      </c>
      <c r="B114" t="s">
        <v>276</v>
      </c>
      <c r="C114" t="s">
        <v>4</v>
      </c>
      <c r="D114">
        <v>0</v>
      </c>
      <c r="E114">
        <v>0</v>
      </c>
      <c r="F114" t="s">
        <v>273</v>
      </c>
      <c r="G114">
        <v>0</v>
      </c>
    </row>
    <row r="115" spans="1:7">
      <c r="A115" t="s">
        <v>280</v>
      </c>
      <c r="B115" t="s">
        <v>85</v>
      </c>
      <c r="C115" t="s">
        <v>6</v>
      </c>
      <c r="D115">
        <v>0</v>
      </c>
      <c r="E115">
        <v>0</v>
      </c>
      <c r="F115" t="s">
        <v>273</v>
      </c>
      <c r="G115">
        <v>0</v>
      </c>
    </row>
    <row r="116" spans="1:7">
      <c r="A116" t="s">
        <v>280</v>
      </c>
      <c r="B116" t="s">
        <v>86</v>
      </c>
      <c r="C116" t="s">
        <v>6</v>
      </c>
      <c r="D116">
        <v>0</v>
      </c>
      <c r="E116">
        <v>0</v>
      </c>
      <c r="F116" t="s">
        <v>273</v>
      </c>
      <c r="G116">
        <v>0</v>
      </c>
    </row>
    <row r="117" spans="1:7">
      <c r="A117" t="s">
        <v>280</v>
      </c>
      <c r="B117" t="s">
        <v>87</v>
      </c>
      <c r="C117" t="s">
        <v>6</v>
      </c>
      <c r="D117">
        <v>0</v>
      </c>
      <c r="E117">
        <v>0</v>
      </c>
      <c r="F117" t="s">
        <v>273</v>
      </c>
      <c r="G117">
        <v>0</v>
      </c>
    </row>
    <row r="118" spans="1:7">
      <c r="A118" t="s">
        <v>280</v>
      </c>
      <c r="B118" t="s">
        <v>88</v>
      </c>
      <c r="C118" t="s">
        <v>8</v>
      </c>
      <c r="D118">
        <v>0</v>
      </c>
      <c r="E118">
        <v>0</v>
      </c>
      <c r="F118" t="s">
        <v>273</v>
      </c>
      <c r="G118">
        <v>0</v>
      </c>
    </row>
    <row r="119" spans="1:7">
      <c r="A119" t="s">
        <v>280</v>
      </c>
      <c r="B119" t="s">
        <v>101</v>
      </c>
      <c r="C119" t="s">
        <v>8</v>
      </c>
      <c r="D119">
        <v>0</v>
      </c>
      <c r="E119">
        <v>0</v>
      </c>
      <c r="F119" t="s">
        <v>273</v>
      </c>
      <c r="G119">
        <v>0</v>
      </c>
    </row>
    <row r="120" spans="1:7">
      <c r="A120" t="s">
        <v>280</v>
      </c>
      <c r="B120" t="s">
        <v>90</v>
      </c>
      <c r="C120" t="s">
        <v>8</v>
      </c>
      <c r="D120">
        <v>0</v>
      </c>
      <c r="E120">
        <v>0</v>
      </c>
      <c r="F120" t="s">
        <v>273</v>
      </c>
      <c r="G120">
        <v>0</v>
      </c>
    </row>
    <row r="121" spans="1:7">
      <c r="A121" t="s">
        <v>281</v>
      </c>
      <c r="B121" t="s">
        <v>81</v>
      </c>
      <c r="C121" t="s">
        <v>4</v>
      </c>
      <c r="D121">
        <v>0</v>
      </c>
      <c r="E121">
        <v>0</v>
      </c>
      <c r="F121" t="s">
        <v>273</v>
      </c>
      <c r="G121">
        <v>0</v>
      </c>
    </row>
    <row r="122" spans="1:7">
      <c r="A122" t="s">
        <v>281</v>
      </c>
      <c r="B122" t="s">
        <v>36</v>
      </c>
      <c r="C122" t="s">
        <v>4</v>
      </c>
      <c r="D122">
        <v>0</v>
      </c>
      <c r="E122">
        <v>0</v>
      </c>
      <c r="F122" t="s">
        <v>273</v>
      </c>
      <c r="G122">
        <v>0</v>
      </c>
    </row>
    <row r="123" spans="1:7">
      <c r="A123" t="s">
        <v>281</v>
      </c>
      <c r="B123" t="s">
        <v>82</v>
      </c>
      <c r="C123" t="s">
        <v>4</v>
      </c>
      <c r="D123">
        <v>0</v>
      </c>
      <c r="E123">
        <v>0</v>
      </c>
      <c r="F123" t="s">
        <v>273</v>
      </c>
      <c r="G123">
        <v>0</v>
      </c>
    </row>
    <row r="124" spans="1:7">
      <c r="A124" t="s">
        <v>281</v>
      </c>
      <c r="B124" t="s">
        <v>274</v>
      </c>
      <c r="C124" t="s">
        <v>4</v>
      </c>
      <c r="D124">
        <v>0</v>
      </c>
      <c r="E124">
        <v>0</v>
      </c>
      <c r="F124" t="s">
        <v>273</v>
      </c>
      <c r="G124">
        <v>0</v>
      </c>
    </row>
    <row r="125" spans="1:7">
      <c r="A125" t="s">
        <v>281</v>
      </c>
      <c r="B125" t="s">
        <v>275</v>
      </c>
      <c r="C125" t="s">
        <v>4</v>
      </c>
      <c r="D125">
        <v>0</v>
      </c>
      <c r="E125">
        <v>0</v>
      </c>
      <c r="F125" t="s">
        <v>273</v>
      </c>
      <c r="G125">
        <v>0</v>
      </c>
    </row>
    <row r="126" spans="1:7">
      <c r="A126" t="s">
        <v>281</v>
      </c>
      <c r="B126" t="s">
        <v>276</v>
      </c>
      <c r="C126" t="s">
        <v>4</v>
      </c>
      <c r="D126">
        <v>0</v>
      </c>
      <c r="E126">
        <v>0</v>
      </c>
      <c r="F126" t="s">
        <v>273</v>
      </c>
      <c r="G126">
        <v>0</v>
      </c>
    </row>
    <row r="127" spans="1:7">
      <c r="A127" t="s">
        <v>281</v>
      </c>
      <c r="B127" t="s">
        <v>85</v>
      </c>
      <c r="C127" t="s">
        <v>6</v>
      </c>
      <c r="D127">
        <v>0</v>
      </c>
      <c r="E127">
        <v>0</v>
      </c>
      <c r="F127" t="s">
        <v>273</v>
      </c>
      <c r="G127">
        <v>0</v>
      </c>
    </row>
    <row r="128" spans="1:7">
      <c r="A128" t="s">
        <v>281</v>
      </c>
      <c r="B128" t="s">
        <v>86</v>
      </c>
      <c r="C128" t="s">
        <v>6</v>
      </c>
      <c r="D128">
        <v>0</v>
      </c>
      <c r="E128">
        <v>0</v>
      </c>
      <c r="F128" t="s">
        <v>273</v>
      </c>
      <c r="G128">
        <v>0</v>
      </c>
    </row>
    <row r="129" spans="1:7">
      <c r="A129" t="s">
        <v>281</v>
      </c>
      <c r="B129" t="s">
        <v>87</v>
      </c>
      <c r="C129" t="s">
        <v>6</v>
      </c>
      <c r="D129">
        <v>0</v>
      </c>
      <c r="E129">
        <v>0</v>
      </c>
      <c r="F129" t="s">
        <v>273</v>
      </c>
      <c r="G129">
        <v>0</v>
      </c>
    </row>
    <row r="130" spans="1:7">
      <c r="A130" t="s">
        <v>281</v>
      </c>
      <c r="B130" t="s">
        <v>88</v>
      </c>
      <c r="C130" t="s">
        <v>8</v>
      </c>
      <c r="D130">
        <v>0</v>
      </c>
      <c r="E130">
        <v>0</v>
      </c>
      <c r="F130" t="s">
        <v>273</v>
      </c>
      <c r="G130">
        <v>0</v>
      </c>
    </row>
    <row r="131" spans="1:7">
      <c r="A131" t="s">
        <v>281</v>
      </c>
      <c r="B131" t="s">
        <v>101</v>
      </c>
      <c r="C131" t="s">
        <v>8</v>
      </c>
      <c r="D131">
        <v>0</v>
      </c>
      <c r="E131">
        <v>0</v>
      </c>
      <c r="F131" t="s">
        <v>273</v>
      </c>
      <c r="G131">
        <v>0</v>
      </c>
    </row>
    <row r="132" spans="1:7">
      <c r="A132" t="s">
        <v>281</v>
      </c>
      <c r="B132" t="s">
        <v>90</v>
      </c>
      <c r="C132" t="s">
        <v>8</v>
      </c>
      <c r="D132">
        <v>0</v>
      </c>
      <c r="E132">
        <v>0</v>
      </c>
      <c r="F132" t="s">
        <v>273</v>
      </c>
      <c r="G132">
        <v>0</v>
      </c>
    </row>
    <row r="133" spans="1:7">
      <c r="A133" t="s">
        <v>282</v>
      </c>
      <c r="B133" t="s">
        <v>81</v>
      </c>
      <c r="C133" t="s">
        <v>4</v>
      </c>
      <c r="D133">
        <v>0</v>
      </c>
      <c r="E133">
        <v>0</v>
      </c>
      <c r="F133" t="s">
        <v>273</v>
      </c>
      <c r="G133">
        <v>0</v>
      </c>
    </row>
    <row r="134" spans="1:7">
      <c r="A134" t="s">
        <v>282</v>
      </c>
      <c r="B134" t="s">
        <v>36</v>
      </c>
      <c r="C134" t="s">
        <v>4</v>
      </c>
      <c r="D134">
        <v>0</v>
      </c>
      <c r="E134">
        <v>0</v>
      </c>
      <c r="F134" t="s">
        <v>273</v>
      </c>
      <c r="G134">
        <v>0</v>
      </c>
    </row>
    <row r="135" spans="1:7">
      <c r="A135" t="s">
        <v>282</v>
      </c>
      <c r="B135" t="s">
        <v>82</v>
      </c>
      <c r="C135" t="s">
        <v>4</v>
      </c>
      <c r="D135">
        <v>0</v>
      </c>
      <c r="E135">
        <v>0</v>
      </c>
      <c r="F135" t="s">
        <v>273</v>
      </c>
      <c r="G135">
        <v>0</v>
      </c>
    </row>
    <row r="136" spans="1:7">
      <c r="A136" t="s">
        <v>282</v>
      </c>
      <c r="B136" t="s">
        <v>274</v>
      </c>
      <c r="C136" t="s">
        <v>4</v>
      </c>
      <c r="D136">
        <v>0</v>
      </c>
      <c r="E136">
        <v>0</v>
      </c>
      <c r="F136" t="s">
        <v>273</v>
      </c>
      <c r="G136">
        <v>0</v>
      </c>
    </row>
    <row r="137" spans="1:7">
      <c r="A137" t="s">
        <v>282</v>
      </c>
      <c r="B137" t="s">
        <v>275</v>
      </c>
      <c r="C137" t="s">
        <v>4</v>
      </c>
      <c r="D137">
        <v>0</v>
      </c>
      <c r="E137">
        <v>0</v>
      </c>
      <c r="F137" t="s">
        <v>273</v>
      </c>
      <c r="G137">
        <v>0</v>
      </c>
    </row>
    <row r="138" spans="1:7">
      <c r="A138" t="s">
        <v>282</v>
      </c>
      <c r="B138" t="s">
        <v>276</v>
      </c>
      <c r="C138" t="s">
        <v>4</v>
      </c>
      <c r="D138">
        <v>0</v>
      </c>
      <c r="E138">
        <v>0</v>
      </c>
      <c r="F138" t="s">
        <v>273</v>
      </c>
      <c r="G138">
        <v>0</v>
      </c>
    </row>
    <row r="139" spans="1:7">
      <c r="A139" t="s">
        <v>282</v>
      </c>
      <c r="B139" t="s">
        <v>85</v>
      </c>
      <c r="C139" t="s">
        <v>6</v>
      </c>
      <c r="D139">
        <v>0</v>
      </c>
      <c r="E139">
        <v>0</v>
      </c>
      <c r="F139" t="s">
        <v>273</v>
      </c>
      <c r="G139">
        <v>0</v>
      </c>
    </row>
    <row r="140" spans="1:7">
      <c r="A140" t="s">
        <v>282</v>
      </c>
      <c r="B140" t="s">
        <v>86</v>
      </c>
      <c r="C140" t="s">
        <v>6</v>
      </c>
      <c r="D140">
        <v>0</v>
      </c>
      <c r="E140">
        <v>0</v>
      </c>
      <c r="F140" t="s">
        <v>273</v>
      </c>
      <c r="G140">
        <v>0</v>
      </c>
    </row>
    <row r="141" spans="1:7">
      <c r="A141" t="s">
        <v>282</v>
      </c>
      <c r="B141" t="s">
        <v>87</v>
      </c>
      <c r="C141" t="s">
        <v>6</v>
      </c>
      <c r="D141">
        <v>0</v>
      </c>
      <c r="E141">
        <v>0</v>
      </c>
      <c r="F141" t="s">
        <v>273</v>
      </c>
      <c r="G141">
        <v>0</v>
      </c>
    </row>
    <row r="142" spans="1:7">
      <c r="A142" t="s">
        <v>282</v>
      </c>
      <c r="B142" t="s">
        <v>88</v>
      </c>
      <c r="C142" t="s">
        <v>8</v>
      </c>
      <c r="D142">
        <v>0</v>
      </c>
      <c r="E142">
        <v>0</v>
      </c>
      <c r="F142" t="s">
        <v>273</v>
      </c>
      <c r="G142">
        <v>0</v>
      </c>
    </row>
    <row r="143" spans="1:7">
      <c r="A143" t="s">
        <v>282</v>
      </c>
      <c r="B143" t="s">
        <v>101</v>
      </c>
      <c r="C143" t="s">
        <v>8</v>
      </c>
      <c r="D143">
        <v>0</v>
      </c>
      <c r="E143">
        <v>0</v>
      </c>
      <c r="F143" t="s">
        <v>273</v>
      </c>
      <c r="G143">
        <v>0</v>
      </c>
    </row>
    <row r="144" spans="1:7">
      <c r="A144" t="s">
        <v>282</v>
      </c>
      <c r="B144" t="s">
        <v>90</v>
      </c>
      <c r="C144" t="s">
        <v>8</v>
      </c>
      <c r="D144">
        <v>0</v>
      </c>
      <c r="E144">
        <v>0</v>
      </c>
      <c r="F144" t="s">
        <v>273</v>
      </c>
      <c r="G144">
        <v>0</v>
      </c>
    </row>
    <row r="145" spans="1:7">
      <c r="A145" t="s">
        <v>283</v>
      </c>
      <c r="B145" t="s">
        <v>81</v>
      </c>
      <c r="C145" t="s">
        <v>4</v>
      </c>
      <c r="D145">
        <v>0</v>
      </c>
      <c r="E145">
        <v>0</v>
      </c>
      <c r="F145" t="s">
        <v>273</v>
      </c>
      <c r="G145">
        <v>0</v>
      </c>
    </row>
    <row r="146" spans="1:7">
      <c r="A146" t="s">
        <v>283</v>
      </c>
      <c r="B146" t="s">
        <v>36</v>
      </c>
      <c r="C146" t="s">
        <v>4</v>
      </c>
      <c r="D146">
        <v>0</v>
      </c>
      <c r="E146">
        <v>0</v>
      </c>
      <c r="F146" t="s">
        <v>273</v>
      </c>
      <c r="G146">
        <v>0</v>
      </c>
    </row>
    <row r="147" spans="1:7">
      <c r="A147" t="s">
        <v>283</v>
      </c>
      <c r="B147" t="s">
        <v>82</v>
      </c>
      <c r="C147" t="s">
        <v>4</v>
      </c>
      <c r="D147">
        <v>0</v>
      </c>
      <c r="E147">
        <v>0</v>
      </c>
      <c r="F147" t="s">
        <v>273</v>
      </c>
      <c r="G147">
        <v>0</v>
      </c>
    </row>
    <row r="148" spans="1:7">
      <c r="A148" t="s">
        <v>283</v>
      </c>
      <c r="B148" t="s">
        <v>274</v>
      </c>
      <c r="C148" t="s">
        <v>4</v>
      </c>
      <c r="D148">
        <v>0</v>
      </c>
      <c r="E148">
        <v>0</v>
      </c>
      <c r="F148" t="s">
        <v>273</v>
      </c>
      <c r="G148">
        <v>0</v>
      </c>
    </row>
    <row r="149" spans="1:7">
      <c r="A149" t="s">
        <v>283</v>
      </c>
      <c r="B149" t="s">
        <v>275</v>
      </c>
      <c r="C149" t="s">
        <v>4</v>
      </c>
      <c r="D149">
        <v>0</v>
      </c>
      <c r="E149">
        <v>0</v>
      </c>
      <c r="F149" t="s">
        <v>273</v>
      </c>
      <c r="G149">
        <v>0</v>
      </c>
    </row>
    <row r="150" spans="1:7">
      <c r="A150" t="s">
        <v>283</v>
      </c>
      <c r="B150" t="s">
        <v>276</v>
      </c>
      <c r="C150" t="s">
        <v>4</v>
      </c>
      <c r="D150">
        <v>0</v>
      </c>
      <c r="E150">
        <v>0</v>
      </c>
      <c r="F150" t="s">
        <v>273</v>
      </c>
      <c r="G150">
        <v>0</v>
      </c>
    </row>
    <row r="151" spans="1:7">
      <c r="A151" t="s">
        <v>283</v>
      </c>
      <c r="B151" t="s">
        <v>85</v>
      </c>
      <c r="C151" t="s">
        <v>6</v>
      </c>
      <c r="D151">
        <v>0</v>
      </c>
      <c r="E151">
        <v>0</v>
      </c>
      <c r="F151" t="s">
        <v>273</v>
      </c>
      <c r="G151">
        <v>0</v>
      </c>
    </row>
    <row r="152" spans="1:7">
      <c r="A152" t="s">
        <v>283</v>
      </c>
      <c r="B152" t="s">
        <v>86</v>
      </c>
      <c r="C152" t="s">
        <v>6</v>
      </c>
      <c r="D152">
        <v>0</v>
      </c>
      <c r="E152">
        <v>0</v>
      </c>
      <c r="F152" t="s">
        <v>273</v>
      </c>
      <c r="G152">
        <v>0</v>
      </c>
    </row>
    <row r="153" spans="1:7">
      <c r="A153" t="s">
        <v>283</v>
      </c>
      <c r="B153" t="s">
        <v>87</v>
      </c>
      <c r="C153" t="s">
        <v>6</v>
      </c>
      <c r="D153">
        <v>0</v>
      </c>
      <c r="E153">
        <v>0</v>
      </c>
      <c r="F153" t="s">
        <v>273</v>
      </c>
      <c r="G153">
        <v>0</v>
      </c>
    </row>
    <row r="154" spans="1:7">
      <c r="A154" t="s">
        <v>283</v>
      </c>
      <c r="B154" t="s">
        <v>88</v>
      </c>
      <c r="C154" t="s">
        <v>8</v>
      </c>
      <c r="D154">
        <v>0</v>
      </c>
      <c r="E154">
        <v>0</v>
      </c>
      <c r="F154" t="s">
        <v>273</v>
      </c>
      <c r="G154">
        <v>0</v>
      </c>
    </row>
    <row r="155" spans="1:7">
      <c r="A155" t="s">
        <v>283</v>
      </c>
      <c r="B155" t="s">
        <v>101</v>
      </c>
      <c r="C155" t="s">
        <v>8</v>
      </c>
      <c r="D155">
        <v>0</v>
      </c>
      <c r="E155">
        <v>0</v>
      </c>
      <c r="F155" t="s">
        <v>273</v>
      </c>
      <c r="G155">
        <v>0</v>
      </c>
    </row>
    <row r="156" spans="1:7">
      <c r="A156" t="s">
        <v>283</v>
      </c>
      <c r="B156" t="s">
        <v>90</v>
      </c>
      <c r="C156" t="s">
        <v>8</v>
      </c>
      <c r="D156">
        <v>0</v>
      </c>
      <c r="E156">
        <v>0</v>
      </c>
      <c r="F156" t="s">
        <v>273</v>
      </c>
      <c r="G156">
        <v>0</v>
      </c>
    </row>
    <row r="157" spans="1:7">
      <c r="A157" t="s">
        <v>284</v>
      </c>
      <c r="B157" t="s">
        <v>81</v>
      </c>
      <c r="C157" t="s">
        <v>4</v>
      </c>
      <c r="D157">
        <v>0</v>
      </c>
      <c r="E157">
        <v>0</v>
      </c>
      <c r="F157" t="s">
        <v>273</v>
      </c>
      <c r="G157">
        <v>0</v>
      </c>
    </row>
    <row r="158" spans="1:7">
      <c r="A158" t="s">
        <v>284</v>
      </c>
      <c r="B158" t="s">
        <v>36</v>
      </c>
      <c r="C158" t="s">
        <v>4</v>
      </c>
      <c r="D158">
        <v>0</v>
      </c>
      <c r="E158">
        <v>0</v>
      </c>
      <c r="F158" t="s">
        <v>273</v>
      </c>
      <c r="G158">
        <v>0</v>
      </c>
    </row>
    <row r="159" spans="1:7">
      <c r="A159" t="s">
        <v>284</v>
      </c>
      <c r="B159" t="s">
        <v>82</v>
      </c>
      <c r="C159" t="s">
        <v>4</v>
      </c>
      <c r="D159">
        <v>0</v>
      </c>
      <c r="E159">
        <v>0</v>
      </c>
      <c r="F159" t="s">
        <v>273</v>
      </c>
      <c r="G159">
        <v>0</v>
      </c>
    </row>
    <row r="160" spans="1:7">
      <c r="A160" t="s">
        <v>284</v>
      </c>
      <c r="B160" t="s">
        <v>274</v>
      </c>
      <c r="C160" t="s">
        <v>4</v>
      </c>
      <c r="D160">
        <v>0</v>
      </c>
      <c r="E160">
        <v>0</v>
      </c>
      <c r="F160" t="s">
        <v>273</v>
      </c>
      <c r="G160">
        <v>0</v>
      </c>
    </row>
    <row r="161" spans="1:7">
      <c r="A161" t="s">
        <v>284</v>
      </c>
      <c r="B161" t="s">
        <v>275</v>
      </c>
      <c r="C161" t="s">
        <v>4</v>
      </c>
      <c r="D161">
        <v>0</v>
      </c>
      <c r="E161">
        <v>0</v>
      </c>
      <c r="F161" t="s">
        <v>273</v>
      </c>
      <c r="G161">
        <v>0</v>
      </c>
    </row>
    <row r="162" spans="1:7">
      <c r="A162" t="s">
        <v>284</v>
      </c>
      <c r="B162" t="s">
        <v>276</v>
      </c>
      <c r="C162" t="s">
        <v>4</v>
      </c>
      <c r="D162">
        <v>0</v>
      </c>
      <c r="E162">
        <v>0</v>
      </c>
      <c r="F162" t="s">
        <v>273</v>
      </c>
      <c r="G162">
        <v>0</v>
      </c>
    </row>
    <row r="163" spans="1:7">
      <c r="A163" t="s">
        <v>284</v>
      </c>
      <c r="B163" t="s">
        <v>85</v>
      </c>
      <c r="C163" t="s">
        <v>6</v>
      </c>
      <c r="D163">
        <v>0</v>
      </c>
      <c r="E163">
        <v>0</v>
      </c>
      <c r="F163" t="s">
        <v>273</v>
      </c>
      <c r="G163">
        <v>0</v>
      </c>
    </row>
    <row r="164" spans="1:7">
      <c r="A164" t="s">
        <v>284</v>
      </c>
      <c r="B164" t="s">
        <v>86</v>
      </c>
      <c r="C164" t="s">
        <v>6</v>
      </c>
      <c r="D164">
        <v>0</v>
      </c>
      <c r="E164">
        <v>0</v>
      </c>
      <c r="F164" t="s">
        <v>273</v>
      </c>
      <c r="G164">
        <v>0</v>
      </c>
    </row>
    <row r="165" spans="1:7">
      <c r="A165" t="s">
        <v>284</v>
      </c>
      <c r="B165" t="s">
        <v>87</v>
      </c>
      <c r="C165" t="s">
        <v>6</v>
      </c>
      <c r="D165">
        <v>0</v>
      </c>
      <c r="E165">
        <v>0</v>
      </c>
      <c r="F165" t="s">
        <v>273</v>
      </c>
      <c r="G165">
        <v>0</v>
      </c>
    </row>
    <row r="166" spans="1:7">
      <c r="A166" t="s">
        <v>284</v>
      </c>
      <c r="B166" t="s">
        <v>88</v>
      </c>
      <c r="C166" t="s">
        <v>8</v>
      </c>
      <c r="D166">
        <v>0</v>
      </c>
      <c r="E166">
        <v>0</v>
      </c>
      <c r="F166" t="s">
        <v>273</v>
      </c>
      <c r="G166">
        <v>0</v>
      </c>
    </row>
    <row r="167" spans="1:7">
      <c r="A167" t="s">
        <v>284</v>
      </c>
      <c r="B167" t="s">
        <v>101</v>
      </c>
      <c r="C167" t="s">
        <v>8</v>
      </c>
      <c r="D167">
        <v>0</v>
      </c>
      <c r="E167">
        <v>0</v>
      </c>
      <c r="F167" t="s">
        <v>273</v>
      </c>
      <c r="G167">
        <v>0</v>
      </c>
    </row>
    <row r="168" spans="1:7">
      <c r="A168" t="s">
        <v>284</v>
      </c>
      <c r="B168" t="s">
        <v>90</v>
      </c>
      <c r="C168" t="s">
        <v>8</v>
      </c>
      <c r="D168">
        <v>0</v>
      </c>
      <c r="E168">
        <v>0</v>
      </c>
      <c r="F168" t="s">
        <v>273</v>
      </c>
      <c r="G168">
        <v>0</v>
      </c>
    </row>
    <row r="169" spans="1:7">
      <c r="A169" t="s">
        <v>285</v>
      </c>
      <c r="B169" t="s">
        <v>81</v>
      </c>
      <c r="C169" t="s">
        <v>4</v>
      </c>
      <c r="D169">
        <v>0</v>
      </c>
      <c r="E169">
        <v>0</v>
      </c>
      <c r="F169" t="s">
        <v>273</v>
      </c>
      <c r="G169">
        <v>0</v>
      </c>
    </row>
    <row r="170" spans="1:7">
      <c r="A170" t="s">
        <v>285</v>
      </c>
      <c r="B170" t="s">
        <v>36</v>
      </c>
      <c r="C170" t="s">
        <v>4</v>
      </c>
      <c r="D170">
        <v>0</v>
      </c>
      <c r="E170">
        <v>0</v>
      </c>
      <c r="F170" t="s">
        <v>273</v>
      </c>
      <c r="G170">
        <v>0</v>
      </c>
    </row>
    <row r="171" spans="1:7">
      <c r="A171" t="s">
        <v>285</v>
      </c>
      <c r="B171" t="s">
        <v>82</v>
      </c>
      <c r="C171" t="s">
        <v>4</v>
      </c>
      <c r="D171">
        <v>0</v>
      </c>
      <c r="E171">
        <v>0</v>
      </c>
      <c r="F171" t="s">
        <v>273</v>
      </c>
      <c r="G171">
        <v>0</v>
      </c>
    </row>
    <row r="172" spans="1:7">
      <c r="A172" t="s">
        <v>285</v>
      </c>
      <c r="B172" t="s">
        <v>274</v>
      </c>
      <c r="C172" t="s">
        <v>4</v>
      </c>
      <c r="D172">
        <v>0</v>
      </c>
      <c r="E172">
        <v>0</v>
      </c>
      <c r="F172" t="s">
        <v>273</v>
      </c>
      <c r="G172">
        <v>0</v>
      </c>
    </row>
    <row r="173" spans="1:7">
      <c r="A173" t="s">
        <v>285</v>
      </c>
      <c r="B173" t="s">
        <v>275</v>
      </c>
      <c r="C173" t="s">
        <v>4</v>
      </c>
      <c r="D173">
        <v>0</v>
      </c>
      <c r="E173">
        <v>0</v>
      </c>
      <c r="F173" t="s">
        <v>273</v>
      </c>
      <c r="G173">
        <v>0</v>
      </c>
    </row>
    <row r="174" spans="1:7">
      <c r="A174" t="s">
        <v>285</v>
      </c>
      <c r="B174" t="s">
        <v>276</v>
      </c>
      <c r="C174" t="s">
        <v>4</v>
      </c>
      <c r="D174">
        <v>0</v>
      </c>
      <c r="E174">
        <v>0</v>
      </c>
      <c r="F174" t="s">
        <v>273</v>
      </c>
      <c r="G174">
        <v>0</v>
      </c>
    </row>
    <row r="175" spans="1:7">
      <c r="A175" t="s">
        <v>285</v>
      </c>
      <c r="B175" t="s">
        <v>85</v>
      </c>
      <c r="C175" t="s">
        <v>6</v>
      </c>
      <c r="D175">
        <v>0</v>
      </c>
      <c r="E175">
        <v>0</v>
      </c>
      <c r="F175" t="s">
        <v>273</v>
      </c>
      <c r="G175">
        <v>0</v>
      </c>
    </row>
    <row r="176" spans="1:7">
      <c r="A176" t="s">
        <v>285</v>
      </c>
      <c r="B176" t="s">
        <v>86</v>
      </c>
      <c r="C176" t="s">
        <v>6</v>
      </c>
      <c r="D176">
        <v>0</v>
      </c>
      <c r="E176">
        <v>0</v>
      </c>
      <c r="F176" t="s">
        <v>273</v>
      </c>
      <c r="G176">
        <v>0</v>
      </c>
    </row>
    <row r="177" spans="1:7">
      <c r="A177" t="s">
        <v>285</v>
      </c>
      <c r="B177" t="s">
        <v>87</v>
      </c>
      <c r="C177" t="s">
        <v>6</v>
      </c>
      <c r="D177">
        <v>0</v>
      </c>
      <c r="E177">
        <v>0</v>
      </c>
      <c r="F177" t="s">
        <v>273</v>
      </c>
      <c r="G177">
        <v>0</v>
      </c>
    </row>
    <row r="178" spans="1:7">
      <c r="A178" t="s">
        <v>285</v>
      </c>
      <c r="B178" t="s">
        <v>88</v>
      </c>
      <c r="C178" t="s">
        <v>8</v>
      </c>
      <c r="D178">
        <v>0</v>
      </c>
      <c r="E178">
        <v>0</v>
      </c>
      <c r="F178" t="s">
        <v>273</v>
      </c>
      <c r="G178">
        <v>0</v>
      </c>
    </row>
    <row r="179" spans="1:7">
      <c r="A179" t="s">
        <v>285</v>
      </c>
      <c r="B179" t="s">
        <v>101</v>
      </c>
      <c r="C179" t="s">
        <v>8</v>
      </c>
      <c r="D179">
        <v>0</v>
      </c>
      <c r="E179">
        <v>0</v>
      </c>
      <c r="F179" t="s">
        <v>273</v>
      </c>
      <c r="G179">
        <v>0</v>
      </c>
    </row>
    <row r="180" spans="1:7">
      <c r="A180" t="s">
        <v>285</v>
      </c>
      <c r="B180" t="s">
        <v>90</v>
      </c>
      <c r="C180" t="s">
        <v>8</v>
      </c>
      <c r="D180">
        <v>0</v>
      </c>
      <c r="E180">
        <v>0</v>
      </c>
      <c r="F180" t="s">
        <v>273</v>
      </c>
      <c r="G180">
        <v>0</v>
      </c>
    </row>
    <row r="181" spans="1:7">
      <c r="A181" t="s">
        <v>286</v>
      </c>
      <c r="B181" t="s">
        <v>81</v>
      </c>
      <c r="C181" t="s">
        <v>4</v>
      </c>
      <c r="D181">
        <v>0</v>
      </c>
      <c r="E181">
        <v>0</v>
      </c>
      <c r="F181" t="s">
        <v>273</v>
      </c>
      <c r="G181">
        <v>0</v>
      </c>
    </row>
    <row r="182" spans="1:7">
      <c r="A182" t="s">
        <v>286</v>
      </c>
      <c r="B182" t="s">
        <v>36</v>
      </c>
      <c r="C182" t="s">
        <v>4</v>
      </c>
      <c r="D182">
        <v>0</v>
      </c>
      <c r="E182">
        <v>0</v>
      </c>
      <c r="F182" t="s">
        <v>273</v>
      </c>
      <c r="G182">
        <v>0</v>
      </c>
    </row>
    <row r="183" spans="1:7">
      <c r="A183" t="s">
        <v>286</v>
      </c>
      <c r="B183" t="s">
        <v>82</v>
      </c>
      <c r="C183" t="s">
        <v>4</v>
      </c>
      <c r="D183">
        <v>0</v>
      </c>
      <c r="E183">
        <v>0</v>
      </c>
      <c r="F183" t="s">
        <v>273</v>
      </c>
      <c r="G183">
        <v>0</v>
      </c>
    </row>
    <row r="184" spans="1:7">
      <c r="A184" t="s">
        <v>286</v>
      </c>
      <c r="B184" t="s">
        <v>274</v>
      </c>
      <c r="C184" t="s">
        <v>4</v>
      </c>
      <c r="D184">
        <v>0</v>
      </c>
      <c r="E184">
        <v>0</v>
      </c>
      <c r="F184" t="s">
        <v>273</v>
      </c>
      <c r="G184">
        <v>0</v>
      </c>
    </row>
    <row r="185" spans="1:7">
      <c r="A185" t="s">
        <v>286</v>
      </c>
      <c r="B185" t="s">
        <v>275</v>
      </c>
      <c r="C185" t="s">
        <v>4</v>
      </c>
      <c r="D185">
        <v>0</v>
      </c>
      <c r="E185">
        <v>0</v>
      </c>
      <c r="F185" t="s">
        <v>273</v>
      </c>
      <c r="G185">
        <v>0</v>
      </c>
    </row>
    <row r="186" spans="1:7">
      <c r="A186" t="s">
        <v>286</v>
      </c>
      <c r="B186" t="s">
        <v>276</v>
      </c>
      <c r="C186" t="s">
        <v>4</v>
      </c>
      <c r="D186">
        <v>0</v>
      </c>
      <c r="E186">
        <v>0</v>
      </c>
      <c r="F186" t="s">
        <v>273</v>
      </c>
      <c r="G186">
        <v>0</v>
      </c>
    </row>
    <row r="187" spans="1:7">
      <c r="A187" t="s">
        <v>286</v>
      </c>
      <c r="B187" t="s">
        <v>85</v>
      </c>
      <c r="C187" t="s">
        <v>6</v>
      </c>
      <c r="D187">
        <v>0</v>
      </c>
      <c r="E187">
        <v>0</v>
      </c>
      <c r="F187" t="s">
        <v>273</v>
      </c>
      <c r="G187">
        <v>0</v>
      </c>
    </row>
    <row r="188" spans="1:7">
      <c r="A188" t="s">
        <v>286</v>
      </c>
      <c r="B188" t="s">
        <v>86</v>
      </c>
      <c r="C188" t="s">
        <v>6</v>
      </c>
      <c r="D188">
        <v>0</v>
      </c>
      <c r="E188">
        <v>0</v>
      </c>
      <c r="F188" t="s">
        <v>273</v>
      </c>
      <c r="G188">
        <v>0</v>
      </c>
    </row>
    <row r="189" spans="1:7">
      <c r="A189" t="s">
        <v>286</v>
      </c>
      <c r="B189" t="s">
        <v>87</v>
      </c>
      <c r="C189" t="s">
        <v>6</v>
      </c>
      <c r="D189">
        <v>0</v>
      </c>
      <c r="E189">
        <v>0</v>
      </c>
      <c r="F189" t="s">
        <v>273</v>
      </c>
      <c r="G189">
        <v>0</v>
      </c>
    </row>
    <row r="190" spans="1:7">
      <c r="A190" t="s">
        <v>286</v>
      </c>
      <c r="B190" t="s">
        <v>88</v>
      </c>
      <c r="C190" t="s">
        <v>8</v>
      </c>
      <c r="D190">
        <v>0</v>
      </c>
      <c r="E190">
        <v>0</v>
      </c>
      <c r="F190" t="s">
        <v>273</v>
      </c>
      <c r="G190">
        <v>0</v>
      </c>
    </row>
    <row r="191" spans="1:7">
      <c r="A191" t="s">
        <v>286</v>
      </c>
      <c r="B191" t="s">
        <v>101</v>
      </c>
      <c r="C191" t="s">
        <v>8</v>
      </c>
      <c r="D191">
        <v>0</v>
      </c>
      <c r="E191">
        <v>0</v>
      </c>
      <c r="F191" t="s">
        <v>273</v>
      </c>
      <c r="G191">
        <v>0</v>
      </c>
    </row>
    <row r="192" spans="1:7">
      <c r="A192" t="s">
        <v>286</v>
      </c>
      <c r="B192" t="s">
        <v>90</v>
      </c>
      <c r="C192" t="s">
        <v>8</v>
      </c>
      <c r="D192">
        <v>0</v>
      </c>
      <c r="E192">
        <v>0</v>
      </c>
      <c r="F192" t="s">
        <v>273</v>
      </c>
      <c r="G192">
        <v>0</v>
      </c>
    </row>
    <row r="193" spans="1:7">
      <c r="A193" t="s">
        <v>287</v>
      </c>
      <c r="B193" t="s">
        <v>81</v>
      </c>
      <c r="C193" t="s">
        <v>4</v>
      </c>
      <c r="D193">
        <v>0</v>
      </c>
      <c r="E193">
        <v>0</v>
      </c>
      <c r="F193" t="s">
        <v>273</v>
      </c>
      <c r="G193">
        <v>0</v>
      </c>
    </row>
    <row r="194" spans="1:7">
      <c r="A194" t="s">
        <v>287</v>
      </c>
      <c r="B194" t="s">
        <v>36</v>
      </c>
      <c r="C194" t="s">
        <v>4</v>
      </c>
      <c r="D194">
        <v>0</v>
      </c>
      <c r="E194">
        <v>0</v>
      </c>
      <c r="F194" t="s">
        <v>273</v>
      </c>
      <c r="G194">
        <v>0</v>
      </c>
    </row>
    <row r="195" spans="1:7">
      <c r="A195" t="s">
        <v>287</v>
      </c>
      <c r="B195" t="s">
        <v>82</v>
      </c>
      <c r="C195" t="s">
        <v>4</v>
      </c>
      <c r="D195">
        <v>0</v>
      </c>
      <c r="E195">
        <v>0</v>
      </c>
      <c r="F195" t="s">
        <v>273</v>
      </c>
      <c r="G195">
        <v>0</v>
      </c>
    </row>
    <row r="196" spans="1:7">
      <c r="A196" t="s">
        <v>287</v>
      </c>
      <c r="B196" t="s">
        <v>274</v>
      </c>
      <c r="C196" t="s">
        <v>4</v>
      </c>
      <c r="D196">
        <v>0</v>
      </c>
      <c r="E196">
        <v>0</v>
      </c>
      <c r="F196" t="s">
        <v>273</v>
      </c>
      <c r="G196">
        <v>0</v>
      </c>
    </row>
    <row r="197" spans="1:7">
      <c r="A197" t="s">
        <v>287</v>
      </c>
      <c r="B197" t="s">
        <v>275</v>
      </c>
      <c r="C197" t="s">
        <v>4</v>
      </c>
      <c r="D197">
        <v>0</v>
      </c>
      <c r="E197">
        <v>0</v>
      </c>
      <c r="F197" t="s">
        <v>273</v>
      </c>
      <c r="G197">
        <v>0</v>
      </c>
    </row>
    <row r="198" spans="1:7">
      <c r="A198" t="s">
        <v>287</v>
      </c>
      <c r="B198" t="s">
        <v>276</v>
      </c>
      <c r="C198" t="s">
        <v>4</v>
      </c>
      <c r="D198">
        <v>0</v>
      </c>
      <c r="E198">
        <v>0</v>
      </c>
      <c r="F198" t="s">
        <v>273</v>
      </c>
      <c r="G198">
        <v>0</v>
      </c>
    </row>
    <row r="199" spans="1:7">
      <c r="A199" t="s">
        <v>287</v>
      </c>
      <c r="B199" t="s">
        <v>85</v>
      </c>
      <c r="C199" t="s">
        <v>6</v>
      </c>
      <c r="D199">
        <v>0</v>
      </c>
      <c r="E199">
        <v>0</v>
      </c>
      <c r="F199" t="s">
        <v>273</v>
      </c>
      <c r="G199">
        <v>0</v>
      </c>
    </row>
    <row r="200" spans="1:7">
      <c r="A200" t="s">
        <v>287</v>
      </c>
      <c r="B200" t="s">
        <v>86</v>
      </c>
      <c r="C200" t="s">
        <v>6</v>
      </c>
      <c r="D200">
        <v>0</v>
      </c>
      <c r="E200">
        <v>0</v>
      </c>
      <c r="F200" t="s">
        <v>273</v>
      </c>
      <c r="G200">
        <v>0</v>
      </c>
    </row>
    <row r="201" spans="1:7">
      <c r="A201" t="s">
        <v>287</v>
      </c>
      <c r="B201" t="s">
        <v>87</v>
      </c>
      <c r="C201" t="s">
        <v>6</v>
      </c>
      <c r="D201">
        <v>0</v>
      </c>
      <c r="E201">
        <v>0</v>
      </c>
      <c r="F201" t="s">
        <v>273</v>
      </c>
      <c r="G201">
        <v>0</v>
      </c>
    </row>
    <row r="202" spans="1:7">
      <c r="A202" t="s">
        <v>287</v>
      </c>
      <c r="B202" t="s">
        <v>88</v>
      </c>
      <c r="C202" t="s">
        <v>8</v>
      </c>
      <c r="D202">
        <v>0</v>
      </c>
      <c r="E202">
        <v>0</v>
      </c>
      <c r="F202" t="s">
        <v>273</v>
      </c>
      <c r="G202">
        <v>0</v>
      </c>
    </row>
    <row r="203" spans="1:7">
      <c r="A203" t="s">
        <v>287</v>
      </c>
      <c r="B203" t="s">
        <v>101</v>
      </c>
      <c r="C203" t="s">
        <v>8</v>
      </c>
      <c r="D203">
        <v>0</v>
      </c>
      <c r="E203">
        <v>0</v>
      </c>
      <c r="F203" t="s">
        <v>273</v>
      </c>
      <c r="G203">
        <v>0</v>
      </c>
    </row>
    <row r="204" spans="1:7">
      <c r="A204" t="s">
        <v>287</v>
      </c>
      <c r="B204" t="s">
        <v>90</v>
      </c>
      <c r="C204" t="s">
        <v>8</v>
      </c>
      <c r="D204">
        <v>0</v>
      </c>
      <c r="E204">
        <v>0</v>
      </c>
      <c r="F204" t="s">
        <v>273</v>
      </c>
      <c r="G204">
        <v>0</v>
      </c>
    </row>
    <row r="205" spans="1:7">
      <c r="A205" t="s">
        <v>288</v>
      </c>
      <c r="B205" t="s">
        <v>81</v>
      </c>
      <c r="C205" t="s">
        <v>4</v>
      </c>
      <c r="D205">
        <v>0</v>
      </c>
      <c r="E205">
        <v>0</v>
      </c>
      <c r="F205" t="s">
        <v>273</v>
      </c>
      <c r="G205">
        <v>0</v>
      </c>
    </row>
    <row r="206" spans="1:7">
      <c r="A206" t="s">
        <v>288</v>
      </c>
      <c r="B206" t="s">
        <v>36</v>
      </c>
      <c r="C206" t="s">
        <v>4</v>
      </c>
      <c r="D206">
        <v>0</v>
      </c>
      <c r="E206">
        <v>0</v>
      </c>
      <c r="F206" t="s">
        <v>273</v>
      </c>
      <c r="G206">
        <v>0</v>
      </c>
    </row>
    <row r="207" spans="1:7">
      <c r="A207" t="s">
        <v>288</v>
      </c>
      <c r="B207" t="s">
        <v>82</v>
      </c>
      <c r="C207" t="s">
        <v>4</v>
      </c>
      <c r="D207">
        <v>0</v>
      </c>
      <c r="E207">
        <v>0</v>
      </c>
      <c r="F207" t="s">
        <v>273</v>
      </c>
      <c r="G207">
        <v>0</v>
      </c>
    </row>
    <row r="208" spans="1:7">
      <c r="A208" t="s">
        <v>288</v>
      </c>
      <c r="B208" t="s">
        <v>274</v>
      </c>
      <c r="C208" t="s">
        <v>4</v>
      </c>
      <c r="D208">
        <v>0</v>
      </c>
      <c r="E208">
        <v>0</v>
      </c>
      <c r="F208" t="s">
        <v>273</v>
      </c>
      <c r="G208">
        <v>0</v>
      </c>
    </row>
    <row r="209" spans="1:7">
      <c r="A209" t="s">
        <v>288</v>
      </c>
      <c r="B209" t="s">
        <v>275</v>
      </c>
      <c r="C209" t="s">
        <v>4</v>
      </c>
      <c r="D209">
        <v>0</v>
      </c>
      <c r="E209">
        <v>0</v>
      </c>
      <c r="F209" t="s">
        <v>273</v>
      </c>
      <c r="G209">
        <v>0</v>
      </c>
    </row>
    <row r="210" spans="1:7">
      <c r="A210" t="s">
        <v>288</v>
      </c>
      <c r="B210" t="s">
        <v>276</v>
      </c>
      <c r="C210" t="s">
        <v>4</v>
      </c>
      <c r="D210">
        <v>0</v>
      </c>
      <c r="E210">
        <v>0</v>
      </c>
      <c r="F210" t="s">
        <v>273</v>
      </c>
      <c r="G210">
        <v>0</v>
      </c>
    </row>
    <row r="211" spans="1:7">
      <c r="A211" t="s">
        <v>288</v>
      </c>
      <c r="B211" t="s">
        <v>85</v>
      </c>
      <c r="C211" t="s">
        <v>6</v>
      </c>
      <c r="D211">
        <v>0</v>
      </c>
      <c r="E211">
        <v>0</v>
      </c>
      <c r="F211" t="s">
        <v>273</v>
      </c>
      <c r="G211">
        <v>0</v>
      </c>
    </row>
    <row r="212" spans="1:7">
      <c r="A212" t="s">
        <v>288</v>
      </c>
      <c r="B212" t="s">
        <v>86</v>
      </c>
      <c r="C212" t="s">
        <v>6</v>
      </c>
      <c r="D212">
        <v>0</v>
      </c>
      <c r="E212">
        <v>0</v>
      </c>
      <c r="F212" t="s">
        <v>273</v>
      </c>
      <c r="G212">
        <v>0</v>
      </c>
    </row>
    <row r="213" spans="1:7">
      <c r="A213" t="s">
        <v>288</v>
      </c>
      <c r="B213" t="s">
        <v>87</v>
      </c>
      <c r="C213" t="s">
        <v>6</v>
      </c>
      <c r="D213">
        <v>0</v>
      </c>
      <c r="E213">
        <v>0</v>
      </c>
      <c r="F213" t="s">
        <v>273</v>
      </c>
      <c r="G213">
        <v>0</v>
      </c>
    </row>
    <row r="214" spans="1:7">
      <c r="A214" t="s">
        <v>288</v>
      </c>
      <c r="B214" t="s">
        <v>88</v>
      </c>
      <c r="C214" t="s">
        <v>8</v>
      </c>
      <c r="D214">
        <v>0</v>
      </c>
      <c r="E214">
        <v>0</v>
      </c>
      <c r="F214" t="s">
        <v>273</v>
      </c>
      <c r="G214">
        <v>0</v>
      </c>
    </row>
    <row r="215" spans="1:7">
      <c r="A215" t="s">
        <v>288</v>
      </c>
      <c r="B215" t="s">
        <v>101</v>
      </c>
      <c r="C215" t="s">
        <v>8</v>
      </c>
      <c r="D215">
        <v>0</v>
      </c>
      <c r="E215">
        <v>0</v>
      </c>
      <c r="F215" t="s">
        <v>273</v>
      </c>
      <c r="G215">
        <v>0</v>
      </c>
    </row>
    <row r="216" spans="1:7">
      <c r="A216" t="s">
        <v>288</v>
      </c>
      <c r="B216" t="s">
        <v>90</v>
      </c>
      <c r="C216" t="s">
        <v>8</v>
      </c>
      <c r="D216">
        <v>0</v>
      </c>
      <c r="E216">
        <v>0</v>
      </c>
      <c r="F216" t="s">
        <v>273</v>
      </c>
      <c r="G216">
        <v>0</v>
      </c>
    </row>
    <row r="217" spans="1:7">
      <c r="A217" t="s">
        <v>289</v>
      </c>
      <c r="B217" t="s">
        <v>81</v>
      </c>
      <c r="C217" t="s">
        <v>4</v>
      </c>
      <c r="D217">
        <v>0</v>
      </c>
      <c r="E217">
        <v>0</v>
      </c>
      <c r="F217" t="s">
        <v>273</v>
      </c>
      <c r="G217">
        <v>0</v>
      </c>
    </row>
    <row r="218" spans="1:7">
      <c r="A218" t="s">
        <v>289</v>
      </c>
      <c r="B218" t="s">
        <v>36</v>
      </c>
      <c r="C218" t="s">
        <v>4</v>
      </c>
      <c r="D218">
        <v>0</v>
      </c>
      <c r="E218">
        <v>0</v>
      </c>
      <c r="F218" t="s">
        <v>273</v>
      </c>
      <c r="G218">
        <v>0</v>
      </c>
    </row>
    <row r="219" spans="1:7">
      <c r="A219" t="s">
        <v>289</v>
      </c>
      <c r="B219" t="s">
        <v>82</v>
      </c>
      <c r="C219" t="s">
        <v>4</v>
      </c>
      <c r="D219">
        <v>0</v>
      </c>
      <c r="E219">
        <v>0</v>
      </c>
      <c r="F219" t="s">
        <v>273</v>
      </c>
      <c r="G219">
        <v>0</v>
      </c>
    </row>
    <row r="220" spans="1:7">
      <c r="A220" t="s">
        <v>289</v>
      </c>
      <c r="B220" t="s">
        <v>274</v>
      </c>
      <c r="C220" t="s">
        <v>4</v>
      </c>
      <c r="D220">
        <v>0</v>
      </c>
      <c r="E220">
        <v>0</v>
      </c>
      <c r="F220" t="s">
        <v>273</v>
      </c>
      <c r="G220">
        <v>0</v>
      </c>
    </row>
    <row r="221" spans="1:7">
      <c r="A221" t="s">
        <v>289</v>
      </c>
      <c r="B221" t="s">
        <v>275</v>
      </c>
      <c r="C221" t="s">
        <v>4</v>
      </c>
      <c r="D221">
        <v>0</v>
      </c>
      <c r="E221">
        <v>0</v>
      </c>
      <c r="F221" t="s">
        <v>273</v>
      </c>
      <c r="G221">
        <v>0</v>
      </c>
    </row>
    <row r="222" spans="1:7">
      <c r="A222" t="s">
        <v>289</v>
      </c>
      <c r="B222" t="s">
        <v>276</v>
      </c>
      <c r="C222" t="s">
        <v>4</v>
      </c>
      <c r="D222">
        <v>0</v>
      </c>
      <c r="E222">
        <v>0</v>
      </c>
      <c r="F222" t="s">
        <v>273</v>
      </c>
      <c r="G222">
        <v>0</v>
      </c>
    </row>
    <row r="223" spans="1:7">
      <c r="A223" t="s">
        <v>289</v>
      </c>
      <c r="B223" t="s">
        <v>85</v>
      </c>
      <c r="C223" t="s">
        <v>6</v>
      </c>
      <c r="D223">
        <v>0</v>
      </c>
      <c r="E223">
        <v>0</v>
      </c>
      <c r="F223" t="s">
        <v>273</v>
      </c>
      <c r="G223">
        <v>0</v>
      </c>
    </row>
    <row r="224" spans="1:7">
      <c r="A224" t="s">
        <v>289</v>
      </c>
      <c r="B224" t="s">
        <v>86</v>
      </c>
      <c r="C224" t="s">
        <v>6</v>
      </c>
      <c r="D224">
        <v>0</v>
      </c>
      <c r="E224">
        <v>0</v>
      </c>
      <c r="F224" t="s">
        <v>273</v>
      </c>
      <c r="G224">
        <v>0</v>
      </c>
    </row>
    <row r="225" spans="1:7">
      <c r="A225" t="s">
        <v>289</v>
      </c>
      <c r="B225" t="s">
        <v>87</v>
      </c>
      <c r="C225" t="s">
        <v>6</v>
      </c>
      <c r="D225">
        <v>0</v>
      </c>
      <c r="E225">
        <v>0</v>
      </c>
      <c r="F225" t="s">
        <v>273</v>
      </c>
      <c r="G225">
        <v>0</v>
      </c>
    </row>
    <row r="226" spans="1:7">
      <c r="A226" t="s">
        <v>289</v>
      </c>
      <c r="B226" t="s">
        <v>88</v>
      </c>
      <c r="C226" t="s">
        <v>8</v>
      </c>
      <c r="D226">
        <v>0</v>
      </c>
      <c r="E226">
        <v>0</v>
      </c>
      <c r="F226" t="s">
        <v>273</v>
      </c>
      <c r="G226">
        <v>0</v>
      </c>
    </row>
    <row r="227" spans="1:7">
      <c r="A227" t="s">
        <v>289</v>
      </c>
      <c r="B227" t="s">
        <v>101</v>
      </c>
      <c r="C227" t="s">
        <v>8</v>
      </c>
      <c r="D227">
        <v>0</v>
      </c>
      <c r="E227">
        <v>0</v>
      </c>
      <c r="F227" t="s">
        <v>273</v>
      </c>
      <c r="G227">
        <v>0</v>
      </c>
    </row>
    <row r="228" spans="1:7">
      <c r="A228" t="s">
        <v>289</v>
      </c>
      <c r="B228" t="s">
        <v>90</v>
      </c>
      <c r="C228" t="s">
        <v>8</v>
      </c>
      <c r="D228">
        <v>0</v>
      </c>
      <c r="E228">
        <v>0</v>
      </c>
      <c r="F228" t="s">
        <v>273</v>
      </c>
      <c r="G228">
        <v>0</v>
      </c>
    </row>
    <row r="229" spans="1:7">
      <c r="A229" t="s">
        <v>118</v>
      </c>
      <c r="B229" t="s">
        <v>81</v>
      </c>
      <c r="C229" t="s">
        <v>4</v>
      </c>
      <c r="D229">
        <v>0</v>
      </c>
      <c r="E229">
        <v>0</v>
      </c>
      <c r="F229" t="s">
        <v>273</v>
      </c>
      <c r="G229">
        <v>0</v>
      </c>
    </row>
    <row r="230" spans="1:7">
      <c r="A230" t="s">
        <v>118</v>
      </c>
      <c r="B230" t="s">
        <v>36</v>
      </c>
      <c r="C230" t="s">
        <v>4</v>
      </c>
      <c r="D230">
        <v>0</v>
      </c>
      <c r="E230">
        <v>0</v>
      </c>
      <c r="F230" t="s">
        <v>273</v>
      </c>
      <c r="G230">
        <v>0</v>
      </c>
    </row>
    <row r="231" spans="1:7">
      <c r="A231" t="s">
        <v>118</v>
      </c>
      <c r="B231" t="s">
        <v>82</v>
      </c>
      <c r="C231" t="s">
        <v>4</v>
      </c>
      <c r="D231">
        <v>0</v>
      </c>
      <c r="E231">
        <v>0</v>
      </c>
      <c r="F231" t="s">
        <v>273</v>
      </c>
      <c r="G231">
        <v>0</v>
      </c>
    </row>
    <row r="232" spans="1:7">
      <c r="A232" t="s">
        <v>118</v>
      </c>
      <c r="B232" t="s">
        <v>274</v>
      </c>
      <c r="C232" t="s">
        <v>4</v>
      </c>
      <c r="D232">
        <v>0</v>
      </c>
      <c r="E232">
        <v>0</v>
      </c>
      <c r="F232" t="s">
        <v>273</v>
      </c>
      <c r="G232">
        <v>0</v>
      </c>
    </row>
    <row r="233" spans="1:7">
      <c r="A233" t="s">
        <v>118</v>
      </c>
      <c r="B233" t="s">
        <v>275</v>
      </c>
      <c r="C233" t="s">
        <v>4</v>
      </c>
      <c r="D233">
        <v>0</v>
      </c>
      <c r="E233">
        <v>0</v>
      </c>
      <c r="F233" t="s">
        <v>273</v>
      </c>
      <c r="G233">
        <v>0</v>
      </c>
    </row>
    <row r="234" spans="1:7">
      <c r="A234" t="s">
        <v>118</v>
      </c>
      <c r="B234" t="s">
        <v>276</v>
      </c>
      <c r="C234" t="s">
        <v>4</v>
      </c>
      <c r="D234">
        <v>0</v>
      </c>
      <c r="E234">
        <v>0</v>
      </c>
      <c r="F234" t="s">
        <v>273</v>
      </c>
      <c r="G234">
        <v>0</v>
      </c>
    </row>
    <row r="235" spans="1:7">
      <c r="A235" t="s">
        <v>118</v>
      </c>
      <c r="B235" t="s">
        <v>85</v>
      </c>
      <c r="C235" t="s">
        <v>6</v>
      </c>
      <c r="D235">
        <v>0</v>
      </c>
      <c r="E235">
        <v>0</v>
      </c>
      <c r="F235" t="s">
        <v>273</v>
      </c>
      <c r="G235">
        <v>0</v>
      </c>
    </row>
    <row r="236" spans="1:7">
      <c r="A236" t="s">
        <v>118</v>
      </c>
      <c r="B236" t="s">
        <v>86</v>
      </c>
      <c r="C236" t="s">
        <v>6</v>
      </c>
      <c r="D236">
        <v>0</v>
      </c>
      <c r="E236">
        <v>0</v>
      </c>
      <c r="F236" t="s">
        <v>273</v>
      </c>
      <c r="G236">
        <v>0</v>
      </c>
    </row>
    <row r="237" spans="1:7">
      <c r="A237" t="s">
        <v>118</v>
      </c>
      <c r="B237" t="s">
        <v>87</v>
      </c>
      <c r="C237" t="s">
        <v>6</v>
      </c>
      <c r="D237">
        <v>0</v>
      </c>
      <c r="E237">
        <v>0</v>
      </c>
      <c r="F237" t="s">
        <v>273</v>
      </c>
      <c r="G237">
        <v>0</v>
      </c>
    </row>
    <row r="238" spans="1:7">
      <c r="A238" t="s">
        <v>118</v>
      </c>
      <c r="B238" t="s">
        <v>88</v>
      </c>
      <c r="C238" t="s">
        <v>8</v>
      </c>
      <c r="D238">
        <v>0</v>
      </c>
      <c r="E238">
        <v>0</v>
      </c>
      <c r="F238" t="s">
        <v>273</v>
      </c>
      <c r="G238">
        <v>0</v>
      </c>
    </row>
    <row r="239" spans="1:7">
      <c r="A239" t="s">
        <v>118</v>
      </c>
      <c r="B239" t="s">
        <v>101</v>
      </c>
      <c r="C239" t="s">
        <v>8</v>
      </c>
      <c r="D239">
        <v>0</v>
      </c>
      <c r="E239">
        <v>0</v>
      </c>
      <c r="F239" t="s">
        <v>273</v>
      </c>
      <c r="G239">
        <v>0</v>
      </c>
    </row>
    <row r="240" spans="1:7">
      <c r="A240" t="s">
        <v>118</v>
      </c>
      <c r="B240" t="s">
        <v>90</v>
      </c>
      <c r="C240" t="s">
        <v>8</v>
      </c>
      <c r="D240">
        <v>0</v>
      </c>
      <c r="E240">
        <v>0</v>
      </c>
      <c r="F240" t="s">
        <v>273</v>
      </c>
      <c r="G240">
        <v>0</v>
      </c>
    </row>
    <row r="241" spans="1:7">
      <c r="A241" t="s">
        <v>119</v>
      </c>
      <c r="B241" t="s">
        <v>81</v>
      </c>
      <c r="C241" t="s">
        <v>4</v>
      </c>
      <c r="D241">
        <v>0</v>
      </c>
      <c r="E241">
        <v>0</v>
      </c>
      <c r="F241" t="s">
        <v>273</v>
      </c>
      <c r="G241">
        <v>0</v>
      </c>
    </row>
    <row r="242" spans="1:7">
      <c r="A242" t="s">
        <v>119</v>
      </c>
      <c r="B242" t="s">
        <v>36</v>
      </c>
      <c r="C242" t="s">
        <v>4</v>
      </c>
      <c r="D242">
        <v>0</v>
      </c>
      <c r="E242">
        <v>0</v>
      </c>
      <c r="F242" t="s">
        <v>273</v>
      </c>
      <c r="G242">
        <v>0</v>
      </c>
    </row>
    <row r="243" spans="1:7">
      <c r="A243" t="s">
        <v>119</v>
      </c>
      <c r="B243" t="s">
        <v>82</v>
      </c>
      <c r="C243" t="s">
        <v>4</v>
      </c>
      <c r="D243">
        <v>0</v>
      </c>
      <c r="E243">
        <v>0</v>
      </c>
      <c r="F243" t="s">
        <v>273</v>
      </c>
      <c r="G243">
        <v>0</v>
      </c>
    </row>
    <row r="244" spans="1:7">
      <c r="A244" t="s">
        <v>119</v>
      </c>
      <c r="B244" t="s">
        <v>274</v>
      </c>
      <c r="C244" t="s">
        <v>4</v>
      </c>
      <c r="D244">
        <v>0</v>
      </c>
      <c r="E244">
        <v>0</v>
      </c>
      <c r="F244" t="s">
        <v>273</v>
      </c>
      <c r="G244">
        <v>0</v>
      </c>
    </row>
    <row r="245" spans="1:7">
      <c r="A245" t="s">
        <v>119</v>
      </c>
      <c r="B245" t="s">
        <v>275</v>
      </c>
      <c r="C245" t="s">
        <v>4</v>
      </c>
      <c r="D245">
        <v>0</v>
      </c>
      <c r="E245">
        <v>0</v>
      </c>
      <c r="F245" t="s">
        <v>273</v>
      </c>
      <c r="G245">
        <v>0</v>
      </c>
    </row>
    <row r="246" spans="1:7">
      <c r="A246" t="s">
        <v>119</v>
      </c>
      <c r="B246" t="s">
        <v>276</v>
      </c>
      <c r="C246" t="s">
        <v>4</v>
      </c>
      <c r="D246">
        <v>0</v>
      </c>
      <c r="E246">
        <v>0</v>
      </c>
      <c r="F246" t="s">
        <v>273</v>
      </c>
      <c r="G246">
        <v>0</v>
      </c>
    </row>
    <row r="247" spans="1:7">
      <c r="A247" t="s">
        <v>119</v>
      </c>
      <c r="B247" t="s">
        <v>85</v>
      </c>
      <c r="C247" t="s">
        <v>6</v>
      </c>
      <c r="D247">
        <v>0</v>
      </c>
      <c r="E247">
        <v>0</v>
      </c>
      <c r="F247" t="s">
        <v>273</v>
      </c>
      <c r="G247">
        <v>0</v>
      </c>
    </row>
    <row r="248" spans="1:7">
      <c r="A248" t="s">
        <v>119</v>
      </c>
      <c r="B248" t="s">
        <v>86</v>
      </c>
      <c r="C248" t="s">
        <v>6</v>
      </c>
      <c r="D248">
        <v>0</v>
      </c>
      <c r="E248">
        <v>0</v>
      </c>
      <c r="F248" t="s">
        <v>273</v>
      </c>
      <c r="G248">
        <v>0</v>
      </c>
    </row>
    <row r="249" spans="1:7">
      <c r="A249" t="s">
        <v>119</v>
      </c>
      <c r="B249" t="s">
        <v>87</v>
      </c>
      <c r="C249" t="s">
        <v>6</v>
      </c>
      <c r="D249">
        <v>0</v>
      </c>
      <c r="E249">
        <v>0</v>
      </c>
      <c r="F249" t="s">
        <v>273</v>
      </c>
      <c r="G249">
        <v>0</v>
      </c>
    </row>
    <row r="250" spans="1:7">
      <c r="A250" t="s">
        <v>119</v>
      </c>
      <c r="B250" t="s">
        <v>88</v>
      </c>
      <c r="C250" t="s">
        <v>8</v>
      </c>
      <c r="D250">
        <v>0</v>
      </c>
      <c r="E250">
        <v>0</v>
      </c>
      <c r="F250" t="s">
        <v>273</v>
      </c>
      <c r="G250">
        <v>0</v>
      </c>
    </row>
    <row r="251" spans="1:7">
      <c r="A251" t="s">
        <v>119</v>
      </c>
      <c r="B251" t="s">
        <v>101</v>
      </c>
      <c r="C251" t="s">
        <v>8</v>
      </c>
      <c r="D251">
        <v>0</v>
      </c>
      <c r="E251">
        <v>0</v>
      </c>
      <c r="F251" t="s">
        <v>273</v>
      </c>
      <c r="G251">
        <v>0</v>
      </c>
    </row>
    <row r="252" spans="1:7">
      <c r="A252" t="s">
        <v>119</v>
      </c>
      <c r="B252" t="s">
        <v>90</v>
      </c>
      <c r="C252" t="s">
        <v>8</v>
      </c>
      <c r="D252">
        <v>0</v>
      </c>
      <c r="E252">
        <v>0</v>
      </c>
      <c r="F252" t="s">
        <v>273</v>
      </c>
      <c r="G252">
        <v>0</v>
      </c>
    </row>
    <row r="253" spans="1:7">
      <c r="A253" t="s">
        <v>120</v>
      </c>
      <c r="B253" t="s">
        <v>81</v>
      </c>
      <c r="C253" t="s">
        <v>4</v>
      </c>
      <c r="D253">
        <v>0</v>
      </c>
      <c r="E253">
        <v>0</v>
      </c>
      <c r="F253" t="s">
        <v>273</v>
      </c>
      <c r="G253">
        <v>0</v>
      </c>
    </row>
    <row r="254" spans="1:7">
      <c r="A254" t="s">
        <v>120</v>
      </c>
      <c r="B254" t="s">
        <v>36</v>
      </c>
      <c r="C254" t="s">
        <v>4</v>
      </c>
      <c r="D254">
        <v>0</v>
      </c>
      <c r="E254">
        <v>0</v>
      </c>
      <c r="F254" t="s">
        <v>273</v>
      </c>
      <c r="G254">
        <v>0</v>
      </c>
    </row>
    <row r="255" spans="1:7">
      <c r="A255" t="s">
        <v>120</v>
      </c>
      <c r="B255" t="s">
        <v>82</v>
      </c>
      <c r="C255" t="s">
        <v>4</v>
      </c>
      <c r="D255">
        <v>0</v>
      </c>
      <c r="E255">
        <v>0</v>
      </c>
      <c r="F255" t="s">
        <v>273</v>
      </c>
      <c r="G255">
        <v>0</v>
      </c>
    </row>
    <row r="256" spans="1:7">
      <c r="A256" t="s">
        <v>120</v>
      </c>
      <c r="B256" t="s">
        <v>274</v>
      </c>
      <c r="C256" t="s">
        <v>4</v>
      </c>
      <c r="D256">
        <v>0</v>
      </c>
      <c r="E256">
        <v>0</v>
      </c>
      <c r="F256" t="s">
        <v>273</v>
      </c>
      <c r="G256">
        <v>0</v>
      </c>
    </row>
    <row r="257" spans="1:7">
      <c r="A257" t="s">
        <v>120</v>
      </c>
      <c r="B257" t="s">
        <v>275</v>
      </c>
      <c r="C257" t="s">
        <v>4</v>
      </c>
      <c r="D257">
        <v>0</v>
      </c>
      <c r="E257">
        <v>0</v>
      </c>
      <c r="F257" t="s">
        <v>273</v>
      </c>
      <c r="G257">
        <v>0</v>
      </c>
    </row>
    <row r="258" spans="1:7">
      <c r="A258" t="s">
        <v>120</v>
      </c>
      <c r="B258" t="s">
        <v>276</v>
      </c>
      <c r="C258" t="s">
        <v>4</v>
      </c>
      <c r="D258">
        <v>0</v>
      </c>
      <c r="E258">
        <v>0</v>
      </c>
      <c r="F258" t="s">
        <v>273</v>
      </c>
      <c r="G258">
        <v>0</v>
      </c>
    </row>
    <row r="259" spans="1:7">
      <c r="A259" t="s">
        <v>120</v>
      </c>
      <c r="B259" t="s">
        <v>85</v>
      </c>
      <c r="C259" t="s">
        <v>6</v>
      </c>
      <c r="D259">
        <v>0</v>
      </c>
      <c r="E259">
        <v>0</v>
      </c>
      <c r="F259" t="s">
        <v>273</v>
      </c>
      <c r="G259">
        <v>0</v>
      </c>
    </row>
    <row r="260" spans="1:7">
      <c r="A260" t="s">
        <v>120</v>
      </c>
      <c r="B260" t="s">
        <v>86</v>
      </c>
      <c r="C260" t="s">
        <v>6</v>
      </c>
      <c r="D260">
        <v>0</v>
      </c>
      <c r="E260">
        <v>0</v>
      </c>
      <c r="F260" t="s">
        <v>273</v>
      </c>
      <c r="G260">
        <v>0</v>
      </c>
    </row>
    <row r="261" spans="1:7">
      <c r="A261" t="s">
        <v>120</v>
      </c>
      <c r="B261" t="s">
        <v>87</v>
      </c>
      <c r="C261" t="s">
        <v>6</v>
      </c>
      <c r="D261">
        <v>0</v>
      </c>
      <c r="E261">
        <v>0</v>
      </c>
      <c r="F261" t="s">
        <v>273</v>
      </c>
      <c r="G261">
        <v>0</v>
      </c>
    </row>
    <row r="262" spans="1:7">
      <c r="A262" t="s">
        <v>120</v>
      </c>
      <c r="B262" t="s">
        <v>88</v>
      </c>
      <c r="C262" t="s">
        <v>8</v>
      </c>
      <c r="D262">
        <v>0</v>
      </c>
      <c r="E262">
        <v>0</v>
      </c>
      <c r="F262" t="s">
        <v>273</v>
      </c>
      <c r="G262">
        <v>0</v>
      </c>
    </row>
    <row r="263" spans="1:7">
      <c r="A263" t="s">
        <v>120</v>
      </c>
      <c r="B263" t="s">
        <v>101</v>
      </c>
      <c r="C263" t="s">
        <v>8</v>
      </c>
      <c r="D263">
        <v>0</v>
      </c>
      <c r="E263">
        <v>0</v>
      </c>
      <c r="F263" t="s">
        <v>273</v>
      </c>
      <c r="G263">
        <v>0</v>
      </c>
    </row>
    <row r="264" spans="1:7">
      <c r="A264" t="s">
        <v>120</v>
      </c>
      <c r="B264" t="s">
        <v>90</v>
      </c>
      <c r="C264" t="s">
        <v>8</v>
      </c>
      <c r="D264">
        <v>0</v>
      </c>
      <c r="E264">
        <v>0</v>
      </c>
      <c r="F264" t="s">
        <v>273</v>
      </c>
      <c r="G264">
        <v>0</v>
      </c>
    </row>
    <row r="265" spans="1:7">
      <c r="A265" t="s">
        <v>90</v>
      </c>
      <c r="B265" t="s">
        <v>81</v>
      </c>
      <c r="C265" t="s">
        <v>4</v>
      </c>
      <c r="D265">
        <v>0</v>
      </c>
      <c r="E265">
        <v>0</v>
      </c>
      <c r="F265" t="s">
        <v>273</v>
      </c>
      <c r="G265">
        <v>0</v>
      </c>
    </row>
    <row r="266" spans="1:7">
      <c r="A266" t="s">
        <v>90</v>
      </c>
      <c r="B266" t="s">
        <v>36</v>
      </c>
      <c r="C266" t="s">
        <v>4</v>
      </c>
      <c r="D266">
        <v>0</v>
      </c>
      <c r="E266">
        <v>0</v>
      </c>
      <c r="F266" t="s">
        <v>273</v>
      </c>
      <c r="G266">
        <v>0</v>
      </c>
    </row>
    <row r="267" spans="1:7">
      <c r="A267" t="s">
        <v>90</v>
      </c>
      <c r="B267" t="s">
        <v>82</v>
      </c>
      <c r="C267" t="s">
        <v>4</v>
      </c>
      <c r="D267">
        <v>0</v>
      </c>
      <c r="E267">
        <v>0</v>
      </c>
      <c r="F267" t="s">
        <v>273</v>
      </c>
      <c r="G267">
        <v>0</v>
      </c>
    </row>
    <row r="268" spans="1:7">
      <c r="A268" t="s">
        <v>90</v>
      </c>
      <c r="B268" t="s">
        <v>274</v>
      </c>
      <c r="C268" t="s">
        <v>4</v>
      </c>
      <c r="D268">
        <v>0</v>
      </c>
      <c r="E268">
        <v>0</v>
      </c>
      <c r="F268" t="s">
        <v>273</v>
      </c>
      <c r="G268">
        <v>0</v>
      </c>
    </row>
    <row r="269" spans="1:7">
      <c r="A269" t="s">
        <v>90</v>
      </c>
      <c r="B269" t="s">
        <v>275</v>
      </c>
      <c r="C269" t="s">
        <v>4</v>
      </c>
      <c r="D269">
        <v>0</v>
      </c>
      <c r="E269">
        <v>0</v>
      </c>
      <c r="F269" t="s">
        <v>273</v>
      </c>
      <c r="G269">
        <v>0</v>
      </c>
    </row>
    <row r="270" spans="1:7">
      <c r="A270" t="s">
        <v>90</v>
      </c>
      <c r="B270" t="s">
        <v>276</v>
      </c>
      <c r="C270" t="s">
        <v>4</v>
      </c>
      <c r="D270">
        <v>0</v>
      </c>
      <c r="E270">
        <v>0</v>
      </c>
      <c r="F270" t="s">
        <v>273</v>
      </c>
      <c r="G270">
        <v>0</v>
      </c>
    </row>
    <row r="271" spans="1:7">
      <c r="A271" t="s">
        <v>90</v>
      </c>
      <c r="B271" t="s">
        <v>85</v>
      </c>
      <c r="C271" t="s">
        <v>6</v>
      </c>
      <c r="D271">
        <v>0</v>
      </c>
      <c r="E271">
        <v>0</v>
      </c>
      <c r="F271" t="s">
        <v>273</v>
      </c>
      <c r="G271">
        <v>0</v>
      </c>
    </row>
    <row r="272" spans="1:7">
      <c r="A272" t="s">
        <v>90</v>
      </c>
      <c r="B272" t="s">
        <v>86</v>
      </c>
      <c r="C272" t="s">
        <v>6</v>
      </c>
      <c r="D272">
        <v>0</v>
      </c>
      <c r="E272">
        <v>0</v>
      </c>
      <c r="F272" t="s">
        <v>273</v>
      </c>
      <c r="G272">
        <v>0</v>
      </c>
    </row>
    <row r="273" spans="1:7">
      <c r="A273" t="s">
        <v>90</v>
      </c>
      <c r="B273" t="s">
        <v>87</v>
      </c>
      <c r="C273" t="s">
        <v>6</v>
      </c>
      <c r="D273">
        <v>0</v>
      </c>
      <c r="E273">
        <v>0</v>
      </c>
      <c r="F273" t="s">
        <v>273</v>
      </c>
      <c r="G273">
        <v>0</v>
      </c>
    </row>
    <row r="274" spans="1:7">
      <c r="A274" t="s">
        <v>90</v>
      </c>
      <c r="B274" t="s">
        <v>88</v>
      </c>
      <c r="C274" t="s">
        <v>8</v>
      </c>
      <c r="D274">
        <v>0</v>
      </c>
      <c r="E274">
        <v>0</v>
      </c>
      <c r="F274" t="s">
        <v>273</v>
      </c>
      <c r="G274">
        <v>0</v>
      </c>
    </row>
    <row r="275" spans="1:7">
      <c r="A275" t="s">
        <v>90</v>
      </c>
      <c r="B275" t="s">
        <v>101</v>
      </c>
      <c r="C275" t="s">
        <v>8</v>
      </c>
      <c r="D275">
        <v>0</v>
      </c>
      <c r="E275">
        <v>0</v>
      </c>
      <c r="F275" t="s">
        <v>273</v>
      </c>
      <c r="G275">
        <v>0</v>
      </c>
    </row>
    <row r="276" spans="1:7">
      <c r="A276" t="s">
        <v>90</v>
      </c>
      <c r="B276" t="s">
        <v>90</v>
      </c>
      <c r="C276" t="s">
        <v>8</v>
      </c>
      <c r="D276">
        <v>0</v>
      </c>
      <c r="E276">
        <v>0</v>
      </c>
      <c r="F276" t="s">
        <v>273</v>
      </c>
      <c r="G276">
        <v>0</v>
      </c>
    </row>
    <row r="277" spans="1:7">
      <c r="A277" t="s">
        <v>128</v>
      </c>
      <c r="B277" t="s">
        <v>81</v>
      </c>
      <c r="C277" t="s">
        <v>4</v>
      </c>
      <c r="D277">
        <v>0</v>
      </c>
      <c r="E277">
        <v>0</v>
      </c>
      <c r="F277" t="s">
        <v>290</v>
      </c>
      <c r="G277">
        <v>0</v>
      </c>
    </row>
    <row r="278" spans="1:7">
      <c r="A278" t="s">
        <v>128</v>
      </c>
      <c r="B278" t="s">
        <v>36</v>
      </c>
      <c r="C278" t="s">
        <v>4</v>
      </c>
      <c r="D278">
        <v>0</v>
      </c>
      <c r="E278">
        <v>0</v>
      </c>
      <c r="F278" t="s">
        <v>290</v>
      </c>
      <c r="G278">
        <v>0</v>
      </c>
    </row>
    <row r="279" spans="1:7">
      <c r="A279" t="s">
        <v>128</v>
      </c>
      <c r="B279" t="s">
        <v>82</v>
      </c>
      <c r="C279" t="s">
        <v>4</v>
      </c>
      <c r="D279">
        <v>0</v>
      </c>
      <c r="E279">
        <v>0</v>
      </c>
      <c r="F279" t="s">
        <v>290</v>
      </c>
      <c r="G279">
        <v>0</v>
      </c>
    </row>
    <row r="280" spans="1:7">
      <c r="A280" t="s">
        <v>128</v>
      </c>
      <c r="B280" t="s">
        <v>274</v>
      </c>
      <c r="C280" t="s">
        <v>4</v>
      </c>
      <c r="D280">
        <v>0</v>
      </c>
      <c r="E280">
        <v>0</v>
      </c>
      <c r="F280" t="s">
        <v>290</v>
      </c>
      <c r="G280">
        <v>0</v>
      </c>
    </row>
    <row r="281" spans="1:7">
      <c r="A281" t="s">
        <v>128</v>
      </c>
      <c r="B281" t="s">
        <v>275</v>
      </c>
      <c r="C281" t="s">
        <v>4</v>
      </c>
      <c r="D281">
        <v>0</v>
      </c>
      <c r="E281">
        <v>0</v>
      </c>
      <c r="F281" t="s">
        <v>290</v>
      </c>
      <c r="G281">
        <v>0</v>
      </c>
    </row>
    <row r="282" spans="1:7">
      <c r="A282" t="s">
        <v>128</v>
      </c>
      <c r="B282" t="s">
        <v>276</v>
      </c>
      <c r="C282" t="s">
        <v>4</v>
      </c>
      <c r="D282">
        <v>0</v>
      </c>
      <c r="E282">
        <v>0</v>
      </c>
      <c r="F282" t="s">
        <v>290</v>
      </c>
      <c r="G282">
        <v>0</v>
      </c>
    </row>
    <row r="283" spans="1:7">
      <c r="A283" t="s">
        <v>128</v>
      </c>
      <c r="B283" t="s">
        <v>85</v>
      </c>
      <c r="C283" t="s">
        <v>6</v>
      </c>
      <c r="D283">
        <v>0</v>
      </c>
      <c r="E283">
        <v>0</v>
      </c>
      <c r="F283" t="s">
        <v>290</v>
      </c>
      <c r="G283">
        <v>0</v>
      </c>
    </row>
    <row r="284" spans="1:7">
      <c r="A284" t="s">
        <v>128</v>
      </c>
      <c r="B284" t="s">
        <v>86</v>
      </c>
      <c r="C284" t="s">
        <v>6</v>
      </c>
      <c r="D284">
        <v>0</v>
      </c>
      <c r="E284">
        <v>0</v>
      </c>
      <c r="F284" t="s">
        <v>290</v>
      </c>
      <c r="G284">
        <v>0</v>
      </c>
    </row>
    <row r="285" spans="1:7">
      <c r="A285" t="s">
        <v>128</v>
      </c>
      <c r="B285" t="s">
        <v>87</v>
      </c>
      <c r="C285" t="s">
        <v>6</v>
      </c>
      <c r="D285">
        <v>0</v>
      </c>
      <c r="E285">
        <v>0</v>
      </c>
      <c r="F285" t="s">
        <v>290</v>
      </c>
      <c r="G285">
        <v>0</v>
      </c>
    </row>
    <row r="286" spans="1:7">
      <c r="A286" t="s">
        <v>128</v>
      </c>
      <c r="B286" t="s">
        <v>88</v>
      </c>
      <c r="C286" t="s">
        <v>8</v>
      </c>
      <c r="D286">
        <v>0</v>
      </c>
      <c r="E286">
        <v>0</v>
      </c>
      <c r="F286" t="s">
        <v>290</v>
      </c>
      <c r="G286">
        <v>0</v>
      </c>
    </row>
    <row r="287" spans="1:7">
      <c r="A287" t="s">
        <v>128</v>
      </c>
      <c r="B287" t="s">
        <v>101</v>
      </c>
      <c r="C287" t="s">
        <v>8</v>
      </c>
      <c r="D287">
        <v>0</v>
      </c>
      <c r="E287">
        <v>0</v>
      </c>
      <c r="F287" t="s">
        <v>290</v>
      </c>
      <c r="G287">
        <v>0</v>
      </c>
    </row>
    <row r="288" spans="1:7">
      <c r="A288" t="s">
        <v>128</v>
      </c>
      <c r="B288" t="s">
        <v>90</v>
      </c>
      <c r="C288" t="s">
        <v>8</v>
      </c>
      <c r="D288">
        <v>0</v>
      </c>
      <c r="E288">
        <v>0</v>
      </c>
      <c r="F288" t="s">
        <v>290</v>
      </c>
      <c r="G288">
        <v>0</v>
      </c>
    </row>
    <row r="289" spans="1:7">
      <c r="A289" t="s">
        <v>130</v>
      </c>
      <c r="B289" t="s">
        <v>81</v>
      </c>
      <c r="C289" t="s">
        <v>4</v>
      </c>
      <c r="D289">
        <v>0</v>
      </c>
      <c r="E289">
        <v>0</v>
      </c>
      <c r="F289" t="s">
        <v>290</v>
      </c>
      <c r="G289">
        <v>0</v>
      </c>
    </row>
    <row r="290" spans="1:7">
      <c r="A290" t="s">
        <v>130</v>
      </c>
      <c r="B290" t="s">
        <v>36</v>
      </c>
      <c r="C290" t="s">
        <v>4</v>
      </c>
      <c r="D290">
        <v>0</v>
      </c>
      <c r="E290">
        <v>0</v>
      </c>
      <c r="F290" t="s">
        <v>290</v>
      </c>
      <c r="G290">
        <v>0</v>
      </c>
    </row>
    <row r="291" spans="1:7">
      <c r="A291" t="s">
        <v>130</v>
      </c>
      <c r="B291" t="s">
        <v>82</v>
      </c>
      <c r="C291" t="s">
        <v>4</v>
      </c>
      <c r="D291">
        <v>0</v>
      </c>
      <c r="E291">
        <v>0</v>
      </c>
      <c r="F291" t="s">
        <v>290</v>
      </c>
      <c r="G291">
        <v>0</v>
      </c>
    </row>
    <row r="292" spans="1:7">
      <c r="A292" t="s">
        <v>130</v>
      </c>
      <c r="B292" t="s">
        <v>274</v>
      </c>
      <c r="C292" t="s">
        <v>4</v>
      </c>
      <c r="D292">
        <v>0</v>
      </c>
      <c r="E292">
        <v>0</v>
      </c>
      <c r="F292" t="s">
        <v>290</v>
      </c>
      <c r="G292">
        <v>0</v>
      </c>
    </row>
    <row r="293" spans="1:7">
      <c r="A293" t="s">
        <v>130</v>
      </c>
      <c r="B293" t="s">
        <v>275</v>
      </c>
      <c r="C293" t="s">
        <v>4</v>
      </c>
      <c r="D293">
        <v>0</v>
      </c>
      <c r="E293">
        <v>0</v>
      </c>
      <c r="F293" t="s">
        <v>290</v>
      </c>
      <c r="G293">
        <v>0</v>
      </c>
    </row>
    <row r="294" spans="1:7">
      <c r="A294" t="s">
        <v>130</v>
      </c>
      <c r="B294" t="s">
        <v>276</v>
      </c>
      <c r="C294" t="s">
        <v>4</v>
      </c>
      <c r="D294">
        <v>0</v>
      </c>
      <c r="E294">
        <v>0</v>
      </c>
      <c r="F294" t="s">
        <v>290</v>
      </c>
      <c r="G294">
        <v>0</v>
      </c>
    </row>
    <row r="295" spans="1:7">
      <c r="A295" t="s">
        <v>130</v>
      </c>
      <c r="B295" t="s">
        <v>85</v>
      </c>
      <c r="C295" t="s">
        <v>6</v>
      </c>
      <c r="D295">
        <v>0</v>
      </c>
      <c r="E295">
        <v>0</v>
      </c>
      <c r="F295" t="s">
        <v>290</v>
      </c>
      <c r="G295">
        <v>0</v>
      </c>
    </row>
    <row r="296" spans="1:7">
      <c r="A296" t="s">
        <v>130</v>
      </c>
      <c r="B296" t="s">
        <v>86</v>
      </c>
      <c r="C296" t="s">
        <v>6</v>
      </c>
      <c r="D296">
        <v>0</v>
      </c>
      <c r="E296">
        <v>0</v>
      </c>
      <c r="F296" t="s">
        <v>290</v>
      </c>
      <c r="G296">
        <v>0</v>
      </c>
    </row>
    <row r="297" spans="1:7">
      <c r="A297" t="s">
        <v>130</v>
      </c>
      <c r="B297" t="s">
        <v>87</v>
      </c>
      <c r="C297" t="s">
        <v>6</v>
      </c>
      <c r="D297">
        <v>0</v>
      </c>
      <c r="E297">
        <v>0</v>
      </c>
      <c r="F297" t="s">
        <v>290</v>
      </c>
      <c r="G297">
        <v>0</v>
      </c>
    </row>
    <row r="298" spans="1:7">
      <c r="A298" t="s">
        <v>130</v>
      </c>
      <c r="B298" t="s">
        <v>88</v>
      </c>
      <c r="C298" t="s">
        <v>8</v>
      </c>
      <c r="D298">
        <v>0</v>
      </c>
      <c r="E298">
        <v>0</v>
      </c>
      <c r="F298" t="s">
        <v>290</v>
      </c>
      <c r="G298">
        <v>0</v>
      </c>
    </row>
    <row r="299" spans="1:7">
      <c r="A299" t="s">
        <v>130</v>
      </c>
      <c r="B299" t="s">
        <v>101</v>
      </c>
      <c r="C299" t="s">
        <v>8</v>
      </c>
      <c r="D299">
        <v>0</v>
      </c>
      <c r="E299">
        <v>0</v>
      </c>
      <c r="F299" t="s">
        <v>290</v>
      </c>
      <c r="G299">
        <v>0</v>
      </c>
    </row>
    <row r="300" spans="1:7">
      <c r="A300" t="s">
        <v>130</v>
      </c>
      <c r="B300" t="s">
        <v>90</v>
      </c>
      <c r="C300" t="s">
        <v>8</v>
      </c>
      <c r="D300">
        <v>0</v>
      </c>
      <c r="E300">
        <v>0</v>
      </c>
      <c r="F300" t="s">
        <v>290</v>
      </c>
      <c r="G300">
        <v>0</v>
      </c>
    </row>
    <row r="301" spans="1:7">
      <c r="A301" t="s">
        <v>277</v>
      </c>
      <c r="B301" t="s">
        <v>81</v>
      </c>
      <c r="C301" t="s">
        <v>4</v>
      </c>
      <c r="D301">
        <v>0</v>
      </c>
      <c r="E301">
        <v>0</v>
      </c>
      <c r="F301" t="s">
        <v>290</v>
      </c>
      <c r="G301">
        <v>0</v>
      </c>
    </row>
    <row r="302" spans="1:7">
      <c r="A302" t="s">
        <v>277</v>
      </c>
      <c r="B302" t="s">
        <v>36</v>
      </c>
      <c r="C302" t="s">
        <v>4</v>
      </c>
      <c r="D302">
        <v>0</v>
      </c>
      <c r="E302">
        <v>0</v>
      </c>
      <c r="F302" t="s">
        <v>290</v>
      </c>
      <c r="G302">
        <v>0</v>
      </c>
    </row>
    <row r="303" spans="1:7">
      <c r="A303" t="s">
        <v>277</v>
      </c>
      <c r="B303" t="s">
        <v>82</v>
      </c>
      <c r="C303" t="s">
        <v>4</v>
      </c>
      <c r="D303">
        <v>0</v>
      </c>
      <c r="E303">
        <v>0</v>
      </c>
      <c r="F303" t="s">
        <v>290</v>
      </c>
      <c r="G303">
        <v>0</v>
      </c>
    </row>
    <row r="304" spans="1:7">
      <c r="A304" t="s">
        <v>277</v>
      </c>
      <c r="B304" t="s">
        <v>274</v>
      </c>
      <c r="C304" t="s">
        <v>4</v>
      </c>
      <c r="D304">
        <v>0</v>
      </c>
      <c r="E304">
        <v>0</v>
      </c>
      <c r="F304" t="s">
        <v>290</v>
      </c>
      <c r="G304">
        <v>0</v>
      </c>
    </row>
    <row r="305" spans="1:7">
      <c r="A305" t="s">
        <v>277</v>
      </c>
      <c r="B305" t="s">
        <v>275</v>
      </c>
      <c r="C305" t="s">
        <v>4</v>
      </c>
      <c r="D305">
        <v>0</v>
      </c>
      <c r="E305">
        <v>0</v>
      </c>
      <c r="F305" t="s">
        <v>290</v>
      </c>
      <c r="G305">
        <v>0</v>
      </c>
    </row>
    <row r="306" spans="1:7">
      <c r="A306" t="s">
        <v>277</v>
      </c>
      <c r="B306" t="s">
        <v>276</v>
      </c>
      <c r="C306" t="s">
        <v>4</v>
      </c>
      <c r="D306">
        <v>0</v>
      </c>
      <c r="E306">
        <v>0</v>
      </c>
      <c r="F306" t="s">
        <v>290</v>
      </c>
      <c r="G306">
        <v>0</v>
      </c>
    </row>
    <row r="307" spans="1:7">
      <c r="A307" t="s">
        <v>277</v>
      </c>
      <c r="B307" t="s">
        <v>85</v>
      </c>
      <c r="C307" t="s">
        <v>6</v>
      </c>
      <c r="D307">
        <v>0</v>
      </c>
      <c r="E307">
        <v>0</v>
      </c>
      <c r="F307" t="s">
        <v>290</v>
      </c>
      <c r="G307">
        <v>0</v>
      </c>
    </row>
    <row r="308" spans="1:7">
      <c r="A308" t="s">
        <v>277</v>
      </c>
      <c r="B308" t="s">
        <v>86</v>
      </c>
      <c r="C308" t="s">
        <v>6</v>
      </c>
      <c r="D308">
        <v>0</v>
      </c>
      <c r="E308">
        <v>0</v>
      </c>
      <c r="F308" t="s">
        <v>290</v>
      </c>
      <c r="G308">
        <v>0</v>
      </c>
    </row>
    <row r="309" spans="1:7">
      <c r="A309" t="s">
        <v>277</v>
      </c>
      <c r="B309" t="s">
        <v>87</v>
      </c>
      <c r="C309" t="s">
        <v>6</v>
      </c>
      <c r="D309">
        <v>0</v>
      </c>
      <c r="E309">
        <v>0</v>
      </c>
      <c r="F309" t="s">
        <v>290</v>
      </c>
      <c r="G309">
        <v>0</v>
      </c>
    </row>
    <row r="310" spans="1:7">
      <c r="A310" t="s">
        <v>277</v>
      </c>
      <c r="B310" t="s">
        <v>88</v>
      </c>
      <c r="C310" t="s">
        <v>8</v>
      </c>
      <c r="D310">
        <v>0</v>
      </c>
      <c r="E310">
        <v>0</v>
      </c>
      <c r="F310" t="s">
        <v>290</v>
      </c>
      <c r="G310">
        <v>0</v>
      </c>
    </row>
    <row r="311" spans="1:7">
      <c r="A311" t="s">
        <v>277</v>
      </c>
      <c r="B311" t="s">
        <v>101</v>
      </c>
      <c r="C311" t="s">
        <v>8</v>
      </c>
      <c r="D311">
        <v>0</v>
      </c>
      <c r="E311">
        <v>0</v>
      </c>
      <c r="F311" t="s">
        <v>290</v>
      </c>
      <c r="G311">
        <v>0</v>
      </c>
    </row>
    <row r="312" spans="1:7">
      <c r="A312" t="s">
        <v>277</v>
      </c>
      <c r="B312" t="s">
        <v>90</v>
      </c>
      <c r="C312" t="s">
        <v>8</v>
      </c>
      <c r="D312">
        <v>0</v>
      </c>
      <c r="E312">
        <v>0</v>
      </c>
      <c r="F312" t="s">
        <v>290</v>
      </c>
      <c r="G312">
        <v>0</v>
      </c>
    </row>
    <row r="313" spans="1:7">
      <c r="A313" t="s">
        <v>278</v>
      </c>
      <c r="B313" t="s">
        <v>81</v>
      </c>
      <c r="C313" t="s">
        <v>4</v>
      </c>
      <c r="D313">
        <v>0</v>
      </c>
      <c r="E313">
        <v>0</v>
      </c>
      <c r="F313" t="s">
        <v>290</v>
      </c>
      <c r="G313">
        <v>0</v>
      </c>
    </row>
    <row r="314" spans="1:7">
      <c r="A314" t="s">
        <v>278</v>
      </c>
      <c r="B314" t="s">
        <v>36</v>
      </c>
      <c r="C314" t="s">
        <v>4</v>
      </c>
      <c r="D314">
        <v>0</v>
      </c>
      <c r="E314">
        <v>0</v>
      </c>
      <c r="F314" t="s">
        <v>290</v>
      </c>
      <c r="G314">
        <v>0</v>
      </c>
    </row>
    <row r="315" spans="1:7">
      <c r="A315" t="s">
        <v>278</v>
      </c>
      <c r="B315" t="s">
        <v>82</v>
      </c>
      <c r="C315" t="s">
        <v>4</v>
      </c>
      <c r="D315">
        <v>0</v>
      </c>
      <c r="E315">
        <v>0</v>
      </c>
      <c r="F315" t="s">
        <v>290</v>
      </c>
      <c r="G315">
        <v>0</v>
      </c>
    </row>
    <row r="316" spans="1:7">
      <c r="A316" t="s">
        <v>278</v>
      </c>
      <c r="B316" t="s">
        <v>274</v>
      </c>
      <c r="C316" t="s">
        <v>4</v>
      </c>
      <c r="D316">
        <v>0</v>
      </c>
      <c r="E316">
        <v>0</v>
      </c>
      <c r="F316" t="s">
        <v>290</v>
      </c>
      <c r="G316">
        <v>0</v>
      </c>
    </row>
    <row r="317" spans="1:7">
      <c r="A317" t="s">
        <v>278</v>
      </c>
      <c r="B317" t="s">
        <v>275</v>
      </c>
      <c r="C317" t="s">
        <v>4</v>
      </c>
      <c r="D317">
        <v>0</v>
      </c>
      <c r="E317">
        <v>0</v>
      </c>
      <c r="F317" t="s">
        <v>290</v>
      </c>
      <c r="G317">
        <v>0</v>
      </c>
    </row>
    <row r="318" spans="1:7">
      <c r="A318" t="s">
        <v>278</v>
      </c>
      <c r="B318" t="s">
        <v>276</v>
      </c>
      <c r="C318" t="s">
        <v>4</v>
      </c>
      <c r="D318">
        <v>0</v>
      </c>
      <c r="E318">
        <v>0</v>
      </c>
      <c r="F318" t="s">
        <v>290</v>
      </c>
      <c r="G318">
        <v>0</v>
      </c>
    </row>
    <row r="319" spans="1:7">
      <c r="A319" t="s">
        <v>278</v>
      </c>
      <c r="B319" t="s">
        <v>85</v>
      </c>
      <c r="C319" t="s">
        <v>6</v>
      </c>
      <c r="D319">
        <v>1</v>
      </c>
      <c r="E319">
        <v>0</v>
      </c>
      <c r="F319" t="s">
        <v>290</v>
      </c>
      <c r="G319">
        <v>0</v>
      </c>
    </row>
    <row r="320" spans="1:7">
      <c r="A320" t="s">
        <v>278</v>
      </c>
      <c r="B320" t="s">
        <v>86</v>
      </c>
      <c r="C320" t="s">
        <v>6</v>
      </c>
      <c r="D320">
        <v>0</v>
      </c>
      <c r="E320">
        <v>0</v>
      </c>
      <c r="F320" t="s">
        <v>290</v>
      </c>
      <c r="G320">
        <v>0</v>
      </c>
    </row>
    <row r="321" spans="1:7">
      <c r="A321" t="s">
        <v>278</v>
      </c>
      <c r="B321" t="s">
        <v>87</v>
      </c>
      <c r="C321" t="s">
        <v>6</v>
      </c>
      <c r="D321">
        <v>0</v>
      </c>
      <c r="E321">
        <v>0</v>
      </c>
      <c r="F321" t="s">
        <v>290</v>
      </c>
      <c r="G321">
        <v>0</v>
      </c>
    </row>
    <row r="322" spans="1:7">
      <c r="A322" t="s">
        <v>278</v>
      </c>
      <c r="B322" t="s">
        <v>88</v>
      </c>
      <c r="C322" t="s">
        <v>8</v>
      </c>
      <c r="D322">
        <v>0</v>
      </c>
      <c r="E322">
        <v>0</v>
      </c>
      <c r="F322" t="s">
        <v>290</v>
      </c>
      <c r="G322">
        <v>0</v>
      </c>
    </row>
    <row r="323" spans="1:7">
      <c r="A323" t="s">
        <v>278</v>
      </c>
      <c r="B323" t="s">
        <v>101</v>
      </c>
      <c r="C323" t="s">
        <v>8</v>
      </c>
      <c r="D323">
        <v>0</v>
      </c>
      <c r="E323">
        <v>0</v>
      </c>
      <c r="F323" t="s">
        <v>290</v>
      </c>
      <c r="G323">
        <v>0</v>
      </c>
    </row>
    <row r="324" spans="1:7">
      <c r="A324" t="s">
        <v>278</v>
      </c>
      <c r="B324" t="s">
        <v>90</v>
      </c>
      <c r="C324" t="s">
        <v>8</v>
      </c>
      <c r="D324">
        <v>0</v>
      </c>
      <c r="E324">
        <v>0</v>
      </c>
      <c r="F324" t="s">
        <v>290</v>
      </c>
      <c r="G324">
        <v>0</v>
      </c>
    </row>
    <row r="325" spans="1:7">
      <c r="A325" t="s">
        <v>279</v>
      </c>
      <c r="B325" t="s">
        <v>81</v>
      </c>
      <c r="C325" t="s">
        <v>4</v>
      </c>
      <c r="D325">
        <v>0</v>
      </c>
      <c r="E325">
        <v>0</v>
      </c>
      <c r="F325" t="s">
        <v>290</v>
      </c>
      <c r="G325">
        <v>0</v>
      </c>
    </row>
    <row r="326" spans="1:7">
      <c r="A326" t="s">
        <v>279</v>
      </c>
      <c r="B326" t="s">
        <v>36</v>
      </c>
      <c r="C326" t="s">
        <v>4</v>
      </c>
      <c r="D326">
        <v>0</v>
      </c>
      <c r="E326">
        <v>0</v>
      </c>
      <c r="F326" t="s">
        <v>290</v>
      </c>
      <c r="G326">
        <v>0</v>
      </c>
    </row>
    <row r="327" spans="1:7">
      <c r="A327" t="s">
        <v>279</v>
      </c>
      <c r="B327" t="s">
        <v>82</v>
      </c>
      <c r="C327" t="s">
        <v>4</v>
      </c>
      <c r="D327">
        <v>0</v>
      </c>
      <c r="E327">
        <v>0</v>
      </c>
      <c r="F327" t="s">
        <v>290</v>
      </c>
      <c r="G327">
        <v>0</v>
      </c>
    </row>
    <row r="328" spans="1:7">
      <c r="A328" t="s">
        <v>279</v>
      </c>
      <c r="B328" t="s">
        <v>274</v>
      </c>
      <c r="C328" t="s">
        <v>4</v>
      </c>
      <c r="D328">
        <v>0</v>
      </c>
      <c r="E328">
        <v>0</v>
      </c>
      <c r="F328" t="s">
        <v>290</v>
      </c>
      <c r="G328">
        <v>0</v>
      </c>
    </row>
    <row r="329" spans="1:7">
      <c r="A329" t="s">
        <v>279</v>
      </c>
      <c r="B329" t="s">
        <v>275</v>
      </c>
      <c r="C329" t="s">
        <v>4</v>
      </c>
      <c r="D329">
        <v>0</v>
      </c>
      <c r="E329">
        <v>0</v>
      </c>
      <c r="F329" t="s">
        <v>290</v>
      </c>
      <c r="G329">
        <v>0</v>
      </c>
    </row>
    <row r="330" spans="1:7">
      <c r="A330" t="s">
        <v>279</v>
      </c>
      <c r="B330" t="s">
        <v>276</v>
      </c>
      <c r="C330" t="s">
        <v>4</v>
      </c>
      <c r="D330">
        <v>0</v>
      </c>
      <c r="E330">
        <v>0</v>
      </c>
      <c r="F330" t="s">
        <v>290</v>
      </c>
      <c r="G330">
        <v>0</v>
      </c>
    </row>
    <row r="331" spans="1:7">
      <c r="A331" t="s">
        <v>279</v>
      </c>
      <c r="B331" t="s">
        <v>85</v>
      </c>
      <c r="C331" t="s">
        <v>6</v>
      </c>
      <c r="D331">
        <v>0</v>
      </c>
      <c r="E331">
        <v>0</v>
      </c>
      <c r="F331" t="s">
        <v>290</v>
      </c>
      <c r="G331">
        <v>0</v>
      </c>
    </row>
    <row r="332" spans="1:7">
      <c r="A332" t="s">
        <v>279</v>
      </c>
      <c r="B332" t="s">
        <v>86</v>
      </c>
      <c r="C332" t="s">
        <v>6</v>
      </c>
      <c r="D332">
        <v>0</v>
      </c>
      <c r="E332">
        <v>0</v>
      </c>
      <c r="F332" t="s">
        <v>290</v>
      </c>
      <c r="G332">
        <v>0</v>
      </c>
    </row>
    <row r="333" spans="1:7">
      <c r="A333" t="s">
        <v>279</v>
      </c>
      <c r="B333" t="s">
        <v>87</v>
      </c>
      <c r="C333" t="s">
        <v>6</v>
      </c>
      <c r="D333">
        <v>0</v>
      </c>
      <c r="E333">
        <v>0</v>
      </c>
      <c r="F333" t="s">
        <v>290</v>
      </c>
      <c r="G333">
        <v>0</v>
      </c>
    </row>
    <row r="334" spans="1:7">
      <c r="A334" t="s">
        <v>279</v>
      </c>
      <c r="B334" t="s">
        <v>88</v>
      </c>
      <c r="C334" t="s">
        <v>8</v>
      </c>
      <c r="D334">
        <v>0</v>
      </c>
      <c r="E334">
        <v>0</v>
      </c>
      <c r="F334" t="s">
        <v>290</v>
      </c>
      <c r="G334">
        <v>0</v>
      </c>
    </row>
    <row r="335" spans="1:7">
      <c r="A335" t="s">
        <v>279</v>
      </c>
      <c r="B335" t="s">
        <v>101</v>
      </c>
      <c r="C335" t="s">
        <v>8</v>
      </c>
      <c r="D335">
        <v>0</v>
      </c>
      <c r="E335">
        <v>0</v>
      </c>
      <c r="F335" t="s">
        <v>290</v>
      </c>
      <c r="G335">
        <v>0</v>
      </c>
    </row>
    <row r="336" spans="1:7">
      <c r="A336" t="s">
        <v>279</v>
      </c>
      <c r="B336" t="s">
        <v>90</v>
      </c>
      <c r="C336" t="s">
        <v>8</v>
      </c>
      <c r="D336">
        <v>0</v>
      </c>
      <c r="E336">
        <v>0</v>
      </c>
      <c r="F336" t="s">
        <v>290</v>
      </c>
      <c r="G336">
        <v>0</v>
      </c>
    </row>
    <row r="337" spans="1:7">
      <c r="A337" t="s">
        <v>280</v>
      </c>
      <c r="B337" t="s">
        <v>81</v>
      </c>
      <c r="C337" t="s">
        <v>4</v>
      </c>
      <c r="D337">
        <v>0</v>
      </c>
      <c r="E337">
        <v>0</v>
      </c>
      <c r="F337" t="s">
        <v>290</v>
      </c>
      <c r="G337">
        <v>0</v>
      </c>
    </row>
    <row r="338" spans="1:7">
      <c r="A338" t="s">
        <v>280</v>
      </c>
      <c r="B338" t="s">
        <v>36</v>
      </c>
      <c r="C338" t="s">
        <v>4</v>
      </c>
      <c r="D338">
        <v>0</v>
      </c>
      <c r="E338">
        <v>0</v>
      </c>
      <c r="F338" t="s">
        <v>290</v>
      </c>
      <c r="G338">
        <v>0</v>
      </c>
    </row>
    <row r="339" spans="1:7">
      <c r="A339" t="s">
        <v>280</v>
      </c>
      <c r="B339" t="s">
        <v>82</v>
      </c>
      <c r="C339" t="s">
        <v>4</v>
      </c>
      <c r="D339">
        <v>6</v>
      </c>
      <c r="E339">
        <v>0</v>
      </c>
      <c r="F339" t="s">
        <v>290</v>
      </c>
      <c r="G339">
        <v>0</v>
      </c>
    </row>
    <row r="340" spans="1:7">
      <c r="A340" t="s">
        <v>280</v>
      </c>
      <c r="B340" t="s">
        <v>274</v>
      </c>
      <c r="C340" t="s">
        <v>4</v>
      </c>
      <c r="D340">
        <v>0</v>
      </c>
      <c r="E340">
        <v>0</v>
      </c>
      <c r="F340" t="s">
        <v>290</v>
      </c>
      <c r="G340">
        <v>0</v>
      </c>
    </row>
    <row r="341" spans="1:7">
      <c r="A341" t="s">
        <v>280</v>
      </c>
      <c r="B341" t="s">
        <v>275</v>
      </c>
      <c r="C341" t="s">
        <v>4</v>
      </c>
      <c r="D341">
        <v>0</v>
      </c>
      <c r="E341">
        <v>0</v>
      </c>
      <c r="F341" t="s">
        <v>290</v>
      </c>
      <c r="G341">
        <v>0</v>
      </c>
    </row>
    <row r="342" spans="1:7">
      <c r="A342" t="s">
        <v>280</v>
      </c>
      <c r="B342" t="s">
        <v>276</v>
      </c>
      <c r="C342" t="s">
        <v>4</v>
      </c>
      <c r="D342">
        <v>0</v>
      </c>
      <c r="E342">
        <v>0</v>
      </c>
      <c r="F342" t="s">
        <v>290</v>
      </c>
      <c r="G342">
        <v>0</v>
      </c>
    </row>
    <row r="343" spans="1:7">
      <c r="A343" t="s">
        <v>280</v>
      </c>
      <c r="B343" t="s">
        <v>85</v>
      </c>
      <c r="C343" t="s">
        <v>6</v>
      </c>
      <c r="D343">
        <v>0</v>
      </c>
      <c r="E343">
        <v>0</v>
      </c>
      <c r="F343" t="s">
        <v>290</v>
      </c>
      <c r="G343">
        <v>0</v>
      </c>
    </row>
    <row r="344" spans="1:7">
      <c r="A344" t="s">
        <v>280</v>
      </c>
      <c r="B344" t="s">
        <v>86</v>
      </c>
      <c r="C344" t="s">
        <v>6</v>
      </c>
      <c r="D344">
        <v>0</v>
      </c>
      <c r="E344">
        <v>0</v>
      </c>
      <c r="F344" t="s">
        <v>290</v>
      </c>
      <c r="G344">
        <v>0</v>
      </c>
    </row>
    <row r="345" spans="1:7">
      <c r="A345" t="s">
        <v>280</v>
      </c>
      <c r="B345" t="s">
        <v>87</v>
      </c>
      <c r="C345" t="s">
        <v>6</v>
      </c>
      <c r="D345">
        <v>0</v>
      </c>
      <c r="E345">
        <v>0</v>
      </c>
      <c r="F345" t="s">
        <v>290</v>
      </c>
      <c r="G345">
        <v>0</v>
      </c>
    </row>
    <row r="346" spans="1:7">
      <c r="A346" t="s">
        <v>280</v>
      </c>
      <c r="B346" t="s">
        <v>88</v>
      </c>
      <c r="C346" t="s">
        <v>8</v>
      </c>
      <c r="D346">
        <v>0</v>
      </c>
      <c r="E346">
        <v>0</v>
      </c>
      <c r="F346" t="s">
        <v>290</v>
      </c>
      <c r="G346">
        <v>0</v>
      </c>
    </row>
    <row r="347" spans="1:7">
      <c r="A347" t="s">
        <v>280</v>
      </c>
      <c r="B347" t="s">
        <v>101</v>
      </c>
      <c r="C347" t="s">
        <v>8</v>
      </c>
      <c r="D347">
        <v>0</v>
      </c>
      <c r="E347">
        <v>0</v>
      </c>
      <c r="F347" t="s">
        <v>290</v>
      </c>
      <c r="G347">
        <v>0</v>
      </c>
    </row>
    <row r="348" spans="1:7">
      <c r="A348" t="s">
        <v>280</v>
      </c>
      <c r="B348" t="s">
        <v>90</v>
      </c>
      <c r="C348" t="s">
        <v>8</v>
      </c>
      <c r="D348">
        <v>0</v>
      </c>
      <c r="E348">
        <v>0</v>
      </c>
      <c r="F348" t="s">
        <v>290</v>
      </c>
      <c r="G348">
        <v>0</v>
      </c>
    </row>
    <row r="349" spans="1:7">
      <c r="A349" t="s">
        <v>281</v>
      </c>
      <c r="B349" t="s">
        <v>81</v>
      </c>
      <c r="C349" t="s">
        <v>4</v>
      </c>
      <c r="D349">
        <v>0</v>
      </c>
      <c r="E349">
        <v>0</v>
      </c>
      <c r="F349" t="s">
        <v>290</v>
      </c>
      <c r="G349">
        <v>0</v>
      </c>
    </row>
    <row r="350" spans="1:7">
      <c r="A350" t="s">
        <v>281</v>
      </c>
      <c r="B350" t="s">
        <v>36</v>
      </c>
      <c r="C350" t="s">
        <v>4</v>
      </c>
      <c r="D350">
        <v>0</v>
      </c>
      <c r="E350">
        <v>0</v>
      </c>
      <c r="F350" t="s">
        <v>290</v>
      </c>
      <c r="G350">
        <v>0</v>
      </c>
    </row>
    <row r="351" spans="1:7">
      <c r="A351" t="s">
        <v>281</v>
      </c>
      <c r="B351" t="s">
        <v>82</v>
      </c>
      <c r="C351" t="s">
        <v>4</v>
      </c>
      <c r="D351">
        <v>0</v>
      </c>
      <c r="E351">
        <v>0</v>
      </c>
      <c r="F351" t="s">
        <v>290</v>
      </c>
      <c r="G351">
        <v>0</v>
      </c>
    </row>
    <row r="352" spans="1:7">
      <c r="A352" t="s">
        <v>281</v>
      </c>
      <c r="B352" t="s">
        <v>274</v>
      </c>
      <c r="C352" t="s">
        <v>4</v>
      </c>
      <c r="D352">
        <v>0</v>
      </c>
      <c r="E352">
        <v>0</v>
      </c>
      <c r="F352" t="s">
        <v>290</v>
      </c>
      <c r="G352">
        <v>0</v>
      </c>
    </row>
    <row r="353" spans="1:7">
      <c r="A353" t="s">
        <v>281</v>
      </c>
      <c r="B353" t="s">
        <v>275</v>
      </c>
      <c r="C353" t="s">
        <v>4</v>
      </c>
      <c r="D353">
        <v>0</v>
      </c>
      <c r="E353">
        <v>0</v>
      </c>
      <c r="F353" t="s">
        <v>290</v>
      </c>
      <c r="G353">
        <v>0</v>
      </c>
    </row>
    <row r="354" spans="1:7">
      <c r="A354" t="s">
        <v>281</v>
      </c>
      <c r="B354" t="s">
        <v>276</v>
      </c>
      <c r="C354" t="s">
        <v>4</v>
      </c>
      <c r="D354">
        <v>0</v>
      </c>
      <c r="E354">
        <v>0</v>
      </c>
      <c r="F354" t="s">
        <v>290</v>
      </c>
      <c r="G354">
        <v>0</v>
      </c>
    </row>
    <row r="355" spans="1:7">
      <c r="A355" t="s">
        <v>281</v>
      </c>
      <c r="B355" t="s">
        <v>85</v>
      </c>
      <c r="C355" t="s">
        <v>6</v>
      </c>
      <c r="D355">
        <v>0</v>
      </c>
      <c r="E355">
        <v>0</v>
      </c>
      <c r="F355" t="s">
        <v>290</v>
      </c>
      <c r="G355">
        <v>0</v>
      </c>
    </row>
    <row r="356" spans="1:7">
      <c r="A356" t="s">
        <v>281</v>
      </c>
      <c r="B356" t="s">
        <v>86</v>
      </c>
      <c r="C356" t="s">
        <v>6</v>
      </c>
      <c r="D356">
        <v>0</v>
      </c>
      <c r="E356">
        <v>0</v>
      </c>
      <c r="F356" t="s">
        <v>290</v>
      </c>
      <c r="G356">
        <v>0</v>
      </c>
    </row>
    <row r="357" spans="1:7">
      <c r="A357" t="s">
        <v>281</v>
      </c>
      <c r="B357" t="s">
        <v>87</v>
      </c>
      <c r="C357" t="s">
        <v>6</v>
      </c>
      <c r="D357">
        <v>0</v>
      </c>
      <c r="E357">
        <v>0</v>
      </c>
      <c r="F357" t="s">
        <v>290</v>
      </c>
      <c r="G357">
        <v>0</v>
      </c>
    </row>
    <row r="358" spans="1:7">
      <c r="A358" t="s">
        <v>281</v>
      </c>
      <c r="B358" t="s">
        <v>88</v>
      </c>
      <c r="C358" t="s">
        <v>8</v>
      </c>
      <c r="D358">
        <v>0</v>
      </c>
      <c r="E358">
        <v>0</v>
      </c>
      <c r="F358" t="s">
        <v>290</v>
      </c>
      <c r="G358">
        <v>0</v>
      </c>
    </row>
    <row r="359" spans="1:7">
      <c r="A359" t="s">
        <v>281</v>
      </c>
      <c r="B359" t="s">
        <v>101</v>
      </c>
      <c r="C359" t="s">
        <v>8</v>
      </c>
      <c r="D359">
        <v>0</v>
      </c>
      <c r="E359">
        <v>0</v>
      </c>
      <c r="F359" t="s">
        <v>290</v>
      </c>
      <c r="G359">
        <v>0</v>
      </c>
    </row>
    <row r="360" spans="1:7">
      <c r="A360" t="s">
        <v>281</v>
      </c>
      <c r="B360" t="s">
        <v>90</v>
      </c>
      <c r="C360" t="s">
        <v>8</v>
      </c>
      <c r="D360">
        <v>0</v>
      </c>
      <c r="E360">
        <v>0</v>
      </c>
      <c r="F360" t="s">
        <v>290</v>
      </c>
      <c r="G360">
        <v>0</v>
      </c>
    </row>
    <row r="361" spans="1:7">
      <c r="A361" t="s">
        <v>282</v>
      </c>
      <c r="B361" t="s">
        <v>81</v>
      </c>
      <c r="C361" t="s">
        <v>4</v>
      </c>
      <c r="D361">
        <v>0</v>
      </c>
      <c r="E361">
        <v>0</v>
      </c>
      <c r="F361" t="s">
        <v>290</v>
      </c>
      <c r="G361">
        <v>0</v>
      </c>
    </row>
    <row r="362" spans="1:7">
      <c r="A362" t="s">
        <v>282</v>
      </c>
      <c r="B362" t="s">
        <v>36</v>
      </c>
      <c r="C362" t="s">
        <v>4</v>
      </c>
      <c r="D362">
        <v>0</v>
      </c>
      <c r="E362">
        <v>0</v>
      </c>
      <c r="F362" t="s">
        <v>290</v>
      </c>
      <c r="G362">
        <v>0</v>
      </c>
    </row>
    <row r="363" spans="1:7">
      <c r="A363" t="s">
        <v>282</v>
      </c>
      <c r="B363" t="s">
        <v>82</v>
      </c>
      <c r="C363" t="s">
        <v>4</v>
      </c>
      <c r="D363">
        <v>0</v>
      </c>
      <c r="E363">
        <v>0</v>
      </c>
      <c r="F363" t="s">
        <v>290</v>
      </c>
      <c r="G363">
        <v>0</v>
      </c>
    </row>
    <row r="364" spans="1:7">
      <c r="A364" t="s">
        <v>282</v>
      </c>
      <c r="B364" t="s">
        <v>274</v>
      </c>
      <c r="C364" t="s">
        <v>4</v>
      </c>
      <c r="D364">
        <v>0</v>
      </c>
      <c r="E364">
        <v>0</v>
      </c>
      <c r="F364" t="s">
        <v>290</v>
      </c>
      <c r="G364">
        <v>0</v>
      </c>
    </row>
    <row r="365" spans="1:7">
      <c r="A365" t="s">
        <v>282</v>
      </c>
      <c r="B365" t="s">
        <v>275</v>
      </c>
      <c r="C365" t="s">
        <v>4</v>
      </c>
      <c r="D365">
        <v>0</v>
      </c>
      <c r="E365">
        <v>0</v>
      </c>
      <c r="F365" t="s">
        <v>290</v>
      </c>
      <c r="G365">
        <v>0</v>
      </c>
    </row>
    <row r="366" spans="1:7">
      <c r="A366" t="s">
        <v>282</v>
      </c>
      <c r="B366" t="s">
        <v>276</v>
      </c>
      <c r="C366" t="s">
        <v>4</v>
      </c>
      <c r="D366">
        <v>0</v>
      </c>
      <c r="E366">
        <v>0</v>
      </c>
      <c r="F366" t="s">
        <v>290</v>
      </c>
      <c r="G366">
        <v>0</v>
      </c>
    </row>
    <row r="367" spans="1:7">
      <c r="A367" t="s">
        <v>282</v>
      </c>
      <c r="B367" t="s">
        <v>85</v>
      </c>
      <c r="C367" t="s">
        <v>6</v>
      </c>
      <c r="D367">
        <v>0</v>
      </c>
      <c r="E367">
        <v>0</v>
      </c>
      <c r="F367" t="s">
        <v>290</v>
      </c>
      <c r="G367">
        <v>0</v>
      </c>
    </row>
    <row r="368" spans="1:7">
      <c r="A368" t="s">
        <v>282</v>
      </c>
      <c r="B368" t="s">
        <v>86</v>
      </c>
      <c r="C368" t="s">
        <v>6</v>
      </c>
      <c r="D368">
        <v>0</v>
      </c>
      <c r="E368">
        <v>0</v>
      </c>
      <c r="F368" t="s">
        <v>290</v>
      </c>
      <c r="G368">
        <v>0</v>
      </c>
    </row>
    <row r="369" spans="1:7">
      <c r="A369" t="s">
        <v>282</v>
      </c>
      <c r="B369" t="s">
        <v>87</v>
      </c>
      <c r="C369" t="s">
        <v>6</v>
      </c>
      <c r="D369">
        <v>0</v>
      </c>
      <c r="E369">
        <v>0</v>
      </c>
      <c r="F369" t="s">
        <v>290</v>
      </c>
      <c r="G369">
        <v>0</v>
      </c>
    </row>
    <row r="370" spans="1:7">
      <c r="A370" t="s">
        <v>282</v>
      </c>
      <c r="B370" t="s">
        <v>88</v>
      </c>
      <c r="C370" t="s">
        <v>8</v>
      </c>
      <c r="D370">
        <v>0</v>
      </c>
      <c r="E370">
        <v>0</v>
      </c>
      <c r="F370" t="s">
        <v>290</v>
      </c>
      <c r="G370">
        <v>0</v>
      </c>
    </row>
    <row r="371" spans="1:7">
      <c r="A371" t="s">
        <v>282</v>
      </c>
      <c r="B371" t="s">
        <v>101</v>
      </c>
      <c r="C371" t="s">
        <v>8</v>
      </c>
      <c r="D371">
        <v>0</v>
      </c>
      <c r="E371">
        <v>0</v>
      </c>
      <c r="F371" t="s">
        <v>290</v>
      </c>
      <c r="G371">
        <v>0</v>
      </c>
    </row>
    <row r="372" spans="1:7">
      <c r="A372" t="s">
        <v>282</v>
      </c>
      <c r="B372" t="s">
        <v>90</v>
      </c>
      <c r="C372" t="s">
        <v>8</v>
      </c>
      <c r="D372">
        <v>0</v>
      </c>
      <c r="E372">
        <v>0</v>
      </c>
      <c r="F372" t="s">
        <v>290</v>
      </c>
      <c r="G372">
        <v>0</v>
      </c>
    </row>
    <row r="373" spans="1:7">
      <c r="A373" t="s">
        <v>283</v>
      </c>
      <c r="B373" t="s">
        <v>81</v>
      </c>
      <c r="C373" t="s">
        <v>4</v>
      </c>
      <c r="D373">
        <v>0</v>
      </c>
      <c r="E373">
        <v>0</v>
      </c>
      <c r="F373" t="s">
        <v>290</v>
      </c>
      <c r="G373">
        <v>0</v>
      </c>
    </row>
    <row r="374" spans="1:7">
      <c r="A374" t="s">
        <v>283</v>
      </c>
      <c r="B374" t="s">
        <v>36</v>
      </c>
      <c r="C374" t="s">
        <v>4</v>
      </c>
      <c r="D374">
        <v>0</v>
      </c>
      <c r="E374">
        <v>0</v>
      </c>
      <c r="F374" t="s">
        <v>290</v>
      </c>
      <c r="G374">
        <v>0</v>
      </c>
    </row>
    <row r="375" spans="1:7">
      <c r="A375" t="s">
        <v>283</v>
      </c>
      <c r="B375" t="s">
        <v>82</v>
      </c>
      <c r="C375" t="s">
        <v>4</v>
      </c>
      <c r="D375">
        <v>0</v>
      </c>
      <c r="E375">
        <v>0</v>
      </c>
      <c r="F375" t="s">
        <v>290</v>
      </c>
      <c r="G375">
        <v>0</v>
      </c>
    </row>
    <row r="376" spans="1:7">
      <c r="A376" t="s">
        <v>283</v>
      </c>
      <c r="B376" t="s">
        <v>274</v>
      </c>
      <c r="C376" t="s">
        <v>4</v>
      </c>
      <c r="D376">
        <v>0</v>
      </c>
      <c r="E376">
        <v>0</v>
      </c>
      <c r="F376" t="s">
        <v>290</v>
      </c>
      <c r="G376">
        <v>0</v>
      </c>
    </row>
    <row r="377" spans="1:7">
      <c r="A377" t="s">
        <v>283</v>
      </c>
      <c r="B377" t="s">
        <v>275</v>
      </c>
      <c r="C377" t="s">
        <v>4</v>
      </c>
      <c r="D377">
        <v>0</v>
      </c>
      <c r="E377">
        <v>0</v>
      </c>
      <c r="F377" t="s">
        <v>290</v>
      </c>
      <c r="G377">
        <v>0</v>
      </c>
    </row>
    <row r="378" spans="1:7">
      <c r="A378" t="s">
        <v>283</v>
      </c>
      <c r="B378" t="s">
        <v>276</v>
      </c>
      <c r="C378" t="s">
        <v>4</v>
      </c>
      <c r="D378">
        <v>0</v>
      </c>
      <c r="E378">
        <v>0</v>
      </c>
      <c r="F378" t="s">
        <v>290</v>
      </c>
      <c r="G378">
        <v>0</v>
      </c>
    </row>
    <row r="379" spans="1:7">
      <c r="A379" t="s">
        <v>283</v>
      </c>
      <c r="B379" t="s">
        <v>85</v>
      </c>
      <c r="C379" t="s">
        <v>6</v>
      </c>
      <c r="D379">
        <v>0</v>
      </c>
      <c r="E379">
        <v>0</v>
      </c>
      <c r="F379" t="s">
        <v>290</v>
      </c>
      <c r="G379">
        <v>0</v>
      </c>
    </row>
    <row r="380" spans="1:7">
      <c r="A380" t="s">
        <v>283</v>
      </c>
      <c r="B380" t="s">
        <v>86</v>
      </c>
      <c r="C380" t="s">
        <v>6</v>
      </c>
      <c r="D380">
        <v>0</v>
      </c>
      <c r="E380">
        <v>0</v>
      </c>
      <c r="F380" t="s">
        <v>290</v>
      </c>
      <c r="G380">
        <v>0</v>
      </c>
    </row>
    <row r="381" spans="1:7">
      <c r="A381" t="s">
        <v>283</v>
      </c>
      <c r="B381" t="s">
        <v>87</v>
      </c>
      <c r="C381" t="s">
        <v>6</v>
      </c>
      <c r="D381">
        <v>0</v>
      </c>
      <c r="E381">
        <v>0</v>
      </c>
      <c r="F381" t="s">
        <v>290</v>
      </c>
      <c r="G381">
        <v>0</v>
      </c>
    </row>
    <row r="382" spans="1:7">
      <c r="A382" t="s">
        <v>283</v>
      </c>
      <c r="B382" t="s">
        <v>88</v>
      </c>
      <c r="C382" t="s">
        <v>8</v>
      </c>
      <c r="D382">
        <v>0</v>
      </c>
      <c r="E382">
        <v>0</v>
      </c>
      <c r="F382" t="s">
        <v>290</v>
      </c>
      <c r="G382">
        <v>0</v>
      </c>
    </row>
    <row r="383" spans="1:7">
      <c r="A383" t="s">
        <v>283</v>
      </c>
      <c r="B383" t="s">
        <v>101</v>
      </c>
      <c r="C383" t="s">
        <v>8</v>
      </c>
      <c r="D383">
        <v>0</v>
      </c>
      <c r="E383">
        <v>0</v>
      </c>
      <c r="F383" t="s">
        <v>290</v>
      </c>
      <c r="G383">
        <v>0</v>
      </c>
    </row>
    <row r="384" spans="1:7">
      <c r="A384" t="s">
        <v>283</v>
      </c>
      <c r="B384" t="s">
        <v>90</v>
      </c>
      <c r="C384" t="s">
        <v>8</v>
      </c>
      <c r="D384">
        <v>0</v>
      </c>
      <c r="E384">
        <v>0</v>
      </c>
      <c r="F384" t="s">
        <v>290</v>
      </c>
      <c r="G384">
        <v>0</v>
      </c>
    </row>
    <row r="385" spans="1:7">
      <c r="A385" t="s">
        <v>284</v>
      </c>
      <c r="B385" t="s">
        <v>81</v>
      </c>
      <c r="C385" t="s">
        <v>4</v>
      </c>
      <c r="D385">
        <v>0</v>
      </c>
      <c r="E385">
        <v>0</v>
      </c>
      <c r="F385" t="s">
        <v>290</v>
      </c>
      <c r="G385">
        <v>0</v>
      </c>
    </row>
    <row r="386" spans="1:7">
      <c r="A386" t="s">
        <v>284</v>
      </c>
      <c r="B386" t="s">
        <v>36</v>
      </c>
      <c r="C386" t="s">
        <v>4</v>
      </c>
      <c r="D386">
        <v>0</v>
      </c>
      <c r="E386">
        <v>0</v>
      </c>
      <c r="F386" t="s">
        <v>290</v>
      </c>
      <c r="G386">
        <v>0</v>
      </c>
    </row>
    <row r="387" spans="1:7">
      <c r="A387" t="s">
        <v>284</v>
      </c>
      <c r="B387" t="s">
        <v>82</v>
      </c>
      <c r="C387" t="s">
        <v>4</v>
      </c>
      <c r="D387">
        <v>0</v>
      </c>
      <c r="E387">
        <v>0</v>
      </c>
      <c r="F387" t="s">
        <v>290</v>
      </c>
      <c r="G387">
        <v>0</v>
      </c>
    </row>
    <row r="388" spans="1:7">
      <c r="A388" t="s">
        <v>284</v>
      </c>
      <c r="B388" t="s">
        <v>274</v>
      </c>
      <c r="C388" t="s">
        <v>4</v>
      </c>
      <c r="D388">
        <v>0</v>
      </c>
      <c r="E388">
        <v>0</v>
      </c>
      <c r="F388" t="s">
        <v>290</v>
      </c>
      <c r="G388">
        <v>0</v>
      </c>
    </row>
    <row r="389" spans="1:7">
      <c r="A389" t="s">
        <v>284</v>
      </c>
      <c r="B389" t="s">
        <v>275</v>
      </c>
      <c r="C389" t="s">
        <v>4</v>
      </c>
      <c r="D389">
        <v>0</v>
      </c>
      <c r="E389">
        <v>0</v>
      </c>
      <c r="F389" t="s">
        <v>290</v>
      </c>
      <c r="G389">
        <v>0</v>
      </c>
    </row>
    <row r="390" spans="1:7">
      <c r="A390" t="s">
        <v>284</v>
      </c>
      <c r="B390" t="s">
        <v>276</v>
      </c>
      <c r="C390" t="s">
        <v>4</v>
      </c>
      <c r="D390">
        <v>0</v>
      </c>
      <c r="E390">
        <v>0</v>
      </c>
      <c r="F390" t="s">
        <v>290</v>
      </c>
      <c r="G390">
        <v>0</v>
      </c>
    </row>
    <row r="391" spans="1:7">
      <c r="A391" t="s">
        <v>284</v>
      </c>
      <c r="B391" t="s">
        <v>85</v>
      </c>
      <c r="C391" t="s">
        <v>6</v>
      </c>
      <c r="D391">
        <v>0</v>
      </c>
      <c r="E391">
        <v>0</v>
      </c>
      <c r="F391" t="s">
        <v>290</v>
      </c>
      <c r="G391">
        <v>0</v>
      </c>
    </row>
    <row r="392" spans="1:7">
      <c r="A392" t="s">
        <v>284</v>
      </c>
      <c r="B392" t="s">
        <v>86</v>
      </c>
      <c r="C392" t="s">
        <v>6</v>
      </c>
      <c r="D392">
        <v>0</v>
      </c>
      <c r="E392">
        <v>0</v>
      </c>
      <c r="F392" t="s">
        <v>290</v>
      </c>
      <c r="G392">
        <v>0</v>
      </c>
    </row>
    <row r="393" spans="1:7">
      <c r="A393" t="s">
        <v>284</v>
      </c>
      <c r="B393" t="s">
        <v>87</v>
      </c>
      <c r="C393" t="s">
        <v>6</v>
      </c>
      <c r="D393">
        <v>0</v>
      </c>
      <c r="E393">
        <v>0</v>
      </c>
      <c r="F393" t="s">
        <v>290</v>
      </c>
      <c r="G393">
        <v>0</v>
      </c>
    </row>
    <row r="394" spans="1:7">
      <c r="A394" t="s">
        <v>284</v>
      </c>
      <c r="B394" t="s">
        <v>88</v>
      </c>
      <c r="C394" t="s">
        <v>8</v>
      </c>
      <c r="D394">
        <v>0</v>
      </c>
      <c r="E394">
        <v>0</v>
      </c>
      <c r="F394" t="s">
        <v>290</v>
      </c>
      <c r="G394">
        <v>0</v>
      </c>
    </row>
    <row r="395" spans="1:7">
      <c r="A395" t="s">
        <v>284</v>
      </c>
      <c r="B395" t="s">
        <v>101</v>
      </c>
      <c r="C395" t="s">
        <v>8</v>
      </c>
      <c r="D395">
        <v>0</v>
      </c>
      <c r="E395">
        <v>0</v>
      </c>
      <c r="F395" t="s">
        <v>290</v>
      </c>
      <c r="G395">
        <v>0</v>
      </c>
    </row>
    <row r="396" spans="1:7">
      <c r="A396" t="s">
        <v>284</v>
      </c>
      <c r="B396" t="s">
        <v>90</v>
      </c>
      <c r="C396" t="s">
        <v>8</v>
      </c>
      <c r="D396">
        <v>0</v>
      </c>
      <c r="E396">
        <v>0</v>
      </c>
      <c r="F396" t="s">
        <v>290</v>
      </c>
      <c r="G396">
        <v>0</v>
      </c>
    </row>
    <row r="397" spans="1:7">
      <c r="A397" t="s">
        <v>285</v>
      </c>
      <c r="B397" t="s">
        <v>81</v>
      </c>
      <c r="C397" t="s">
        <v>4</v>
      </c>
      <c r="D397">
        <v>0</v>
      </c>
      <c r="E397">
        <v>0</v>
      </c>
      <c r="F397" t="s">
        <v>290</v>
      </c>
      <c r="G397">
        <v>0</v>
      </c>
    </row>
    <row r="398" spans="1:7">
      <c r="A398" t="s">
        <v>285</v>
      </c>
      <c r="B398" t="s">
        <v>36</v>
      </c>
      <c r="C398" t="s">
        <v>4</v>
      </c>
      <c r="D398">
        <v>0</v>
      </c>
      <c r="E398">
        <v>0</v>
      </c>
      <c r="F398" t="s">
        <v>290</v>
      </c>
      <c r="G398">
        <v>0</v>
      </c>
    </row>
    <row r="399" spans="1:7">
      <c r="A399" t="s">
        <v>285</v>
      </c>
      <c r="B399" t="s">
        <v>82</v>
      </c>
      <c r="C399" t="s">
        <v>4</v>
      </c>
      <c r="D399">
        <v>0</v>
      </c>
      <c r="E399">
        <v>0</v>
      </c>
      <c r="F399" t="s">
        <v>290</v>
      </c>
      <c r="G399">
        <v>0</v>
      </c>
    </row>
    <row r="400" spans="1:7">
      <c r="A400" t="s">
        <v>285</v>
      </c>
      <c r="B400" t="s">
        <v>274</v>
      </c>
      <c r="C400" t="s">
        <v>4</v>
      </c>
      <c r="D400">
        <v>0</v>
      </c>
      <c r="E400">
        <v>0</v>
      </c>
      <c r="F400" t="s">
        <v>290</v>
      </c>
      <c r="G400">
        <v>0</v>
      </c>
    </row>
    <row r="401" spans="1:7">
      <c r="A401" t="s">
        <v>285</v>
      </c>
      <c r="B401" t="s">
        <v>275</v>
      </c>
      <c r="C401" t="s">
        <v>4</v>
      </c>
      <c r="D401">
        <v>0</v>
      </c>
      <c r="E401">
        <v>0</v>
      </c>
      <c r="F401" t="s">
        <v>290</v>
      </c>
      <c r="G401">
        <v>0</v>
      </c>
    </row>
    <row r="402" spans="1:7">
      <c r="A402" t="s">
        <v>285</v>
      </c>
      <c r="B402" t="s">
        <v>276</v>
      </c>
      <c r="C402" t="s">
        <v>4</v>
      </c>
      <c r="D402">
        <v>0</v>
      </c>
      <c r="E402">
        <v>0</v>
      </c>
      <c r="F402" t="s">
        <v>290</v>
      </c>
      <c r="G402">
        <v>0</v>
      </c>
    </row>
    <row r="403" spans="1:7">
      <c r="A403" t="s">
        <v>285</v>
      </c>
      <c r="B403" t="s">
        <v>85</v>
      </c>
      <c r="C403" t="s">
        <v>6</v>
      </c>
      <c r="D403">
        <v>0</v>
      </c>
      <c r="E403">
        <v>0</v>
      </c>
      <c r="F403" t="s">
        <v>290</v>
      </c>
      <c r="G403">
        <v>0</v>
      </c>
    </row>
    <row r="404" spans="1:7">
      <c r="A404" t="s">
        <v>285</v>
      </c>
      <c r="B404" t="s">
        <v>86</v>
      </c>
      <c r="C404" t="s">
        <v>6</v>
      </c>
      <c r="D404">
        <v>0</v>
      </c>
      <c r="E404">
        <v>0</v>
      </c>
      <c r="F404" t="s">
        <v>290</v>
      </c>
      <c r="G404">
        <v>0</v>
      </c>
    </row>
    <row r="405" spans="1:7">
      <c r="A405" t="s">
        <v>285</v>
      </c>
      <c r="B405" t="s">
        <v>87</v>
      </c>
      <c r="C405" t="s">
        <v>6</v>
      </c>
      <c r="D405">
        <v>0</v>
      </c>
      <c r="E405">
        <v>0</v>
      </c>
      <c r="F405" t="s">
        <v>290</v>
      </c>
      <c r="G405">
        <v>0</v>
      </c>
    </row>
    <row r="406" spans="1:7">
      <c r="A406" t="s">
        <v>285</v>
      </c>
      <c r="B406" t="s">
        <v>88</v>
      </c>
      <c r="C406" t="s">
        <v>8</v>
      </c>
      <c r="D406">
        <v>0</v>
      </c>
      <c r="E406">
        <v>0</v>
      </c>
      <c r="F406" t="s">
        <v>290</v>
      </c>
      <c r="G406">
        <v>0</v>
      </c>
    </row>
    <row r="407" spans="1:7">
      <c r="A407" t="s">
        <v>285</v>
      </c>
      <c r="B407" t="s">
        <v>101</v>
      </c>
      <c r="C407" t="s">
        <v>8</v>
      </c>
      <c r="D407">
        <v>0</v>
      </c>
      <c r="E407">
        <v>0</v>
      </c>
      <c r="F407" t="s">
        <v>290</v>
      </c>
      <c r="G407">
        <v>0</v>
      </c>
    </row>
    <row r="408" spans="1:7">
      <c r="A408" t="s">
        <v>285</v>
      </c>
      <c r="B408" t="s">
        <v>90</v>
      </c>
      <c r="C408" t="s">
        <v>8</v>
      </c>
      <c r="D408">
        <v>0</v>
      </c>
      <c r="E408">
        <v>0</v>
      </c>
      <c r="F408" t="s">
        <v>290</v>
      </c>
      <c r="G408">
        <v>0</v>
      </c>
    </row>
    <row r="409" spans="1:7">
      <c r="A409" t="s">
        <v>286</v>
      </c>
      <c r="B409" t="s">
        <v>81</v>
      </c>
      <c r="C409" t="s">
        <v>4</v>
      </c>
      <c r="D409">
        <v>0</v>
      </c>
      <c r="E409">
        <v>0</v>
      </c>
      <c r="F409" t="s">
        <v>290</v>
      </c>
      <c r="G409">
        <v>0</v>
      </c>
    </row>
    <row r="410" spans="1:7">
      <c r="A410" t="s">
        <v>286</v>
      </c>
      <c r="B410" t="s">
        <v>36</v>
      </c>
      <c r="C410" t="s">
        <v>4</v>
      </c>
      <c r="D410">
        <v>0</v>
      </c>
      <c r="E410">
        <v>0</v>
      </c>
      <c r="F410" t="s">
        <v>290</v>
      </c>
      <c r="G410">
        <v>0</v>
      </c>
    </row>
    <row r="411" spans="1:7">
      <c r="A411" t="s">
        <v>286</v>
      </c>
      <c r="B411" t="s">
        <v>82</v>
      </c>
      <c r="C411" t="s">
        <v>4</v>
      </c>
      <c r="D411">
        <v>0</v>
      </c>
      <c r="E411">
        <v>0</v>
      </c>
      <c r="F411" t="s">
        <v>290</v>
      </c>
      <c r="G411">
        <v>0</v>
      </c>
    </row>
    <row r="412" spans="1:7">
      <c r="A412" t="s">
        <v>286</v>
      </c>
      <c r="B412" t="s">
        <v>274</v>
      </c>
      <c r="C412" t="s">
        <v>4</v>
      </c>
      <c r="D412">
        <v>0</v>
      </c>
      <c r="E412">
        <v>0</v>
      </c>
      <c r="F412" t="s">
        <v>290</v>
      </c>
      <c r="G412">
        <v>0</v>
      </c>
    </row>
    <row r="413" spans="1:7">
      <c r="A413" t="s">
        <v>286</v>
      </c>
      <c r="B413" t="s">
        <v>275</v>
      </c>
      <c r="C413" t="s">
        <v>4</v>
      </c>
      <c r="D413">
        <v>0</v>
      </c>
      <c r="E413">
        <v>0</v>
      </c>
      <c r="F413" t="s">
        <v>290</v>
      </c>
      <c r="G413">
        <v>0</v>
      </c>
    </row>
    <row r="414" spans="1:7">
      <c r="A414" t="s">
        <v>286</v>
      </c>
      <c r="B414" t="s">
        <v>276</v>
      </c>
      <c r="C414" t="s">
        <v>4</v>
      </c>
      <c r="D414">
        <v>0</v>
      </c>
      <c r="E414">
        <v>0</v>
      </c>
      <c r="F414" t="s">
        <v>290</v>
      </c>
      <c r="G414">
        <v>0</v>
      </c>
    </row>
    <row r="415" spans="1:7">
      <c r="A415" t="s">
        <v>286</v>
      </c>
      <c r="B415" t="s">
        <v>85</v>
      </c>
      <c r="C415" t="s">
        <v>6</v>
      </c>
      <c r="D415">
        <v>0</v>
      </c>
      <c r="E415">
        <v>0</v>
      </c>
      <c r="F415" t="s">
        <v>290</v>
      </c>
      <c r="G415">
        <v>0</v>
      </c>
    </row>
    <row r="416" spans="1:7">
      <c r="A416" t="s">
        <v>286</v>
      </c>
      <c r="B416" t="s">
        <v>86</v>
      </c>
      <c r="C416" t="s">
        <v>6</v>
      </c>
      <c r="D416">
        <v>0</v>
      </c>
      <c r="E416">
        <v>0</v>
      </c>
      <c r="F416" t="s">
        <v>290</v>
      </c>
      <c r="G416">
        <v>0</v>
      </c>
    </row>
    <row r="417" spans="1:7">
      <c r="A417" t="s">
        <v>286</v>
      </c>
      <c r="B417" t="s">
        <v>87</v>
      </c>
      <c r="C417" t="s">
        <v>6</v>
      </c>
      <c r="D417">
        <v>0</v>
      </c>
      <c r="E417">
        <v>0</v>
      </c>
      <c r="F417" t="s">
        <v>290</v>
      </c>
      <c r="G417">
        <v>0</v>
      </c>
    </row>
    <row r="418" spans="1:7">
      <c r="A418" t="s">
        <v>286</v>
      </c>
      <c r="B418" t="s">
        <v>88</v>
      </c>
      <c r="C418" t="s">
        <v>8</v>
      </c>
      <c r="D418">
        <v>0</v>
      </c>
      <c r="E418">
        <v>0</v>
      </c>
      <c r="F418" t="s">
        <v>290</v>
      </c>
      <c r="G418">
        <v>0</v>
      </c>
    </row>
    <row r="419" spans="1:7">
      <c r="A419" t="s">
        <v>286</v>
      </c>
      <c r="B419" t="s">
        <v>101</v>
      </c>
      <c r="C419" t="s">
        <v>8</v>
      </c>
      <c r="D419">
        <v>0</v>
      </c>
      <c r="E419">
        <v>0</v>
      </c>
      <c r="F419" t="s">
        <v>290</v>
      </c>
      <c r="G419">
        <v>0</v>
      </c>
    </row>
    <row r="420" spans="1:7">
      <c r="A420" t="s">
        <v>286</v>
      </c>
      <c r="B420" t="s">
        <v>90</v>
      </c>
      <c r="C420" t="s">
        <v>8</v>
      </c>
      <c r="D420">
        <v>0</v>
      </c>
      <c r="E420">
        <v>0</v>
      </c>
      <c r="F420" t="s">
        <v>290</v>
      </c>
      <c r="G420">
        <v>0</v>
      </c>
    </row>
    <row r="421" spans="1:7">
      <c r="A421" t="s">
        <v>287</v>
      </c>
      <c r="B421" t="s">
        <v>81</v>
      </c>
      <c r="C421" t="s">
        <v>4</v>
      </c>
      <c r="D421">
        <v>0</v>
      </c>
      <c r="E421">
        <v>0</v>
      </c>
      <c r="F421" t="s">
        <v>290</v>
      </c>
      <c r="G421">
        <v>0</v>
      </c>
    </row>
    <row r="422" spans="1:7">
      <c r="A422" t="s">
        <v>287</v>
      </c>
      <c r="B422" t="s">
        <v>36</v>
      </c>
      <c r="C422" t="s">
        <v>4</v>
      </c>
      <c r="D422">
        <v>0</v>
      </c>
      <c r="E422">
        <v>0</v>
      </c>
      <c r="F422" t="s">
        <v>290</v>
      </c>
      <c r="G422">
        <v>0</v>
      </c>
    </row>
    <row r="423" spans="1:7">
      <c r="A423" t="s">
        <v>287</v>
      </c>
      <c r="B423" t="s">
        <v>82</v>
      </c>
      <c r="C423" t="s">
        <v>4</v>
      </c>
      <c r="D423">
        <v>0</v>
      </c>
      <c r="E423">
        <v>0</v>
      </c>
      <c r="F423" t="s">
        <v>290</v>
      </c>
      <c r="G423">
        <v>0</v>
      </c>
    </row>
    <row r="424" spans="1:7">
      <c r="A424" t="s">
        <v>287</v>
      </c>
      <c r="B424" t="s">
        <v>274</v>
      </c>
      <c r="C424" t="s">
        <v>4</v>
      </c>
      <c r="D424">
        <v>0</v>
      </c>
      <c r="E424">
        <v>0</v>
      </c>
      <c r="F424" t="s">
        <v>290</v>
      </c>
      <c r="G424">
        <v>0</v>
      </c>
    </row>
    <row r="425" spans="1:7">
      <c r="A425" t="s">
        <v>287</v>
      </c>
      <c r="B425" t="s">
        <v>275</v>
      </c>
      <c r="C425" t="s">
        <v>4</v>
      </c>
      <c r="D425">
        <v>0</v>
      </c>
      <c r="E425">
        <v>0</v>
      </c>
      <c r="F425" t="s">
        <v>290</v>
      </c>
      <c r="G425">
        <v>0</v>
      </c>
    </row>
    <row r="426" spans="1:7">
      <c r="A426" t="s">
        <v>287</v>
      </c>
      <c r="B426" t="s">
        <v>276</v>
      </c>
      <c r="C426" t="s">
        <v>4</v>
      </c>
      <c r="D426">
        <v>0</v>
      </c>
      <c r="E426">
        <v>0</v>
      </c>
      <c r="F426" t="s">
        <v>290</v>
      </c>
      <c r="G426">
        <v>0</v>
      </c>
    </row>
    <row r="427" spans="1:7">
      <c r="A427" t="s">
        <v>287</v>
      </c>
      <c r="B427" t="s">
        <v>85</v>
      </c>
      <c r="C427" t="s">
        <v>6</v>
      </c>
      <c r="D427">
        <v>0</v>
      </c>
      <c r="E427">
        <v>0</v>
      </c>
      <c r="F427" t="s">
        <v>290</v>
      </c>
      <c r="G427">
        <v>0</v>
      </c>
    </row>
    <row r="428" spans="1:7">
      <c r="A428" t="s">
        <v>287</v>
      </c>
      <c r="B428" t="s">
        <v>86</v>
      </c>
      <c r="C428" t="s">
        <v>6</v>
      </c>
      <c r="D428">
        <v>0</v>
      </c>
      <c r="E428">
        <v>0</v>
      </c>
      <c r="F428" t="s">
        <v>290</v>
      </c>
      <c r="G428">
        <v>0</v>
      </c>
    </row>
    <row r="429" spans="1:7">
      <c r="A429" t="s">
        <v>287</v>
      </c>
      <c r="B429" t="s">
        <v>87</v>
      </c>
      <c r="C429" t="s">
        <v>6</v>
      </c>
      <c r="D429">
        <v>0</v>
      </c>
      <c r="E429">
        <v>0</v>
      </c>
      <c r="F429" t="s">
        <v>290</v>
      </c>
      <c r="G429">
        <v>0</v>
      </c>
    </row>
    <row r="430" spans="1:7">
      <c r="A430" t="s">
        <v>287</v>
      </c>
      <c r="B430" t="s">
        <v>88</v>
      </c>
      <c r="C430" t="s">
        <v>8</v>
      </c>
      <c r="D430">
        <v>0</v>
      </c>
      <c r="E430">
        <v>0</v>
      </c>
      <c r="F430" t="s">
        <v>290</v>
      </c>
      <c r="G430">
        <v>0</v>
      </c>
    </row>
    <row r="431" spans="1:7">
      <c r="A431" t="s">
        <v>287</v>
      </c>
      <c r="B431" t="s">
        <v>101</v>
      </c>
      <c r="C431" t="s">
        <v>8</v>
      </c>
      <c r="D431">
        <v>0</v>
      </c>
      <c r="E431">
        <v>0</v>
      </c>
      <c r="F431" t="s">
        <v>290</v>
      </c>
      <c r="G431">
        <v>0</v>
      </c>
    </row>
    <row r="432" spans="1:7">
      <c r="A432" t="s">
        <v>287</v>
      </c>
      <c r="B432" t="s">
        <v>90</v>
      </c>
      <c r="C432" t="s">
        <v>8</v>
      </c>
      <c r="D432">
        <v>0</v>
      </c>
      <c r="E432">
        <v>0</v>
      </c>
      <c r="F432" t="s">
        <v>290</v>
      </c>
      <c r="G432">
        <v>0</v>
      </c>
    </row>
    <row r="433" spans="1:7">
      <c r="A433" t="s">
        <v>288</v>
      </c>
      <c r="B433" t="s">
        <v>81</v>
      </c>
      <c r="C433" t="s">
        <v>4</v>
      </c>
      <c r="D433">
        <v>0</v>
      </c>
      <c r="E433">
        <v>0</v>
      </c>
      <c r="F433" t="s">
        <v>290</v>
      </c>
      <c r="G433">
        <v>0</v>
      </c>
    </row>
    <row r="434" spans="1:7">
      <c r="A434" t="s">
        <v>288</v>
      </c>
      <c r="B434" t="s">
        <v>36</v>
      </c>
      <c r="C434" t="s">
        <v>4</v>
      </c>
      <c r="D434">
        <v>0</v>
      </c>
      <c r="E434">
        <v>0</v>
      </c>
      <c r="F434" t="s">
        <v>290</v>
      </c>
      <c r="G434">
        <v>0</v>
      </c>
    </row>
    <row r="435" spans="1:7">
      <c r="A435" t="s">
        <v>288</v>
      </c>
      <c r="B435" t="s">
        <v>82</v>
      </c>
      <c r="C435" t="s">
        <v>4</v>
      </c>
      <c r="D435">
        <v>0</v>
      </c>
      <c r="E435">
        <v>0</v>
      </c>
      <c r="F435" t="s">
        <v>290</v>
      </c>
      <c r="G435">
        <v>0</v>
      </c>
    </row>
    <row r="436" spans="1:7">
      <c r="A436" t="s">
        <v>288</v>
      </c>
      <c r="B436" t="s">
        <v>274</v>
      </c>
      <c r="C436" t="s">
        <v>4</v>
      </c>
      <c r="D436">
        <v>0</v>
      </c>
      <c r="E436">
        <v>0</v>
      </c>
      <c r="F436" t="s">
        <v>290</v>
      </c>
      <c r="G436">
        <v>0</v>
      </c>
    </row>
    <row r="437" spans="1:7">
      <c r="A437" t="s">
        <v>288</v>
      </c>
      <c r="B437" t="s">
        <v>275</v>
      </c>
      <c r="C437" t="s">
        <v>4</v>
      </c>
      <c r="D437">
        <v>0</v>
      </c>
      <c r="E437">
        <v>0</v>
      </c>
      <c r="F437" t="s">
        <v>290</v>
      </c>
      <c r="G437">
        <v>0</v>
      </c>
    </row>
    <row r="438" spans="1:7">
      <c r="A438" t="s">
        <v>288</v>
      </c>
      <c r="B438" t="s">
        <v>276</v>
      </c>
      <c r="C438" t="s">
        <v>4</v>
      </c>
      <c r="D438">
        <v>0</v>
      </c>
      <c r="E438">
        <v>0</v>
      </c>
      <c r="F438" t="s">
        <v>290</v>
      </c>
      <c r="G438">
        <v>0</v>
      </c>
    </row>
    <row r="439" spans="1:7">
      <c r="A439" t="s">
        <v>288</v>
      </c>
      <c r="B439" t="s">
        <v>85</v>
      </c>
      <c r="C439" t="s">
        <v>6</v>
      </c>
      <c r="D439">
        <v>0</v>
      </c>
      <c r="E439">
        <v>0</v>
      </c>
      <c r="F439" t="s">
        <v>290</v>
      </c>
      <c r="G439">
        <v>0</v>
      </c>
    </row>
    <row r="440" spans="1:7">
      <c r="A440" t="s">
        <v>288</v>
      </c>
      <c r="B440" t="s">
        <v>86</v>
      </c>
      <c r="C440" t="s">
        <v>6</v>
      </c>
      <c r="D440">
        <v>0</v>
      </c>
      <c r="E440">
        <v>0</v>
      </c>
      <c r="F440" t="s">
        <v>290</v>
      </c>
      <c r="G440">
        <v>0</v>
      </c>
    </row>
    <row r="441" spans="1:7">
      <c r="A441" t="s">
        <v>288</v>
      </c>
      <c r="B441" t="s">
        <v>87</v>
      </c>
      <c r="C441" t="s">
        <v>6</v>
      </c>
      <c r="D441">
        <v>0</v>
      </c>
      <c r="E441">
        <v>0</v>
      </c>
      <c r="F441" t="s">
        <v>290</v>
      </c>
      <c r="G441">
        <v>0</v>
      </c>
    </row>
    <row r="442" spans="1:7">
      <c r="A442" t="s">
        <v>288</v>
      </c>
      <c r="B442" t="s">
        <v>88</v>
      </c>
      <c r="C442" t="s">
        <v>8</v>
      </c>
      <c r="D442">
        <v>0</v>
      </c>
      <c r="E442">
        <v>0</v>
      </c>
      <c r="F442" t="s">
        <v>290</v>
      </c>
      <c r="G442">
        <v>0</v>
      </c>
    </row>
    <row r="443" spans="1:7">
      <c r="A443" t="s">
        <v>288</v>
      </c>
      <c r="B443" t="s">
        <v>101</v>
      </c>
      <c r="C443" t="s">
        <v>8</v>
      </c>
      <c r="D443">
        <v>0</v>
      </c>
      <c r="E443">
        <v>0</v>
      </c>
      <c r="F443" t="s">
        <v>290</v>
      </c>
      <c r="G443">
        <v>0</v>
      </c>
    </row>
    <row r="444" spans="1:7">
      <c r="A444" t="s">
        <v>288</v>
      </c>
      <c r="B444" t="s">
        <v>90</v>
      </c>
      <c r="C444" t="s">
        <v>8</v>
      </c>
      <c r="D444">
        <v>0</v>
      </c>
      <c r="E444">
        <v>0</v>
      </c>
      <c r="F444" t="s">
        <v>290</v>
      </c>
      <c r="G444">
        <v>0</v>
      </c>
    </row>
    <row r="445" spans="1:7">
      <c r="A445" t="s">
        <v>289</v>
      </c>
      <c r="B445" t="s">
        <v>81</v>
      </c>
      <c r="C445" t="s">
        <v>4</v>
      </c>
      <c r="D445">
        <v>0</v>
      </c>
      <c r="E445">
        <v>0</v>
      </c>
      <c r="F445" t="s">
        <v>290</v>
      </c>
      <c r="G445">
        <v>0</v>
      </c>
    </row>
    <row r="446" spans="1:7">
      <c r="A446" t="s">
        <v>289</v>
      </c>
      <c r="B446" t="s">
        <v>36</v>
      </c>
      <c r="C446" t="s">
        <v>4</v>
      </c>
      <c r="D446">
        <v>0</v>
      </c>
      <c r="E446">
        <v>0</v>
      </c>
      <c r="F446" t="s">
        <v>290</v>
      </c>
      <c r="G446">
        <v>0</v>
      </c>
    </row>
    <row r="447" spans="1:7">
      <c r="A447" t="s">
        <v>289</v>
      </c>
      <c r="B447" t="s">
        <v>82</v>
      </c>
      <c r="C447" t="s">
        <v>4</v>
      </c>
      <c r="D447">
        <v>0</v>
      </c>
      <c r="E447">
        <v>0</v>
      </c>
      <c r="F447" t="s">
        <v>290</v>
      </c>
      <c r="G447">
        <v>0</v>
      </c>
    </row>
    <row r="448" spans="1:7">
      <c r="A448" t="s">
        <v>289</v>
      </c>
      <c r="B448" t="s">
        <v>274</v>
      </c>
      <c r="C448" t="s">
        <v>4</v>
      </c>
      <c r="D448">
        <v>0</v>
      </c>
      <c r="E448">
        <v>0</v>
      </c>
      <c r="F448" t="s">
        <v>290</v>
      </c>
      <c r="G448">
        <v>0</v>
      </c>
    </row>
    <row r="449" spans="1:7">
      <c r="A449" t="s">
        <v>289</v>
      </c>
      <c r="B449" t="s">
        <v>275</v>
      </c>
      <c r="C449" t="s">
        <v>4</v>
      </c>
      <c r="D449">
        <v>0</v>
      </c>
      <c r="E449">
        <v>0</v>
      </c>
      <c r="F449" t="s">
        <v>290</v>
      </c>
      <c r="G449">
        <v>0</v>
      </c>
    </row>
    <row r="450" spans="1:7">
      <c r="A450" t="s">
        <v>289</v>
      </c>
      <c r="B450" t="s">
        <v>276</v>
      </c>
      <c r="C450" t="s">
        <v>4</v>
      </c>
      <c r="D450">
        <v>0</v>
      </c>
      <c r="E450">
        <v>0</v>
      </c>
      <c r="F450" t="s">
        <v>290</v>
      </c>
      <c r="G450">
        <v>0</v>
      </c>
    </row>
    <row r="451" spans="1:7">
      <c r="A451" t="s">
        <v>289</v>
      </c>
      <c r="B451" t="s">
        <v>85</v>
      </c>
      <c r="C451" t="s">
        <v>6</v>
      </c>
      <c r="D451">
        <v>0</v>
      </c>
      <c r="E451">
        <v>0</v>
      </c>
      <c r="F451" t="s">
        <v>290</v>
      </c>
      <c r="G451">
        <v>0</v>
      </c>
    </row>
    <row r="452" spans="1:7">
      <c r="A452" t="s">
        <v>289</v>
      </c>
      <c r="B452" t="s">
        <v>86</v>
      </c>
      <c r="C452" t="s">
        <v>6</v>
      </c>
      <c r="D452">
        <v>0</v>
      </c>
      <c r="E452">
        <v>0</v>
      </c>
      <c r="F452" t="s">
        <v>290</v>
      </c>
      <c r="G452">
        <v>0</v>
      </c>
    </row>
    <row r="453" spans="1:7">
      <c r="A453" t="s">
        <v>289</v>
      </c>
      <c r="B453" t="s">
        <v>87</v>
      </c>
      <c r="C453" t="s">
        <v>6</v>
      </c>
      <c r="D453">
        <v>0</v>
      </c>
      <c r="E453">
        <v>0</v>
      </c>
      <c r="F453" t="s">
        <v>290</v>
      </c>
      <c r="G453">
        <v>0</v>
      </c>
    </row>
    <row r="454" spans="1:7">
      <c r="A454" t="s">
        <v>289</v>
      </c>
      <c r="B454" t="s">
        <v>88</v>
      </c>
      <c r="C454" t="s">
        <v>8</v>
      </c>
      <c r="D454">
        <v>0</v>
      </c>
      <c r="E454">
        <v>0</v>
      </c>
      <c r="F454" t="s">
        <v>290</v>
      </c>
      <c r="G454">
        <v>0</v>
      </c>
    </row>
    <row r="455" spans="1:7">
      <c r="A455" t="s">
        <v>289</v>
      </c>
      <c r="B455" t="s">
        <v>101</v>
      </c>
      <c r="C455" t="s">
        <v>8</v>
      </c>
      <c r="D455">
        <v>0</v>
      </c>
      <c r="E455">
        <v>0</v>
      </c>
      <c r="F455" t="s">
        <v>290</v>
      </c>
      <c r="G455">
        <v>0</v>
      </c>
    </row>
    <row r="456" spans="1:7">
      <c r="A456" t="s">
        <v>289</v>
      </c>
      <c r="B456" t="s">
        <v>90</v>
      </c>
      <c r="C456" t="s">
        <v>8</v>
      </c>
      <c r="D456">
        <v>0</v>
      </c>
      <c r="E456">
        <v>0</v>
      </c>
      <c r="F456" t="s">
        <v>290</v>
      </c>
      <c r="G456">
        <v>0</v>
      </c>
    </row>
    <row r="457" spans="1:7">
      <c r="A457" t="s">
        <v>118</v>
      </c>
      <c r="B457" t="s">
        <v>81</v>
      </c>
      <c r="C457" t="s">
        <v>4</v>
      </c>
      <c r="D457">
        <v>0</v>
      </c>
      <c r="E457">
        <v>0</v>
      </c>
      <c r="F457" t="s">
        <v>290</v>
      </c>
      <c r="G457">
        <v>0</v>
      </c>
    </row>
    <row r="458" spans="1:7">
      <c r="A458" t="s">
        <v>118</v>
      </c>
      <c r="B458" t="s">
        <v>36</v>
      </c>
      <c r="C458" t="s">
        <v>4</v>
      </c>
      <c r="D458">
        <v>0</v>
      </c>
      <c r="E458">
        <v>0</v>
      </c>
      <c r="F458" t="s">
        <v>290</v>
      </c>
      <c r="G458">
        <v>0</v>
      </c>
    </row>
    <row r="459" spans="1:7">
      <c r="A459" t="s">
        <v>118</v>
      </c>
      <c r="B459" t="s">
        <v>82</v>
      </c>
      <c r="C459" t="s">
        <v>4</v>
      </c>
      <c r="D459">
        <v>0</v>
      </c>
      <c r="E459">
        <v>0</v>
      </c>
      <c r="F459" t="s">
        <v>290</v>
      </c>
      <c r="G459">
        <v>0</v>
      </c>
    </row>
    <row r="460" spans="1:7">
      <c r="A460" t="s">
        <v>118</v>
      </c>
      <c r="B460" t="s">
        <v>274</v>
      </c>
      <c r="C460" t="s">
        <v>4</v>
      </c>
      <c r="D460">
        <v>0</v>
      </c>
      <c r="E460">
        <v>0</v>
      </c>
      <c r="F460" t="s">
        <v>290</v>
      </c>
      <c r="G460">
        <v>0</v>
      </c>
    </row>
    <row r="461" spans="1:7">
      <c r="A461" t="s">
        <v>118</v>
      </c>
      <c r="B461" t="s">
        <v>275</v>
      </c>
      <c r="C461" t="s">
        <v>4</v>
      </c>
      <c r="D461">
        <v>0</v>
      </c>
      <c r="E461">
        <v>0</v>
      </c>
      <c r="F461" t="s">
        <v>290</v>
      </c>
      <c r="G461">
        <v>0</v>
      </c>
    </row>
    <row r="462" spans="1:7">
      <c r="A462" t="s">
        <v>118</v>
      </c>
      <c r="B462" t="s">
        <v>276</v>
      </c>
      <c r="C462" t="s">
        <v>4</v>
      </c>
      <c r="D462">
        <v>0</v>
      </c>
      <c r="E462">
        <v>0</v>
      </c>
      <c r="F462" t="s">
        <v>290</v>
      </c>
      <c r="G462">
        <v>0</v>
      </c>
    </row>
    <row r="463" spans="1:7">
      <c r="A463" t="s">
        <v>118</v>
      </c>
      <c r="B463" t="s">
        <v>85</v>
      </c>
      <c r="C463" t="s">
        <v>6</v>
      </c>
      <c r="D463">
        <v>0</v>
      </c>
      <c r="E463">
        <v>0</v>
      </c>
      <c r="F463" t="s">
        <v>290</v>
      </c>
      <c r="G463">
        <v>0</v>
      </c>
    </row>
    <row r="464" spans="1:7">
      <c r="A464" t="s">
        <v>118</v>
      </c>
      <c r="B464" t="s">
        <v>86</v>
      </c>
      <c r="C464" t="s">
        <v>6</v>
      </c>
      <c r="D464">
        <v>0</v>
      </c>
      <c r="E464">
        <v>0</v>
      </c>
      <c r="F464" t="s">
        <v>290</v>
      </c>
      <c r="G464">
        <v>0</v>
      </c>
    </row>
    <row r="465" spans="1:7">
      <c r="A465" t="s">
        <v>118</v>
      </c>
      <c r="B465" t="s">
        <v>87</v>
      </c>
      <c r="C465" t="s">
        <v>6</v>
      </c>
      <c r="D465">
        <v>0</v>
      </c>
      <c r="E465">
        <v>0</v>
      </c>
      <c r="F465" t="s">
        <v>290</v>
      </c>
      <c r="G465">
        <v>0</v>
      </c>
    </row>
    <row r="466" spans="1:7">
      <c r="A466" t="s">
        <v>118</v>
      </c>
      <c r="B466" t="s">
        <v>88</v>
      </c>
      <c r="C466" t="s">
        <v>8</v>
      </c>
      <c r="D466">
        <v>0</v>
      </c>
      <c r="E466">
        <v>0</v>
      </c>
      <c r="F466" t="s">
        <v>290</v>
      </c>
      <c r="G466">
        <v>0</v>
      </c>
    </row>
    <row r="467" spans="1:7">
      <c r="A467" t="s">
        <v>118</v>
      </c>
      <c r="B467" t="s">
        <v>101</v>
      </c>
      <c r="C467" t="s">
        <v>8</v>
      </c>
      <c r="D467">
        <v>0</v>
      </c>
      <c r="E467">
        <v>0</v>
      </c>
      <c r="F467" t="s">
        <v>290</v>
      </c>
      <c r="G467">
        <v>0</v>
      </c>
    </row>
    <row r="468" spans="1:7">
      <c r="A468" t="s">
        <v>118</v>
      </c>
      <c r="B468" t="s">
        <v>90</v>
      </c>
      <c r="C468" t="s">
        <v>8</v>
      </c>
      <c r="D468">
        <v>0</v>
      </c>
      <c r="E468">
        <v>0</v>
      </c>
      <c r="F468" t="s">
        <v>290</v>
      </c>
      <c r="G468">
        <v>0</v>
      </c>
    </row>
    <row r="469" spans="1:7">
      <c r="A469" t="s">
        <v>119</v>
      </c>
      <c r="B469" t="s">
        <v>81</v>
      </c>
      <c r="C469" t="s">
        <v>4</v>
      </c>
      <c r="D469">
        <v>0</v>
      </c>
      <c r="E469">
        <v>0</v>
      </c>
      <c r="F469" t="s">
        <v>290</v>
      </c>
      <c r="G469">
        <v>0</v>
      </c>
    </row>
    <row r="470" spans="1:7">
      <c r="A470" t="s">
        <v>119</v>
      </c>
      <c r="B470" t="s">
        <v>36</v>
      </c>
      <c r="C470" t="s">
        <v>4</v>
      </c>
      <c r="D470">
        <v>0</v>
      </c>
      <c r="E470">
        <v>0</v>
      </c>
      <c r="F470" t="s">
        <v>290</v>
      </c>
      <c r="G470">
        <v>0</v>
      </c>
    </row>
    <row r="471" spans="1:7">
      <c r="A471" t="s">
        <v>119</v>
      </c>
      <c r="B471" t="s">
        <v>82</v>
      </c>
      <c r="C471" t="s">
        <v>4</v>
      </c>
      <c r="D471">
        <v>0</v>
      </c>
      <c r="E471">
        <v>0</v>
      </c>
      <c r="F471" t="s">
        <v>290</v>
      </c>
      <c r="G471">
        <v>0</v>
      </c>
    </row>
    <row r="472" spans="1:7">
      <c r="A472" t="s">
        <v>119</v>
      </c>
      <c r="B472" t="s">
        <v>274</v>
      </c>
      <c r="C472" t="s">
        <v>4</v>
      </c>
      <c r="D472">
        <v>0</v>
      </c>
      <c r="E472">
        <v>0</v>
      </c>
      <c r="F472" t="s">
        <v>290</v>
      </c>
      <c r="G472">
        <v>0</v>
      </c>
    </row>
    <row r="473" spans="1:7">
      <c r="A473" t="s">
        <v>119</v>
      </c>
      <c r="B473" t="s">
        <v>275</v>
      </c>
      <c r="C473" t="s">
        <v>4</v>
      </c>
      <c r="D473">
        <v>0</v>
      </c>
      <c r="E473">
        <v>0</v>
      </c>
      <c r="F473" t="s">
        <v>290</v>
      </c>
      <c r="G473">
        <v>0</v>
      </c>
    </row>
    <row r="474" spans="1:7">
      <c r="A474" t="s">
        <v>119</v>
      </c>
      <c r="B474" t="s">
        <v>276</v>
      </c>
      <c r="C474" t="s">
        <v>4</v>
      </c>
      <c r="D474">
        <v>0</v>
      </c>
      <c r="E474">
        <v>0</v>
      </c>
      <c r="F474" t="s">
        <v>290</v>
      </c>
      <c r="G474">
        <v>0</v>
      </c>
    </row>
    <row r="475" spans="1:7">
      <c r="A475" t="s">
        <v>119</v>
      </c>
      <c r="B475" t="s">
        <v>85</v>
      </c>
      <c r="C475" t="s">
        <v>6</v>
      </c>
      <c r="D475">
        <v>0</v>
      </c>
      <c r="E475">
        <v>0</v>
      </c>
      <c r="F475" t="s">
        <v>290</v>
      </c>
      <c r="G475">
        <v>0</v>
      </c>
    </row>
    <row r="476" spans="1:7">
      <c r="A476" t="s">
        <v>119</v>
      </c>
      <c r="B476" t="s">
        <v>86</v>
      </c>
      <c r="C476" t="s">
        <v>6</v>
      </c>
      <c r="D476">
        <v>0</v>
      </c>
      <c r="E476">
        <v>0</v>
      </c>
      <c r="F476" t="s">
        <v>290</v>
      </c>
      <c r="G476">
        <v>0</v>
      </c>
    </row>
    <row r="477" spans="1:7">
      <c r="A477" t="s">
        <v>119</v>
      </c>
      <c r="B477" t="s">
        <v>87</v>
      </c>
      <c r="C477" t="s">
        <v>6</v>
      </c>
      <c r="D477">
        <v>0</v>
      </c>
      <c r="E477">
        <v>0</v>
      </c>
      <c r="F477" t="s">
        <v>290</v>
      </c>
      <c r="G477">
        <v>0</v>
      </c>
    </row>
    <row r="478" spans="1:7">
      <c r="A478" t="s">
        <v>119</v>
      </c>
      <c r="B478" t="s">
        <v>88</v>
      </c>
      <c r="C478" t="s">
        <v>8</v>
      </c>
      <c r="D478">
        <v>0</v>
      </c>
      <c r="E478">
        <v>0</v>
      </c>
      <c r="F478" t="s">
        <v>290</v>
      </c>
      <c r="G478">
        <v>0</v>
      </c>
    </row>
    <row r="479" spans="1:7">
      <c r="A479" t="s">
        <v>119</v>
      </c>
      <c r="B479" t="s">
        <v>101</v>
      </c>
      <c r="C479" t="s">
        <v>8</v>
      </c>
      <c r="D479">
        <v>0</v>
      </c>
      <c r="E479">
        <v>0</v>
      </c>
      <c r="F479" t="s">
        <v>290</v>
      </c>
      <c r="G479">
        <v>0</v>
      </c>
    </row>
    <row r="480" spans="1:7">
      <c r="A480" t="s">
        <v>119</v>
      </c>
      <c r="B480" t="s">
        <v>90</v>
      </c>
      <c r="C480" t="s">
        <v>8</v>
      </c>
      <c r="D480">
        <v>0</v>
      </c>
      <c r="E480">
        <v>0</v>
      </c>
      <c r="F480" t="s">
        <v>290</v>
      </c>
      <c r="G480">
        <v>0</v>
      </c>
    </row>
    <row r="481" spans="1:7">
      <c r="A481" t="s">
        <v>120</v>
      </c>
      <c r="B481" t="s">
        <v>81</v>
      </c>
      <c r="C481" t="s">
        <v>4</v>
      </c>
      <c r="D481">
        <v>0</v>
      </c>
      <c r="E481">
        <v>0</v>
      </c>
      <c r="F481" t="s">
        <v>290</v>
      </c>
      <c r="G481">
        <v>0</v>
      </c>
    </row>
    <row r="482" spans="1:7">
      <c r="A482" t="s">
        <v>120</v>
      </c>
      <c r="B482" t="s">
        <v>36</v>
      </c>
      <c r="C482" t="s">
        <v>4</v>
      </c>
      <c r="D482">
        <v>0</v>
      </c>
      <c r="E482">
        <v>0</v>
      </c>
      <c r="F482" t="s">
        <v>290</v>
      </c>
      <c r="G482">
        <v>0</v>
      </c>
    </row>
    <row r="483" spans="1:7">
      <c r="A483" t="s">
        <v>120</v>
      </c>
      <c r="B483" t="s">
        <v>82</v>
      </c>
      <c r="C483" t="s">
        <v>4</v>
      </c>
      <c r="D483">
        <v>0</v>
      </c>
      <c r="E483">
        <v>0</v>
      </c>
      <c r="F483" t="s">
        <v>290</v>
      </c>
      <c r="G483">
        <v>0</v>
      </c>
    </row>
    <row r="484" spans="1:7">
      <c r="A484" t="s">
        <v>120</v>
      </c>
      <c r="B484" t="s">
        <v>274</v>
      </c>
      <c r="C484" t="s">
        <v>4</v>
      </c>
      <c r="D484">
        <v>0</v>
      </c>
      <c r="E484">
        <v>0</v>
      </c>
      <c r="F484" t="s">
        <v>290</v>
      </c>
      <c r="G484">
        <v>0</v>
      </c>
    </row>
    <row r="485" spans="1:7">
      <c r="A485" t="s">
        <v>120</v>
      </c>
      <c r="B485" t="s">
        <v>275</v>
      </c>
      <c r="C485" t="s">
        <v>4</v>
      </c>
      <c r="D485">
        <v>0</v>
      </c>
      <c r="E485">
        <v>0</v>
      </c>
      <c r="F485" t="s">
        <v>290</v>
      </c>
      <c r="G485">
        <v>0</v>
      </c>
    </row>
    <row r="486" spans="1:7">
      <c r="A486" t="s">
        <v>120</v>
      </c>
      <c r="B486" t="s">
        <v>276</v>
      </c>
      <c r="C486" t="s">
        <v>4</v>
      </c>
      <c r="D486">
        <v>0</v>
      </c>
      <c r="E486">
        <v>0</v>
      </c>
      <c r="F486" t="s">
        <v>290</v>
      </c>
      <c r="G486">
        <v>0</v>
      </c>
    </row>
    <row r="487" spans="1:7">
      <c r="A487" t="s">
        <v>120</v>
      </c>
      <c r="B487" t="s">
        <v>85</v>
      </c>
      <c r="C487" t="s">
        <v>6</v>
      </c>
      <c r="D487">
        <v>0</v>
      </c>
      <c r="E487">
        <v>0</v>
      </c>
      <c r="F487" t="s">
        <v>290</v>
      </c>
      <c r="G487">
        <v>0</v>
      </c>
    </row>
    <row r="488" spans="1:7">
      <c r="A488" t="s">
        <v>120</v>
      </c>
      <c r="B488" t="s">
        <v>86</v>
      </c>
      <c r="C488" t="s">
        <v>6</v>
      </c>
      <c r="D488">
        <v>0</v>
      </c>
      <c r="E488">
        <v>0</v>
      </c>
      <c r="F488" t="s">
        <v>290</v>
      </c>
      <c r="G488">
        <v>0</v>
      </c>
    </row>
    <row r="489" spans="1:7">
      <c r="A489" t="s">
        <v>120</v>
      </c>
      <c r="B489" t="s">
        <v>87</v>
      </c>
      <c r="C489" t="s">
        <v>6</v>
      </c>
      <c r="D489">
        <v>0</v>
      </c>
      <c r="E489">
        <v>0</v>
      </c>
      <c r="F489" t="s">
        <v>290</v>
      </c>
      <c r="G489">
        <v>0</v>
      </c>
    </row>
    <row r="490" spans="1:7">
      <c r="A490" t="s">
        <v>120</v>
      </c>
      <c r="B490" t="s">
        <v>88</v>
      </c>
      <c r="C490" t="s">
        <v>8</v>
      </c>
      <c r="D490">
        <v>0</v>
      </c>
      <c r="E490">
        <v>0</v>
      </c>
      <c r="F490" t="s">
        <v>290</v>
      </c>
      <c r="G490">
        <v>0</v>
      </c>
    </row>
    <row r="491" spans="1:7">
      <c r="A491" t="s">
        <v>120</v>
      </c>
      <c r="B491" t="s">
        <v>101</v>
      </c>
      <c r="C491" t="s">
        <v>8</v>
      </c>
      <c r="D491">
        <v>0</v>
      </c>
      <c r="E491">
        <v>0</v>
      </c>
      <c r="F491" t="s">
        <v>290</v>
      </c>
      <c r="G491">
        <v>0</v>
      </c>
    </row>
    <row r="492" spans="1:7">
      <c r="A492" t="s">
        <v>120</v>
      </c>
      <c r="B492" t="s">
        <v>90</v>
      </c>
      <c r="C492" t="s">
        <v>8</v>
      </c>
      <c r="D492">
        <v>0</v>
      </c>
      <c r="E492">
        <v>0</v>
      </c>
      <c r="F492" t="s">
        <v>290</v>
      </c>
      <c r="G492">
        <v>0</v>
      </c>
    </row>
    <row r="493" spans="1:7">
      <c r="A493" t="s">
        <v>90</v>
      </c>
      <c r="B493" t="s">
        <v>81</v>
      </c>
      <c r="C493" t="s">
        <v>4</v>
      </c>
      <c r="D493">
        <v>0</v>
      </c>
      <c r="E493">
        <v>0</v>
      </c>
      <c r="F493" t="s">
        <v>290</v>
      </c>
      <c r="G493">
        <v>0</v>
      </c>
    </row>
    <row r="494" spans="1:7">
      <c r="A494" t="s">
        <v>90</v>
      </c>
      <c r="B494" t="s">
        <v>36</v>
      </c>
      <c r="C494" t="s">
        <v>4</v>
      </c>
      <c r="D494">
        <v>0</v>
      </c>
      <c r="E494">
        <v>0</v>
      </c>
      <c r="F494" t="s">
        <v>290</v>
      </c>
      <c r="G494">
        <v>0</v>
      </c>
    </row>
    <row r="495" spans="1:7">
      <c r="A495" t="s">
        <v>90</v>
      </c>
      <c r="B495" t="s">
        <v>82</v>
      </c>
      <c r="C495" t="s">
        <v>4</v>
      </c>
      <c r="D495">
        <v>0</v>
      </c>
      <c r="E495">
        <v>0</v>
      </c>
      <c r="F495" t="s">
        <v>290</v>
      </c>
      <c r="G495">
        <v>0</v>
      </c>
    </row>
    <row r="496" spans="1:7">
      <c r="A496" t="s">
        <v>90</v>
      </c>
      <c r="B496" t="s">
        <v>274</v>
      </c>
      <c r="C496" t="s">
        <v>4</v>
      </c>
      <c r="D496">
        <v>0</v>
      </c>
      <c r="E496">
        <v>0</v>
      </c>
      <c r="F496" t="s">
        <v>290</v>
      </c>
      <c r="G496">
        <v>0</v>
      </c>
    </row>
    <row r="497" spans="1:11">
      <c r="A497" t="s">
        <v>90</v>
      </c>
      <c r="B497" t="s">
        <v>275</v>
      </c>
      <c r="C497" t="s">
        <v>4</v>
      </c>
      <c r="D497">
        <v>0</v>
      </c>
      <c r="E497">
        <v>0</v>
      </c>
      <c r="F497" t="s">
        <v>290</v>
      </c>
      <c r="G497">
        <v>0</v>
      </c>
    </row>
    <row r="498" spans="1:11">
      <c r="A498" t="s">
        <v>90</v>
      </c>
      <c r="B498" t="s">
        <v>276</v>
      </c>
      <c r="C498" t="s">
        <v>4</v>
      </c>
      <c r="D498">
        <v>0</v>
      </c>
      <c r="E498">
        <v>0</v>
      </c>
      <c r="F498" t="s">
        <v>290</v>
      </c>
      <c r="G498">
        <v>0</v>
      </c>
    </row>
    <row r="499" spans="1:11">
      <c r="A499" t="s">
        <v>90</v>
      </c>
      <c r="B499" t="s">
        <v>85</v>
      </c>
      <c r="C499" t="s">
        <v>6</v>
      </c>
      <c r="D499">
        <v>0</v>
      </c>
      <c r="E499">
        <v>0</v>
      </c>
      <c r="F499" t="s">
        <v>290</v>
      </c>
      <c r="G499">
        <v>0</v>
      </c>
    </row>
    <row r="500" spans="1:11">
      <c r="A500" t="s">
        <v>90</v>
      </c>
      <c r="B500" t="s">
        <v>86</v>
      </c>
      <c r="C500" t="s">
        <v>6</v>
      </c>
      <c r="D500">
        <v>0</v>
      </c>
      <c r="E500">
        <v>0</v>
      </c>
      <c r="F500" t="s">
        <v>290</v>
      </c>
      <c r="G500">
        <v>0</v>
      </c>
    </row>
    <row r="501" spans="1:11">
      <c r="A501" t="s">
        <v>90</v>
      </c>
      <c r="B501" t="s">
        <v>87</v>
      </c>
      <c r="C501" t="s">
        <v>6</v>
      </c>
      <c r="D501">
        <v>0</v>
      </c>
      <c r="E501">
        <v>0</v>
      </c>
      <c r="F501" t="s">
        <v>290</v>
      </c>
      <c r="G501">
        <v>0</v>
      </c>
    </row>
    <row r="502" spans="1:11">
      <c r="A502" t="s">
        <v>90</v>
      </c>
      <c r="B502" t="s">
        <v>88</v>
      </c>
      <c r="C502" t="s">
        <v>8</v>
      </c>
      <c r="D502">
        <v>0</v>
      </c>
      <c r="E502">
        <v>0</v>
      </c>
      <c r="F502" t="s">
        <v>290</v>
      </c>
      <c r="G502">
        <v>0</v>
      </c>
    </row>
    <row r="503" spans="1:11">
      <c r="A503" t="s">
        <v>90</v>
      </c>
      <c r="B503" t="s">
        <v>101</v>
      </c>
      <c r="C503" t="s">
        <v>8</v>
      </c>
      <c r="D503">
        <v>0</v>
      </c>
      <c r="E503">
        <v>0</v>
      </c>
      <c r="F503" t="s">
        <v>290</v>
      </c>
      <c r="G503">
        <v>0</v>
      </c>
    </row>
    <row r="504" spans="1:11">
      <c r="A504" t="s">
        <v>90</v>
      </c>
      <c r="B504" t="s">
        <v>90</v>
      </c>
      <c r="C504" t="s">
        <v>8</v>
      </c>
      <c r="D504">
        <v>0</v>
      </c>
      <c r="E504">
        <v>0</v>
      </c>
      <c r="F504" t="s">
        <v>290</v>
      </c>
      <c r="G504">
        <v>0</v>
      </c>
    </row>
    <row r="505" spans="1:11">
      <c r="F505" t="s">
        <v>273</v>
      </c>
      <c r="H505" t="s">
        <v>128</v>
      </c>
      <c r="I505">
        <v>2</v>
      </c>
      <c r="J505">
        <v>0</v>
      </c>
      <c r="K505" t="s">
        <v>129</v>
      </c>
    </row>
    <row r="506" spans="1:11">
      <c r="F506" t="s">
        <v>273</v>
      </c>
      <c r="H506" t="s">
        <v>130</v>
      </c>
      <c r="I506">
        <v>2</v>
      </c>
      <c r="J506">
        <v>0</v>
      </c>
      <c r="K506" t="s">
        <v>129</v>
      </c>
    </row>
    <row r="507" spans="1:11">
      <c r="F507" t="s">
        <v>273</v>
      </c>
      <c r="H507" t="s">
        <v>131</v>
      </c>
      <c r="I507">
        <v>2</v>
      </c>
      <c r="J507">
        <v>0</v>
      </c>
      <c r="K507" t="s">
        <v>132</v>
      </c>
    </row>
    <row r="508" spans="1:11">
      <c r="F508" t="s">
        <v>273</v>
      </c>
      <c r="H508" t="s">
        <v>135</v>
      </c>
      <c r="I508">
        <v>2</v>
      </c>
      <c r="J508">
        <v>0</v>
      </c>
      <c r="K508" t="s">
        <v>136</v>
      </c>
    </row>
    <row r="509" spans="1:11">
      <c r="F509" t="s">
        <v>273</v>
      </c>
      <c r="H509" t="s">
        <v>137</v>
      </c>
      <c r="I509">
        <v>2</v>
      </c>
      <c r="J509">
        <v>0</v>
      </c>
      <c r="K509" t="s">
        <v>136</v>
      </c>
    </row>
    <row r="510" spans="1:11">
      <c r="F510" t="s">
        <v>273</v>
      </c>
      <c r="H510" t="s">
        <v>138</v>
      </c>
      <c r="I510">
        <v>2</v>
      </c>
      <c r="J510">
        <v>0</v>
      </c>
      <c r="K510" t="s">
        <v>136</v>
      </c>
    </row>
    <row r="511" spans="1:11">
      <c r="F511" t="s">
        <v>273</v>
      </c>
      <c r="H511" t="s">
        <v>139</v>
      </c>
      <c r="I511">
        <v>1</v>
      </c>
      <c r="J511">
        <v>0.05</v>
      </c>
      <c r="K511" t="s">
        <v>141</v>
      </c>
    </row>
    <row r="512" spans="1:11">
      <c r="F512" t="s">
        <v>273</v>
      </c>
      <c r="H512" t="s">
        <v>142</v>
      </c>
      <c r="I512">
        <v>1</v>
      </c>
      <c r="J512" t="s">
        <v>144</v>
      </c>
      <c r="K512" t="s">
        <v>145</v>
      </c>
    </row>
    <row r="513" spans="6:11">
      <c r="F513" t="s">
        <v>273</v>
      </c>
      <c r="H513" t="s">
        <v>146</v>
      </c>
      <c r="I513">
        <v>0</v>
      </c>
      <c r="J513">
        <v>0</v>
      </c>
      <c r="K513" t="s">
        <v>147</v>
      </c>
    </row>
    <row r="514" spans="6:11">
      <c r="F514" t="s">
        <v>273</v>
      </c>
      <c r="H514" t="s">
        <v>148</v>
      </c>
      <c r="I514">
        <v>1</v>
      </c>
      <c r="J514">
        <v>0</v>
      </c>
      <c r="K514" t="s">
        <v>149</v>
      </c>
    </row>
    <row r="515" spans="6:11">
      <c r="F515" t="s">
        <v>273</v>
      </c>
      <c r="H515" t="s">
        <v>150</v>
      </c>
      <c r="I515">
        <v>0</v>
      </c>
      <c r="J515">
        <v>0</v>
      </c>
      <c r="K515" t="s">
        <v>151</v>
      </c>
    </row>
    <row r="516" spans="6:11">
      <c r="F516" t="s">
        <v>273</v>
      </c>
      <c r="H516" t="s">
        <v>152</v>
      </c>
      <c r="I516">
        <v>0</v>
      </c>
      <c r="J516">
        <v>0</v>
      </c>
      <c r="K516" t="s">
        <v>153</v>
      </c>
    </row>
    <row r="517" spans="6:11">
      <c r="F517" t="s">
        <v>273</v>
      </c>
      <c r="H517" t="s">
        <v>154</v>
      </c>
      <c r="I517">
        <v>0</v>
      </c>
      <c r="J517">
        <v>0.2</v>
      </c>
      <c r="K517" t="s">
        <v>156</v>
      </c>
    </row>
    <row r="518" spans="6:11">
      <c r="F518" t="s">
        <v>273</v>
      </c>
      <c r="H518" t="s">
        <v>157</v>
      </c>
      <c r="I518">
        <v>0</v>
      </c>
      <c r="J518">
        <v>0</v>
      </c>
      <c r="K518" t="s">
        <v>158</v>
      </c>
    </row>
    <row r="519" spans="6:11">
      <c r="F519" t="s">
        <v>273</v>
      </c>
      <c r="H519" t="s">
        <v>159</v>
      </c>
      <c r="I519">
        <v>0</v>
      </c>
      <c r="J519">
        <v>0</v>
      </c>
      <c r="K519" t="s">
        <v>160</v>
      </c>
    </row>
    <row r="520" spans="6:11">
      <c r="F520" t="s">
        <v>273</v>
      </c>
      <c r="H520" t="s">
        <v>161</v>
      </c>
      <c r="I520">
        <v>0</v>
      </c>
      <c r="J520">
        <v>0</v>
      </c>
      <c r="K520" t="s">
        <v>162</v>
      </c>
    </row>
    <row r="521" spans="6:11">
      <c r="F521" t="s">
        <v>273</v>
      </c>
      <c r="H521" t="s">
        <v>294</v>
      </c>
      <c r="I521">
        <v>0</v>
      </c>
      <c r="J521">
        <v>0</v>
      </c>
      <c r="K521">
        <v>0</v>
      </c>
    </row>
    <row r="522" spans="6:11">
      <c r="F522" t="s">
        <v>273</v>
      </c>
      <c r="H522" t="s">
        <v>295</v>
      </c>
      <c r="I522">
        <v>0</v>
      </c>
      <c r="J522">
        <v>0</v>
      </c>
      <c r="K522">
        <v>0</v>
      </c>
    </row>
    <row r="523" spans="6:11">
      <c r="F523" t="s">
        <v>273</v>
      </c>
      <c r="H523" t="s">
        <v>296</v>
      </c>
      <c r="I523">
        <v>0</v>
      </c>
      <c r="J523">
        <v>0</v>
      </c>
      <c r="K523">
        <v>0</v>
      </c>
    </row>
    <row r="524" spans="6:11">
      <c r="F524" t="s">
        <v>290</v>
      </c>
      <c r="H524" t="s">
        <v>128</v>
      </c>
      <c r="I524">
        <v>0</v>
      </c>
      <c r="J524">
        <v>0</v>
      </c>
      <c r="K524" t="s">
        <v>129</v>
      </c>
    </row>
    <row r="525" spans="6:11">
      <c r="F525" t="s">
        <v>290</v>
      </c>
      <c r="H525" t="s">
        <v>130</v>
      </c>
      <c r="I525">
        <v>1</v>
      </c>
      <c r="J525">
        <v>0</v>
      </c>
      <c r="K525" t="s">
        <v>129</v>
      </c>
    </row>
    <row r="526" spans="6:11">
      <c r="F526" t="s">
        <v>290</v>
      </c>
      <c r="H526" t="s">
        <v>131</v>
      </c>
      <c r="I526">
        <v>1</v>
      </c>
      <c r="J526">
        <v>0</v>
      </c>
      <c r="K526" t="s">
        <v>132</v>
      </c>
    </row>
    <row r="527" spans="6:11">
      <c r="F527" t="s">
        <v>290</v>
      </c>
      <c r="H527" t="s">
        <v>135</v>
      </c>
      <c r="I527">
        <v>1</v>
      </c>
      <c r="J527">
        <v>0</v>
      </c>
      <c r="K527" t="s">
        <v>136</v>
      </c>
    </row>
    <row r="528" spans="6:11">
      <c r="F528" t="s">
        <v>290</v>
      </c>
      <c r="H528" t="s">
        <v>137</v>
      </c>
      <c r="I528">
        <v>1</v>
      </c>
      <c r="J528">
        <v>0</v>
      </c>
      <c r="K528" t="s">
        <v>136</v>
      </c>
    </row>
    <row r="529" spans="6:18">
      <c r="F529" t="s">
        <v>290</v>
      </c>
      <c r="H529" t="s">
        <v>138</v>
      </c>
      <c r="I529">
        <v>0</v>
      </c>
      <c r="J529">
        <v>0</v>
      </c>
      <c r="K529" t="s">
        <v>136</v>
      </c>
    </row>
    <row r="530" spans="6:18">
      <c r="F530" t="s">
        <v>290</v>
      </c>
      <c r="H530" t="s">
        <v>139</v>
      </c>
      <c r="I530">
        <v>0</v>
      </c>
      <c r="J530">
        <v>0.05</v>
      </c>
      <c r="K530" t="s">
        <v>141</v>
      </c>
    </row>
    <row r="531" spans="6:18">
      <c r="F531" t="s">
        <v>290</v>
      </c>
      <c r="H531" t="s">
        <v>142</v>
      </c>
      <c r="I531">
        <v>0</v>
      </c>
      <c r="J531" t="s">
        <v>144</v>
      </c>
      <c r="K531" t="s">
        <v>145</v>
      </c>
    </row>
    <row r="532" spans="6:18">
      <c r="F532" t="s">
        <v>290</v>
      </c>
      <c r="H532" t="s">
        <v>146</v>
      </c>
      <c r="I532">
        <v>0</v>
      </c>
      <c r="J532">
        <v>0</v>
      </c>
      <c r="K532" t="s">
        <v>147</v>
      </c>
    </row>
    <row r="533" spans="6:18">
      <c r="F533" t="s">
        <v>290</v>
      </c>
      <c r="H533" t="s">
        <v>148</v>
      </c>
      <c r="I533">
        <v>0</v>
      </c>
      <c r="J533">
        <v>0</v>
      </c>
      <c r="K533" t="s">
        <v>149</v>
      </c>
    </row>
    <row r="534" spans="6:18">
      <c r="F534" t="s">
        <v>290</v>
      </c>
      <c r="H534" t="s">
        <v>150</v>
      </c>
      <c r="I534">
        <v>0</v>
      </c>
      <c r="J534">
        <v>0</v>
      </c>
      <c r="K534" t="s">
        <v>151</v>
      </c>
    </row>
    <row r="535" spans="6:18">
      <c r="F535" t="s">
        <v>290</v>
      </c>
      <c r="H535" t="s">
        <v>152</v>
      </c>
      <c r="I535">
        <v>0</v>
      </c>
      <c r="J535">
        <v>0</v>
      </c>
      <c r="K535" t="s">
        <v>153</v>
      </c>
    </row>
    <row r="536" spans="6:18">
      <c r="F536" t="s">
        <v>290</v>
      </c>
      <c r="H536" t="s">
        <v>154</v>
      </c>
      <c r="I536">
        <v>0</v>
      </c>
      <c r="J536">
        <v>0.2</v>
      </c>
      <c r="K536" t="s">
        <v>156</v>
      </c>
    </row>
    <row r="537" spans="6:18">
      <c r="F537" t="s">
        <v>290</v>
      </c>
      <c r="H537" t="s">
        <v>157</v>
      </c>
      <c r="I537">
        <v>0</v>
      </c>
      <c r="J537">
        <v>0</v>
      </c>
      <c r="K537" t="s">
        <v>158</v>
      </c>
    </row>
    <row r="538" spans="6:18">
      <c r="F538" t="s">
        <v>290</v>
      </c>
      <c r="H538" t="s">
        <v>159</v>
      </c>
      <c r="I538">
        <v>0</v>
      </c>
      <c r="J538">
        <v>0</v>
      </c>
      <c r="K538" t="s">
        <v>160</v>
      </c>
    </row>
    <row r="539" spans="6:18">
      <c r="F539" t="s">
        <v>290</v>
      </c>
      <c r="H539" t="s">
        <v>161</v>
      </c>
      <c r="I539">
        <v>0</v>
      </c>
      <c r="J539">
        <v>0</v>
      </c>
      <c r="K539" t="s">
        <v>162</v>
      </c>
    </row>
    <row r="540" spans="6:18">
      <c r="F540" t="s">
        <v>290</v>
      </c>
      <c r="H540" t="s">
        <v>294</v>
      </c>
      <c r="I540">
        <v>0</v>
      </c>
      <c r="J540">
        <v>0</v>
      </c>
      <c r="K540">
        <v>0</v>
      </c>
    </row>
    <row r="541" spans="6:18">
      <c r="F541" t="s">
        <v>290</v>
      </c>
      <c r="H541" t="s">
        <v>295</v>
      </c>
      <c r="I541">
        <v>0</v>
      </c>
      <c r="J541">
        <v>0</v>
      </c>
      <c r="K541">
        <v>0</v>
      </c>
    </row>
    <row r="542" spans="6:18">
      <c r="F542" t="s">
        <v>290</v>
      </c>
      <c r="H542" t="s">
        <v>296</v>
      </c>
      <c r="I542">
        <v>0</v>
      </c>
      <c r="J542">
        <v>0</v>
      </c>
      <c r="K542">
        <v>0</v>
      </c>
    </row>
    <row r="543" spans="6:18">
      <c r="L543" t="s">
        <v>304</v>
      </c>
      <c r="M543" t="s">
        <v>308</v>
      </c>
      <c r="N543">
        <v>2021</v>
      </c>
      <c r="O543">
        <v>2022</v>
      </c>
      <c r="P543" t="s">
        <v>305</v>
      </c>
      <c r="Q543" t="s">
        <v>306</v>
      </c>
      <c r="R543" t="s">
        <v>307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B40B8-54DA-4D26-988E-72DDB1FEDC2A}">
  <sheetPr>
    <tabColor rgb="FFFF0000"/>
  </sheetPr>
  <dimension ref="A1:BR164"/>
  <sheetViews>
    <sheetView zoomScaleNormal="100" workbookViewId="0">
      <selection activeCell="J43" sqref="J43"/>
    </sheetView>
  </sheetViews>
  <sheetFormatPr defaultRowHeight="14.4"/>
  <cols>
    <col min="60" max="60" width="8.89453125" style="194"/>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164</v>
      </c>
      <c r="AW1" s="1"/>
      <c r="AX1" s="1"/>
      <c r="AY1" s="1"/>
      <c r="AZ1" s="1"/>
      <c r="BA1" s="1"/>
      <c r="BB1" s="1"/>
      <c r="BD1" s="191"/>
      <c r="BE1" s="191"/>
      <c r="BF1" s="191"/>
      <c r="BH1" s="191" t="s">
        <v>165</v>
      </c>
      <c r="BI1" s="1"/>
      <c r="BJ1" s="1"/>
    </row>
    <row r="2" spans="1:70" ht="14.7" thickBot="1">
      <c r="A2" s="2"/>
      <c r="B2" s="644" t="s">
        <v>166</v>
      </c>
      <c r="C2" s="644"/>
      <c r="D2" s="644"/>
      <c r="E2" s="644"/>
      <c r="F2" s="644"/>
      <c r="G2" s="4"/>
      <c r="H2" s="3" t="s">
        <v>167</v>
      </c>
      <c r="I2" s="3" t="s">
        <v>168</v>
      </c>
      <c r="K2" s="650" t="s">
        <v>4</v>
      </c>
      <c r="L2" s="650"/>
      <c r="M2" s="650" t="s">
        <v>6</v>
      </c>
      <c r="N2" s="650"/>
      <c r="O2" s="650" t="s">
        <v>8</v>
      </c>
      <c r="P2" s="650"/>
      <c r="R2" s="650" t="s">
        <v>4</v>
      </c>
      <c r="S2" s="650"/>
      <c r="T2" s="650" t="s">
        <v>6</v>
      </c>
      <c r="U2" s="650"/>
      <c r="V2" s="650" t="s">
        <v>8</v>
      </c>
      <c r="W2" s="650"/>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321"/>
      <c r="C3" s="321"/>
      <c r="D3" s="321"/>
      <c r="E3" s="321"/>
      <c r="F3" s="321"/>
      <c r="G3" s="4"/>
      <c r="H3" s="645">
        <v>1</v>
      </c>
      <c r="I3" s="645" t="s">
        <v>169</v>
      </c>
      <c r="K3" s="637" t="s">
        <v>170</v>
      </c>
      <c r="L3" s="637"/>
      <c r="M3" s="637" t="s">
        <v>170</v>
      </c>
      <c r="N3" s="637"/>
      <c r="O3" s="637" t="s">
        <v>170</v>
      </c>
      <c r="P3" s="637"/>
      <c r="R3" s="637" t="s">
        <v>170</v>
      </c>
      <c r="S3" s="637"/>
      <c r="T3" s="637" t="s">
        <v>170</v>
      </c>
      <c r="U3" s="637"/>
      <c r="V3" s="637" t="s">
        <v>170</v>
      </c>
      <c r="W3" s="637"/>
      <c r="Y3" s="637" t="s">
        <v>171</v>
      </c>
      <c r="Z3" s="637"/>
      <c r="AA3" s="637" t="s">
        <v>172</v>
      </c>
      <c r="AB3" s="637"/>
      <c r="AF3" s="693" t="s">
        <v>173</v>
      </c>
      <c r="AG3" s="693"/>
      <c r="AH3" s="693"/>
      <c r="AI3" s="693" t="s">
        <v>174</v>
      </c>
      <c r="AJ3" s="693"/>
      <c r="AK3" s="693"/>
      <c r="AL3" s="693" t="s">
        <v>175</v>
      </c>
      <c r="AM3" s="693"/>
      <c r="AN3" s="693"/>
      <c r="AO3" s="693" t="s">
        <v>176</v>
      </c>
      <c r="AP3" s="693"/>
      <c r="AQ3" s="693"/>
      <c r="AR3" s="693" t="s">
        <v>177</v>
      </c>
      <c r="AS3" s="693"/>
      <c r="AT3" s="693"/>
      <c r="AV3" s="134" t="s">
        <v>81</v>
      </c>
      <c r="BD3" s="144" t="s">
        <v>178</v>
      </c>
      <c r="BE3" s="145"/>
      <c r="BF3" s="192"/>
      <c r="BH3" s="194" t="s">
        <v>146</v>
      </c>
    </row>
    <row r="4" spans="1:70" ht="14.7" customHeight="1">
      <c r="A4" s="2"/>
      <c r="B4" s="321"/>
      <c r="C4" s="321"/>
      <c r="D4" s="321"/>
      <c r="E4" s="321"/>
      <c r="F4" s="321"/>
      <c r="G4" s="4"/>
      <c r="H4" s="646"/>
      <c r="I4" s="646"/>
      <c r="K4" s="663" t="s">
        <v>179</v>
      </c>
      <c r="L4" s="664"/>
      <c r="M4" s="663" t="s">
        <v>179</v>
      </c>
      <c r="N4" s="664"/>
      <c r="O4" s="663" t="s">
        <v>179</v>
      </c>
      <c r="P4" s="664"/>
      <c r="R4" s="663" t="s">
        <v>179</v>
      </c>
      <c r="S4" s="664"/>
      <c r="T4" s="663" t="s">
        <v>179</v>
      </c>
      <c r="U4" s="664"/>
      <c r="V4" s="663" t="s">
        <v>179</v>
      </c>
      <c r="W4" s="664"/>
      <c r="Y4" s="708">
        <v>0.999</v>
      </c>
      <c r="Z4" s="709"/>
      <c r="AA4" s="708">
        <v>0.5</v>
      </c>
      <c r="AB4" s="709"/>
      <c r="AF4" s="422" t="s">
        <v>180</v>
      </c>
      <c r="AG4" s="423"/>
      <c r="AH4" s="424"/>
      <c r="AI4" s="422" t="s">
        <v>181</v>
      </c>
      <c r="AJ4" s="423"/>
      <c r="AK4" s="424"/>
      <c r="AL4" s="422" t="s">
        <v>181</v>
      </c>
      <c r="AM4" s="423"/>
      <c r="AN4" s="424"/>
      <c r="AO4" s="422" t="s">
        <v>182</v>
      </c>
      <c r="AP4" s="423"/>
      <c r="AQ4" s="424"/>
      <c r="AR4" s="422" t="s">
        <v>182</v>
      </c>
      <c r="AS4" s="423"/>
      <c r="AT4" s="424"/>
      <c r="AV4" s="440" t="s">
        <v>183</v>
      </c>
      <c r="AW4" s="441"/>
      <c r="AX4" s="441"/>
      <c r="AY4" s="441"/>
      <c r="AZ4" s="441"/>
      <c r="BA4" s="441"/>
      <c r="BB4" s="442"/>
      <c r="BD4" s="51" t="s">
        <v>184</v>
      </c>
      <c r="BE4" s="5"/>
      <c r="BF4" s="147"/>
      <c r="BH4" s="194" t="s">
        <v>147</v>
      </c>
      <c r="BI4" s="187"/>
      <c r="BJ4" s="48"/>
      <c r="BK4" s="48"/>
      <c r="BL4" s="188"/>
      <c r="BM4" s="189"/>
      <c r="BO4" s="186"/>
      <c r="BP4" s="187"/>
      <c r="BQ4" s="48"/>
      <c r="BR4" s="48"/>
    </row>
    <row r="5" spans="1:70">
      <c r="A5" s="2"/>
      <c r="B5" s="321"/>
      <c r="C5" s="321"/>
      <c r="D5" s="321"/>
      <c r="E5" s="321"/>
      <c r="F5" s="321"/>
      <c r="G5" s="4"/>
      <c r="H5" s="646"/>
      <c r="I5" s="646"/>
      <c r="K5" s="665"/>
      <c r="L5" s="666"/>
      <c r="M5" s="665"/>
      <c r="N5" s="666"/>
      <c r="O5" s="665"/>
      <c r="P5" s="666"/>
      <c r="R5" s="665"/>
      <c r="S5" s="666"/>
      <c r="T5" s="665"/>
      <c r="U5" s="666"/>
      <c r="V5" s="665"/>
      <c r="W5" s="666"/>
      <c r="Y5" s="710"/>
      <c r="Z5" s="711"/>
      <c r="AA5" s="710"/>
      <c r="AB5" s="711"/>
      <c r="AF5" s="425"/>
      <c r="AG5" s="426"/>
      <c r="AH5" s="427"/>
      <c r="AI5" s="425"/>
      <c r="AJ5" s="426"/>
      <c r="AK5" s="427"/>
      <c r="AL5" s="425"/>
      <c r="AM5" s="426"/>
      <c r="AN5" s="427"/>
      <c r="AO5" s="425"/>
      <c r="AP5" s="426"/>
      <c r="AQ5" s="427"/>
      <c r="AR5" s="425"/>
      <c r="AS5" s="426"/>
      <c r="AT5" s="427"/>
      <c r="AV5" s="411"/>
      <c r="AW5" s="327"/>
      <c r="AX5" s="327"/>
      <c r="AY5" s="327"/>
      <c r="AZ5" s="327"/>
      <c r="BA5" s="327"/>
      <c r="BB5" s="412"/>
      <c r="BD5" s="51"/>
      <c r="BE5" s="5"/>
      <c r="BF5" s="147"/>
      <c r="BH5" s="193" t="s">
        <v>185</v>
      </c>
      <c r="BI5" s="187"/>
      <c r="BJ5" s="48"/>
      <c r="BK5" s="48"/>
      <c r="BL5" s="189"/>
      <c r="BM5" s="189"/>
      <c r="BO5" s="187"/>
      <c r="BP5" s="187"/>
      <c r="BQ5" s="48"/>
      <c r="BR5" s="48"/>
    </row>
    <row r="6" spans="1:70">
      <c r="A6" s="2"/>
      <c r="B6" s="321"/>
      <c r="C6" s="321"/>
      <c r="D6" s="321"/>
      <c r="E6" s="321"/>
      <c r="F6" s="321"/>
      <c r="G6" s="4"/>
      <c r="H6" s="646"/>
      <c r="I6" s="646"/>
      <c r="K6" s="665"/>
      <c r="L6" s="666"/>
      <c r="M6" s="665"/>
      <c r="N6" s="666"/>
      <c r="O6" s="665"/>
      <c r="P6" s="666"/>
      <c r="R6" s="665"/>
      <c r="S6" s="666"/>
      <c r="T6" s="665"/>
      <c r="U6" s="666"/>
      <c r="V6" s="665"/>
      <c r="W6" s="666"/>
      <c r="Y6" s="710"/>
      <c r="Z6" s="711"/>
      <c r="AA6" s="710"/>
      <c r="AB6" s="711"/>
      <c r="AF6" s="425"/>
      <c r="AG6" s="426"/>
      <c r="AH6" s="427"/>
      <c r="AI6" s="425"/>
      <c r="AJ6" s="426"/>
      <c r="AK6" s="427"/>
      <c r="AL6" s="425"/>
      <c r="AM6" s="426"/>
      <c r="AN6" s="427"/>
      <c r="AO6" s="425"/>
      <c r="AP6" s="426"/>
      <c r="AQ6" s="427"/>
      <c r="AR6" s="425"/>
      <c r="AS6" s="426"/>
      <c r="AT6" s="427"/>
      <c r="AV6" s="411"/>
      <c r="AW6" s="327"/>
      <c r="AX6" s="327"/>
      <c r="AY6" s="327"/>
      <c r="AZ6" s="327"/>
      <c r="BA6" s="327"/>
      <c r="BB6" s="412"/>
      <c r="BD6" s="51"/>
      <c r="BE6" s="5"/>
      <c r="BF6" s="147"/>
      <c r="BH6" s="193" t="s">
        <v>186</v>
      </c>
      <c r="BI6" s="187"/>
      <c r="BJ6" s="48"/>
      <c r="BK6" s="48"/>
      <c r="BL6" s="189"/>
      <c r="BM6" s="189"/>
      <c r="BO6" s="187"/>
      <c r="BP6" s="187"/>
      <c r="BQ6" s="48"/>
      <c r="BR6" s="48"/>
    </row>
    <row r="7" spans="1:70" ht="14.7" thickBot="1">
      <c r="A7" s="2"/>
      <c r="B7" s="321"/>
      <c r="C7" s="321"/>
      <c r="D7" s="321"/>
      <c r="E7" s="321"/>
      <c r="F7" s="321"/>
      <c r="G7" s="4"/>
      <c r="H7" s="646"/>
      <c r="I7" s="646"/>
      <c r="K7" s="665"/>
      <c r="L7" s="666"/>
      <c r="M7" s="665"/>
      <c r="N7" s="666"/>
      <c r="O7" s="665"/>
      <c r="P7" s="666"/>
      <c r="R7" s="665"/>
      <c r="S7" s="666"/>
      <c r="T7" s="665"/>
      <c r="U7" s="666"/>
      <c r="V7" s="665"/>
      <c r="W7" s="666"/>
      <c r="Y7" s="710"/>
      <c r="Z7" s="711"/>
      <c r="AA7" s="710"/>
      <c r="AB7" s="711"/>
      <c r="AF7" s="425"/>
      <c r="AG7" s="426"/>
      <c r="AH7" s="427"/>
      <c r="AI7" s="425"/>
      <c r="AJ7" s="426"/>
      <c r="AK7" s="427"/>
      <c r="AL7" s="425"/>
      <c r="AM7" s="426"/>
      <c r="AN7" s="427"/>
      <c r="AO7" s="425"/>
      <c r="AP7" s="426"/>
      <c r="AQ7" s="427"/>
      <c r="AR7" s="425"/>
      <c r="AS7" s="426"/>
      <c r="AT7" s="427"/>
      <c r="AV7" s="413"/>
      <c r="AW7" s="414"/>
      <c r="AX7" s="414"/>
      <c r="AY7" s="414"/>
      <c r="AZ7" s="414"/>
      <c r="BA7" s="414"/>
      <c r="BB7" s="415"/>
      <c r="BD7" s="148"/>
      <c r="BE7" s="52"/>
      <c r="BF7" s="149"/>
      <c r="BH7" s="193" t="s">
        <v>187</v>
      </c>
      <c r="BI7" s="187"/>
      <c r="BJ7" s="48"/>
      <c r="BK7" s="48"/>
      <c r="BL7" s="189"/>
      <c r="BM7" s="189"/>
      <c r="BO7" s="187"/>
      <c r="BP7" s="187"/>
      <c r="BQ7" s="48"/>
      <c r="BR7" s="48"/>
    </row>
    <row r="8" spans="1:70" ht="17.100000000000001" thickBot="1">
      <c r="A8" s="2"/>
      <c r="B8" s="321"/>
      <c r="C8" s="321"/>
      <c r="D8" s="321"/>
      <c r="E8" s="321"/>
      <c r="F8" s="321"/>
      <c r="G8" s="4"/>
      <c r="H8" s="646"/>
      <c r="I8" s="646"/>
      <c r="K8" s="667"/>
      <c r="L8" s="668"/>
      <c r="M8" s="667"/>
      <c r="N8" s="668"/>
      <c r="O8" s="667"/>
      <c r="P8" s="668"/>
      <c r="R8" s="667"/>
      <c r="S8" s="668"/>
      <c r="T8" s="667"/>
      <c r="U8" s="668"/>
      <c r="V8" s="667"/>
      <c r="W8" s="668"/>
      <c r="Y8" s="712"/>
      <c r="Z8" s="713"/>
      <c r="AA8" s="712"/>
      <c r="AB8" s="713"/>
      <c r="AF8" s="425"/>
      <c r="AG8" s="426"/>
      <c r="AH8" s="427"/>
      <c r="AI8" s="425"/>
      <c r="AJ8" s="426"/>
      <c r="AK8" s="427"/>
      <c r="AL8" s="425"/>
      <c r="AM8" s="426"/>
      <c r="AN8" s="427"/>
      <c r="AO8" s="425"/>
      <c r="AP8" s="426"/>
      <c r="AQ8" s="427"/>
      <c r="AR8" s="425"/>
      <c r="AS8" s="426"/>
      <c r="AT8" s="427"/>
      <c r="AV8" s="134" t="s">
        <v>36</v>
      </c>
      <c r="BD8" s="51" t="s">
        <v>178</v>
      </c>
      <c r="BE8" s="5"/>
      <c r="BF8" s="147"/>
      <c r="BH8" s="193" t="s">
        <v>148</v>
      </c>
      <c r="BI8" s="187"/>
      <c r="BJ8" s="48"/>
      <c r="BK8" s="48"/>
      <c r="BL8" s="189"/>
      <c r="BM8" s="189"/>
      <c r="BO8" s="187"/>
      <c r="BP8" s="187"/>
      <c r="BQ8" s="48"/>
      <c r="BR8" s="48"/>
    </row>
    <row r="9" spans="1:70" ht="14.7" thickBot="1">
      <c r="A9" s="2"/>
      <c r="B9" s="321"/>
      <c r="C9" s="321"/>
      <c r="D9" s="321"/>
      <c r="E9" s="321"/>
      <c r="F9" s="321"/>
      <c r="G9" s="4"/>
      <c r="H9" s="646"/>
      <c r="I9" s="646"/>
      <c r="K9" s="637" t="s">
        <v>188</v>
      </c>
      <c r="L9" s="637"/>
      <c r="M9" s="637" t="s">
        <v>188</v>
      </c>
      <c r="N9" s="637"/>
      <c r="O9" s="637" t="s">
        <v>188</v>
      </c>
      <c r="P9" s="637"/>
      <c r="R9" s="637" t="s">
        <v>188</v>
      </c>
      <c r="S9" s="637"/>
      <c r="T9" s="637" t="s">
        <v>188</v>
      </c>
      <c r="U9" s="637"/>
      <c r="V9" s="637" t="s">
        <v>188</v>
      </c>
      <c r="W9" s="637"/>
      <c r="Y9" s="719" t="s">
        <v>189</v>
      </c>
      <c r="Z9" s="719"/>
      <c r="AA9" s="719" t="s">
        <v>190</v>
      </c>
      <c r="AB9" s="719"/>
      <c r="AC9" s="719" t="s">
        <v>191</v>
      </c>
      <c r="AD9" s="719"/>
      <c r="AF9" s="425"/>
      <c r="AG9" s="426"/>
      <c r="AH9" s="427"/>
      <c r="AI9" s="425"/>
      <c r="AJ9" s="426"/>
      <c r="AK9" s="427"/>
      <c r="AL9" s="425"/>
      <c r="AM9" s="426"/>
      <c r="AN9" s="427"/>
      <c r="AO9" s="425"/>
      <c r="AP9" s="426"/>
      <c r="AQ9" s="427"/>
      <c r="AR9" s="425"/>
      <c r="AS9" s="426"/>
      <c r="AT9" s="427"/>
      <c r="AV9" s="440" t="s">
        <v>192</v>
      </c>
      <c r="AW9" s="441"/>
      <c r="AX9" s="441"/>
      <c r="AY9" s="441"/>
      <c r="AZ9" s="441"/>
      <c r="BA9" s="441"/>
      <c r="BB9" s="442"/>
      <c r="BD9" s="51" t="s">
        <v>193</v>
      </c>
      <c r="BE9" s="5"/>
      <c r="BF9" s="147"/>
      <c r="BH9" s="194" t="s">
        <v>149</v>
      </c>
      <c r="BI9" s="187"/>
      <c r="BJ9" s="48"/>
      <c r="BK9" s="48"/>
      <c r="BL9" s="188"/>
      <c r="BM9" s="189"/>
      <c r="BO9" s="190"/>
      <c r="BP9" s="187"/>
      <c r="BQ9" s="48"/>
      <c r="BR9" s="48"/>
    </row>
    <row r="10" spans="1:70">
      <c r="A10" s="2"/>
      <c r="B10" s="321"/>
      <c r="C10" s="321"/>
      <c r="D10" s="321"/>
      <c r="E10" s="321"/>
      <c r="F10" s="321"/>
      <c r="G10" s="4"/>
      <c r="H10" s="646"/>
      <c r="I10" s="646"/>
      <c r="K10" s="657">
        <f>IF(Admin!K38*(2+Admin!$AA$4)&gt;=1, 1, Admin!K38*(2+Admin!$AA$4))</f>
        <v>0.25</v>
      </c>
      <c r="L10" s="658"/>
      <c r="M10" s="657">
        <f>IF(Admin!M38*(2+Admin!$AA$4)&gt;=1, 1, Admin!M38*(2+Admin!$AA$4))</f>
        <v>0.25</v>
      </c>
      <c r="N10" s="658"/>
      <c r="O10" s="657">
        <f>IF(Admin!O38*(2+Admin!$AA$4)&gt;=1, 1, Admin!O38*(2+Admin!$AA$4))</f>
        <v>0.25</v>
      </c>
      <c r="P10" s="658"/>
      <c r="R10" s="694">
        <f>Admin!K10*Y24</f>
        <v>0</v>
      </c>
      <c r="S10" s="695"/>
      <c r="T10" s="694">
        <f>Admin!M10*AA24</f>
        <v>0</v>
      </c>
      <c r="U10" s="695"/>
      <c r="V10" s="694">
        <f>Admin!O10*AC24</f>
        <v>0</v>
      </c>
      <c r="W10" s="695"/>
      <c r="Y10" s="714">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10" s="715"/>
      <c r="AA10" s="718" t="s">
        <v>194</v>
      </c>
      <c r="AB10" s="718"/>
      <c r="AC10" s="718" t="s">
        <v>194</v>
      </c>
      <c r="AD10" s="718"/>
      <c r="AF10" s="425"/>
      <c r="AG10" s="426"/>
      <c r="AH10" s="427"/>
      <c r="AI10" s="425"/>
      <c r="AJ10" s="426"/>
      <c r="AK10" s="427"/>
      <c r="AL10" s="425"/>
      <c r="AM10" s="426"/>
      <c r="AN10" s="427"/>
      <c r="AO10" s="425"/>
      <c r="AP10" s="426"/>
      <c r="AQ10" s="427"/>
      <c r="AR10" s="425"/>
      <c r="AS10" s="426"/>
      <c r="AT10" s="427"/>
      <c r="AV10" s="411"/>
      <c r="AW10" s="327"/>
      <c r="AX10" s="327"/>
      <c r="AY10" s="327"/>
      <c r="AZ10" s="327"/>
      <c r="BA10" s="327"/>
      <c r="BB10" s="412"/>
      <c r="BD10" s="51"/>
      <c r="BE10" s="5"/>
      <c r="BF10" s="147"/>
      <c r="BH10" s="193" t="s">
        <v>187</v>
      </c>
      <c r="BI10" s="187"/>
      <c r="BJ10" s="48"/>
      <c r="BK10" s="48"/>
      <c r="BL10" s="189"/>
      <c r="BM10" s="189"/>
      <c r="BO10" s="187"/>
      <c r="BP10" s="187"/>
      <c r="BQ10" s="48"/>
      <c r="BR10" s="48"/>
    </row>
    <row r="11" spans="1:70">
      <c r="A11" s="2"/>
      <c r="B11" s="321"/>
      <c r="C11" s="321"/>
      <c r="D11" s="321"/>
      <c r="E11" s="321"/>
      <c r="F11" s="321"/>
      <c r="G11" s="4"/>
      <c r="H11" s="646"/>
      <c r="I11" s="646"/>
      <c r="K11" s="659"/>
      <c r="L11" s="660"/>
      <c r="M11" s="659"/>
      <c r="N11" s="660"/>
      <c r="O11" s="659"/>
      <c r="P11" s="660"/>
      <c r="R11" s="696"/>
      <c r="S11" s="697"/>
      <c r="T11" s="696"/>
      <c r="U11" s="697"/>
      <c r="V11" s="696"/>
      <c r="W11" s="697"/>
      <c r="Y11" s="716"/>
      <c r="Z11" s="717"/>
      <c r="AA11" s="718"/>
      <c r="AB11" s="718"/>
      <c r="AC11" s="718"/>
      <c r="AD11" s="718"/>
      <c r="AF11" s="425"/>
      <c r="AG11" s="426"/>
      <c r="AH11" s="427"/>
      <c r="AI11" s="425"/>
      <c r="AJ11" s="426"/>
      <c r="AK11" s="427"/>
      <c r="AL11" s="425"/>
      <c r="AM11" s="426"/>
      <c r="AN11" s="427"/>
      <c r="AO11" s="425"/>
      <c r="AP11" s="426"/>
      <c r="AQ11" s="427"/>
      <c r="AR11" s="425"/>
      <c r="AS11" s="426"/>
      <c r="AT11" s="427"/>
      <c r="AV11" s="411"/>
      <c r="AW11" s="327"/>
      <c r="AX11" s="327"/>
      <c r="AY11" s="327"/>
      <c r="AZ11" s="327"/>
      <c r="BA11" s="327"/>
      <c r="BB11" s="412"/>
      <c r="BD11" s="51"/>
      <c r="BE11" s="5"/>
      <c r="BF11" s="147"/>
      <c r="BH11" s="193" t="s">
        <v>186</v>
      </c>
      <c r="BI11" s="187"/>
      <c r="BJ11" s="48"/>
      <c r="BK11" s="48"/>
      <c r="BL11" s="189"/>
      <c r="BM11" s="189"/>
      <c r="BO11" s="187"/>
      <c r="BP11" s="187"/>
      <c r="BQ11" s="48"/>
      <c r="BR11" s="48"/>
    </row>
    <row r="12" spans="1:70" ht="14.7" thickBot="1">
      <c r="A12" s="2"/>
      <c r="B12" s="321"/>
      <c r="C12" s="321"/>
      <c r="D12" s="321"/>
      <c r="E12" s="321"/>
      <c r="F12" s="321"/>
      <c r="G12" s="4"/>
      <c r="H12" s="646"/>
      <c r="I12" s="646"/>
      <c r="K12" s="659"/>
      <c r="L12" s="660"/>
      <c r="M12" s="659"/>
      <c r="N12" s="660"/>
      <c r="O12" s="659"/>
      <c r="P12" s="660"/>
      <c r="R12" s="696"/>
      <c r="S12" s="697"/>
      <c r="T12" s="696"/>
      <c r="U12" s="697"/>
      <c r="V12" s="696"/>
      <c r="W12" s="697"/>
      <c r="Y12" s="716"/>
      <c r="Z12" s="717"/>
      <c r="AA12" s="718"/>
      <c r="AB12" s="718"/>
      <c r="AC12" s="718"/>
      <c r="AD12" s="718"/>
      <c r="AF12" s="425"/>
      <c r="AG12" s="426"/>
      <c r="AH12" s="427"/>
      <c r="AI12" s="425"/>
      <c r="AJ12" s="426"/>
      <c r="AK12" s="427"/>
      <c r="AL12" s="425"/>
      <c r="AM12" s="426"/>
      <c r="AN12" s="427"/>
      <c r="AO12" s="425"/>
      <c r="AP12" s="426"/>
      <c r="AQ12" s="427"/>
      <c r="AR12" s="425"/>
      <c r="AS12" s="426"/>
      <c r="AT12" s="427"/>
      <c r="AV12" s="413"/>
      <c r="AW12" s="414"/>
      <c r="AX12" s="414"/>
      <c r="AY12" s="414"/>
      <c r="AZ12" s="414"/>
      <c r="BA12" s="414"/>
      <c r="BB12" s="415"/>
      <c r="BD12" s="148"/>
      <c r="BE12" s="52"/>
      <c r="BF12" s="149"/>
      <c r="BH12" s="193" t="s">
        <v>150</v>
      </c>
      <c r="BI12" s="187"/>
      <c r="BJ12" s="48"/>
      <c r="BK12" s="48"/>
      <c r="BL12" s="189"/>
      <c r="BM12" s="189"/>
      <c r="BO12" s="187"/>
      <c r="BP12" s="187"/>
      <c r="BQ12" s="48"/>
      <c r="BR12" s="48"/>
    </row>
    <row r="13" spans="1:70" ht="17.100000000000001" thickBot="1">
      <c r="A13" s="2"/>
      <c r="B13" s="321"/>
      <c r="C13" s="321"/>
      <c r="D13" s="321"/>
      <c r="E13" s="321"/>
      <c r="F13" s="321"/>
      <c r="G13" s="4"/>
      <c r="H13" s="646"/>
      <c r="I13" s="646"/>
      <c r="K13" s="659"/>
      <c r="L13" s="660"/>
      <c r="M13" s="659"/>
      <c r="N13" s="660"/>
      <c r="O13" s="659"/>
      <c r="P13" s="660"/>
      <c r="R13" s="696"/>
      <c r="S13" s="697"/>
      <c r="T13" s="696"/>
      <c r="U13" s="697"/>
      <c r="V13" s="696"/>
      <c r="W13" s="697"/>
      <c r="Y13" s="716"/>
      <c r="Z13" s="717"/>
      <c r="AA13" s="718"/>
      <c r="AB13" s="718"/>
      <c r="AC13" s="718"/>
      <c r="AD13" s="718"/>
      <c r="AF13" s="425"/>
      <c r="AG13" s="426"/>
      <c r="AH13" s="427"/>
      <c r="AI13" s="425"/>
      <c r="AJ13" s="426"/>
      <c r="AK13" s="427"/>
      <c r="AL13" s="425"/>
      <c r="AM13" s="426"/>
      <c r="AN13" s="427"/>
      <c r="AO13" s="425"/>
      <c r="AP13" s="426"/>
      <c r="AQ13" s="427"/>
      <c r="AR13" s="425"/>
      <c r="AS13" s="426"/>
      <c r="AT13" s="427"/>
      <c r="AV13" s="134" t="s">
        <v>82</v>
      </c>
      <c r="BD13" s="51" t="s">
        <v>178</v>
      </c>
      <c r="BE13" s="5"/>
      <c r="BF13" s="147"/>
      <c r="BH13" s="193" t="s">
        <v>151</v>
      </c>
      <c r="BI13" s="187"/>
      <c r="BJ13" s="48"/>
      <c r="BK13" s="48"/>
      <c r="BL13" s="189"/>
      <c r="BM13" s="189"/>
      <c r="BO13" s="187"/>
      <c r="BP13" s="187"/>
      <c r="BQ13" s="48"/>
      <c r="BR13" s="48"/>
    </row>
    <row r="14" spans="1:70" ht="14.7" thickBot="1">
      <c r="A14" s="2"/>
      <c r="B14" s="321"/>
      <c r="C14" s="321"/>
      <c r="D14" s="321"/>
      <c r="E14" s="321"/>
      <c r="F14" s="321"/>
      <c r="G14" s="4"/>
      <c r="H14" s="646"/>
      <c r="I14" s="646"/>
      <c r="K14" s="661"/>
      <c r="L14" s="662"/>
      <c r="M14" s="661"/>
      <c r="N14" s="662"/>
      <c r="O14" s="661"/>
      <c r="P14" s="662"/>
      <c r="R14" s="698"/>
      <c r="S14" s="699"/>
      <c r="T14" s="698"/>
      <c r="U14" s="699"/>
      <c r="V14" s="698"/>
      <c r="W14" s="699"/>
      <c r="Y14" s="716"/>
      <c r="Z14" s="717"/>
      <c r="AA14" s="718"/>
      <c r="AB14" s="718"/>
      <c r="AC14" s="718"/>
      <c r="AD14" s="718"/>
      <c r="AF14" s="425"/>
      <c r="AG14" s="426"/>
      <c r="AH14" s="427"/>
      <c r="AI14" s="425"/>
      <c r="AJ14" s="426"/>
      <c r="AK14" s="427"/>
      <c r="AL14" s="425"/>
      <c r="AM14" s="426"/>
      <c r="AN14" s="427"/>
      <c r="AO14" s="425"/>
      <c r="AP14" s="426"/>
      <c r="AQ14" s="427"/>
      <c r="AR14" s="425"/>
      <c r="AS14" s="426"/>
      <c r="AT14" s="427"/>
      <c r="AV14" s="440" t="s">
        <v>195</v>
      </c>
      <c r="AW14" s="441"/>
      <c r="AX14" s="441"/>
      <c r="AY14" s="441"/>
      <c r="AZ14" s="441"/>
      <c r="BA14" s="441"/>
      <c r="BB14" s="442"/>
      <c r="BD14" s="51" t="s">
        <v>196</v>
      </c>
      <c r="BE14" s="5"/>
      <c r="BF14" s="147"/>
      <c r="BH14" s="193" t="s">
        <v>197</v>
      </c>
      <c r="BI14" s="187"/>
      <c r="BJ14" s="48"/>
      <c r="BK14" s="48"/>
      <c r="BL14" s="188"/>
      <c r="BM14" s="189"/>
      <c r="BO14" s="186"/>
      <c r="BP14" s="187"/>
      <c r="BQ14" s="48"/>
      <c r="BR14" s="48"/>
    </row>
    <row r="15" spans="1:70" ht="14.7" thickBot="1">
      <c r="A15" s="2"/>
      <c r="B15" s="321"/>
      <c r="C15" s="321"/>
      <c r="D15" s="321"/>
      <c r="E15" s="321"/>
      <c r="F15" s="321"/>
      <c r="G15" s="4"/>
      <c r="H15" s="646"/>
      <c r="I15" s="646"/>
      <c r="K15" s="2"/>
      <c r="L15" s="2"/>
      <c r="M15" s="2"/>
      <c r="N15" s="2"/>
      <c r="O15" s="2"/>
      <c r="P15" s="2"/>
      <c r="R15" s="2"/>
      <c r="S15" s="2"/>
      <c r="T15" s="2"/>
      <c r="U15" s="2"/>
      <c r="V15" s="2"/>
      <c r="W15" s="2"/>
      <c r="Y15" s="706" t="s">
        <v>198</v>
      </c>
      <c r="Z15" s="707"/>
      <c r="AA15" s="706" t="s">
        <v>167</v>
      </c>
      <c r="AB15" s="707"/>
      <c r="AC15" s="732" t="s">
        <v>199</v>
      </c>
      <c r="AD15" s="733"/>
      <c r="AF15" s="425"/>
      <c r="AG15" s="426"/>
      <c r="AH15" s="427"/>
      <c r="AI15" s="425"/>
      <c r="AJ15" s="426"/>
      <c r="AK15" s="427"/>
      <c r="AL15" s="425"/>
      <c r="AM15" s="426"/>
      <c r="AN15" s="427"/>
      <c r="AO15" s="425"/>
      <c r="AP15" s="426"/>
      <c r="AQ15" s="427"/>
      <c r="AR15" s="425"/>
      <c r="AS15" s="426"/>
      <c r="AT15" s="427"/>
      <c r="AV15" s="411"/>
      <c r="AW15" s="327"/>
      <c r="AX15" s="327"/>
      <c r="AY15" s="327"/>
      <c r="AZ15" s="327"/>
      <c r="BA15" s="327"/>
      <c r="BB15" s="412"/>
      <c r="BD15" s="51"/>
      <c r="BE15" s="5"/>
      <c r="BF15" s="147"/>
      <c r="BH15" s="193" t="s">
        <v>186</v>
      </c>
      <c r="BI15" s="187"/>
      <c r="BJ15" s="48"/>
      <c r="BK15" s="48"/>
      <c r="BL15" s="189"/>
      <c r="BM15" s="189"/>
      <c r="BO15" s="187"/>
      <c r="BP15" s="187"/>
      <c r="BQ15" s="48"/>
      <c r="BR15" s="48"/>
    </row>
    <row r="16" spans="1:70">
      <c r="A16" s="2"/>
      <c r="B16" s="321"/>
      <c r="C16" s="321"/>
      <c r="D16" s="321"/>
      <c r="E16" s="321"/>
      <c r="F16" s="321"/>
      <c r="G16" s="4"/>
      <c r="H16" s="646"/>
      <c r="I16" s="646"/>
      <c r="K16" s="2"/>
      <c r="L16" s="2"/>
      <c r="M16" s="2"/>
      <c r="N16" s="2"/>
      <c r="O16" s="2"/>
      <c r="P16" s="2"/>
      <c r="R16" s="2"/>
      <c r="S16" s="2"/>
      <c r="T16" s="2"/>
      <c r="U16" s="2"/>
      <c r="V16" s="2"/>
      <c r="W16" s="2"/>
      <c r="Y16" s="700" t="str">
        <f>VLOOKUP(Admin!AA16, Admin!H3:I92, 2, FALSE)</f>
        <v>Admin!B3</v>
      </c>
      <c r="Z16" s="701"/>
      <c r="AA16" s="700">
        <f>IF(Admin!Y10&gt;=Admin!R10,Admin!H3, IF(Admin!Y10&gt;=Admin!R24, Admin!H21, IF(Admin!Y10&gt;=Admin!R38, Admin!H39, IF(Admin!Y10&gt;=Admin!R52, Admin!H57, Admin!H75))))</f>
        <v>1</v>
      </c>
      <c r="AB16" s="701"/>
      <c r="AC16" s="708">
        <v>5</v>
      </c>
      <c r="AD16" s="709"/>
      <c r="AF16" s="425"/>
      <c r="AG16" s="426"/>
      <c r="AH16" s="427"/>
      <c r="AI16" s="425"/>
      <c r="AJ16" s="426"/>
      <c r="AK16" s="427"/>
      <c r="AL16" s="425"/>
      <c r="AM16" s="426"/>
      <c r="AN16" s="427"/>
      <c r="AO16" s="425"/>
      <c r="AP16" s="426"/>
      <c r="AQ16" s="427"/>
      <c r="AR16" s="425"/>
      <c r="AS16" s="426"/>
      <c r="AT16" s="427"/>
      <c r="AV16" s="411"/>
      <c r="AW16" s="327"/>
      <c r="AX16" s="327"/>
      <c r="AY16" s="327"/>
      <c r="AZ16" s="327"/>
      <c r="BA16" s="327"/>
      <c r="BB16" s="412"/>
      <c r="BD16" s="51"/>
      <c r="BE16" s="5"/>
      <c r="BF16" s="147"/>
      <c r="BH16" s="193" t="s">
        <v>187</v>
      </c>
      <c r="BI16" s="187"/>
      <c r="BJ16" s="48"/>
      <c r="BK16" s="48"/>
      <c r="BL16" s="189"/>
      <c r="BM16" s="189"/>
      <c r="BO16" s="187"/>
      <c r="BP16" s="187"/>
      <c r="BQ16" s="48"/>
      <c r="BR16" s="48"/>
    </row>
    <row r="17" spans="1:70" ht="14.7" thickBot="1">
      <c r="A17" s="2"/>
      <c r="B17" s="321"/>
      <c r="C17" s="321"/>
      <c r="D17" s="321"/>
      <c r="E17" s="321"/>
      <c r="F17" s="321"/>
      <c r="G17" s="4"/>
      <c r="H17" s="646"/>
      <c r="I17" s="646"/>
      <c r="K17" s="637" t="s">
        <v>200</v>
      </c>
      <c r="L17" s="637"/>
      <c r="M17" s="637" t="s">
        <v>200</v>
      </c>
      <c r="N17" s="637"/>
      <c r="O17" s="637" t="s">
        <v>200</v>
      </c>
      <c r="P17" s="637"/>
      <c r="R17" s="637" t="s">
        <v>200</v>
      </c>
      <c r="S17" s="637"/>
      <c r="T17" s="637" t="s">
        <v>200</v>
      </c>
      <c r="U17" s="637"/>
      <c r="V17" s="637" t="s">
        <v>200</v>
      </c>
      <c r="W17" s="637"/>
      <c r="Y17" s="702"/>
      <c r="Z17" s="703"/>
      <c r="AA17" s="702"/>
      <c r="AB17" s="703"/>
      <c r="AC17" s="710"/>
      <c r="AD17" s="711"/>
      <c r="AF17" s="425"/>
      <c r="AG17" s="426"/>
      <c r="AH17" s="427"/>
      <c r="AI17" s="425"/>
      <c r="AJ17" s="426"/>
      <c r="AK17" s="427"/>
      <c r="AL17" s="425"/>
      <c r="AM17" s="426"/>
      <c r="AN17" s="427"/>
      <c r="AO17" s="425"/>
      <c r="AP17" s="426"/>
      <c r="AQ17" s="427"/>
      <c r="AR17" s="425"/>
      <c r="AS17" s="426"/>
      <c r="AT17" s="427"/>
      <c r="AV17" s="413"/>
      <c r="AW17" s="414"/>
      <c r="AX17" s="414"/>
      <c r="AY17" s="414"/>
      <c r="AZ17" s="414"/>
      <c r="BA17" s="414"/>
      <c r="BB17" s="415"/>
      <c r="BD17" s="148"/>
      <c r="BE17" s="52"/>
      <c r="BF17" s="149"/>
      <c r="BH17" s="193"/>
      <c r="BI17" s="187"/>
      <c r="BJ17" s="48"/>
      <c r="BK17" s="48"/>
      <c r="BL17" s="189"/>
      <c r="BM17" s="189"/>
      <c r="BO17" s="187"/>
      <c r="BP17" s="187"/>
      <c r="BQ17" s="48"/>
      <c r="BR17" s="48"/>
    </row>
    <row r="18" spans="1:70" ht="17.100000000000001" thickBot="1">
      <c r="A18" s="2"/>
      <c r="B18" s="321"/>
      <c r="C18" s="321"/>
      <c r="D18" s="321"/>
      <c r="E18" s="321"/>
      <c r="F18" s="321"/>
      <c r="G18" s="4"/>
      <c r="H18" s="646"/>
      <c r="I18" s="646"/>
      <c r="K18" s="651">
        <f>IF(Admin!K24&gt;= 1, 1, Admin!$Y$4*Admin!K10)</f>
        <v>0.24975</v>
      </c>
      <c r="L18" s="652"/>
      <c r="M18" s="651">
        <f>IF(Admin!M24&gt;= 1, 1, Admin!$Y$4*Admin!M10)</f>
        <v>0.24975</v>
      </c>
      <c r="N18" s="652"/>
      <c r="O18" s="651">
        <f>IF(Admin!O24&gt;= 1, 1, Admin!$Y$4*Admin!O10)</f>
        <v>0.24975</v>
      </c>
      <c r="P18" s="652"/>
      <c r="R18" s="638">
        <f>Admin!K18*Y24</f>
        <v>0</v>
      </c>
      <c r="S18" s="639"/>
      <c r="T18" s="638">
        <f>Admin!M18*AA24</f>
        <v>0</v>
      </c>
      <c r="U18" s="639"/>
      <c r="V18" s="638">
        <f>Admin!O18*AC24</f>
        <v>0</v>
      </c>
      <c r="W18" s="639"/>
      <c r="Y18" s="702"/>
      <c r="Z18" s="703"/>
      <c r="AA18" s="702"/>
      <c r="AB18" s="703"/>
      <c r="AC18" s="710"/>
      <c r="AD18" s="711"/>
      <c r="AF18" s="425"/>
      <c r="AG18" s="426"/>
      <c r="AH18" s="427"/>
      <c r="AI18" s="425"/>
      <c r="AJ18" s="426"/>
      <c r="AK18" s="427"/>
      <c r="AL18" s="425"/>
      <c r="AM18" s="426"/>
      <c r="AN18" s="427"/>
      <c r="AO18" s="425"/>
      <c r="AP18" s="426"/>
      <c r="AQ18" s="427"/>
      <c r="AR18" s="425"/>
      <c r="AS18" s="426"/>
      <c r="AT18" s="427"/>
      <c r="AV18" s="134" t="s">
        <v>41</v>
      </c>
      <c r="BD18" s="51" t="s">
        <v>178</v>
      </c>
      <c r="BE18" s="5"/>
      <c r="BF18" s="147"/>
      <c r="BH18" s="193"/>
      <c r="BI18" s="187"/>
      <c r="BJ18" s="48"/>
      <c r="BK18" s="48"/>
      <c r="BL18" s="189"/>
      <c r="BM18" s="189"/>
      <c r="BO18" s="187"/>
      <c r="BP18" s="187"/>
      <c r="BQ18" s="48"/>
      <c r="BR18" s="48"/>
    </row>
    <row r="19" spans="1:70">
      <c r="A19" s="2"/>
      <c r="B19" s="321"/>
      <c r="C19" s="321"/>
      <c r="D19" s="321"/>
      <c r="E19" s="321"/>
      <c r="F19" s="321"/>
      <c r="G19" s="4"/>
      <c r="H19" s="646"/>
      <c r="I19" s="646"/>
      <c r="K19" s="653"/>
      <c r="L19" s="654"/>
      <c r="M19" s="653"/>
      <c r="N19" s="654"/>
      <c r="O19" s="653"/>
      <c r="P19" s="654"/>
      <c r="R19" s="640"/>
      <c r="S19" s="641"/>
      <c r="T19" s="640"/>
      <c r="U19" s="641"/>
      <c r="V19" s="640"/>
      <c r="W19" s="641"/>
      <c r="Y19" s="702"/>
      <c r="Z19" s="703"/>
      <c r="AA19" s="702"/>
      <c r="AB19" s="703"/>
      <c r="AC19" s="710"/>
      <c r="AD19" s="711"/>
      <c r="AF19" s="425"/>
      <c r="AG19" s="426"/>
      <c r="AH19" s="427"/>
      <c r="AI19" s="425"/>
      <c r="AJ19" s="426"/>
      <c r="AK19" s="427"/>
      <c r="AL19" s="425"/>
      <c r="AM19" s="426"/>
      <c r="AN19" s="427"/>
      <c r="AO19" s="425"/>
      <c r="AP19" s="426"/>
      <c r="AQ19" s="427"/>
      <c r="AR19" s="425"/>
      <c r="AS19" s="426"/>
      <c r="AT19" s="427"/>
      <c r="AV19" s="440" t="s">
        <v>201</v>
      </c>
      <c r="AW19" s="441"/>
      <c r="AX19" s="441"/>
      <c r="AY19" s="441"/>
      <c r="AZ19" s="441"/>
      <c r="BA19" s="441"/>
      <c r="BB19" s="442"/>
      <c r="BD19" s="51" t="s">
        <v>202</v>
      </c>
      <c r="BE19" s="5"/>
      <c r="BF19" s="147"/>
      <c r="BH19" s="193"/>
      <c r="BI19" s="187"/>
      <c r="BJ19" s="48"/>
      <c r="BK19" s="48"/>
      <c r="BL19" s="188"/>
      <c r="BM19" s="189"/>
    </row>
    <row r="20" spans="1:70" ht="14.7" thickBot="1">
      <c r="A20" s="2"/>
      <c r="B20" s="644"/>
      <c r="C20" s="644"/>
      <c r="D20" s="644"/>
      <c r="E20" s="644"/>
      <c r="F20" s="644"/>
      <c r="G20" s="4"/>
      <c r="H20" s="647"/>
      <c r="I20" s="647"/>
      <c r="K20" s="653"/>
      <c r="L20" s="654"/>
      <c r="M20" s="653"/>
      <c r="N20" s="654"/>
      <c r="O20" s="653"/>
      <c r="P20" s="654"/>
      <c r="R20" s="640"/>
      <c r="S20" s="641"/>
      <c r="T20" s="640"/>
      <c r="U20" s="641"/>
      <c r="V20" s="640"/>
      <c r="W20" s="641"/>
      <c r="Y20" s="704"/>
      <c r="Z20" s="705"/>
      <c r="AA20" s="704"/>
      <c r="AB20" s="705"/>
      <c r="AC20" s="712"/>
      <c r="AD20" s="713"/>
      <c r="AF20" s="425"/>
      <c r="AG20" s="426"/>
      <c r="AH20" s="427"/>
      <c r="AI20" s="425"/>
      <c r="AJ20" s="426"/>
      <c r="AK20" s="427"/>
      <c r="AL20" s="425"/>
      <c r="AM20" s="426"/>
      <c r="AN20" s="427"/>
      <c r="AO20" s="425"/>
      <c r="AP20" s="426"/>
      <c r="AQ20" s="427"/>
      <c r="AR20" s="425"/>
      <c r="AS20" s="426"/>
      <c r="AT20" s="427"/>
      <c r="AV20" s="411"/>
      <c r="AW20" s="327"/>
      <c r="AX20" s="327"/>
      <c r="AY20" s="327"/>
      <c r="AZ20" s="327"/>
      <c r="BA20" s="327"/>
      <c r="BB20" s="412"/>
      <c r="BD20" s="51"/>
      <c r="BE20" s="5"/>
      <c r="BF20" s="147"/>
      <c r="BH20" s="193"/>
      <c r="BI20" s="187"/>
      <c r="BJ20" s="48"/>
      <c r="BK20" s="48"/>
      <c r="BL20" s="189"/>
      <c r="BM20" s="189"/>
      <c r="BP20" s="164"/>
    </row>
    <row r="21" spans="1:70">
      <c r="A21" s="2"/>
      <c r="B21" s="321"/>
      <c r="C21" s="321"/>
      <c r="D21" s="321"/>
      <c r="E21" s="321"/>
      <c r="F21" s="321"/>
      <c r="G21" s="4"/>
      <c r="H21" s="645">
        <v>2</v>
      </c>
      <c r="I21" s="645" t="s">
        <v>203</v>
      </c>
      <c r="K21" s="653"/>
      <c r="L21" s="654"/>
      <c r="M21" s="653"/>
      <c r="N21" s="654"/>
      <c r="O21" s="653"/>
      <c r="P21" s="654"/>
      <c r="R21" s="640"/>
      <c r="S21" s="641"/>
      <c r="T21" s="640"/>
      <c r="U21" s="641"/>
      <c r="V21" s="640"/>
      <c r="W21" s="641"/>
      <c r="Y21" s="209"/>
      <c r="Z21" s="209"/>
      <c r="AA21" s="48"/>
      <c r="AB21" s="48"/>
      <c r="AF21" s="425"/>
      <c r="AG21" s="426"/>
      <c r="AH21" s="427"/>
      <c r="AI21" s="425"/>
      <c r="AJ21" s="426"/>
      <c r="AK21" s="427"/>
      <c r="AL21" s="425"/>
      <c r="AM21" s="426"/>
      <c r="AN21" s="427"/>
      <c r="AO21" s="425"/>
      <c r="AP21" s="426"/>
      <c r="AQ21" s="427"/>
      <c r="AR21" s="425"/>
      <c r="AS21" s="426"/>
      <c r="AT21" s="427"/>
      <c r="AV21" s="411"/>
      <c r="AW21" s="327"/>
      <c r="AX21" s="327"/>
      <c r="AY21" s="327"/>
      <c r="AZ21" s="327"/>
      <c r="BA21" s="327"/>
      <c r="BB21" s="412"/>
      <c r="BD21" s="51"/>
      <c r="BE21" s="5"/>
      <c r="BF21" s="147"/>
      <c r="BH21" s="193"/>
      <c r="BI21" s="187"/>
      <c r="BJ21" s="48"/>
      <c r="BK21" s="48"/>
      <c r="BL21" s="189"/>
      <c r="BM21" s="189"/>
    </row>
    <row r="22" spans="1:70" ht="14.7" thickBot="1">
      <c r="A22" s="2"/>
      <c r="B22" s="321"/>
      <c r="C22" s="321"/>
      <c r="D22" s="321"/>
      <c r="E22" s="321"/>
      <c r="F22" s="321"/>
      <c r="G22" s="4"/>
      <c r="H22" s="646"/>
      <c r="I22" s="646"/>
      <c r="K22" s="655"/>
      <c r="L22" s="656"/>
      <c r="M22" s="655"/>
      <c r="N22" s="656"/>
      <c r="O22" s="655"/>
      <c r="P22" s="656"/>
      <c r="R22" s="642"/>
      <c r="S22" s="643"/>
      <c r="T22" s="642"/>
      <c r="U22" s="643"/>
      <c r="V22" s="642"/>
      <c r="W22" s="643"/>
      <c r="Y22" s="211" t="s">
        <v>204</v>
      </c>
      <c r="Z22" s="211"/>
      <c r="AA22" s="211"/>
      <c r="AB22" s="211"/>
      <c r="AC22" s="1"/>
      <c r="AD22" s="1"/>
      <c r="AF22" s="425"/>
      <c r="AG22" s="426"/>
      <c r="AH22" s="427"/>
      <c r="AI22" s="425"/>
      <c r="AJ22" s="426"/>
      <c r="AK22" s="427"/>
      <c r="AL22" s="425"/>
      <c r="AM22" s="426"/>
      <c r="AN22" s="427"/>
      <c r="AO22" s="425"/>
      <c r="AP22" s="426"/>
      <c r="AQ22" s="427"/>
      <c r="AR22" s="425"/>
      <c r="AS22" s="426"/>
      <c r="AT22" s="427"/>
      <c r="AV22" s="413"/>
      <c r="AW22" s="414"/>
      <c r="AX22" s="414"/>
      <c r="AY22" s="414"/>
      <c r="AZ22" s="414"/>
      <c r="BA22" s="414"/>
      <c r="BB22" s="415"/>
      <c r="BD22" s="148"/>
      <c r="BE22" s="52"/>
      <c r="BF22" s="149"/>
      <c r="BH22" s="193"/>
      <c r="BI22" s="187"/>
      <c r="BJ22" s="48"/>
      <c r="BK22" s="48"/>
      <c r="BL22" s="189"/>
      <c r="BM22" s="189"/>
    </row>
    <row r="23" spans="1:70" ht="17.100000000000001" thickBot="1">
      <c r="A23" s="2"/>
      <c r="B23" s="321"/>
      <c r="C23" s="321"/>
      <c r="D23" s="321"/>
      <c r="E23" s="321"/>
      <c r="F23" s="321"/>
      <c r="G23" s="4"/>
      <c r="H23" s="646"/>
      <c r="I23" s="646"/>
      <c r="K23" s="637" t="s">
        <v>205</v>
      </c>
      <c r="L23" s="637"/>
      <c r="M23" s="637" t="s">
        <v>205</v>
      </c>
      <c r="N23" s="637"/>
      <c r="O23" s="637" t="s">
        <v>205</v>
      </c>
      <c r="P23" s="637"/>
      <c r="R23" s="637" t="s">
        <v>205</v>
      </c>
      <c r="S23" s="637"/>
      <c r="T23" s="637" t="s">
        <v>205</v>
      </c>
      <c r="U23" s="637"/>
      <c r="V23" s="637" t="s">
        <v>205</v>
      </c>
      <c r="W23" s="637"/>
      <c r="Y23" s="627" t="s">
        <v>206</v>
      </c>
      <c r="Z23" s="627"/>
      <c r="AA23" s="627" t="s">
        <v>207</v>
      </c>
      <c r="AB23" s="627"/>
      <c r="AC23" s="627" t="s">
        <v>208</v>
      </c>
      <c r="AD23" s="627"/>
      <c r="AF23" s="425"/>
      <c r="AG23" s="426"/>
      <c r="AH23" s="427"/>
      <c r="AI23" s="425"/>
      <c r="AJ23" s="426"/>
      <c r="AK23" s="427"/>
      <c r="AL23" s="425"/>
      <c r="AM23" s="426"/>
      <c r="AN23" s="427"/>
      <c r="AO23" s="425"/>
      <c r="AP23" s="426"/>
      <c r="AQ23" s="427"/>
      <c r="AR23" s="425"/>
      <c r="AS23" s="426"/>
      <c r="AT23" s="427"/>
      <c r="AV23" s="134" t="s">
        <v>99</v>
      </c>
      <c r="BD23" s="51" t="s">
        <v>178</v>
      </c>
      <c r="BE23" s="5"/>
      <c r="BF23" s="147"/>
      <c r="BH23" s="193"/>
      <c r="BI23" s="187"/>
      <c r="BJ23" s="48"/>
      <c r="BK23" s="48"/>
      <c r="BL23" s="189"/>
      <c r="BM23" s="189"/>
    </row>
    <row r="24" spans="1:70">
      <c r="A24" s="2"/>
      <c r="B24" s="321"/>
      <c r="C24" s="321"/>
      <c r="D24" s="321"/>
      <c r="E24" s="321"/>
      <c r="F24" s="321"/>
      <c r="G24" s="4"/>
      <c r="H24" s="646"/>
      <c r="I24" s="646"/>
      <c r="K24" s="651">
        <f>IF(Admin!K38*(1+Admin!$AA$4)&gt;=1, 1, Admin!K38*(1+Admin!$AA$4))</f>
        <v>0.15000000000000002</v>
      </c>
      <c r="L24" s="652"/>
      <c r="M24" s="651">
        <f>IF(Admin!M38*(1+Admin!$AA$4)&gt;=1, 1, Admin!M38*(1+Admin!$AA$4))</f>
        <v>0.15000000000000002</v>
      </c>
      <c r="N24" s="652"/>
      <c r="O24" s="651">
        <f>IF(Admin!O38*(1+Admin!$AA$4)&gt;=1, 1, Admin!O38*(1+Admin!$AA$4))</f>
        <v>0.15000000000000002</v>
      </c>
      <c r="P24" s="652"/>
      <c r="R24" s="638">
        <f>Admin!K24*Y24</f>
        <v>0</v>
      </c>
      <c r="S24" s="639"/>
      <c r="T24" s="638">
        <f>Admin!M24*AA24</f>
        <v>0</v>
      </c>
      <c r="U24" s="639"/>
      <c r="V24" s="638">
        <f>Admin!O24*AC24</f>
        <v>0</v>
      </c>
      <c r="W24" s="639"/>
      <c r="Y24" s="267">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Z24" s="267"/>
      <c r="AA24" s="267">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AB24" s="267"/>
      <c r="AC24" s="267">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0</v>
      </c>
      <c r="AD24" s="267"/>
      <c r="AF24" s="425"/>
      <c r="AG24" s="426"/>
      <c r="AH24" s="427"/>
      <c r="AI24" s="425"/>
      <c r="AJ24" s="426"/>
      <c r="AK24" s="427"/>
      <c r="AL24" s="425"/>
      <c r="AM24" s="426"/>
      <c r="AN24" s="427"/>
      <c r="AO24" s="425"/>
      <c r="AP24" s="426"/>
      <c r="AQ24" s="427"/>
      <c r="AR24" s="425"/>
      <c r="AS24" s="426"/>
      <c r="AT24" s="427"/>
      <c r="AV24" s="360" t="s">
        <v>209</v>
      </c>
      <c r="AW24" s="441"/>
      <c r="AX24" s="441"/>
      <c r="AY24" s="441"/>
      <c r="AZ24" s="441"/>
      <c r="BA24" s="441"/>
      <c r="BB24" s="442"/>
      <c r="BD24" s="51" t="s">
        <v>210</v>
      </c>
      <c r="BE24" s="5"/>
      <c r="BF24" s="147"/>
      <c r="BH24" s="193"/>
      <c r="BI24" s="187"/>
      <c r="BJ24" s="48"/>
      <c r="BK24" s="48"/>
      <c r="BL24" s="188"/>
      <c r="BM24" s="189"/>
    </row>
    <row r="25" spans="1:70">
      <c r="A25" s="2"/>
      <c r="B25" s="321"/>
      <c r="C25" s="321"/>
      <c r="D25" s="321"/>
      <c r="E25" s="321"/>
      <c r="F25" s="321"/>
      <c r="G25" s="4"/>
      <c r="H25" s="646"/>
      <c r="I25" s="646"/>
      <c r="K25" s="653"/>
      <c r="L25" s="654"/>
      <c r="M25" s="653"/>
      <c r="N25" s="654"/>
      <c r="O25" s="653"/>
      <c r="P25" s="654"/>
      <c r="R25" s="640"/>
      <c r="S25" s="641"/>
      <c r="T25" s="640"/>
      <c r="U25" s="641"/>
      <c r="V25" s="640"/>
      <c r="W25" s="641"/>
      <c r="Y25" s="267"/>
      <c r="Z25" s="267"/>
      <c r="AA25" s="267"/>
      <c r="AB25" s="267"/>
      <c r="AC25" s="267"/>
      <c r="AD25" s="267"/>
      <c r="AF25" s="425"/>
      <c r="AG25" s="426"/>
      <c r="AH25" s="427"/>
      <c r="AI25" s="425"/>
      <c r="AJ25" s="426"/>
      <c r="AK25" s="427"/>
      <c r="AL25" s="425"/>
      <c r="AM25" s="426"/>
      <c r="AN25" s="427"/>
      <c r="AO25" s="425"/>
      <c r="AP25" s="426"/>
      <c r="AQ25" s="427"/>
      <c r="AR25" s="425"/>
      <c r="AS25" s="426"/>
      <c r="AT25" s="427"/>
      <c r="AV25" s="411"/>
      <c r="AW25" s="327"/>
      <c r="AX25" s="327"/>
      <c r="AY25" s="327"/>
      <c r="AZ25" s="327"/>
      <c r="BA25" s="327"/>
      <c r="BB25" s="412"/>
      <c r="BD25" s="51"/>
      <c r="BE25" s="5"/>
      <c r="BF25" s="147"/>
      <c r="BH25" s="193"/>
      <c r="BI25" s="187"/>
      <c r="BJ25" s="48"/>
      <c r="BK25" s="48"/>
      <c r="BL25" s="189"/>
      <c r="BM25" s="189"/>
    </row>
    <row r="26" spans="1:70">
      <c r="A26" s="2"/>
      <c r="B26" s="321"/>
      <c r="C26" s="321"/>
      <c r="D26" s="321"/>
      <c r="E26" s="321"/>
      <c r="F26" s="321"/>
      <c r="G26" s="4"/>
      <c r="H26" s="646"/>
      <c r="I26" s="646"/>
      <c r="K26" s="653"/>
      <c r="L26" s="654"/>
      <c r="M26" s="653"/>
      <c r="N26" s="654"/>
      <c r="O26" s="653"/>
      <c r="P26" s="654"/>
      <c r="R26" s="640"/>
      <c r="S26" s="641"/>
      <c r="T26" s="640"/>
      <c r="U26" s="641"/>
      <c r="V26" s="640"/>
      <c r="W26" s="641"/>
      <c r="Y26" s="267"/>
      <c r="Z26" s="267"/>
      <c r="AA26" s="267"/>
      <c r="AB26" s="267"/>
      <c r="AC26" s="267"/>
      <c r="AD26" s="267"/>
      <c r="AF26" s="425"/>
      <c r="AG26" s="426"/>
      <c r="AH26" s="427"/>
      <c r="AI26" s="425"/>
      <c r="AJ26" s="426"/>
      <c r="AK26" s="427"/>
      <c r="AL26" s="425"/>
      <c r="AM26" s="426"/>
      <c r="AN26" s="427"/>
      <c r="AO26" s="425"/>
      <c r="AP26" s="426"/>
      <c r="AQ26" s="427"/>
      <c r="AR26" s="425"/>
      <c r="AS26" s="426"/>
      <c r="AT26" s="427"/>
      <c r="AV26" s="411"/>
      <c r="AW26" s="327"/>
      <c r="AX26" s="327"/>
      <c r="AY26" s="327"/>
      <c r="AZ26" s="327"/>
      <c r="BA26" s="327"/>
      <c r="BB26" s="412"/>
      <c r="BD26" s="51"/>
      <c r="BE26" s="5"/>
      <c r="BF26" s="147"/>
      <c r="BH26" s="193"/>
      <c r="BI26" s="187"/>
      <c r="BJ26" s="48"/>
      <c r="BK26" s="48"/>
      <c r="BL26" s="189"/>
      <c r="BM26" s="189"/>
    </row>
    <row r="27" spans="1:70" ht="14.7" thickBot="1">
      <c r="A27" s="2"/>
      <c r="B27" s="321"/>
      <c r="C27" s="321"/>
      <c r="D27" s="321"/>
      <c r="E27" s="321"/>
      <c r="F27" s="321"/>
      <c r="G27" s="4"/>
      <c r="H27" s="646"/>
      <c r="I27" s="646"/>
      <c r="K27" s="653"/>
      <c r="L27" s="654"/>
      <c r="M27" s="653"/>
      <c r="N27" s="654"/>
      <c r="O27" s="653"/>
      <c r="P27" s="654"/>
      <c r="R27" s="640"/>
      <c r="S27" s="641"/>
      <c r="T27" s="640"/>
      <c r="U27" s="641"/>
      <c r="V27" s="640"/>
      <c r="W27" s="641"/>
      <c r="Y27" s="267"/>
      <c r="Z27" s="267"/>
      <c r="AA27" s="267"/>
      <c r="AB27" s="267"/>
      <c r="AC27" s="267"/>
      <c r="AD27" s="267"/>
      <c r="AF27" s="428"/>
      <c r="AG27" s="429"/>
      <c r="AH27" s="430"/>
      <c r="AI27" s="428"/>
      <c r="AJ27" s="429"/>
      <c r="AK27" s="430"/>
      <c r="AL27" s="428"/>
      <c r="AM27" s="429"/>
      <c r="AN27" s="430"/>
      <c r="AO27" s="428"/>
      <c r="AP27" s="429"/>
      <c r="AQ27" s="430"/>
      <c r="AR27" s="428"/>
      <c r="AS27" s="429"/>
      <c r="AT27" s="430"/>
      <c r="AV27" s="413"/>
      <c r="AW27" s="414"/>
      <c r="AX27" s="414"/>
      <c r="AY27" s="414"/>
      <c r="AZ27" s="414"/>
      <c r="BA27" s="414"/>
      <c r="BB27" s="415"/>
      <c r="BD27" s="148"/>
      <c r="BE27" s="52"/>
      <c r="BF27" s="149"/>
      <c r="BH27" s="193"/>
      <c r="BI27" s="187"/>
      <c r="BJ27" s="48"/>
      <c r="BK27" s="48"/>
      <c r="BL27" s="189"/>
      <c r="BM27" s="189"/>
    </row>
    <row r="28" spans="1:70" ht="17.100000000000001" thickBot="1">
      <c r="A28" s="2"/>
      <c r="B28" s="321"/>
      <c r="C28" s="321"/>
      <c r="D28" s="321"/>
      <c r="E28" s="321"/>
      <c r="F28" s="321"/>
      <c r="G28" s="4"/>
      <c r="H28" s="646"/>
      <c r="I28" s="646"/>
      <c r="K28" s="655"/>
      <c r="L28" s="656"/>
      <c r="M28" s="655"/>
      <c r="N28" s="656"/>
      <c r="O28" s="655"/>
      <c r="P28" s="656"/>
      <c r="R28" s="642"/>
      <c r="S28" s="643"/>
      <c r="T28" s="642"/>
      <c r="U28" s="643"/>
      <c r="V28" s="642"/>
      <c r="W28" s="643"/>
      <c r="Y28" s="630"/>
      <c r="Z28" s="630"/>
      <c r="AA28" s="630"/>
      <c r="AB28" s="630"/>
      <c r="AC28" s="630"/>
      <c r="AD28" s="630"/>
      <c r="AV28" s="134" t="s">
        <v>100</v>
      </c>
      <c r="BD28" s="51" t="s">
        <v>178</v>
      </c>
      <c r="BE28" s="5"/>
      <c r="BF28" s="147"/>
      <c r="BH28" s="193"/>
      <c r="BI28" s="187"/>
      <c r="BJ28" s="48"/>
      <c r="BK28" s="48"/>
      <c r="BL28" s="189"/>
      <c r="BM28" s="189"/>
    </row>
    <row r="29" spans="1:70" ht="14.7" customHeight="1">
      <c r="A29" s="2"/>
      <c r="B29" s="321"/>
      <c r="C29" s="321"/>
      <c r="D29" s="321"/>
      <c r="E29" s="321"/>
      <c r="F29" s="321"/>
      <c r="G29" s="4"/>
      <c r="H29" s="646"/>
      <c r="I29" s="646"/>
      <c r="K29" s="2"/>
      <c r="L29" s="2"/>
      <c r="M29" s="2"/>
      <c r="N29" s="2"/>
      <c r="O29" s="2"/>
      <c r="P29" s="2"/>
      <c r="R29" s="2"/>
      <c r="S29" s="2"/>
      <c r="T29" s="2"/>
      <c r="U29" s="2"/>
      <c r="V29" s="2"/>
      <c r="W29" s="2"/>
      <c r="AF29" s="196" t="s">
        <v>211</v>
      </c>
      <c r="AG29" s="196"/>
      <c r="AH29" s="196"/>
      <c r="AI29" s="196"/>
      <c r="AJ29" s="196"/>
      <c r="AK29" s="196"/>
      <c r="AL29" s="196"/>
      <c r="AM29" s="196"/>
      <c r="AN29" s="196"/>
      <c r="AO29" s="196"/>
      <c r="AP29" s="196" t="s">
        <v>212</v>
      </c>
      <c r="AV29" s="360" t="s">
        <v>209</v>
      </c>
      <c r="AW29" s="361"/>
      <c r="AX29" s="361"/>
      <c r="AY29" s="361"/>
      <c r="AZ29" s="361"/>
      <c r="BA29" s="361"/>
      <c r="BB29" s="362"/>
      <c r="BD29" s="51" t="s">
        <v>210</v>
      </c>
      <c r="BE29" s="5"/>
      <c r="BF29" s="147"/>
      <c r="BH29" s="193"/>
      <c r="BI29" s="187"/>
      <c r="BJ29" s="48"/>
      <c r="BK29" s="48"/>
      <c r="BL29" s="188"/>
      <c r="BM29" s="189"/>
    </row>
    <row r="30" spans="1:70">
      <c r="A30" s="2"/>
      <c r="B30" s="321"/>
      <c r="C30" s="321"/>
      <c r="D30" s="321"/>
      <c r="E30" s="321"/>
      <c r="F30" s="321"/>
      <c r="G30" s="4"/>
      <c r="H30" s="646"/>
      <c r="I30" s="646"/>
      <c r="K30" s="2"/>
      <c r="L30" s="2"/>
      <c r="M30" s="2"/>
      <c r="N30" s="2"/>
      <c r="O30" s="2"/>
      <c r="P30" s="2"/>
      <c r="R30" s="2"/>
      <c r="S30" s="2"/>
      <c r="T30" s="2"/>
      <c r="U30" s="2"/>
      <c r="V30" s="2"/>
      <c r="W30" s="2"/>
      <c r="Y30" s="627" t="s">
        <v>213</v>
      </c>
      <c r="Z30" s="627"/>
      <c r="AA30" s="627" t="s">
        <v>214</v>
      </c>
      <c r="AB30" s="627"/>
      <c r="AC30" s="627" t="s">
        <v>215</v>
      </c>
      <c r="AD30" s="627"/>
      <c r="AF30" s="196" t="s">
        <v>216</v>
      </c>
      <c r="AG30" s="196"/>
      <c r="AH30" s="196"/>
      <c r="AI30" s="196"/>
      <c r="AJ30" s="196"/>
      <c r="AK30" s="196"/>
      <c r="AL30" s="196"/>
      <c r="AM30" s="196"/>
      <c r="AN30" s="196"/>
      <c r="AO30" s="196"/>
      <c r="AP30" s="196"/>
      <c r="AV30" s="279"/>
      <c r="AW30" s="280"/>
      <c r="AX30" s="280"/>
      <c r="AY30" s="280"/>
      <c r="AZ30" s="280"/>
      <c r="BA30" s="280"/>
      <c r="BB30" s="281"/>
      <c r="BD30" s="51"/>
      <c r="BE30" s="5"/>
      <c r="BF30" s="147"/>
      <c r="BH30" s="193"/>
      <c r="BI30" s="187"/>
      <c r="BJ30" s="48"/>
      <c r="BK30" s="48"/>
      <c r="BL30" s="189"/>
      <c r="BM30" s="189"/>
    </row>
    <row r="31" spans="1:70" ht="14.7" thickBot="1">
      <c r="A31" s="2"/>
      <c r="B31" s="321"/>
      <c r="C31" s="321"/>
      <c r="D31" s="321"/>
      <c r="E31" s="321"/>
      <c r="F31" s="321"/>
      <c r="G31" s="4"/>
      <c r="H31" s="646"/>
      <c r="I31" s="646"/>
      <c r="K31" s="637" t="s">
        <v>217</v>
      </c>
      <c r="L31" s="637"/>
      <c r="M31" s="637" t="s">
        <v>217</v>
      </c>
      <c r="N31" s="637"/>
      <c r="O31" s="637" t="s">
        <v>217</v>
      </c>
      <c r="P31" s="637"/>
      <c r="R31" s="637" t="s">
        <v>217</v>
      </c>
      <c r="S31" s="637"/>
      <c r="T31" s="637" t="s">
        <v>217</v>
      </c>
      <c r="U31" s="637"/>
      <c r="V31" s="637" t="s">
        <v>217</v>
      </c>
      <c r="W31" s="637"/>
      <c r="Y31" s="267">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31" s="267"/>
      <c r="AA31" s="267">
        <f>'ZEV Baseline &amp; Reporting Year'!N27+'ZEV Baseline &amp; Reporting Year'!P27+'ZEV Baseline &amp; Reporting Year'!R27+'ZEV Baseline &amp; Reporting Year'!N28+'ZEV Baseline &amp; Reporting Year'!P28+'ZEV Baseline &amp; Reporting Year'!R28</f>
        <v>0</v>
      </c>
      <c r="AB31" s="267"/>
      <c r="AC31" s="267">
        <f>'ZEV Baseline &amp; Reporting Year'!T27+'ZEV Baseline &amp; Reporting Year'!V27+'ZEV Baseline &amp; Reporting Year'!X27+'ZEV Baseline &amp; Reporting Year'!T28+'ZEV Baseline &amp; Reporting Year'!V28+'ZEV Baseline &amp; Reporting Year'!X28</f>
        <v>0</v>
      </c>
      <c r="AD31" s="267"/>
      <c r="AF31" s="196" t="s">
        <v>218</v>
      </c>
      <c r="AG31" s="196"/>
      <c r="AH31" s="196"/>
      <c r="AI31" s="196"/>
      <c r="AJ31" s="196"/>
      <c r="AK31" s="196"/>
      <c r="AL31" s="196"/>
      <c r="AM31" s="196"/>
      <c r="AN31" s="196"/>
      <c r="AO31" s="196"/>
      <c r="AP31" s="196"/>
      <c r="AV31" s="279"/>
      <c r="AW31" s="280"/>
      <c r="AX31" s="280"/>
      <c r="AY31" s="280"/>
      <c r="AZ31" s="280"/>
      <c r="BA31" s="280"/>
      <c r="BB31" s="281"/>
      <c r="BD31" s="51"/>
      <c r="BE31" s="5"/>
      <c r="BF31" s="147"/>
      <c r="BH31" s="193"/>
      <c r="BI31" s="187"/>
      <c r="BJ31" s="48"/>
      <c r="BK31" s="48"/>
      <c r="BL31" s="189"/>
      <c r="BM31" s="189"/>
    </row>
    <row r="32" spans="1:70" ht="14.7" thickBot="1">
      <c r="A32" s="2"/>
      <c r="B32" s="321"/>
      <c r="C32" s="321"/>
      <c r="D32" s="321"/>
      <c r="E32" s="321"/>
      <c r="F32" s="321"/>
      <c r="G32" s="4"/>
      <c r="H32" s="646"/>
      <c r="I32" s="646"/>
      <c r="K32" s="669">
        <f>IF(Admin!K38&gt;= 1, 1, Admin!$Y$4*Admin!K24)</f>
        <v>0.14985000000000001</v>
      </c>
      <c r="L32" s="670"/>
      <c r="M32" s="669">
        <f>IF(Admin!M38&gt;= 1, 1, Admin!$Y$4*Admin!M24)</f>
        <v>0.14985000000000001</v>
      </c>
      <c r="N32" s="670"/>
      <c r="O32" s="669">
        <f>IF(Admin!O38&gt;= 1, 1, Admin!$Y$4*Admin!O24)</f>
        <v>0.14985000000000001</v>
      </c>
      <c r="P32" s="670"/>
      <c r="R32" s="631">
        <f>Admin!K32*Y24</f>
        <v>0</v>
      </c>
      <c r="S32" s="632"/>
      <c r="T32" s="631">
        <f>Admin!M32*AA24</f>
        <v>0</v>
      </c>
      <c r="U32" s="632"/>
      <c r="V32" s="631">
        <f>Admin!O32*AC24</f>
        <v>0</v>
      </c>
      <c r="W32" s="632"/>
      <c r="Y32" s="267"/>
      <c r="Z32" s="267"/>
      <c r="AA32" s="267"/>
      <c r="AB32" s="267"/>
      <c r="AC32" s="267"/>
      <c r="AD32" s="267"/>
      <c r="AF32" s="196" t="s">
        <v>219</v>
      </c>
      <c r="AG32" s="196"/>
      <c r="AH32" s="196"/>
      <c r="AI32" s="196"/>
      <c r="AJ32" s="196"/>
      <c r="AK32" s="196"/>
      <c r="AL32" s="196"/>
      <c r="AM32" s="196"/>
      <c r="AN32" s="196"/>
      <c r="AO32" s="196"/>
      <c r="AP32" s="196"/>
      <c r="AV32" s="363"/>
      <c r="AW32" s="364"/>
      <c r="AX32" s="364"/>
      <c r="AY32" s="364"/>
      <c r="AZ32" s="364"/>
      <c r="BA32" s="364"/>
      <c r="BB32" s="365"/>
      <c r="BD32" s="148"/>
      <c r="BE32" s="52"/>
      <c r="BF32" s="149"/>
      <c r="BH32" s="193"/>
      <c r="BI32" s="187"/>
      <c r="BJ32" s="48"/>
      <c r="BK32" s="48"/>
      <c r="BL32" s="189"/>
      <c r="BM32" s="189"/>
    </row>
    <row r="33" spans="1:65" ht="17.100000000000001" thickBot="1">
      <c r="A33" s="2"/>
      <c r="B33" s="321"/>
      <c r="C33" s="321"/>
      <c r="D33" s="321"/>
      <c r="E33" s="321"/>
      <c r="F33" s="321"/>
      <c r="G33" s="4"/>
      <c r="H33" s="646"/>
      <c r="I33" s="646"/>
      <c r="K33" s="671"/>
      <c r="L33" s="672"/>
      <c r="M33" s="671"/>
      <c r="N33" s="672"/>
      <c r="O33" s="671"/>
      <c r="P33" s="672"/>
      <c r="R33" s="633"/>
      <c r="S33" s="634"/>
      <c r="T33" s="633"/>
      <c r="U33" s="634"/>
      <c r="V33" s="633"/>
      <c r="W33" s="634"/>
      <c r="Y33" s="267"/>
      <c r="Z33" s="267"/>
      <c r="AA33" s="267"/>
      <c r="AB33" s="267"/>
      <c r="AC33" s="267"/>
      <c r="AD33" s="267"/>
      <c r="AF33" s="196" t="s">
        <v>220</v>
      </c>
      <c r="AG33" s="196"/>
      <c r="AH33" s="196"/>
      <c r="AI33" s="196"/>
      <c r="AJ33" s="196"/>
      <c r="AK33" s="196"/>
      <c r="AL33" s="196"/>
      <c r="AM33" s="196"/>
      <c r="AN33" s="196"/>
      <c r="AO33" s="196"/>
      <c r="AP33" s="196"/>
      <c r="AV33" s="134" t="s">
        <v>85</v>
      </c>
      <c r="BD33" s="51" t="s">
        <v>178</v>
      </c>
      <c r="BE33" s="5"/>
      <c r="BF33" s="147"/>
      <c r="BH33" s="193"/>
      <c r="BI33" s="187"/>
      <c r="BJ33" s="48"/>
      <c r="BK33" s="48"/>
      <c r="BL33" s="189"/>
      <c r="BM33" s="189"/>
    </row>
    <row r="34" spans="1:65" ht="14.4" customHeight="1">
      <c r="A34" s="2"/>
      <c r="B34" s="321"/>
      <c r="C34" s="321"/>
      <c r="D34" s="321"/>
      <c r="E34" s="321"/>
      <c r="F34" s="321"/>
      <c r="G34" s="4"/>
      <c r="H34" s="646"/>
      <c r="I34" s="646"/>
      <c r="K34" s="671"/>
      <c r="L34" s="672"/>
      <c r="M34" s="671"/>
      <c r="N34" s="672"/>
      <c r="O34" s="671"/>
      <c r="P34" s="672"/>
      <c r="R34" s="633"/>
      <c r="S34" s="634"/>
      <c r="T34" s="633"/>
      <c r="U34" s="634"/>
      <c r="V34" s="633"/>
      <c r="W34" s="634"/>
      <c r="Y34" s="267"/>
      <c r="Z34" s="267"/>
      <c r="AA34" s="267"/>
      <c r="AB34" s="267"/>
      <c r="AC34" s="267"/>
      <c r="AD34" s="267"/>
      <c r="AF34" s="1" t="s">
        <v>221</v>
      </c>
      <c r="AV34" s="440" t="s">
        <v>293</v>
      </c>
      <c r="AW34" s="441"/>
      <c r="AX34" s="441"/>
      <c r="AY34" s="441"/>
      <c r="AZ34" s="441"/>
      <c r="BA34" s="441"/>
      <c r="BB34" s="442"/>
      <c r="BD34" s="51" t="s">
        <v>184</v>
      </c>
      <c r="BE34" s="5"/>
      <c r="BF34" s="147"/>
      <c r="BH34" s="193"/>
      <c r="BI34" s="187"/>
      <c r="BJ34" s="48"/>
      <c r="BK34" s="48"/>
      <c r="BL34" s="188"/>
      <c r="BM34" s="189"/>
    </row>
    <row r="35" spans="1:65">
      <c r="A35" s="2"/>
      <c r="B35" s="321"/>
      <c r="C35" s="321"/>
      <c r="D35" s="321"/>
      <c r="E35" s="321"/>
      <c r="F35" s="321"/>
      <c r="G35" s="4"/>
      <c r="H35" s="646"/>
      <c r="I35" s="646"/>
      <c r="K35" s="671"/>
      <c r="L35" s="672"/>
      <c r="M35" s="671"/>
      <c r="N35" s="672"/>
      <c r="O35" s="671"/>
      <c r="P35" s="672"/>
      <c r="R35" s="633"/>
      <c r="S35" s="634"/>
      <c r="T35" s="633"/>
      <c r="U35" s="634"/>
      <c r="V35" s="633"/>
      <c r="W35" s="634"/>
      <c r="Y35" s="630"/>
      <c r="Z35" s="630"/>
      <c r="AA35" s="630"/>
      <c r="AB35" s="630"/>
      <c r="AC35" s="630"/>
      <c r="AD35" s="630"/>
      <c r="AV35" s="411"/>
      <c r="AW35" s="327"/>
      <c r="AX35" s="327"/>
      <c r="AY35" s="327"/>
      <c r="AZ35" s="327"/>
      <c r="BA35" s="327"/>
      <c r="BB35" s="412"/>
      <c r="BD35" s="51"/>
      <c r="BE35" s="5"/>
      <c r="BF35" s="147"/>
      <c r="BH35" s="193"/>
      <c r="BI35" s="187"/>
      <c r="BJ35" s="48"/>
      <c r="BK35" s="48"/>
      <c r="BL35" s="189"/>
      <c r="BM35" s="189"/>
    </row>
    <row r="36" spans="1:65" ht="14.7" thickBot="1">
      <c r="A36" s="2"/>
      <c r="B36" s="321"/>
      <c r="C36" s="321"/>
      <c r="D36" s="321"/>
      <c r="E36" s="321"/>
      <c r="F36" s="321"/>
      <c r="G36" s="4"/>
      <c r="H36" s="646"/>
      <c r="I36" s="646"/>
      <c r="K36" s="673"/>
      <c r="L36" s="674"/>
      <c r="M36" s="673"/>
      <c r="N36" s="674"/>
      <c r="O36" s="673"/>
      <c r="P36" s="674"/>
      <c r="R36" s="635"/>
      <c r="S36" s="636"/>
      <c r="T36" s="635"/>
      <c r="U36" s="636"/>
      <c r="V36" s="635"/>
      <c r="W36" s="636"/>
      <c r="AV36" s="411"/>
      <c r="AW36" s="327"/>
      <c r="AX36" s="327"/>
      <c r="AY36" s="327"/>
      <c r="AZ36" s="327"/>
      <c r="BA36" s="327"/>
      <c r="BB36" s="412"/>
      <c r="BD36" s="51"/>
      <c r="BE36" s="5"/>
      <c r="BF36" s="147"/>
      <c r="BH36" s="193"/>
      <c r="BI36" s="187"/>
      <c r="BJ36" s="48"/>
      <c r="BK36" s="48"/>
      <c r="BL36" s="189"/>
      <c r="BM36" s="189"/>
    </row>
    <row r="37" spans="1:65" ht="14.7" thickBot="1">
      <c r="A37" s="2"/>
      <c r="B37" s="321"/>
      <c r="C37" s="321"/>
      <c r="D37" s="321"/>
      <c r="E37" s="321"/>
      <c r="F37" s="321"/>
      <c r="G37" s="4"/>
      <c r="H37" s="646"/>
      <c r="I37" s="646"/>
      <c r="K37" s="637" t="s">
        <v>222</v>
      </c>
      <c r="L37" s="637"/>
      <c r="M37" s="637" t="s">
        <v>222</v>
      </c>
      <c r="N37" s="637"/>
      <c r="O37" s="637" t="s">
        <v>222</v>
      </c>
      <c r="P37" s="637"/>
      <c r="R37" s="637" t="s">
        <v>222</v>
      </c>
      <c r="S37" s="637"/>
      <c r="T37" s="637" t="s">
        <v>222</v>
      </c>
      <c r="U37" s="637"/>
      <c r="V37" s="637" t="s">
        <v>222</v>
      </c>
      <c r="W37" s="637"/>
      <c r="Y37" s="627" t="s">
        <v>223</v>
      </c>
      <c r="Z37" s="627"/>
      <c r="AA37" s="627" t="s">
        <v>224</v>
      </c>
      <c r="AB37" s="627"/>
      <c r="AC37" s="627" t="s">
        <v>225</v>
      </c>
      <c r="AD37" s="627"/>
      <c r="AV37" s="413"/>
      <c r="AW37" s="414"/>
      <c r="AX37" s="414"/>
      <c r="AY37" s="414"/>
      <c r="AZ37" s="414"/>
      <c r="BA37" s="414"/>
      <c r="BB37" s="415"/>
      <c r="BD37" s="148"/>
      <c r="BE37" s="52"/>
      <c r="BF37" s="149"/>
      <c r="BH37" s="193"/>
      <c r="BI37" s="187"/>
      <c r="BJ37" s="48"/>
      <c r="BK37" s="48"/>
      <c r="BL37" s="189"/>
      <c r="BM37" s="189"/>
    </row>
    <row r="38" spans="1:65" ht="17.100000000000001" thickBot="1">
      <c r="A38" s="2"/>
      <c r="B38" s="644"/>
      <c r="C38" s="644"/>
      <c r="D38" s="644"/>
      <c r="E38" s="644"/>
      <c r="F38" s="644"/>
      <c r="G38" s="4"/>
      <c r="H38" s="647"/>
      <c r="I38" s="647"/>
      <c r="K38" s="669">
        <f>'REPORT CARD'!K64</f>
        <v>0.1</v>
      </c>
      <c r="L38" s="670"/>
      <c r="M38" s="669">
        <f>'REPORT CARD'!K66</f>
        <v>0.1</v>
      </c>
      <c r="N38" s="670"/>
      <c r="O38" s="669">
        <f>'REPORT CARD'!K68</f>
        <v>0.1</v>
      </c>
      <c r="P38" s="670"/>
      <c r="R38" s="631">
        <f>Admin!K38*Y24</f>
        <v>0</v>
      </c>
      <c r="S38" s="632"/>
      <c r="T38" s="631">
        <f>Admin!M38*AA24</f>
        <v>0</v>
      </c>
      <c r="U38" s="632"/>
      <c r="V38" s="631">
        <f>Admin!O38*AC24</f>
        <v>0</v>
      </c>
      <c r="W38" s="632"/>
      <c r="Y38" s="628">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0</v>
      </c>
      <c r="Z38" s="628"/>
      <c r="AA38" s="629">
        <f>'ZEV Baseline &amp; Reporting Year'!N33+'ZEV Baseline &amp; Reporting Year'!P33+'ZEV Baseline &amp; Reporting Year'!R33+'ZEV Baseline &amp; Reporting Year'!N34+'ZEV Baseline &amp; Reporting Year'!P34+'ZEV Baseline &amp; Reporting Year'!R34</f>
        <v>0</v>
      </c>
      <c r="AB38" s="629"/>
      <c r="AC38" s="629">
        <f>'ZEV Baseline &amp; Reporting Year'!R33+'ZEV Baseline &amp; Reporting Year'!T33+'ZEV Baseline &amp; Reporting Year'!V33+'ZEV Baseline &amp; Reporting Year'!X33+'ZEV Baseline &amp; Reporting Year'!T34+'ZEV Baseline &amp; Reporting Year'!V34+'ZEV Baseline &amp; Reporting Year'!X34</f>
        <v>0</v>
      </c>
      <c r="AD38" s="629"/>
      <c r="AV38" s="134" t="s">
        <v>86</v>
      </c>
      <c r="BD38" s="51" t="s">
        <v>178</v>
      </c>
      <c r="BE38" s="5"/>
      <c r="BF38" s="147"/>
      <c r="BH38" s="193"/>
      <c r="BI38" s="187"/>
      <c r="BJ38" s="48"/>
      <c r="BK38" s="48"/>
      <c r="BL38" s="189"/>
      <c r="BM38" s="189"/>
    </row>
    <row r="39" spans="1:65">
      <c r="A39" s="2"/>
      <c r="B39" s="321"/>
      <c r="C39" s="321"/>
      <c r="D39" s="321"/>
      <c r="E39" s="321"/>
      <c r="F39" s="321"/>
      <c r="G39" s="4"/>
      <c r="H39" s="645">
        <v>3</v>
      </c>
      <c r="I39" s="645" t="s">
        <v>226</v>
      </c>
      <c r="K39" s="671"/>
      <c r="L39" s="672"/>
      <c r="M39" s="671"/>
      <c r="N39" s="672"/>
      <c r="O39" s="671"/>
      <c r="P39" s="672"/>
      <c r="R39" s="633"/>
      <c r="S39" s="634"/>
      <c r="T39" s="633"/>
      <c r="U39" s="634"/>
      <c r="V39" s="633"/>
      <c r="W39" s="634"/>
      <c r="Y39" s="628"/>
      <c r="Z39" s="628"/>
      <c r="AA39" s="629"/>
      <c r="AB39" s="629"/>
      <c r="AC39" s="629"/>
      <c r="AD39" s="629"/>
      <c r="AV39" s="440" t="s">
        <v>227</v>
      </c>
      <c r="AW39" s="441"/>
      <c r="AX39" s="441"/>
      <c r="AY39" s="441"/>
      <c r="AZ39" s="441"/>
      <c r="BA39" s="441"/>
      <c r="BB39" s="442"/>
      <c r="BD39" s="51" t="s">
        <v>184</v>
      </c>
      <c r="BE39" s="5"/>
      <c r="BF39" s="147"/>
      <c r="BH39" s="193"/>
      <c r="BI39" s="187"/>
      <c r="BJ39" s="48"/>
      <c r="BK39" s="48"/>
      <c r="BL39" s="188"/>
      <c r="BM39" s="189"/>
    </row>
    <row r="40" spans="1:65">
      <c r="A40" s="2"/>
      <c r="B40" s="321"/>
      <c r="C40" s="321"/>
      <c r="D40" s="321"/>
      <c r="E40" s="321"/>
      <c r="F40" s="321"/>
      <c r="G40" s="4"/>
      <c r="H40" s="646"/>
      <c r="I40" s="646"/>
      <c r="K40" s="671"/>
      <c r="L40" s="672"/>
      <c r="M40" s="671"/>
      <c r="N40" s="672"/>
      <c r="O40" s="671"/>
      <c r="P40" s="672"/>
      <c r="R40" s="633"/>
      <c r="S40" s="634"/>
      <c r="T40" s="633"/>
      <c r="U40" s="634"/>
      <c r="V40" s="633"/>
      <c r="W40" s="634"/>
      <c r="Y40" s="628"/>
      <c r="Z40" s="628"/>
      <c r="AA40" s="629"/>
      <c r="AB40" s="629"/>
      <c r="AC40" s="629"/>
      <c r="AD40" s="629"/>
      <c r="AV40" s="411"/>
      <c r="AW40" s="327"/>
      <c r="AX40" s="327"/>
      <c r="AY40" s="327"/>
      <c r="AZ40" s="327"/>
      <c r="BA40" s="327"/>
      <c r="BB40" s="412"/>
      <c r="BD40" s="51"/>
      <c r="BE40" s="5"/>
      <c r="BF40" s="147"/>
      <c r="BH40" s="193"/>
      <c r="BI40" s="187"/>
      <c r="BJ40" s="48"/>
      <c r="BK40" s="48"/>
      <c r="BL40" s="189"/>
      <c r="BM40" s="189"/>
    </row>
    <row r="41" spans="1:65">
      <c r="A41" s="2"/>
      <c r="B41" s="321"/>
      <c r="C41" s="321"/>
      <c r="D41" s="321"/>
      <c r="E41" s="321"/>
      <c r="F41" s="321"/>
      <c r="G41" s="4"/>
      <c r="H41" s="646"/>
      <c r="I41" s="646"/>
      <c r="K41" s="671"/>
      <c r="L41" s="672"/>
      <c r="M41" s="671"/>
      <c r="N41" s="672"/>
      <c r="O41" s="671"/>
      <c r="P41" s="672"/>
      <c r="R41" s="633"/>
      <c r="S41" s="634"/>
      <c r="T41" s="633"/>
      <c r="U41" s="634"/>
      <c r="V41" s="633"/>
      <c r="W41" s="634"/>
      <c r="Y41" s="628"/>
      <c r="Z41" s="628"/>
      <c r="AA41" s="629"/>
      <c r="AB41" s="629"/>
      <c r="AC41" s="629"/>
      <c r="AD41" s="629"/>
      <c r="AV41" s="411"/>
      <c r="AW41" s="327"/>
      <c r="AX41" s="327"/>
      <c r="AY41" s="327"/>
      <c r="AZ41" s="327"/>
      <c r="BA41" s="327"/>
      <c r="BB41" s="412"/>
      <c r="BD41" s="51"/>
      <c r="BE41" s="5"/>
      <c r="BF41" s="147"/>
      <c r="BH41" s="193"/>
      <c r="BI41" s="187"/>
      <c r="BJ41" s="48"/>
      <c r="BK41" s="48"/>
      <c r="BL41" s="189"/>
      <c r="BM41" s="189"/>
    </row>
    <row r="42" spans="1:65" ht="14.7" thickBot="1">
      <c r="A42" s="2"/>
      <c r="B42" s="321"/>
      <c r="C42" s="321"/>
      <c r="D42" s="321"/>
      <c r="E42" s="321"/>
      <c r="F42" s="321"/>
      <c r="G42" s="4"/>
      <c r="H42" s="646"/>
      <c r="I42" s="646"/>
      <c r="K42" s="673"/>
      <c r="L42" s="674"/>
      <c r="M42" s="673"/>
      <c r="N42" s="674"/>
      <c r="O42" s="673"/>
      <c r="P42" s="674"/>
      <c r="R42" s="635"/>
      <c r="S42" s="636"/>
      <c r="T42" s="635"/>
      <c r="U42" s="636"/>
      <c r="V42" s="635"/>
      <c r="W42" s="636"/>
      <c r="Y42" s="628"/>
      <c r="Z42" s="628"/>
      <c r="AA42" s="629"/>
      <c r="AB42" s="629"/>
      <c r="AC42" s="629"/>
      <c r="AD42" s="629"/>
      <c r="AV42" s="413"/>
      <c r="AW42" s="414"/>
      <c r="AX42" s="414"/>
      <c r="AY42" s="414"/>
      <c r="AZ42" s="414"/>
      <c r="BA42" s="414"/>
      <c r="BB42" s="415"/>
      <c r="BD42" s="148"/>
      <c r="BE42" s="52"/>
      <c r="BF42" s="149"/>
      <c r="BH42" s="193"/>
      <c r="BI42" s="187"/>
      <c r="BJ42" s="48"/>
      <c r="BK42" s="48"/>
      <c r="BL42" s="189"/>
      <c r="BM42" s="189"/>
    </row>
    <row r="43" spans="1:65" ht="17.100000000000001" thickBot="1">
      <c r="A43" s="2"/>
      <c r="B43" s="321"/>
      <c r="C43" s="321"/>
      <c r="D43" s="321"/>
      <c r="E43" s="321"/>
      <c r="F43" s="321"/>
      <c r="G43" s="4"/>
      <c r="H43" s="646"/>
      <c r="I43" s="646"/>
      <c r="K43" s="2"/>
      <c r="L43" s="2"/>
      <c r="M43" s="2"/>
      <c r="N43" s="2"/>
      <c r="O43" s="2"/>
      <c r="P43" s="2"/>
      <c r="R43" s="2"/>
      <c r="S43" s="2"/>
      <c r="T43" s="2"/>
      <c r="U43" s="2"/>
      <c r="V43" s="2"/>
      <c r="W43" s="2"/>
      <c r="AV43" s="134" t="s">
        <v>87</v>
      </c>
      <c r="BD43" s="51" t="s">
        <v>178</v>
      </c>
      <c r="BE43" s="5"/>
      <c r="BF43" s="147"/>
      <c r="BH43" s="193"/>
      <c r="BI43" s="187"/>
      <c r="BJ43" s="48"/>
      <c r="BK43" s="48"/>
      <c r="BL43" s="189"/>
      <c r="BM43" s="189"/>
    </row>
    <row r="44" spans="1:65" ht="14.7" customHeight="1">
      <c r="A44" s="2"/>
      <c r="B44" s="321"/>
      <c r="C44" s="321"/>
      <c r="D44" s="321"/>
      <c r="E44" s="321"/>
      <c r="F44" s="321"/>
      <c r="G44" s="4"/>
      <c r="H44" s="646"/>
      <c r="I44" s="646"/>
      <c r="K44" s="2"/>
      <c r="L44" s="2"/>
      <c r="M44" s="2"/>
      <c r="N44" s="2"/>
      <c r="O44" s="2"/>
      <c r="P44" s="2"/>
      <c r="R44" s="2"/>
      <c r="S44" s="2"/>
      <c r="T44" s="2"/>
      <c r="U44" s="2"/>
      <c r="V44" s="2"/>
      <c r="W44" s="2"/>
      <c r="AV44" s="440" t="s">
        <v>228</v>
      </c>
      <c r="AW44" s="441"/>
      <c r="AX44" s="441"/>
      <c r="AY44" s="441"/>
      <c r="AZ44" s="441"/>
      <c r="BA44" s="441"/>
      <c r="BB44" s="442"/>
      <c r="BD44" s="51" t="s">
        <v>229</v>
      </c>
      <c r="BE44" s="5"/>
      <c r="BF44" s="147"/>
      <c r="BH44" s="193"/>
      <c r="BI44" s="187"/>
      <c r="BJ44" s="48"/>
      <c r="BK44" s="48"/>
      <c r="BL44" s="188"/>
      <c r="BM44" s="189"/>
    </row>
    <row r="45" spans="1:65" ht="14.7" thickBot="1">
      <c r="A45" s="2"/>
      <c r="B45" s="321"/>
      <c r="C45" s="321"/>
      <c r="D45" s="321"/>
      <c r="E45" s="321"/>
      <c r="F45" s="321"/>
      <c r="G45" s="4"/>
      <c r="H45" s="646"/>
      <c r="I45" s="646"/>
      <c r="K45" s="637" t="s">
        <v>230</v>
      </c>
      <c r="L45" s="637"/>
      <c r="M45" s="637" t="s">
        <v>230</v>
      </c>
      <c r="N45" s="637"/>
      <c r="O45" s="637" t="s">
        <v>230</v>
      </c>
      <c r="P45" s="637"/>
      <c r="R45" s="637" t="s">
        <v>230</v>
      </c>
      <c r="S45" s="637"/>
      <c r="T45" s="637" t="s">
        <v>230</v>
      </c>
      <c r="U45" s="637"/>
      <c r="V45" s="637" t="s">
        <v>230</v>
      </c>
      <c r="W45" s="637"/>
      <c r="AV45" s="411"/>
      <c r="AW45" s="327"/>
      <c r="AX45" s="327"/>
      <c r="AY45" s="327"/>
      <c r="AZ45" s="327"/>
      <c r="BA45" s="327"/>
      <c r="BB45" s="412"/>
      <c r="BD45" s="51"/>
      <c r="BE45" s="5"/>
      <c r="BF45" s="147"/>
      <c r="BH45" s="193"/>
      <c r="BI45" s="187"/>
      <c r="BJ45" s="48"/>
      <c r="BK45" s="48"/>
      <c r="BL45" s="189"/>
      <c r="BM45" s="189"/>
    </row>
    <row r="46" spans="1:65">
      <c r="A46" s="2"/>
      <c r="B46" s="321"/>
      <c r="C46" s="321"/>
      <c r="D46" s="321"/>
      <c r="E46" s="321"/>
      <c r="F46" s="321"/>
      <c r="G46" s="4"/>
      <c r="H46" s="646"/>
      <c r="I46" s="646"/>
      <c r="K46" s="687">
        <f>Admin!$Y$4*Admin!K38</f>
        <v>9.9900000000000003E-2</v>
      </c>
      <c r="L46" s="688"/>
      <c r="M46" s="687">
        <f>Admin!$Y$4*Admin!M38</f>
        <v>9.9900000000000003E-2</v>
      </c>
      <c r="N46" s="688"/>
      <c r="O46" s="687">
        <f>Admin!$Y$4*Admin!O38</f>
        <v>9.9900000000000003E-2</v>
      </c>
      <c r="P46" s="688"/>
      <c r="R46" s="726">
        <f>Admin!K46*Y24</f>
        <v>0</v>
      </c>
      <c r="S46" s="727"/>
      <c r="T46" s="726">
        <f>Admin!M46*AA24</f>
        <v>0</v>
      </c>
      <c r="U46" s="727"/>
      <c r="V46" s="726">
        <f>Admin!O46*AC24</f>
        <v>0</v>
      </c>
      <c r="W46" s="727"/>
      <c r="AV46" s="411"/>
      <c r="AW46" s="327"/>
      <c r="AX46" s="327"/>
      <c r="AY46" s="327"/>
      <c r="AZ46" s="327"/>
      <c r="BA46" s="327"/>
      <c r="BB46" s="412"/>
      <c r="BD46" s="51"/>
      <c r="BE46" s="5"/>
      <c r="BF46" s="147"/>
      <c r="BH46" s="193"/>
      <c r="BI46" s="187"/>
      <c r="BJ46" s="48"/>
      <c r="BK46" s="48"/>
      <c r="BL46" s="189"/>
      <c r="BM46" s="189"/>
    </row>
    <row r="47" spans="1:65" ht="14.7" thickBot="1">
      <c r="A47" s="2"/>
      <c r="B47" s="321"/>
      <c r="C47" s="321"/>
      <c r="D47" s="321"/>
      <c r="E47" s="321"/>
      <c r="F47" s="321"/>
      <c r="G47" s="4"/>
      <c r="H47" s="646"/>
      <c r="I47" s="646"/>
      <c r="K47" s="689"/>
      <c r="L47" s="690"/>
      <c r="M47" s="689"/>
      <c r="N47" s="690"/>
      <c r="O47" s="689"/>
      <c r="P47" s="690"/>
      <c r="R47" s="728"/>
      <c r="S47" s="729"/>
      <c r="T47" s="728"/>
      <c r="U47" s="729"/>
      <c r="V47" s="728"/>
      <c r="W47" s="729"/>
      <c r="AV47" s="413"/>
      <c r="AW47" s="414"/>
      <c r="AX47" s="414"/>
      <c r="AY47" s="414"/>
      <c r="AZ47" s="414"/>
      <c r="BA47" s="414"/>
      <c r="BB47" s="415"/>
      <c r="BD47" s="148"/>
      <c r="BE47" s="52"/>
      <c r="BF47" s="149"/>
      <c r="BH47" s="193"/>
      <c r="BI47" s="187"/>
      <c r="BJ47" s="48"/>
      <c r="BK47" s="48"/>
      <c r="BL47" s="189"/>
      <c r="BM47" s="189"/>
    </row>
    <row r="48" spans="1:65" ht="17.100000000000001" thickBot="1">
      <c r="A48" s="2"/>
      <c r="B48" s="321"/>
      <c r="C48" s="321"/>
      <c r="D48" s="321"/>
      <c r="E48" s="321"/>
      <c r="F48" s="321"/>
      <c r="G48" s="4"/>
      <c r="H48" s="646"/>
      <c r="I48" s="646"/>
      <c r="K48" s="689"/>
      <c r="L48" s="690"/>
      <c r="M48" s="689"/>
      <c r="N48" s="690"/>
      <c r="O48" s="689"/>
      <c r="P48" s="690"/>
      <c r="R48" s="728"/>
      <c r="S48" s="729"/>
      <c r="T48" s="728"/>
      <c r="U48" s="729"/>
      <c r="V48" s="728"/>
      <c r="W48" s="729"/>
      <c r="AV48" s="134" t="s">
        <v>88</v>
      </c>
      <c r="BD48" s="51" t="s">
        <v>178</v>
      </c>
      <c r="BE48" s="5"/>
      <c r="BF48" s="147"/>
      <c r="BH48" s="193"/>
      <c r="BI48" s="187"/>
      <c r="BJ48" s="48"/>
      <c r="BK48" s="48"/>
      <c r="BL48" s="189"/>
      <c r="BM48" s="189"/>
    </row>
    <row r="49" spans="1:65" ht="14.7" customHeight="1">
      <c r="A49" s="2"/>
      <c r="B49" s="321"/>
      <c r="C49" s="321"/>
      <c r="D49" s="321"/>
      <c r="E49" s="321"/>
      <c r="F49" s="321"/>
      <c r="G49" s="4"/>
      <c r="H49" s="646"/>
      <c r="I49" s="646"/>
      <c r="K49" s="689"/>
      <c r="L49" s="690"/>
      <c r="M49" s="689"/>
      <c r="N49" s="690"/>
      <c r="O49" s="689"/>
      <c r="P49" s="690"/>
      <c r="R49" s="728"/>
      <c r="S49" s="729"/>
      <c r="T49" s="728"/>
      <c r="U49" s="729"/>
      <c r="V49" s="728"/>
      <c r="W49" s="729"/>
      <c r="AV49" s="440" t="s">
        <v>231</v>
      </c>
      <c r="AW49" s="441"/>
      <c r="AX49" s="441"/>
      <c r="AY49" s="441"/>
      <c r="AZ49" s="441"/>
      <c r="BA49" s="441"/>
      <c r="BB49" s="442"/>
      <c r="BD49" s="51" t="s">
        <v>184</v>
      </c>
      <c r="BE49" s="5"/>
      <c r="BF49" s="147"/>
      <c r="BH49" s="193"/>
      <c r="BI49" s="187"/>
      <c r="BJ49" s="48"/>
      <c r="BK49" s="48"/>
      <c r="BL49" s="188"/>
      <c r="BM49" s="189"/>
    </row>
    <row r="50" spans="1:65" ht="14.7" thickBot="1">
      <c r="A50" s="2"/>
      <c r="B50" s="321"/>
      <c r="C50" s="321"/>
      <c r="D50" s="321"/>
      <c r="E50" s="321"/>
      <c r="F50" s="321"/>
      <c r="G50" s="4"/>
      <c r="H50" s="646"/>
      <c r="I50" s="646"/>
      <c r="K50" s="691"/>
      <c r="L50" s="692"/>
      <c r="M50" s="691"/>
      <c r="N50" s="692"/>
      <c r="O50" s="691"/>
      <c r="P50" s="692"/>
      <c r="R50" s="730"/>
      <c r="S50" s="731"/>
      <c r="T50" s="730"/>
      <c r="U50" s="731"/>
      <c r="V50" s="730"/>
      <c r="W50" s="731"/>
      <c r="AV50" s="411"/>
      <c r="AW50" s="327"/>
      <c r="AX50" s="327"/>
      <c r="AY50" s="327"/>
      <c r="AZ50" s="327"/>
      <c r="BA50" s="327"/>
      <c r="BB50" s="412"/>
      <c r="BD50" s="51"/>
      <c r="BE50" s="5"/>
      <c r="BF50" s="147"/>
      <c r="BH50" s="193"/>
      <c r="BI50" s="187"/>
      <c r="BJ50" s="48"/>
      <c r="BK50" s="48"/>
      <c r="BL50" s="189"/>
      <c r="BM50" s="189"/>
    </row>
    <row r="51" spans="1:65" ht="14.7" thickBot="1">
      <c r="A51" s="2"/>
      <c r="B51" s="321"/>
      <c r="C51" s="321"/>
      <c r="D51" s="321"/>
      <c r="E51" s="321"/>
      <c r="F51" s="321"/>
      <c r="G51" s="4"/>
      <c r="H51" s="646"/>
      <c r="I51" s="646"/>
      <c r="K51" s="637" t="s">
        <v>232</v>
      </c>
      <c r="L51" s="637"/>
      <c r="M51" s="637" t="s">
        <v>232</v>
      </c>
      <c r="N51" s="637"/>
      <c r="O51" s="637" t="s">
        <v>232</v>
      </c>
      <c r="P51" s="637"/>
      <c r="R51" s="637" t="s">
        <v>232</v>
      </c>
      <c r="S51" s="637"/>
      <c r="T51" s="637" t="s">
        <v>232</v>
      </c>
      <c r="U51" s="637"/>
      <c r="V51" s="637" t="s">
        <v>232</v>
      </c>
      <c r="W51" s="637"/>
      <c r="AV51" s="411"/>
      <c r="AW51" s="327"/>
      <c r="AX51" s="327"/>
      <c r="AY51" s="327"/>
      <c r="AZ51" s="327"/>
      <c r="BA51" s="327"/>
      <c r="BB51" s="412"/>
      <c r="BD51" s="51"/>
      <c r="BE51" s="5"/>
      <c r="BF51" s="147"/>
      <c r="BH51" s="193"/>
      <c r="BI51" s="187"/>
      <c r="BJ51" s="48"/>
      <c r="BK51" s="48"/>
      <c r="BL51" s="189"/>
      <c r="BM51" s="189"/>
    </row>
    <row r="52" spans="1:65" ht="14.7" thickBot="1">
      <c r="A52" s="2"/>
      <c r="B52" s="321"/>
      <c r="C52" s="321"/>
      <c r="D52" s="321"/>
      <c r="E52" s="321"/>
      <c r="F52" s="321"/>
      <c r="G52" s="4"/>
      <c r="H52" s="646"/>
      <c r="I52" s="646"/>
      <c r="K52" s="687">
        <f>IF(Admin!K38*(Admin!$AA$4)&gt;=1, 1, Admin!K38*(Admin!$AA$4))</f>
        <v>0.05</v>
      </c>
      <c r="L52" s="688"/>
      <c r="M52" s="687">
        <f>IF(Admin!M38*(Admin!$AA$4)&gt;=1, 1, Admin!M38*(Admin!$AA$4))</f>
        <v>0.05</v>
      </c>
      <c r="N52" s="688"/>
      <c r="O52" s="687">
        <f>IF(Admin!O38*(Admin!$AA$4)&gt;=1, 1, Admin!O38*(Admin!$AA$4))</f>
        <v>0.05</v>
      </c>
      <c r="P52" s="688"/>
      <c r="R52" s="726">
        <f>Admin!K52*Y24</f>
        <v>0</v>
      </c>
      <c r="S52" s="727"/>
      <c r="T52" s="726">
        <f>Admin!M52*AA24</f>
        <v>0</v>
      </c>
      <c r="U52" s="727"/>
      <c r="V52" s="726">
        <f>Admin!O52*AC24</f>
        <v>0</v>
      </c>
      <c r="W52" s="727"/>
      <c r="AV52" s="413"/>
      <c r="AW52" s="414"/>
      <c r="AX52" s="414"/>
      <c r="AY52" s="414"/>
      <c r="AZ52" s="414"/>
      <c r="BA52" s="414"/>
      <c r="BB52" s="415"/>
      <c r="BD52" s="148"/>
      <c r="BE52" s="52"/>
      <c r="BF52" s="149"/>
      <c r="BH52" s="193"/>
      <c r="BI52" s="187"/>
      <c r="BJ52" s="48"/>
      <c r="BK52" s="48"/>
      <c r="BL52" s="189"/>
      <c r="BM52" s="189"/>
    </row>
    <row r="53" spans="1:65" ht="17.100000000000001" thickBot="1">
      <c r="A53" s="2"/>
      <c r="B53" s="321"/>
      <c r="C53" s="321"/>
      <c r="D53" s="321"/>
      <c r="E53" s="321"/>
      <c r="F53" s="321"/>
      <c r="G53" s="4"/>
      <c r="H53" s="646"/>
      <c r="I53" s="646"/>
      <c r="K53" s="689"/>
      <c r="L53" s="690"/>
      <c r="M53" s="689"/>
      <c r="N53" s="690"/>
      <c r="O53" s="689"/>
      <c r="P53" s="690"/>
      <c r="R53" s="728"/>
      <c r="S53" s="729"/>
      <c r="T53" s="728"/>
      <c r="U53" s="729"/>
      <c r="V53" s="728"/>
      <c r="W53" s="729"/>
      <c r="AV53" s="134" t="s">
        <v>101</v>
      </c>
      <c r="BD53" s="51" t="s">
        <v>178</v>
      </c>
      <c r="BE53" s="5"/>
      <c r="BF53" s="147"/>
      <c r="BH53" s="193"/>
      <c r="BI53" s="187"/>
      <c r="BJ53" s="48"/>
      <c r="BK53" s="48"/>
      <c r="BL53" s="189"/>
      <c r="BM53" s="189"/>
    </row>
    <row r="54" spans="1:65" ht="14.7" customHeight="1">
      <c r="A54" s="2"/>
      <c r="B54" s="321"/>
      <c r="C54" s="321"/>
      <c r="D54" s="321"/>
      <c r="E54" s="321"/>
      <c r="F54" s="321"/>
      <c r="G54" s="4"/>
      <c r="H54" s="646"/>
      <c r="I54" s="646"/>
      <c r="K54" s="689"/>
      <c r="L54" s="690"/>
      <c r="M54" s="689"/>
      <c r="N54" s="690"/>
      <c r="O54" s="689"/>
      <c r="P54" s="690"/>
      <c r="R54" s="728"/>
      <c r="S54" s="729"/>
      <c r="T54" s="728"/>
      <c r="U54" s="729"/>
      <c r="V54" s="728"/>
      <c r="W54" s="729"/>
      <c r="AV54" s="440" t="s">
        <v>233</v>
      </c>
      <c r="AW54" s="441"/>
      <c r="AX54" s="441"/>
      <c r="AY54" s="441"/>
      <c r="AZ54" s="441"/>
      <c r="BA54" s="441"/>
      <c r="BB54" s="442"/>
      <c r="BD54" s="51" t="s">
        <v>234</v>
      </c>
      <c r="BE54" s="5"/>
      <c r="BF54" s="147"/>
      <c r="BH54" s="193"/>
      <c r="BI54" s="187"/>
      <c r="BJ54" s="48"/>
      <c r="BK54" s="48"/>
      <c r="BL54" s="188"/>
      <c r="BM54" s="189"/>
    </row>
    <row r="55" spans="1:65">
      <c r="A55" s="2"/>
      <c r="B55" s="321"/>
      <c r="C55" s="321"/>
      <c r="D55" s="321"/>
      <c r="E55" s="321"/>
      <c r="F55" s="321"/>
      <c r="G55" s="4"/>
      <c r="H55" s="646"/>
      <c r="I55" s="646"/>
      <c r="K55" s="689"/>
      <c r="L55" s="690"/>
      <c r="M55" s="689"/>
      <c r="N55" s="690"/>
      <c r="O55" s="689"/>
      <c r="P55" s="690"/>
      <c r="R55" s="728"/>
      <c r="S55" s="729"/>
      <c r="T55" s="728"/>
      <c r="U55" s="729"/>
      <c r="V55" s="728"/>
      <c r="W55" s="729"/>
      <c r="AV55" s="411"/>
      <c r="AW55" s="327"/>
      <c r="AX55" s="327"/>
      <c r="AY55" s="327"/>
      <c r="AZ55" s="327"/>
      <c r="BA55" s="327"/>
      <c r="BB55" s="412"/>
      <c r="BD55" s="51"/>
      <c r="BE55" s="5"/>
      <c r="BF55" s="147"/>
      <c r="BH55" s="193"/>
      <c r="BI55" s="187"/>
      <c r="BJ55" s="48"/>
      <c r="BK55" s="48"/>
      <c r="BL55" s="189"/>
      <c r="BM55" s="189"/>
    </row>
    <row r="56" spans="1:65" ht="14.7" thickBot="1">
      <c r="A56" s="2"/>
      <c r="B56" s="644"/>
      <c r="C56" s="644"/>
      <c r="D56" s="644"/>
      <c r="E56" s="644"/>
      <c r="F56" s="644"/>
      <c r="G56" s="4"/>
      <c r="H56" s="647"/>
      <c r="I56" s="647"/>
      <c r="K56" s="691"/>
      <c r="L56" s="692"/>
      <c r="M56" s="691"/>
      <c r="N56" s="692"/>
      <c r="O56" s="691"/>
      <c r="P56" s="692"/>
      <c r="R56" s="730"/>
      <c r="S56" s="731"/>
      <c r="T56" s="730"/>
      <c r="U56" s="731"/>
      <c r="V56" s="730"/>
      <c r="W56" s="731"/>
      <c r="AV56" s="411"/>
      <c r="AW56" s="327"/>
      <c r="AX56" s="327"/>
      <c r="AY56" s="327"/>
      <c r="AZ56" s="327"/>
      <c r="BA56" s="327"/>
      <c r="BB56" s="412"/>
      <c r="BD56" s="51"/>
      <c r="BE56" s="5"/>
      <c r="BF56" s="147"/>
      <c r="BH56" s="193"/>
      <c r="BI56" s="187"/>
      <c r="BJ56" s="48"/>
      <c r="BK56" s="48"/>
      <c r="BL56" s="189"/>
      <c r="BM56" s="189"/>
    </row>
    <row r="57" spans="1:65" ht="14.7" thickBot="1">
      <c r="A57" s="2"/>
      <c r="B57" s="648"/>
      <c r="C57" s="648"/>
      <c r="D57" s="648"/>
      <c r="E57" s="648"/>
      <c r="F57" s="648"/>
      <c r="G57" s="4"/>
      <c r="H57" s="645">
        <v>4</v>
      </c>
      <c r="I57" s="645" t="s">
        <v>235</v>
      </c>
      <c r="K57" s="2"/>
      <c r="L57" s="2"/>
      <c r="M57" s="2"/>
      <c r="N57" s="2"/>
      <c r="O57" s="2"/>
      <c r="P57" s="2"/>
      <c r="R57" s="2"/>
      <c r="S57" s="2"/>
      <c r="T57" s="2"/>
      <c r="U57" s="2"/>
      <c r="V57" s="2"/>
      <c r="W57" s="2"/>
      <c r="AV57" s="413"/>
      <c r="AW57" s="414"/>
      <c r="AX57" s="414"/>
      <c r="AY57" s="414"/>
      <c r="AZ57" s="414"/>
      <c r="BA57" s="414"/>
      <c r="BB57" s="415"/>
      <c r="BD57" s="148"/>
      <c r="BE57" s="52"/>
      <c r="BF57" s="149"/>
      <c r="BH57" s="193"/>
      <c r="BI57" s="187"/>
      <c r="BJ57" s="48"/>
      <c r="BK57" s="48"/>
      <c r="BL57" s="189"/>
      <c r="BM57" s="189"/>
    </row>
    <row r="58" spans="1:65" ht="17.100000000000001" thickBot="1">
      <c r="A58" s="2"/>
      <c r="B58" s="648"/>
      <c r="C58" s="648"/>
      <c r="D58" s="648"/>
      <c r="E58" s="648"/>
      <c r="F58" s="648"/>
      <c r="G58" s="4"/>
      <c r="H58" s="646"/>
      <c r="I58" s="646"/>
      <c r="K58" s="2"/>
      <c r="L58" s="2"/>
      <c r="M58" s="2"/>
      <c r="N58" s="2"/>
      <c r="O58" s="2"/>
      <c r="P58" s="2"/>
      <c r="R58" s="2"/>
      <c r="S58" s="2"/>
      <c r="T58" s="2"/>
      <c r="U58" s="2"/>
      <c r="V58" s="2"/>
      <c r="W58" s="2"/>
      <c r="AV58" s="134" t="s">
        <v>90</v>
      </c>
      <c r="BD58" s="51" t="s">
        <v>178</v>
      </c>
      <c r="BE58" s="5"/>
      <c r="BF58" s="147"/>
      <c r="BH58" s="193"/>
      <c r="BI58" s="187"/>
      <c r="BJ58" s="48"/>
      <c r="BK58" s="48"/>
      <c r="BL58" s="189"/>
      <c r="BM58" s="189"/>
    </row>
    <row r="59" spans="1:65" ht="14.85" customHeight="1" thickBot="1">
      <c r="A59" s="2"/>
      <c r="B59" s="648"/>
      <c r="C59" s="648"/>
      <c r="D59" s="648"/>
      <c r="E59" s="648"/>
      <c r="F59" s="648"/>
      <c r="G59" s="4"/>
      <c r="H59" s="646"/>
      <c r="I59" s="646"/>
      <c r="K59" s="637" t="s">
        <v>236</v>
      </c>
      <c r="L59" s="637"/>
      <c r="M59" s="637" t="s">
        <v>236</v>
      </c>
      <c r="N59" s="637"/>
      <c r="O59" s="637" t="s">
        <v>236</v>
      </c>
      <c r="P59" s="637"/>
      <c r="R59" s="637" t="s">
        <v>236</v>
      </c>
      <c r="S59" s="637"/>
      <c r="T59" s="637" t="s">
        <v>236</v>
      </c>
      <c r="U59" s="637"/>
      <c r="V59" s="637" t="s">
        <v>236</v>
      </c>
      <c r="W59" s="637"/>
      <c r="AV59" s="440" t="s">
        <v>233</v>
      </c>
      <c r="AW59" s="441"/>
      <c r="AX59" s="441"/>
      <c r="AY59" s="441"/>
      <c r="AZ59" s="441"/>
      <c r="BA59" s="441"/>
      <c r="BB59" s="442"/>
      <c r="BD59" s="51" t="s">
        <v>234</v>
      </c>
      <c r="BE59" s="5"/>
      <c r="BF59" s="147"/>
      <c r="BH59" s="193"/>
      <c r="BI59" s="187"/>
      <c r="BJ59" s="48"/>
      <c r="BK59" s="48"/>
      <c r="BL59" s="188"/>
      <c r="BM59" s="189"/>
    </row>
    <row r="60" spans="1:65">
      <c r="A60" s="2"/>
      <c r="B60" s="648"/>
      <c r="C60" s="648"/>
      <c r="D60" s="648"/>
      <c r="E60" s="648"/>
      <c r="F60" s="648"/>
      <c r="G60" s="4"/>
      <c r="H60" s="646"/>
      <c r="I60" s="646"/>
      <c r="K60" s="681">
        <f>Admin!K52*Admin!$Y$4</f>
        <v>4.9950000000000001E-2</v>
      </c>
      <c r="L60" s="682"/>
      <c r="M60" s="681">
        <f>Admin!M52*Admin!$Y$4</f>
        <v>4.9950000000000001E-2</v>
      </c>
      <c r="N60" s="682"/>
      <c r="O60" s="681">
        <f>Admin!O52*Admin!$Y$4</f>
        <v>4.9950000000000001E-2</v>
      </c>
      <c r="P60" s="682"/>
      <c r="R60" s="720">
        <f>Admin!K60*Y24</f>
        <v>0</v>
      </c>
      <c r="S60" s="721"/>
      <c r="T60" s="720">
        <f>Admin!M60*AA24</f>
        <v>0</v>
      </c>
      <c r="U60" s="721"/>
      <c r="V60" s="720">
        <f>Admin!O60*AC24</f>
        <v>0</v>
      </c>
      <c r="W60" s="721"/>
      <c r="AV60" s="411"/>
      <c r="AW60" s="327"/>
      <c r="AX60" s="327"/>
      <c r="AY60" s="327"/>
      <c r="AZ60" s="327"/>
      <c r="BA60" s="327"/>
      <c r="BB60" s="412"/>
      <c r="BD60" s="51"/>
      <c r="BE60" s="5"/>
      <c r="BF60" s="147"/>
      <c r="BH60" s="193"/>
      <c r="BI60" s="187"/>
      <c r="BJ60" s="48"/>
      <c r="BK60" s="48"/>
      <c r="BL60" s="189"/>
      <c r="BM60" s="189"/>
    </row>
    <row r="61" spans="1:65">
      <c r="A61" s="2"/>
      <c r="B61" s="648"/>
      <c r="C61" s="648"/>
      <c r="D61" s="648"/>
      <c r="E61" s="648"/>
      <c r="F61" s="648"/>
      <c r="G61" s="4"/>
      <c r="H61" s="646"/>
      <c r="I61" s="646"/>
      <c r="K61" s="683"/>
      <c r="L61" s="684"/>
      <c r="M61" s="683"/>
      <c r="N61" s="684"/>
      <c r="O61" s="683"/>
      <c r="P61" s="684"/>
      <c r="R61" s="722"/>
      <c r="S61" s="723"/>
      <c r="T61" s="722"/>
      <c r="U61" s="723"/>
      <c r="V61" s="722"/>
      <c r="W61" s="723"/>
      <c r="AV61" s="411"/>
      <c r="AW61" s="327"/>
      <c r="AX61" s="327"/>
      <c r="AY61" s="327"/>
      <c r="AZ61" s="327"/>
      <c r="BA61" s="327"/>
      <c r="BB61" s="412"/>
      <c r="BD61" s="51"/>
      <c r="BE61" s="5"/>
      <c r="BF61" s="147"/>
      <c r="BH61" s="193"/>
      <c r="BI61" s="187"/>
      <c r="BJ61" s="48"/>
      <c r="BK61" s="48"/>
      <c r="BL61" s="189"/>
      <c r="BM61" s="189"/>
    </row>
    <row r="62" spans="1:65" ht="14.7" thickBot="1">
      <c r="A62" s="2"/>
      <c r="B62" s="648"/>
      <c r="C62" s="648"/>
      <c r="D62" s="648"/>
      <c r="E62" s="648"/>
      <c r="F62" s="648"/>
      <c r="G62" s="4"/>
      <c r="H62" s="646"/>
      <c r="I62" s="646"/>
      <c r="K62" s="683"/>
      <c r="L62" s="684"/>
      <c r="M62" s="683"/>
      <c r="N62" s="684"/>
      <c r="O62" s="683"/>
      <c r="P62" s="684"/>
      <c r="R62" s="722"/>
      <c r="S62" s="723"/>
      <c r="T62" s="722"/>
      <c r="U62" s="723"/>
      <c r="V62" s="722"/>
      <c r="W62" s="723"/>
      <c r="AV62" s="413"/>
      <c r="AW62" s="414"/>
      <c r="AX62" s="414"/>
      <c r="AY62" s="414"/>
      <c r="AZ62" s="414"/>
      <c r="BA62" s="414"/>
      <c r="BB62" s="415"/>
      <c r="BD62" s="148"/>
      <c r="BE62" s="52"/>
      <c r="BF62" s="149"/>
      <c r="BH62" s="193"/>
      <c r="BI62" s="187"/>
      <c r="BJ62" s="48"/>
      <c r="BK62" s="48"/>
      <c r="BL62" s="189"/>
      <c r="BM62" s="189"/>
    </row>
    <row r="63" spans="1:65">
      <c r="A63" s="2"/>
      <c r="B63" s="648"/>
      <c r="C63" s="648"/>
      <c r="D63" s="648"/>
      <c r="E63" s="648"/>
      <c r="F63" s="648"/>
      <c r="G63" s="4"/>
      <c r="H63" s="646"/>
      <c r="I63" s="646"/>
      <c r="K63" s="683"/>
      <c r="L63" s="684"/>
      <c r="M63" s="683"/>
      <c r="N63" s="684"/>
      <c r="O63" s="683"/>
      <c r="P63" s="684"/>
      <c r="R63" s="722"/>
      <c r="S63" s="723"/>
      <c r="T63" s="722"/>
      <c r="U63" s="723"/>
      <c r="V63" s="722"/>
      <c r="W63" s="723"/>
      <c r="BH63" s="193"/>
      <c r="BI63" s="187"/>
      <c r="BJ63" s="48"/>
      <c r="BK63" s="48"/>
      <c r="BL63" s="189"/>
      <c r="BM63" s="189"/>
    </row>
    <row r="64" spans="1:65" ht="14.7" thickBot="1">
      <c r="A64" s="2"/>
      <c r="B64" s="648"/>
      <c r="C64" s="648"/>
      <c r="D64" s="648"/>
      <c r="E64" s="648"/>
      <c r="F64" s="648"/>
      <c r="G64" s="4"/>
      <c r="H64" s="646"/>
      <c r="I64" s="646"/>
      <c r="K64" s="685"/>
      <c r="L64" s="686"/>
      <c r="M64" s="685"/>
      <c r="N64" s="686"/>
      <c r="O64" s="685"/>
      <c r="P64" s="686"/>
      <c r="R64" s="724"/>
      <c r="S64" s="725"/>
      <c r="T64" s="724"/>
      <c r="U64" s="725"/>
      <c r="V64" s="724"/>
      <c r="W64" s="725"/>
      <c r="BH64" s="193"/>
      <c r="BI64" s="187"/>
      <c r="BJ64" s="48"/>
      <c r="BK64" s="48"/>
      <c r="BL64" s="188"/>
      <c r="BM64" s="189"/>
    </row>
    <row r="65" spans="1:65" ht="14.7" thickBot="1">
      <c r="A65" s="2"/>
      <c r="B65" s="648"/>
      <c r="C65" s="648"/>
      <c r="D65" s="648"/>
      <c r="E65" s="648"/>
      <c r="F65" s="648"/>
      <c r="G65" s="4"/>
      <c r="H65" s="646"/>
      <c r="I65" s="646"/>
      <c r="K65" s="637" t="s">
        <v>237</v>
      </c>
      <c r="L65" s="637"/>
      <c r="M65" s="637" t="s">
        <v>237</v>
      </c>
      <c r="N65" s="637"/>
      <c r="O65" s="637" t="s">
        <v>237</v>
      </c>
      <c r="P65" s="637"/>
      <c r="R65" s="637" t="s">
        <v>237</v>
      </c>
      <c r="S65" s="637"/>
      <c r="T65" s="637" t="s">
        <v>237</v>
      </c>
      <c r="U65" s="637"/>
      <c r="V65" s="637" t="s">
        <v>237</v>
      </c>
      <c r="W65" s="637"/>
      <c r="BH65" s="193"/>
      <c r="BI65" s="187"/>
      <c r="BJ65" s="48"/>
      <c r="BK65" s="48"/>
      <c r="BL65" s="189"/>
      <c r="BM65" s="189"/>
    </row>
    <row r="66" spans="1:65">
      <c r="A66" s="2"/>
      <c r="B66" s="648"/>
      <c r="C66" s="648"/>
      <c r="D66" s="648"/>
      <c r="E66" s="648"/>
      <c r="F66" s="648"/>
      <c r="G66" s="4"/>
      <c r="H66" s="646"/>
      <c r="I66" s="646"/>
      <c r="K66" s="675" t="s">
        <v>179</v>
      </c>
      <c r="L66" s="676"/>
      <c r="M66" s="675" t="s">
        <v>179</v>
      </c>
      <c r="N66" s="676"/>
      <c r="O66" s="675" t="s">
        <v>179</v>
      </c>
      <c r="P66" s="676"/>
      <c r="Q66" s="5"/>
      <c r="R66" s="675" t="s">
        <v>179</v>
      </c>
      <c r="S66" s="676"/>
      <c r="T66" s="675" t="s">
        <v>179</v>
      </c>
      <c r="U66" s="676"/>
      <c r="V66" s="675" t="s">
        <v>179</v>
      </c>
      <c r="W66" s="676"/>
      <c r="BH66" s="193"/>
      <c r="BI66" s="187"/>
      <c r="BJ66" s="48"/>
      <c r="BK66" s="48"/>
      <c r="BL66" s="189"/>
      <c r="BM66" s="189"/>
    </row>
    <row r="67" spans="1:65">
      <c r="A67" s="2"/>
      <c r="B67" s="648"/>
      <c r="C67" s="648"/>
      <c r="D67" s="648"/>
      <c r="E67" s="648"/>
      <c r="F67" s="648"/>
      <c r="G67" s="4"/>
      <c r="H67" s="646"/>
      <c r="I67" s="646"/>
      <c r="K67" s="677"/>
      <c r="L67" s="678"/>
      <c r="M67" s="677"/>
      <c r="N67" s="678"/>
      <c r="O67" s="677"/>
      <c r="P67" s="678"/>
      <c r="Q67" s="5"/>
      <c r="R67" s="677"/>
      <c r="S67" s="678"/>
      <c r="T67" s="677"/>
      <c r="U67" s="678"/>
      <c r="V67" s="677"/>
      <c r="W67" s="678"/>
      <c r="BH67" s="193"/>
      <c r="BI67" s="187"/>
      <c r="BJ67" s="48"/>
      <c r="BK67" s="48"/>
      <c r="BL67" s="189"/>
      <c r="BM67" s="189"/>
    </row>
    <row r="68" spans="1:65">
      <c r="A68" s="2"/>
      <c r="B68" s="648"/>
      <c r="C68" s="648"/>
      <c r="D68" s="648"/>
      <c r="E68" s="648"/>
      <c r="F68" s="648"/>
      <c r="G68" s="4"/>
      <c r="H68" s="646"/>
      <c r="I68" s="646"/>
      <c r="K68" s="677"/>
      <c r="L68" s="678"/>
      <c r="M68" s="677"/>
      <c r="N68" s="678"/>
      <c r="O68" s="677"/>
      <c r="P68" s="678"/>
      <c r="Q68" s="5"/>
      <c r="R68" s="677"/>
      <c r="S68" s="678"/>
      <c r="T68" s="677"/>
      <c r="U68" s="678"/>
      <c r="V68" s="677"/>
      <c r="W68" s="678"/>
      <c r="BH68" s="193"/>
      <c r="BI68" s="187"/>
      <c r="BJ68" s="48"/>
      <c r="BK68" s="48"/>
      <c r="BL68" s="189"/>
      <c r="BM68" s="189"/>
    </row>
    <row r="69" spans="1:65">
      <c r="A69" s="2"/>
      <c r="B69" s="648"/>
      <c r="C69" s="648"/>
      <c r="D69" s="648"/>
      <c r="E69" s="648"/>
      <c r="F69" s="648"/>
      <c r="G69" s="4"/>
      <c r="H69" s="646"/>
      <c r="I69" s="646"/>
      <c r="K69" s="677"/>
      <c r="L69" s="678"/>
      <c r="M69" s="677"/>
      <c r="N69" s="678"/>
      <c r="O69" s="677"/>
      <c r="P69" s="678"/>
      <c r="Q69" s="5"/>
      <c r="R69" s="677"/>
      <c r="S69" s="678"/>
      <c r="T69" s="677"/>
      <c r="U69" s="678"/>
      <c r="V69" s="677"/>
      <c r="W69" s="678"/>
      <c r="BH69" s="193"/>
    </row>
    <row r="70" spans="1:65" ht="14.7" thickBot="1">
      <c r="A70" s="2"/>
      <c r="B70" s="648"/>
      <c r="C70" s="648"/>
      <c r="D70" s="648"/>
      <c r="E70" s="648"/>
      <c r="F70" s="648"/>
      <c r="G70" s="4"/>
      <c r="H70" s="646"/>
      <c r="I70" s="646"/>
      <c r="K70" s="679"/>
      <c r="L70" s="680"/>
      <c r="M70" s="679"/>
      <c r="N70" s="680"/>
      <c r="O70" s="679"/>
      <c r="P70" s="680"/>
      <c r="Q70" s="5"/>
      <c r="R70" s="679"/>
      <c r="S70" s="680"/>
      <c r="T70" s="679"/>
      <c r="U70" s="680"/>
      <c r="V70" s="679"/>
      <c r="W70" s="680"/>
    </row>
    <row r="71" spans="1:65">
      <c r="A71" s="2"/>
      <c r="B71" s="648"/>
      <c r="C71" s="648"/>
      <c r="D71" s="648"/>
      <c r="E71" s="648"/>
      <c r="F71" s="648"/>
      <c r="G71" s="4"/>
      <c r="H71" s="646"/>
      <c r="I71" s="646"/>
      <c r="K71" s="2"/>
      <c r="L71" s="2"/>
      <c r="M71" s="2"/>
      <c r="N71" s="2"/>
      <c r="O71" s="2"/>
      <c r="P71" s="2"/>
      <c r="R71" s="2"/>
      <c r="S71" s="2"/>
      <c r="T71" s="2"/>
      <c r="U71" s="2"/>
      <c r="V71" s="2"/>
      <c r="W71" s="2"/>
    </row>
    <row r="72" spans="1:65">
      <c r="A72" s="2"/>
      <c r="B72" s="648"/>
      <c r="C72" s="648"/>
      <c r="D72" s="648"/>
      <c r="E72" s="648"/>
      <c r="F72" s="648"/>
      <c r="G72" s="4"/>
      <c r="H72" s="646"/>
      <c r="I72" s="646"/>
      <c r="K72" s="2"/>
      <c r="L72" s="2"/>
      <c r="M72" s="2"/>
      <c r="N72" s="2"/>
      <c r="O72" s="2"/>
      <c r="P72" s="2"/>
      <c r="R72" s="2"/>
      <c r="S72" s="2"/>
      <c r="T72" s="2"/>
      <c r="U72" s="2"/>
      <c r="V72" s="2"/>
      <c r="W72" s="2"/>
    </row>
    <row r="73" spans="1:65">
      <c r="A73" s="2"/>
      <c r="B73" s="648"/>
      <c r="C73" s="648"/>
      <c r="D73" s="648"/>
      <c r="E73" s="648"/>
      <c r="F73" s="648"/>
      <c r="G73" s="4"/>
      <c r="H73" s="646"/>
      <c r="I73" s="646"/>
    </row>
    <row r="74" spans="1:65" ht="14.7" thickBot="1">
      <c r="A74" s="2"/>
      <c r="B74" s="644"/>
      <c r="C74" s="644"/>
      <c r="D74" s="644"/>
      <c r="E74" s="644"/>
      <c r="F74" s="644"/>
      <c r="G74" s="4"/>
      <c r="H74" s="647"/>
      <c r="I74" s="647"/>
    </row>
    <row r="75" spans="1:65">
      <c r="A75" s="2"/>
      <c r="B75" s="649"/>
      <c r="C75" s="649"/>
      <c r="D75" s="649"/>
      <c r="E75" s="649"/>
      <c r="F75" s="649"/>
      <c r="G75" s="4"/>
      <c r="H75" s="645">
        <v>5</v>
      </c>
      <c r="I75" s="645" t="s">
        <v>238</v>
      </c>
    </row>
    <row r="76" spans="1:65">
      <c r="A76" s="2"/>
      <c r="B76" s="649"/>
      <c r="C76" s="649"/>
      <c r="D76" s="649"/>
      <c r="E76" s="649"/>
      <c r="F76" s="649"/>
      <c r="G76" s="4"/>
      <c r="H76" s="646"/>
      <c r="I76" s="646"/>
    </row>
    <row r="77" spans="1:65">
      <c r="A77" s="2"/>
      <c r="B77" s="649"/>
      <c r="C77" s="649"/>
      <c r="D77" s="649"/>
      <c r="E77" s="649"/>
      <c r="F77" s="649"/>
      <c r="G77" s="4"/>
      <c r="H77" s="646"/>
      <c r="I77" s="646"/>
    </row>
    <row r="78" spans="1:65">
      <c r="A78" s="2"/>
      <c r="B78" s="649"/>
      <c r="C78" s="649"/>
      <c r="D78" s="649"/>
      <c r="E78" s="649"/>
      <c r="F78" s="649"/>
      <c r="G78" s="4"/>
      <c r="H78" s="646"/>
      <c r="I78" s="646"/>
    </row>
    <row r="79" spans="1:65">
      <c r="A79" s="2"/>
      <c r="B79" s="649"/>
      <c r="C79" s="649"/>
      <c r="D79" s="649"/>
      <c r="E79" s="649"/>
      <c r="F79" s="649"/>
      <c r="G79" s="4"/>
      <c r="H79" s="646"/>
      <c r="I79" s="646"/>
    </row>
    <row r="80" spans="1:65">
      <c r="A80" s="2"/>
      <c r="B80" s="649"/>
      <c r="C80" s="649"/>
      <c r="D80" s="649"/>
      <c r="E80" s="649"/>
      <c r="F80" s="649"/>
      <c r="G80" s="4"/>
      <c r="H80" s="646"/>
      <c r="I80" s="646"/>
    </row>
    <row r="81" spans="1:39">
      <c r="A81" s="2"/>
      <c r="B81" s="649"/>
      <c r="C81" s="649"/>
      <c r="D81" s="649"/>
      <c r="E81" s="649"/>
      <c r="F81" s="649"/>
      <c r="G81" s="4"/>
      <c r="H81" s="646"/>
      <c r="I81" s="646"/>
    </row>
    <row r="82" spans="1:39">
      <c r="A82" s="2"/>
      <c r="B82" s="649"/>
      <c r="C82" s="649"/>
      <c r="D82" s="649"/>
      <c r="E82" s="649"/>
      <c r="F82" s="649"/>
      <c r="G82" s="4"/>
      <c r="H82" s="646"/>
      <c r="I82" s="646"/>
    </row>
    <row r="83" spans="1:39">
      <c r="A83" s="2"/>
      <c r="B83" s="649"/>
      <c r="C83" s="649"/>
      <c r="D83" s="649"/>
      <c r="E83" s="649"/>
      <c r="F83" s="649"/>
      <c r="G83" s="4"/>
      <c r="H83" s="646"/>
      <c r="I83" s="646"/>
    </row>
    <row r="84" spans="1:39">
      <c r="A84" s="2"/>
      <c r="B84" s="649"/>
      <c r="C84" s="649"/>
      <c r="D84" s="649"/>
      <c r="E84" s="649"/>
      <c r="F84" s="649"/>
      <c r="G84" s="4"/>
      <c r="H84" s="646"/>
      <c r="I84" s="646"/>
    </row>
    <row r="85" spans="1:39">
      <c r="A85" s="2"/>
      <c r="B85" s="649"/>
      <c r="C85" s="649"/>
      <c r="D85" s="649"/>
      <c r="E85" s="649"/>
      <c r="F85" s="649"/>
      <c r="G85" s="4"/>
      <c r="H85" s="646"/>
      <c r="I85" s="646"/>
    </row>
    <row r="86" spans="1:39">
      <c r="A86" s="2"/>
      <c r="B86" s="649"/>
      <c r="C86" s="649"/>
      <c r="D86" s="649"/>
      <c r="E86" s="649"/>
      <c r="F86" s="649"/>
      <c r="G86" s="4"/>
      <c r="H86" s="646"/>
      <c r="I86" s="646"/>
    </row>
    <row r="87" spans="1:39">
      <c r="A87" s="2"/>
      <c r="B87" s="649"/>
      <c r="C87" s="649"/>
      <c r="D87" s="649"/>
      <c r="E87" s="649"/>
      <c r="F87" s="649"/>
      <c r="G87" s="4"/>
      <c r="H87" s="646"/>
      <c r="I87" s="646"/>
    </row>
    <row r="88" spans="1:39">
      <c r="A88" s="2"/>
      <c r="B88" s="649"/>
      <c r="C88" s="649"/>
      <c r="D88" s="649"/>
      <c r="E88" s="649"/>
      <c r="F88" s="649"/>
      <c r="G88" s="4"/>
      <c r="H88" s="646"/>
      <c r="I88" s="646"/>
    </row>
    <row r="89" spans="1:39">
      <c r="A89" s="2"/>
      <c r="B89" s="649"/>
      <c r="C89" s="649"/>
      <c r="D89" s="649"/>
      <c r="E89" s="649"/>
      <c r="F89" s="649"/>
      <c r="G89" s="4"/>
      <c r="H89" s="646"/>
      <c r="I89" s="646"/>
    </row>
    <row r="90" spans="1:39">
      <c r="A90" s="2"/>
      <c r="B90" s="649"/>
      <c r="C90" s="649"/>
      <c r="D90" s="649"/>
      <c r="E90" s="649"/>
      <c r="F90" s="649"/>
      <c r="G90" s="4"/>
      <c r="H90" s="646"/>
      <c r="I90" s="646"/>
    </row>
    <row r="91" spans="1:39">
      <c r="A91" s="2"/>
      <c r="B91" s="649"/>
      <c r="C91" s="649"/>
      <c r="D91" s="649"/>
      <c r="E91" s="649"/>
      <c r="F91" s="649"/>
      <c r="G91" s="4"/>
      <c r="H91" s="646"/>
      <c r="I91" s="646"/>
      <c r="S91" s="196" t="s">
        <v>239</v>
      </c>
    </row>
    <row r="92" spans="1:39" ht="14.7" thickBot="1">
      <c r="A92" s="2"/>
      <c r="B92" s="2"/>
      <c r="C92" s="2"/>
      <c r="D92" s="2"/>
      <c r="E92" s="2"/>
      <c r="F92" s="2"/>
      <c r="G92" s="4"/>
      <c r="H92" s="647"/>
      <c r="I92" s="647"/>
      <c r="M92" s="1" t="s">
        <v>240</v>
      </c>
    </row>
    <row r="93" spans="1:39">
      <c r="M93" s="194" t="s">
        <v>241</v>
      </c>
      <c r="S93" s="196"/>
    </row>
    <row r="94" spans="1:39" ht="14.7" thickBot="1">
      <c r="A94" s="139" t="s">
        <v>242</v>
      </c>
      <c r="B94" s="1"/>
      <c r="C94" s="1"/>
      <c r="D94" s="1"/>
      <c r="E94" s="1"/>
      <c r="F94" s="1"/>
      <c r="G94" s="1"/>
      <c r="H94" s="1"/>
      <c r="I94" s="1"/>
      <c r="J94" s="1"/>
      <c r="K94" s="1"/>
      <c r="M94" s="1" t="s">
        <v>243</v>
      </c>
      <c r="N94" s="1"/>
      <c r="O94" s="1"/>
      <c r="P94" s="1"/>
      <c r="Q94" s="1"/>
      <c r="R94" s="1" t="s">
        <v>244</v>
      </c>
      <c r="S94" s="1"/>
      <c r="T94" s="1"/>
      <c r="U94" s="1"/>
      <c r="V94" s="1"/>
      <c r="W94" s="1" t="s">
        <v>245</v>
      </c>
      <c r="X94" s="1"/>
      <c r="Y94" s="1"/>
      <c r="Z94" s="1"/>
      <c r="AA94" s="1"/>
    </row>
    <row r="95" spans="1:39" ht="14.7" customHeight="1">
      <c r="A95" s="440" t="s">
        <v>246</v>
      </c>
      <c r="B95" s="734"/>
      <c r="C95" s="734"/>
      <c r="D95" s="734"/>
      <c r="E95" s="734"/>
      <c r="F95" s="734"/>
      <c r="G95" s="734"/>
      <c r="H95" s="734"/>
      <c r="I95" s="734"/>
      <c r="J95" s="734"/>
      <c r="K95" s="735"/>
      <c r="M95" s="360"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2022. </v>
      </c>
      <c r="N95" s="361"/>
      <c r="O95" s="361"/>
      <c r="P95" s="361"/>
      <c r="Q95" s="362"/>
      <c r="R95" s="422"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2025 for Group 1 was 0. You achieved 0. You will need to include 0 ZEV(s) in this group to meet the next upcoming deadline which is 2028.</v>
      </c>
      <c r="S95" s="423"/>
      <c r="T95" s="423"/>
      <c r="U95" s="423"/>
      <c r="V95" s="424"/>
      <c r="W95" s="422"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423"/>
      <c r="Y95" s="423"/>
      <c r="Z95" s="423"/>
      <c r="AA95" s="424"/>
      <c r="AB95" s="48"/>
      <c r="AC95" s="48"/>
      <c r="AD95" s="48"/>
      <c r="AE95" s="48"/>
      <c r="AF95" s="48"/>
      <c r="AG95" s="48"/>
      <c r="AH95" s="48"/>
      <c r="AJ95" s="48"/>
      <c r="AK95" s="48"/>
      <c r="AL95" s="48"/>
      <c r="AM95" s="48"/>
    </row>
    <row r="96" spans="1:39">
      <c r="A96" s="736"/>
      <c r="B96" s="324"/>
      <c r="C96" s="324"/>
      <c r="D96" s="324"/>
      <c r="E96" s="324"/>
      <c r="F96" s="324"/>
      <c r="G96" s="324"/>
      <c r="H96" s="324"/>
      <c r="I96" s="324"/>
      <c r="J96" s="324"/>
      <c r="K96" s="737"/>
      <c r="M96" s="279"/>
      <c r="N96" s="280"/>
      <c r="O96" s="280"/>
      <c r="P96" s="280"/>
      <c r="Q96" s="281"/>
      <c r="R96" s="425"/>
      <c r="S96" s="426"/>
      <c r="T96" s="426"/>
      <c r="U96" s="426"/>
      <c r="V96" s="427"/>
      <c r="W96" s="425"/>
      <c r="X96" s="426"/>
      <c r="Y96" s="426"/>
      <c r="Z96" s="426"/>
      <c r="AA96" s="427"/>
      <c r="AB96" s="48"/>
      <c r="AC96" s="48"/>
      <c r="AD96" s="48"/>
      <c r="AE96" s="48"/>
      <c r="AF96" s="48"/>
      <c r="AG96" s="48"/>
      <c r="AH96" s="48"/>
      <c r="AJ96" s="48"/>
      <c r="AK96" s="48"/>
      <c r="AL96" s="48"/>
      <c r="AM96" s="48"/>
    </row>
    <row r="97" spans="1:39">
      <c r="A97" s="736"/>
      <c r="B97" s="324"/>
      <c r="C97" s="324"/>
      <c r="D97" s="324"/>
      <c r="E97" s="324"/>
      <c r="F97" s="324"/>
      <c r="G97" s="324"/>
      <c r="H97" s="324"/>
      <c r="I97" s="324"/>
      <c r="J97" s="324"/>
      <c r="K97" s="737"/>
      <c r="M97" s="279"/>
      <c r="N97" s="280"/>
      <c r="O97" s="280"/>
      <c r="P97" s="280"/>
      <c r="Q97" s="281"/>
      <c r="R97" s="425"/>
      <c r="S97" s="426"/>
      <c r="T97" s="426"/>
      <c r="U97" s="426"/>
      <c r="V97" s="427"/>
      <c r="W97" s="425"/>
      <c r="X97" s="426"/>
      <c r="Y97" s="426"/>
      <c r="Z97" s="426"/>
      <c r="AA97" s="427"/>
      <c r="AB97" s="48"/>
      <c r="AC97" s="48"/>
      <c r="AD97" s="48"/>
      <c r="AE97" s="48"/>
      <c r="AF97" s="48"/>
      <c r="AG97" s="48"/>
      <c r="AH97" s="48"/>
      <c r="AJ97" s="48"/>
      <c r="AK97" s="48"/>
      <c r="AL97" s="48"/>
      <c r="AM97" s="48"/>
    </row>
    <row r="98" spans="1:39">
      <c r="A98" s="736"/>
      <c r="B98" s="324"/>
      <c r="C98" s="324"/>
      <c r="D98" s="324"/>
      <c r="E98" s="324"/>
      <c r="F98" s="324"/>
      <c r="G98" s="324"/>
      <c r="H98" s="324"/>
      <c r="I98" s="324"/>
      <c r="J98" s="324"/>
      <c r="K98" s="737"/>
      <c r="M98" s="279"/>
      <c r="N98" s="280"/>
      <c r="O98" s="280"/>
      <c r="P98" s="280"/>
      <c r="Q98" s="281"/>
      <c r="R98" s="425"/>
      <c r="S98" s="426"/>
      <c r="T98" s="426"/>
      <c r="U98" s="426"/>
      <c r="V98" s="427"/>
      <c r="W98" s="425"/>
      <c r="X98" s="426"/>
      <c r="Y98" s="426"/>
      <c r="Z98" s="426"/>
      <c r="AA98" s="427"/>
      <c r="AB98" s="48"/>
      <c r="AC98" s="48"/>
      <c r="AD98" s="48"/>
      <c r="AE98" s="48"/>
      <c r="AF98" s="48"/>
      <c r="AG98" s="48"/>
      <c r="AH98" s="48"/>
      <c r="AJ98" s="48"/>
      <c r="AK98" s="48"/>
      <c r="AL98" s="48"/>
      <c r="AM98" s="48"/>
    </row>
    <row r="99" spans="1:39" ht="14.7" thickBot="1">
      <c r="A99" s="736"/>
      <c r="B99" s="324"/>
      <c r="C99" s="324"/>
      <c r="D99" s="324"/>
      <c r="E99" s="324"/>
      <c r="F99" s="324"/>
      <c r="G99" s="324"/>
      <c r="H99" s="324"/>
      <c r="I99" s="324"/>
      <c r="J99" s="324"/>
      <c r="K99" s="737"/>
      <c r="M99" s="363"/>
      <c r="N99" s="364"/>
      <c r="O99" s="364"/>
      <c r="P99" s="364"/>
      <c r="Q99" s="365"/>
      <c r="R99" s="428"/>
      <c r="S99" s="429"/>
      <c r="T99" s="429"/>
      <c r="U99" s="429"/>
      <c r="V99" s="430"/>
      <c r="W99" s="428"/>
      <c r="X99" s="429"/>
      <c r="Y99" s="429"/>
      <c r="Z99" s="429"/>
      <c r="AA99" s="430"/>
      <c r="AB99" s="48"/>
      <c r="AC99" s="48"/>
      <c r="AD99" s="48"/>
      <c r="AE99" s="48"/>
      <c r="AF99" s="48"/>
      <c r="AG99" s="48"/>
      <c r="AH99" s="48"/>
      <c r="AJ99" s="48"/>
      <c r="AK99" s="48"/>
      <c r="AL99" s="48"/>
      <c r="AM99" s="48"/>
    </row>
    <row r="100" spans="1:39">
      <c r="A100" s="736"/>
      <c r="B100" s="324"/>
      <c r="C100" s="324"/>
      <c r="D100" s="324"/>
      <c r="E100" s="324"/>
      <c r="F100" s="324"/>
      <c r="G100" s="324"/>
      <c r="H100" s="324"/>
      <c r="I100" s="324"/>
      <c r="J100" s="324"/>
      <c r="K100" s="737"/>
      <c r="M100" s="196"/>
      <c r="AB100" s="48"/>
      <c r="AC100" s="48"/>
      <c r="AD100" s="48"/>
      <c r="AE100" s="48"/>
      <c r="AF100" s="48"/>
      <c r="AG100" s="48"/>
      <c r="AH100" s="48"/>
      <c r="AJ100" s="48"/>
      <c r="AK100" s="48"/>
      <c r="AL100" s="48"/>
      <c r="AM100" s="48"/>
    </row>
    <row r="101" spans="1:39" ht="14.7" thickBot="1">
      <c r="A101" s="736"/>
      <c r="B101" s="324"/>
      <c r="C101" s="324"/>
      <c r="D101" s="324"/>
      <c r="E101" s="324"/>
      <c r="F101" s="324"/>
      <c r="G101" s="324"/>
      <c r="H101" s="324"/>
      <c r="I101" s="324"/>
      <c r="J101" s="324"/>
      <c r="K101" s="737"/>
      <c r="AB101" s="48"/>
      <c r="AC101" s="48"/>
      <c r="AD101" s="48"/>
      <c r="AE101" s="48"/>
      <c r="AF101" s="48"/>
      <c r="AG101" s="48"/>
      <c r="AH101" s="48"/>
      <c r="AJ101" s="48"/>
      <c r="AK101" s="48"/>
      <c r="AL101" s="48"/>
      <c r="AM101" s="48"/>
    </row>
    <row r="102" spans="1:39" ht="14.7" customHeight="1">
      <c r="A102" s="736"/>
      <c r="B102" s="324"/>
      <c r="C102" s="324"/>
      <c r="D102" s="324"/>
      <c r="E102" s="324"/>
      <c r="F102" s="324"/>
      <c r="G102" s="324"/>
      <c r="H102" s="324"/>
      <c r="I102" s="324"/>
      <c r="J102" s="324"/>
      <c r="K102" s="737"/>
      <c r="M102" s="360" t="str">
        <f>"Great job! You have met you current goal! This is the number of zero-emission vehicles from Group 2 that you have achieved by "&amp;'User Profile'!$D$18&amp;"."</f>
        <v>Great job! You have met you current goal! This is the number of zero-emission vehicles from Group 2 that you have achieved by 2022.</v>
      </c>
      <c r="N102" s="361"/>
      <c r="O102" s="361"/>
      <c r="P102" s="361"/>
      <c r="Q102" s="362"/>
      <c r="R102" s="422"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2027 for Group 2 was 0. You achieved 0. You will need to include 0 ZEV(s) in this group to meet the next upcoming deadline which is 2030.</v>
      </c>
      <c r="S102" s="423"/>
      <c r="T102" s="423"/>
      <c r="U102" s="423"/>
      <c r="V102" s="424"/>
      <c r="W102" s="422"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423"/>
      <c r="Y102" s="423"/>
      <c r="Z102" s="423"/>
      <c r="AA102" s="424"/>
      <c r="AB102" s="48"/>
      <c r="AC102" s="48"/>
      <c r="AD102" s="48"/>
      <c r="AE102" s="48"/>
      <c r="AF102" s="48"/>
      <c r="AG102" s="48"/>
      <c r="AH102" s="48"/>
      <c r="AJ102" s="48"/>
      <c r="AK102" s="48"/>
      <c r="AL102" s="48"/>
      <c r="AM102" s="48"/>
    </row>
    <row r="103" spans="1:39">
      <c r="A103" s="736"/>
      <c r="B103" s="324"/>
      <c r="C103" s="324"/>
      <c r="D103" s="324"/>
      <c r="E103" s="324"/>
      <c r="F103" s="324"/>
      <c r="G103" s="324"/>
      <c r="H103" s="324"/>
      <c r="I103" s="324"/>
      <c r="J103" s="324"/>
      <c r="K103" s="737"/>
      <c r="M103" s="279"/>
      <c r="N103" s="280"/>
      <c r="O103" s="280"/>
      <c r="P103" s="280"/>
      <c r="Q103" s="281"/>
      <c r="R103" s="425"/>
      <c r="S103" s="426"/>
      <c r="T103" s="426"/>
      <c r="U103" s="426"/>
      <c r="V103" s="427"/>
      <c r="W103" s="425"/>
      <c r="X103" s="426"/>
      <c r="Y103" s="426"/>
      <c r="Z103" s="426"/>
      <c r="AA103" s="427"/>
      <c r="AB103" s="48"/>
      <c r="AC103" s="48"/>
      <c r="AD103" s="48"/>
      <c r="AE103" s="48"/>
      <c r="AF103" s="48"/>
      <c r="AG103" s="48"/>
      <c r="AH103" s="48"/>
      <c r="AJ103" s="48"/>
      <c r="AK103" s="48"/>
      <c r="AL103" s="48"/>
      <c r="AM103" s="48"/>
    </row>
    <row r="104" spans="1:39" ht="14.7" thickBot="1">
      <c r="A104" s="738"/>
      <c r="B104" s="739"/>
      <c r="C104" s="739"/>
      <c r="D104" s="739"/>
      <c r="E104" s="739"/>
      <c r="F104" s="739"/>
      <c r="G104" s="739"/>
      <c r="H104" s="739"/>
      <c r="I104" s="739"/>
      <c r="J104" s="739"/>
      <c r="K104" s="740"/>
      <c r="M104" s="279"/>
      <c r="N104" s="280"/>
      <c r="O104" s="280"/>
      <c r="P104" s="280"/>
      <c r="Q104" s="281"/>
      <c r="R104" s="425"/>
      <c r="S104" s="426"/>
      <c r="T104" s="426"/>
      <c r="U104" s="426"/>
      <c r="V104" s="427"/>
      <c r="W104" s="425"/>
      <c r="X104" s="426"/>
      <c r="Y104" s="426"/>
      <c r="Z104" s="426"/>
      <c r="AA104" s="427"/>
      <c r="AB104" s="48"/>
      <c r="AC104" s="48"/>
      <c r="AD104" s="48"/>
      <c r="AE104" s="48"/>
      <c r="AF104" s="48"/>
      <c r="AG104" s="48"/>
      <c r="AH104" s="48"/>
      <c r="AJ104" s="48"/>
      <c r="AK104" s="48"/>
      <c r="AL104" s="48"/>
      <c r="AM104" s="48"/>
    </row>
    <row r="105" spans="1:39" ht="14.7" customHeight="1">
      <c r="A105" s="440" t="s">
        <v>247</v>
      </c>
      <c r="B105" s="734"/>
      <c r="C105" s="734"/>
      <c r="D105" s="734"/>
      <c r="E105" s="734"/>
      <c r="F105" s="734"/>
      <c r="G105" s="734"/>
      <c r="H105" s="734"/>
      <c r="I105" s="734"/>
      <c r="J105" s="734"/>
      <c r="K105" s="735"/>
      <c r="M105" s="279"/>
      <c r="N105" s="280"/>
      <c r="O105" s="280"/>
      <c r="P105" s="280"/>
      <c r="Q105" s="281"/>
      <c r="R105" s="425"/>
      <c r="S105" s="426"/>
      <c r="T105" s="426"/>
      <c r="U105" s="426"/>
      <c r="V105" s="427"/>
      <c r="W105" s="425"/>
      <c r="X105" s="426"/>
      <c r="Y105" s="426"/>
      <c r="Z105" s="426"/>
      <c r="AA105" s="427"/>
      <c r="AB105" s="48"/>
      <c r="AC105" s="48"/>
      <c r="AD105" s="48"/>
      <c r="AE105" s="48"/>
      <c r="AF105" s="48"/>
      <c r="AG105" s="48"/>
      <c r="AH105" s="48"/>
      <c r="AJ105" s="48"/>
      <c r="AK105" s="48"/>
      <c r="AL105" s="48"/>
      <c r="AM105" s="48"/>
    </row>
    <row r="106" spans="1:39" ht="14.7" thickBot="1">
      <c r="A106" s="736"/>
      <c r="B106" s="324"/>
      <c r="C106" s="324"/>
      <c r="D106" s="324"/>
      <c r="E106" s="324"/>
      <c r="F106" s="324"/>
      <c r="G106" s="324"/>
      <c r="H106" s="324"/>
      <c r="I106" s="324"/>
      <c r="J106" s="324"/>
      <c r="K106" s="737"/>
      <c r="M106" s="363"/>
      <c r="N106" s="364"/>
      <c r="O106" s="364"/>
      <c r="P106" s="364"/>
      <c r="Q106" s="365"/>
      <c r="R106" s="428"/>
      <c r="S106" s="429"/>
      <c r="T106" s="429"/>
      <c r="U106" s="429"/>
      <c r="V106" s="430"/>
      <c r="W106" s="428"/>
      <c r="X106" s="429"/>
      <c r="Y106" s="429"/>
      <c r="Z106" s="429"/>
      <c r="AA106" s="430"/>
      <c r="AB106" s="48"/>
      <c r="AC106" s="48"/>
      <c r="AD106" s="48"/>
      <c r="AE106" s="48"/>
      <c r="AF106" s="48"/>
      <c r="AG106" s="48"/>
      <c r="AH106" s="48"/>
      <c r="AJ106" s="48"/>
      <c r="AK106" s="48"/>
      <c r="AL106" s="48"/>
      <c r="AM106" s="48"/>
    </row>
    <row r="107" spans="1:39">
      <c r="A107" s="736"/>
      <c r="B107" s="324"/>
      <c r="C107" s="324"/>
      <c r="D107" s="324"/>
      <c r="E107" s="324"/>
      <c r="F107" s="324"/>
      <c r="G107" s="324"/>
      <c r="H107" s="324"/>
      <c r="I107" s="324"/>
      <c r="J107" s="324"/>
      <c r="K107" s="737"/>
      <c r="AB107" s="48"/>
      <c r="AC107" s="48"/>
      <c r="AD107" s="48"/>
      <c r="AE107" s="48"/>
      <c r="AF107" s="48"/>
      <c r="AG107" s="48"/>
      <c r="AH107" s="48"/>
      <c r="AJ107" s="48"/>
      <c r="AK107" s="48"/>
      <c r="AL107" s="48"/>
      <c r="AM107" s="48"/>
    </row>
    <row r="108" spans="1:39" ht="14.7" thickBot="1">
      <c r="A108" s="736"/>
      <c r="B108" s="324"/>
      <c r="C108" s="324"/>
      <c r="D108" s="324"/>
      <c r="E108" s="324"/>
      <c r="F108" s="324"/>
      <c r="G108" s="324"/>
      <c r="H108" s="324"/>
      <c r="I108" s="324"/>
      <c r="J108" s="324"/>
      <c r="K108" s="737"/>
      <c r="AB108" s="48"/>
      <c r="AC108" s="48"/>
      <c r="AD108" s="48"/>
      <c r="AE108" s="48"/>
      <c r="AF108" s="48"/>
      <c r="AG108" s="48"/>
      <c r="AH108" s="48"/>
      <c r="AJ108" s="48"/>
      <c r="AK108" s="48"/>
      <c r="AL108" s="48"/>
      <c r="AM108" s="48"/>
    </row>
    <row r="109" spans="1:39" ht="14.7" customHeight="1">
      <c r="A109" s="736"/>
      <c r="B109" s="324"/>
      <c r="C109" s="324"/>
      <c r="D109" s="324"/>
      <c r="E109" s="324"/>
      <c r="F109" s="324"/>
      <c r="G109" s="324"/>
      <c r="H109" s="324"/>
      <c r="I109" s="324"/>
      <c r="J109" s="324"/>
      <c r="K109" s="737"/>
      <c r="M109" s="360" t="str">
        <f>"Great job! You have met you current goal! This is the number of zero-emission vehicles from Group 3 that you have achieved by "&amp;'User Profile'!D18&amp;"."</f>
        <v>Great job! You have met you current goal! This is the number of zero-emission vehicles from Group 3 that you have achieved by 2022.</v>
      </c>
      <c r="N109" s="361"/>
      <c r="O109" s="361"/>
      <c r="P109" s="361"/>
      <c r="Q109" s="362"/>
      <c r="R109" s="422"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2022 was 0. You achieved 0. You will need to include 0 ZEV(s) in this group to meet the next upcoming deadline which is 2033.</v>
      </c>
      <c r="S109" s="423"/>
      <c r="T109" s="423"/>
      <c r="U109" s="423"/>
      <c r="V109" s="424"/>
      <c r="W109" s="422"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423"/>
      <c r="Y109" s="423"/>
      <c r="Z109" s="423"/>
      <c r="AA109" s="424"/>
      <c r="AB109" s="48"/>
      <c r="AC109" s="48"/>
      <c r="AD109" s="48"/>
      <c r="AE109" s="48"/>
      <c r="AF109" s="48"/>
      <c r="AG109" s="48"/>
      <c r="AH109" s="48"/>
      <c r="AJ109" s="48"/>
      <c r="AK109" s="48"/>
      <c r="AL109" s="48"/>
      <c r="AM109" s="48"/>
    </row>
    <row r="110" spans="1:39">
      <c r="A110" s="736"/>
      <c r="B110" s="324"/>
      <c r="C110" s="324"/>
      <c r="D110" s="324"/>
      <c r="E110" s="324"/>
      <c r="F110" s="324"/>
      <c r="G110" s="324"/>
      <c r="H110" s="324"/>
      <c r="I110" s="324"/>
      <c r="J110" s="324"/>
      <c r="K110" s="737"/>
      <c r="M110" s="279"/>
      <c r="N110" s="280"/>
      <c r="O110" s="280"/>
      <c r="P110" s="280"/>
      <c r="Q110" s="281"/>
      <c r="R110" s="425"/>
      <c r="S110" s="426"/>
      <c r="T110" s="426"/>
      <c r="U110" s="426"/>
      <c r="V110" s="427"/>
      <c r="W110" s="425"/>
      <c r="X110" s="426"/>
      <c r="Y110" s="426"/>
      <c r="Z110" s="426"/>
      <c r="AA110" s="427"/>
      <c r="AB110" s="48"/>
      <c r="AC110" s="48"/>
      <c r="AD110" s="48"/>
      <c r="AE110" s="48"/>
      <c r="AF110" s="48"/>
      <c r="AG110" s="48"/>
      <c r="AH110" s="48"/>
    </row>
    <row r="111" spans="1:39">
      <c r="A111" s="736"/>
      <c r="B111" s="324"/>
      <c r="C111" s="324"/>
      <c r="D111" s="324"/>
      <c r="E111" s="324"/>
      <c r="F111" s="324"/>
      <c r="G111" s="324"/>
      <c r="H111" s="324"/>
      <c r="I111" s="324"/>
      <c r="J111" s="324"/>
      <c r="K111" s="737"/>
      <c r="M111" s="279"/>
      <c r="N111" s="280"/>
      <c r="O111" s="280"/>
      <c r="P111" s="280"/>
      <c r="Q111" s="281"/>
      <c r="R111" s="425"/>
      <c r="S111" s="426"/>
      <c r="T111" s="426"/>
      <c r="U111" s="426"/>
      <c r="V111" s="427"/>
      <c r="W111" s="425"/>
      <c r="X111" s="426"/>
      <c r="Y111" s="426"/>
      <c r="Z111" s="426"/>
      <c r="AA111" s="427"/>
      <c r="AB111" s="48"/>
      <c r="AC111" s="48"/>
      <c r="AD111" s="48"/>
      <c r="AE111" s="48"/>
      <c r="AF111" s="48"/>
      <c r="AG111" s="48"/>
      <c r="AH111" s="48"/>
    </row>
    <row r="112" spans="1:39">
      <c r="A112" s="736"/>
      <c r="B112" s="324"/>
      <c r="C112" s="324"/>
      <c r="D112" s="324"/>
      <c r="E112" s="324"/>
      <c r="F112" s="324"/>
      <c r="G112" s="324"/>
      <c r="H112" s="324"/>
      <c r="I112" s="324"/>
      <c r="J112" s="324"/>
      <c r="K112" s="737"/>
      <c r="M112" s="279"/>
      <c r="N112" s="280"/>
      <c r="O112" s="280"/>
      <c r="P112" s="280"/>
      <c r="Q112" s="281"/>
      <c r="R112" s="425"/>
      <c r="S112" s="426"/>
      <c r="T112" s="426"/>
      <c r="U112" s="426"/>
      <c r="V112" s="427"/>
      <c r="W112" s="425"/>
      <c r="X112" s="426"/>
      <c r="Y112" s="426"/>
      <c r="Z112" s="426"/>
      <c r="AA112" s="427"/>
      <c r="AB112" s="48"/>
      <c r="AC112" s="48"/>
      <c r="AD112" s="48"/>
      <c r="AE112" s="48"/>
      <c r="AF112" s="48"/>
      <c r="AG112" s="48"/>
      <c r="AH112" s="48"/>
    </row>
    <row r="113" spans="1:36" ht="14.7" thickBot="1">
      <c r="A113" s="736"/>
      <c r="B113" s="324"/>
      <c r="C113" s="324"/>
      <c r="D113" s="324"/>
      <c r="E113" s="324"/>
      <c r="F113" s="324"/>
      <c r="G113" s="324"/>
      <c r="H113" s="324"/>
      <c r="I113" s="324"/>
      <c r="J113" s="324"/>
      <c r="K113" s="737"/>
      <c r="M113" s="363"/>
      <c r="N113" s="364"/>
      <c r="O113" s="364"/>
      <c r="P113" s="364"/>
      <c r="Q113" s="365"/>
      <c r="R113" s="428"/>
      <c r="S113" s="429"/>
      <c r="T113" s="429"/>
      <c r="U113" s="429"/>
      <c r="V113" s="430"/>
      <c r="W113" s="428"/>
      <c r="X113" s="429"/>
      <c r="Y113" s="429"/>
      <c r="Z113" s="429"/>
      <c r="AA113" s="430"/>
      <c r="AB113" s="48"/>
      <c r="AC113" s="48"/>
      <c r="AD113" s="48"/>
      <c r="AE113" s="48"/>
      <c r="AF113" s="48"/>
      <c r="AG113" s="48"/>
      <c r="AH113" s="48"/>
    </row>
    <row r="114" spans="1:36" ht="14.7" thickBot="1">
      <c r="A114" s="738"/>
      <c r="B114" s="739"/>
      <c r="C114" s="739"/>
      <c r="D114" s="739"/>
      <c r="E114" s="739"/>
      <c r="F114" s="739"/>
      <c r="G114" s="739"/>
      <c r="H114" s="739"/>
      <c r="I114" s="739"/>
      <c r="J114" s="739"/>
      <c r="K114" s="740"/>
      <c r="AB114" s="48"/>
      <c r="AC114" s="48"/>
      <c r="AD114" s="48"/>
      <c r="AE114" s="48"/>
      <c r="AF114" s="48"/>
      <c r="AG114" s="48"/>
      <c r="AH114" s="48"/>
    </row>
    <row r="115" spans="1:36" ht="14.7" customHeight="1">
      <c r="A115" s="440" t="s">
        <v>248</v>
      </c>
      <c r="B115" s="734"/>
      <c r="C115" s="734"/>
      <c r="D115" s="734"/>
      <c r="E115" s="734"/>
      <c r="F115" s="734"/>
      <c r="G115" s="734"/>
      <c r="H115" s="734"/>
      <c r="I115" s="734"/>
      <c r="J115" s="734"/>
      <c r="K115" s="735"/>
      <c r="AB115" s="48"/>
      <c r="AC115" s="48"/>
      <c r="AD115" s="48"/>
      <c r="AE115" s="48"/>
      <c r="AF115" s="48"/>
      <c r="AG115" s="48"/>
      <c r="AH115" s="48"/>
    </row>
    <row r="116" spans="1:36">
      <c r="A116" s="736"/>
      <c r="B116" s="324"/>
      <c r="C116" s="324"/>
      <c r="D116" s="324"/>
      <c r="E116" s="324"/>
      <c r="F116" s="324"/>
      <c r="G116" s="324"/>
      <c r="H116" s="324"/>
      <c r="I116" s="324"/>
      <c r="J116" s="324"/>
      <c r="K116" s="737"/>
      <c r="M116" s="48"/>
      <c r="N116" s="48"/>
      <c r="O116" s="48"/>
      <c r="P116" s="48"/>
      <c r="U116" s="48"/>
      <c r="V116" s="48"/>
      <c r="W116" s="48"/>
      <c r="X116" s="48"/>
      <c r="AB116" s="48"/>
      <c r="AC116" s="48"/>
      <c r="AD116" s="48"/>
      <c r="AE116" s="48"/>
      <c r="AF116" s="48"/>
      <c r="AG116" s="48"/>
      <c r="AH116" s="48"/>
    </row>
    <row r="117" spans="1:36">
      <c r="A117" s="736"/>
      <c r="B117" s="324"/>
      <c r="C117" s="324"/>
      <c r="D117" s="324"/>
      <c r="E117" s="324"/>
      <c r="F117" s="324"/>
      <c r="G117" s="324"/>
      <c r="H117" s="324"/>
      <c r="I117" s="324"/>
      <c r="J117" s="324"/>
      <c r="K117" s="737"/>
      <c r="M117" s="48"/>
      <c r="N117" s="48"/>
      <c r="O117" s="48"/>
      <c r="P117" s="48"/>
      <c r="U117" s="48"/>
      <c r="V117" s="48"/>
      <c r="W117" s="48"/>
      <c r="X117" s="48"/>
      <c r="AB117" s="48"/>
      <c r="AC117" s="48"/>
      <c r="AD117" s="48"/>
      <c r="AE117" s="48"/>
      <c r="AF117" s="48"/>
      <c r="AG117" s="48"/>
      <c r="AH117" s="48"/>
      <c r="AJ117" s="196"/>
    </row>
    <row r="118" spans="1:36">
      <c r="A118" s="736"/>
      <c r="B118" s="324"/>
      <c r="C118" s="324"/>
      <c r="D118" s="324"/>
      <c r="E118" s="324"/>
      <c r="F118" s="324"/>
      <c r="G118" s="324"/>
      <c r="H118" s="324"/>
      <c r="I118" s="324"/>
      <c r="J118" s="324"/>
      <c r="K118" s="737"/>
      <c r="M118" s="48"/>
      <c r="N118" s="48"/>
      <c r="O118" s="48"/>
      <c r="P118" s="48"/>
      <c r="U118" s="48"/>
      <c r="V118" s="48"/>
      <c r="W118" s="48"/>
      <c r="X118" s="48"/>
      <c r="AB118" s="48"/>
      <c r="AC118" s="48"/>
      <c r="AD118" s="48"/>
      <c r="AE118" s="48"/>
      <c r="AF118" s="48"/>
      <c r="AG118" s="48"/>
      <c r="AH118" s="48"/>
    </row>
    <row r="119" spans="1:36">
      <c r="A119" s="736"/>
      <c r="B119" s="324"/>
      <c r="C119" s="324"/>
      <c r="D119" s="324"/>
      <c r="E119" s="324"/>
      <c r="F119" s="324"/>
      <c r="G119" s="324"/>
      <c r="H119" s="324"/>
      <c r="I119" s="324"/>
      <c r="J119" s="324"/>
      <c r="K119" s="737"/>
      <c r="M119" s="48"/>
      <c r="N119" s="48"/>
      <c r="O119" s="48"/>
      <c r="P119" s="48"/>
      <c r="U119" s="48"/>
      <c r="V119" s="48"/>
      <c r="W119" s="48"/>
      <c r="X119" s="48"/>
      <c r="AB119" s="48"/>
      <c r="AC119" s="48"/>
      <c r="AD119" s="48"/>
      <c r="AE119" s="48"/>
      <c r="AF119" s="48"/>
      <c r="AG119" s="48"/>
      <c r="AH119" s="48"/>
    </row>
    <row r="120" spans="1:36">
      <c r="A120" s="736"/>
      <c r="B120" s="324"/>
      <c r="C120" s="324"/>
      <c r="D120" s="324"/>
      <c r="E120" s="324"/>
      <c r="F120" s="324"/>
      <c r="G120" s="324"/>
      <c r="H120" s="324"/>
      <c r="I120" s="324"/>
      <c r="J120" s="324"/>
      <c r="K120" s="737"/>
      <c r="M120" s="48"/>
      <c r="N120" s="48"/>
      <c r="O120" s="48"/>
      <c r="P120" s="48"/>
      <c r="U120" s="48"/>
      <c r="V120" s="48"/>
      <c r="W120" s="48"/>
      <c r="X120" s="48"/>
      <c r="AB120" s="48"/>
      <c r="AC120" s="48"/>
      <c r="AD120" s="48"/>
      <c r="AE120" s="48"/>
      <c r="AF120" s="48"/>
      <c r="AG120" s="48"/>
      <c r="AH120" s="48"/>
    </row>
    <row r="121" spans="1:36">
      <c r="A121" s="736"/>
      <c r="B121" s="324"/>
      <c r="C121" s="324"/>
      <c r="D121" s="324"/>
      <c r="E121" s="324"/>
      <c r="F121" s="324"/>
      <c r="G121" s="324"/>
      <c r="H121" s="324"/>
      <c r="I121" s="324"/>
      <c r="J121" s="324"/>
      <c r="K121" s="737"/>
      <c r="M121" s="48"/>
      <c r="N121" s="48"/>
      <c r="O121" s="48"/>
      <c r="P121" s="48"/>
      <c r="AB121" s="48"/>
      <c r="AC121" s="48"/>
      <c r="AD121" s="48"/>
      <c r="AE121" s="48"/>
      <c r="AF121" s="48"/>
      <c r="AG121" s="48"/>
      <c r="AH121" s="48"/>
    </row>
    <row r="122" spans="1:36">
      <c r="A122" s="736"/>
      <c r="B122" s="324"/>
      <c r="C122" s="324"/>
      <c r="D122" s="324"/>
      <c r="E122" s="324"/>
      <c r="F122" s="324"/>
      <c r="G122" s="324"/>
      <c r="H122" s="324"/>
      <c r="I122" s="324"/>
      <c r="J122" s="324"/>
      <c r="K122" s="737"/>
      <c r="M122" s="48"/>
      <c r="N122" s="48"/>
      <c r="O122" s="48"/>
      <c r="P122" s="48"/>
      <c r="AB122" s="48"/>
      <c r="AC122" s="48"/>
      <c r="AD122" s="48"/>
      <c r="AE122" s="48"/>
      <c r="AF122" s="48"/>
      <c r="AG122" s="48"/>
      <c r="AH122" s="48"/>
      <c r="AJ122" s="196"/>
    </row>
    <row r="123" spans="1:36">
      <c r="A123" s="736"/>
      <c r="B123" s="324"/>
      <c r="C123" s="324"/>
      <c r="D123" s="324"/>
      <c r="E123" s="324"/>
      <c r="F123" s="324"/>
      <c r="G123" s="324"/>
      <c r="H123" s="324"/>
      <c r="I123" s="324"/>
      <c r="J123" s="324"/>
      <c r="K123" s="737"/>
      <c r="M123" s="48"/>
      <c r="N123" s="48"/>
      <c r="O123" s="48"/>
      <c r="P123" s="48"/>
      <c r="AB123" s="48"/>
      <c r="AC123" s="48"/>
      <c r="AD123" s="48"/>
      <c r="AE123" s="48"/>
      <c r="AF123" s="48"/>
      <c r="AG123" s="48"/>
      <c r="AH123" s="48"/>
    </row>
    <row r="124" spans="1:36" ht="14.7" thickBot="1">
      <c r="A124" s="738"/>
      <c r="B124" s="739"/>
      <c r="C124" s="739"/>
      <c r="D124" s="739"/>
      <c r="E124" s="739"/>
      <c r="F124" s="739"/>
      <c r="G124" s="739"/>
      <c r="H124" s="739"/>
      <c r="I124" s="739"/>
      <c r="J124" s="739"/>
      <c r="K124" s="740"/>
      <c r="M124" s="48"/>
      <c r="N124" s="48"/>
      <c r="O124" s="48"/>
      <c r="P124" s="48"/>
      <c r="AB124" s="48"/>
      <c r="AC124" s="48"/>
      <c r="AD124" s="48"/>
      <c r="AE124" s="48"/>
      <c r="AF124" s="48"/>
      <c r="AG124" s="48"/>
      <c r="AH124" s="48"/>
    </row>
    <row r="125" spans="1:36">
      <c r="A125" s="440" t="s">
        <v>249</v>
      </c>
      <c r="B125" s="734"/>
      <c r="C125" s="734"/>
      <c r="D125" s="734"/>
      <c r="E125" s="734"/>
      <c r="F125" s="734"/>
      <c r="G125" s="734"/>
      <c r="H125" s="734"/>
      <c r="I125" s="734"/>
      <c r="J125" s="734"/>
      <c r="K125" s="735"/>
      <c r="M125" s="48"/>
      <c r="N125" s="48"/>
      <c r="O125" s="48"/>
      <c r="P125" s="48"/>
      <c r="AB125" s="48"/>
      <c r="AC125" s="48"/>
      <c r="AD125" s="48"/>
      <c r="AE125" s="48"/>
      <c r="AF125" s="48"/>
      <c r="AG125" s="48"/>
      <c r="AH125" s="48"/>
    </row>
    <row r="126" spans="1:36">
      <c r="A126" s="736"/>
      <c r="B126" s="324"/>
      <c r="C126" s="324"/>
      <c r="D126" s="324"/>
      <c r="E126" s="324"/>
      <c r="F126" s="324"/>
      <c r="G126" s="324"/>
      <c r="H126" s="324"/>
      <c r="I126" s="324"/>
      <c r="J126" s="324"/>
      <c r="K126" s="737"/>
      <c r="M126" s="48"/>
      <c r="N126" s="48"/>
      <c r="O126" s="48"/>
      <c r="P126" s="48"/>
      <c r="AB126" s="48"/>
      <c r="AC126" s="48"/>
      <c r="AD126" s="48"/>
      <c r="AE126" s="48"/>
      <c r="AF126" s="48"/>
      <c r="AG126" s="48"/>
      <c r="AH126" s="48"/>
    </row>
    <row r="127" spans="1:36">
      <c r="A127" s="736"/>
      <c r="B127" s="324"/>
      <c r="C127" s="324"/>
      <c r="D127" s="324"/>
      <c r="E127" s="324"/>
      <c r="F127" s="324"/>
      <c r="G127" s="324"/>
      <c r="H127" s="324"/>
      <c r="I127" s="324"/>
      <c r="J127" s="324"/>
      <c r="K127" s="737"/>
      <c r="M127" s="48"/>
      <c r="N127" s="48"/>
      <c r="O127" s="48"/>
      <c r="P127" s="48"/>
      <c r="AB127" s="48"/>
      <c r="AC127" s="48"/>
      <c r="AD127" s="48"/>
      <c r="AE127" s="48"/>
      <c r="AF127" s="48"/>
      <c r="AG127" s="48"/>
      <c r="AH127" s="48"/>
    </row>
    <row r="128" spans="1:36">
      <c r="A128" s="736"/>
      <c r="B128" s="324"/>
      <c r="C128" s="324"/>
      <c r="D128" s="324"/>
      <c r="E128" s="324"/>
      <c r="F128" s="324"/>
      <c r="G128" s="324"/>
      <c r="H128" s="324"/>
      <c r="I128" s="324"/>
      <c r="J128" s="324"/>
      <c r="K128" s="737"/>
      <c r="M128" s="48"/>
      <c r="N128" s="48"/>
      <c r="O128" s="48"/>
      <c r="P128" s="48"/>
      <c r="AB128" s="48"/>
      <c r="AC128" s="48"/>
      <c r="AD128" s="48"/>
      <c r="AE128" s="48"/>
      <c r="AF128" s="48"/>
      <c r="AG128" s="48"/>
      <c r="AH128" s="48"/>
    </row>
    <row r="129" spans="1:34">
      <c r="A129" s="736"/>
      <c r="B129" s="324"/>
      <c r="C129" s="324"/>
      <c r="D129" s="324"/>
      <c r="E129" s="324"/>
      <c r="F129" s="324"/>
      <c r="G129" s="324"/>
      <c r="H129" s="324"/>
      <c r="I129" s="324"/>
      <c r="J129" s="324"/>
      <c r="K129" s="737"/>
      <c r="M129" s="48"/>
      <c r="N129" s="48"/>
      <c r="O129" s="48"/>
      <c r="P129" s="48"/>
      <c r="AB129" s="48"/>
      <c r="AC129" s="48"/>
      <c r="AD129" s="48"/>
      <c r="AE129" s="48"/>
      <c r="AF129" s="48"/>
      <c r="AG129" s="48"/>
      <c r="AH129" s="48"/>
    </row>
    <row r="130" spans="1:34">
      <c r="A130" s="736"/>
      <c r="B130" s="324"/>
      <c r="C130" s="324"/>
      <c r="D130" s="324"/>
      <c r="E130" s="324"/>
      <c r="F130" s="324"/>
      <c r="G130" s="324"/>
      <c r="H130" s="324"/>
      <c r="I130" s="324"/>
      <c r="J130" s="324"/>
      <c r="K130" s="737"/>
      <c r="M130" s="48"/>
      <c r="N130" s="48"/>
      <c r="O130" s="48"/>
      <c r="P130" s="48"/>
      <c r="AB130" s="48"/>
      <c r="AC130" s="48"/>
      <c r="AD130" s="48"/>
      <c r="AE130" s="48"/>
      <c r="AF130" s="48"/>
      <c r="AG130" s="48"/>
      <c r="AH130" s="48"/>
    </row>
    <row r="131" spans="1:34">
      <c r="A131" s="736"/>
      <c r="B131" s="324"/>
      <c r="C131" s="324"/>
      <c r="D131" s="324"/>
      <c r="E131" s="324"/>
      <c r="F131" s="324"/>
      <c r="G131" s="324"/>
      <c r="H131" s="324"/>
      <c r="I131" s="324"/>
      <c r="J131" s="324"/>
      <c r="K131" s="737"/>
      <c r="M131" s="48"/>
      <c r="N131" s="48"/>
      <c r="O131" s="48"/>
      <c r="P131" s="48"/>
      <c r="AB131" s="48"/>
      <c r="AC131" s="48"/>
      <c r="AD131" s="48"/>
      <c r="AE131" s="48"/>
      <c r="AF131" s="48"/>
      <c r="AG131" s="48"/>
      <c r="AH131" s="48"/>
    </row>
    <row r="132" spans="1:34">
      <c r="A132" s="736"/>
      <c r="B132" s="324"/>
      <c r="C132" s="324"/>
      <c r="D132" s="324"/>
      <c r="E132" s="324"/>
      <c r="F132" s="324"/>
      <c r="G132" s="324"/>
      <c r="H132" s="324"/>
      <c r="I132" s="324"/>
      <c r="J132" s="324"/>
      <c r="K132" s="737"/>
      <c r="M132" s="48"/>
      <c r="N132" s="48"/>
      <c r="O132" s="48"/>
      <c r="P132" s="48"/>
      <c r="AB132" s="48"/>
      <c r="AC132" s="48"/>
      <c r="AD132" s="48"/>
      <c r="AE132" s="48"/>
      <c r="AF132" s="48"/>
      <c r="AG132" s="48"/>
      <c r="AH132" s="48"/>
    </row>
    <row r="133" spans="1:34">
      <c r="A133" s="736"/>
      <c r="B133" s="324"/>
      <c r="C133" s="324"/>
      <c r="D133" s="324"/>
      <c r="E133" s="324"/>
      <c r="F133" s="324"/>
      <c r="G133" s="324"/>
      <c r="H133" s="324"/>
      <c r="I133" s="324"/>
      <c r="J133" s="324"/>
      <c r="K133" s="737"/>
      <c r="M133" s="48"/>
      <c r="N133" s="48"/>
      <c r="O133" s="48"/>
      <c r="P133" s="48"/>
      <c r="AB133" s="48"/>
      <c r="AC133" s="48"/>
      <c r="AD133" s="48"/>
      <c r="AE133" s="48"/>
      <c r="AF133" s="48"/>
      <c r="AG133" s="48"/>
      <c r="AH133" s="48"/>
    </row>
    <row r="134" spans="1:34" ht="14.7" thickBot="1">
      <c r="A134" s="738"/>
      <c r="B134" s="739"/>
      <c r="C134" s="739"/>
      <c r="D134" s="739"/>
      <c r="E134" s="739"/>
      <c r="F134" s="739"/>
      <c r="G134" s="739"/>
      <c r="H134" s="739"/>
      <c r="I134" s="739"/>
      <c r="J134" s="739"/>
      <c r="K134" s="740"/>
      <c r="M134" s="48"/>
      <c r="N134" s="48"/>
      <c r="O134" s="48"/>
      <c r="P134" s="48"/>
      <c r="AB134" s="48"/>
      <c r="AC134" s="48"/>
      <c r="AD134" s="48"/>
      <c r="AE134" s="48"/>
      <c r="AF134" s="48"/>
      <c r="AG134" s="48"/>
      <c r="AH134" s="48"/>
    </row>
    <row r="135" spans="1:34">
      <c r="A135" s="440" t="s">
        <v>250</v>
      </c>
      <c r="B135" s="734"/>
      <c r="C135" s="734"/>
      <c r="D135" s="734"/>
      <c r="E135" s="734"/>
      <c r="F135" s="734"/>
      <c r="G135" s="734"/>
      <c r="H135" s="734"/>
      <c r="I135" s="734"/>
      <c r="J135" s="734"/>
      <c r="K135" s="735"/>
      <c r="M135" s="48"/>
      <c r="N135" s="48"/>
      <c r="O135" s="48"/>
      <c r="P135" s="48"/>
      <c r="AB135" s="48"/>
      <c r="AC135" s="48"/>
      <c r="AD135" s="48"/>
      <c r="AE135" s="48"/>
      <c r="AF135" s="48"/>
      <c r="AG135" s="48"/>
      <c r="AH135" s="48"/>
    </row>
    <row r="136" spans="1:34">
      <c r="A136" s="736"/>
      <c r="B136" s="324"/>
      <c r="C136" s="324"/>
      <c r="D136" s="324"/>
      <c r="E136" s="324"/>
      <c r="F136" s="324"/>
      <c r="G136" s="324"/>
      <c r="H136" s="324"/>
      <c r="I136" s="324"/>
      <c r="J136" s="324"/>
      <c r="K136" s="737"/>
      <c r="AB136" s="48"/>
      <c r="AC136" s="48"/>
      <c r="AD136" s="48"/>
      <c r="AE136" s="48"/>
      <c r="AF136" s="48"/>
      <c r="AG136" s="48"/>
      <c r="AH136" s="48"/>
    </row>
    <row r="137" spans="1:34">
      <c r="A137" s="736"/>
      <c r="B137" s="324"/>
      <c r="C137" s="324"/>
      <c r="D137" s="324"/>
      <c r="E137" s="324"/>
      <c r="F137" s="324"/>
      <c r="G137" s="324"/>
      <c r="H137" s="324"/>
      <c r="I137" s="324"/>
      <c r="J137" s="324"/>
      <c r="K137" s="737"/>
      <c r="AB137" s="48"/>
      <c r="AC137" s="48"/>
      <c r="AD137" s="48"/>
      <c r="AE137" s="48"/>
      <c r="AF137" s="48"/>
      <c r="AG137" s="48"/>
      <c r="AH137" s="48"/>
    </row>
    <row r="138" spans="1:34">
      <c r="A138" s="736"/>
      <c r="B138" s="324"/>
      <c r="C138" s="324"/>
      <c r="D138" s="324"/>
      <c r="E138" s="324"/>
      <c r="F138" s="324"/>
      <c r="G138" s="324"/>
      <c r="H138" s="324"/>
      <c r="I138" s="324"/>
      <c r="J138" s="324"/>
      <c r="K138" s="737"/>
      <c r="AB138" s="48"/>
      <c r="AC138" s="48"/>
      <c r="AD138" s="48"/>
      <c r="AE138" s="48"/>
      <c r="AF138" s="48"/>
      <c r="AG138" s="48"/>
      <c r="AH138" s="48"/>
    </row>
    <row r="139" spans="1:34">
      <c r="A139" s="736"/>
      <c r="B139" s="324"/>
      <c r="C139" s="324"/>
      <c r="D139" s="324"/>
      <c r="E139" s="324"/>
      <c r="F139" s="324"/>
      <c r="G139" s="324"/>
      <c r="H139" s="324"/>
      <c r="I139" s="324"/>
      <c r="J139" s="324"/>
      <c r="K139" s="737"/>
      <c r="AB139" s="48"/>
      <c r="AC139" s="48"/>
      <c r="AD139" s="48"/>
      <c r="AE139" s="48"/>
      <c r="AF139" s="48"/>
      <c r="AG139" s="48"/>
      <c r="AH139" s="48"/>
    </row>
    <row r="140" spans="1:34">
      <c r="A140" s="736"/>
      <c r="B140" s="324"/>
      <c r="C140" s="324"/>
      <c r="D140" s="324"/>
      <c r="E140" s="324"/>
      <c r="F140" s="324"/>
      <c r="G140" s="324"/>
      <c r="H140" s="324"/>
      <c r="I140" s="324"/>
      <c r="J140" s="324"/>
      <c r="K140" s="737"/>
      <c r="AB140" s="48"/>
      <c r="AC140" s="48"/>
      <c r="AD140" s="48"/>
      <c r="AE140" s="48"/>
      <c r="AF140" s="48"/>
      <c r="AG140" s="48"/>
      <c r="AH140" s="48"/>
    </row>
    <row r="141" spans="1:34">
      <c r="A141" s="736"/>
      <c r="B141" s="324"/>
      <c r="C141" s="324"/>
      <c r="D141" s="324"/>
      <c r="E141" s="324"/>
      <c r="F141" s="324"/>
      <c r="G141" s="324"/>
      <c r="H141" s="324"/>
      <c r="I141" s="324"/>
      <c r="J141" s="324"/>
      <c r="K141" s="737"/>
      <c r="AB141" s="48"/>
      <c r="AC141" s="48"/>
      <c r="AD141" s="48"/>
      <c r="AE141" s="48"/>
      <c r="AF141" s="48"/>
      <c r="AG141" s="48"/>
      <c r="AH141" s="48"/>
    </row>
    <row r="142" spans="1:34">
      <c r="A142" s="736"/>
      <c r="B142" s="324"/>
      <c r="C142" s="324"/>
      <c r="D142" s="324"/>
      <c r="E142" s="324"/>
      <c r="F142" s="324"/>
      <c r="G142" s="324"/>
      <c r="H142" s="324"/>
      <c r="I142" s="324"/>
      <c r="J142" s="324"/>
      <c r="K142" s="737"/>
      <c r="AB142" s="48"/>
      <c r="AC142" s="48"/>
      <c r="AD142" s="48"/>
      <c r="AE142" s="48"/>
      <c r="AF142" s="48"/>
      <c r="AG142" s="48"/>
      <c r="AH142" s="48"/>
    </row>
    <row r="143" spans="1:34">
      <c r="A143" s="736"/>
      <c r="B143" s="324"/>
      <c r="C143" s="324"/>
      <c r="D143" s="324"/>
      <c r="E143" s="324"/>
      <c r="F143" s="324"/>
      <c r="G143" s="324"/>
      <c r="H143" s="324"/>
      <c r="I143" s="324"/>
      <c r="J143" s="324"/>
      <c r="K143" s="737"/>
      <c r="AB143" s="48"/>
      <c r="AC143" s="48"/>
      <c r="AD143" s="48"/>
      <c r="AE143" s="48"/>
      <c r="AF143" s="48"/>
      <c r="AG143" s="48"/>
      <c r="AH143" s="48"/>
    </row>
    <row r="144" spans="1:34" ht="14.7" thickBot="1">
      <c r="A144" s="738"/>
      <c r="B144" s="739"/>
      <c r="C144" s="739"/>
      <c r="D144" s="739"/>
      <c r="E144" s="739"/>
      <c r="F144" s="739"/>
      <c r="G144" s="739"/>
      <c r="H144" s="739"/>
      <c r="I144" s="739"/>
      <c r="J144" s="739"/>
      <c r="K144" s="740"/>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honeticPr fontId="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B0361-8847-4D44-98A2-9FA640338419}">
  <sheetPr>
    <tabColor rgb="FFFF0000"/>
  </sheetPr>
  <dimension ref="A1:AE52"/>
  <sheetViews>
    <sheetView topLeftCell="A18" workbookViewId="0">
      <selection activeCell="A29" sqref="A29:O31"/>
    </sheetView>
  </sheetViews>
  <sheetFormatPr defaultRowHeight="14.4"/>
  <cols>
    <col min="2" max="2" width="11.5234375" bestFit="1" customWidth="1"/>
  </cols>
  <sheetData>
    <row r="1" spans="1:31" ht="14.7" thickBot="1">
      <c r="A1" s="1" t="s">
        <v>251</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2022</v>
      </c>
      <c r="B3" s="98">
        <f>'REPORT CARD'!M64</f>
        <v>0</v>
      </c>
      <c r="C3" s="97" t="str">
        <f>"Your Achievement: "&amp;'User Profile'!D18</f>
        <v>Your Achievement: 2022</v>
      </c>
      <c r="D3" s="98">
        <f>'REPORT CARD'!M66</f>
        <v>0</v>
      </c>
      <c r="E3" s="97" t="str">
        <f>"Your Achievement: "&amp;'User Profile'!D18</f>
        <v>Your Achievement: 2022</v>
      </c>
      <c r="F3" s="98">
        <f>'REPORT CARD'!M68</f>
        <v>0</v>
      </c>
      <c r="G3" t="s">
        <v>252</v>
      </c>
      <c r="H3">
        <f>IF('User Profile'!D18&lt;='REPORT CARD'!J53, 'REPORT CARD'!K53, IF('User Profile'!D18&lt;='REPORT CARD'!K53,'REPORT CARD'!L53, IF('User Profile'!D18&lt;='REPORT CARD'!L53,'REPORT CARD'!M53,'REPORT CARD'!N53)))</f>
        <v>2028</v>
      </c>
      <c r="I3">
        <f>IF('User Profile'!D18&lt;='REPORT CARD'!J55, 'REPORT CARD'!K55, IF('User Profile'!D18&lt;='REPORT CARD'!K55,'REPORT CARD'!L55, IF('User Profile'!D18&lt;='REPORT CARD'!L55,'REPORT CARD'!M55,'REPORT CARD'!N55)))</f>
        <v>2030</v>
      </c>
      <c r="J3">
        <f>IF('User Profile'!D18&lt;='REPORT CARD'!J57, 'REPORT CARD'!K57, IF('User Profile'!D18&lt;='REPORT CARD'!K57,'REPORT CARD'!L57, IF('User Profile'!D18&lt;='REPORT CARD'!L57,'REPORT CARD'!M57,'REPORT CARD'!N57)))</f>
        <v>2033</v>
      </c>
    </row>
    <row r="4" spans="1:31">
      <c r="A4" s="97" t="str">
        <f>"Current Goal: "&amp;'REPORT CARD'!J64</f>
        <v>Current Goal: 2025</v>
      </c>
      <c r="B4" s="98">
        <f>IF(SUM('ZEV Baseline &amp; Reporting Year'!B27:M28)+SUM('ZEV Baseline &amp; Reporting Year'!B33:M34) = 0, 0, 'REPORT CARD'!K64)</f>
        <v>0</v>
      </c>
      <c r="C4" s="97" t="str">
        <f>"Current Goal: "&amp;'REPORT CARD'!J66</f>
        <v>Current Goal: 2027</v>
      </c>
      <c r="D4" s="98">
        <f>IF(SUM('ZEV Baseline &amp; Reporting Year'!N27:S28)+SUM('ZEV Baseline &amp; Reporting Year'!N33:S34) = 0, 0, 'REPORT CARD'!K66)</f>
        <v>0</v>
      </c>
      <c r="E4" s="97" t="str">
        <f>"Current Goal: "&amp;'REPORT CARD'!J68</f>
        <v>Current Goal: 2030</v>
      </c>
      <c r="F4" s="98">
        <f>IF(SUM('ZEV Baseline &amp; Reporting Year'!T27:Y28)+SUM('ZEV Baseline &amp; Reporting Year'!T33:Y34) = 0, 0, 'REPORT CARD'!K68)</f>
        <v>0</v>
      </c>
    </row>
    <row r="5" spans="1:31" ht="14.7" thickBot="1">
      <c r="A5" s="99" t="str">
        <f>"Next Goal: "&amp;H3</f>
        <v>Next Goal: 2028</v>
      </c>
      <c r="B5" s="100">
        <f>IF(SUM('ZEV Baseline &amp; Reporting Year'!B27:M28)+SUM('ZEV Baseline &amp; Reporting Year'!B33:M34) = 0, 0, IF('User Profile'!D18&lt;='REPORT CARD'!J53, 'REPORT CARD'!K52, IF('User Profile'!D18&lt;='REPORT CARD'!K53, 'REPORT CARD'!L52, IF('User Profile'!D18&lt;='REPORT CARD'!L53, 'REPORT CARD'!M52, 'REPORT CARD'!N52))))</f>
        <v>0</v>
      </c>
      <c r="C5" s="99" t="str">
        <f>"Next Goal: "&amp;I3</f>
        <v>Next Goal: 2030</v>
      </c>
      <c r="D5" s="100">
        <f>IF(SUM('ZEV Baseline &amp; Reporting Year'!N27:S28)+SUM('ZEV Baseline &amp; Reporting Year'!N33:S34) = 0, 0, IF('User Profile'!D18&lt;='REPORT CARD'!J55, 'REPORT CARD'!K52, IF('User Profile'!D18&lt;='REPORT CARD'!K55, 'REPORT CARD'!L52, IF('User Profile'!D18&lt;='REPORT CARD'!L55, 'REPORT CARD'!M52, 'REPORT CARD'!N52))))</f>
        <v>0</v>
      </c>
      <c r="E5" s="99" t="str">
        <f>"Next Goal: "&amp;J3</f>
        <v>Next Goal: 2033</v>
      </c>
      <c r="F5" s="100">
        <f>IF(SUM('ZEV Baseline &amp; Reporting Year'!T27:Y28)+SUM('ZEV Baseline &amp; Reporting Year'!T33:Y34) = 0, 0, IF('User Profile'!D18&lt;='REPORT CARD'!J57, 'REPORT CARD'!K52, IF('User Profile'!D18&lt;='REPORT CARD'!K57, 'REPORT CARD'!L52, IF('User Profile'!D18&lt;='REPORT CARD'!L57, 'REPORT CARD'!M52, 'REPORT CARD'!N52))))</f>
        <v>0</v>
      </c>
    </row>
    <row r="7" spans="1:31" ht="14.7" thickBot="1">
      <c r="A7" t="s">
        <v>253</v>
      </c>
      <c r="E7" t="s">
        <v>254</v>
      </c>
      <c r="S7" t="s">
        <v>255</v>
      </c>
    </row>
    <row r="8" spans="1:31" ht="16.95" customHeight="1">
      <c r="A8" s="108"/>
      <c r="B8" s="109" t="s">
        <v>256</v>
      </c>
      <c r="C8" s="102" t="s">
        <v>257</v>
      </c>
      <c r="D8" s="116"/>
      <c r="E8" s="108"/>
      <c r="F8" s="106" t="s">
        <v>81</v>
      </c>
      <c r="G8" s="106" t="s">
        <v>36</v>
      </c>
      <c r="H8" s="106" t="s">
        <v>82</v>
      </c>
      <c r="I8" s="106" t="s">
        <v>41</v>
      </c>
      <c r="J8" s="106" t="s">
        <v>99</v>
      </c>
      <c r="K8" s="106" t="s">
        <v>100</v>
      </c>
      <c r="L8" s="106" t="s">
        <v>85</v>
      </c>
      <c r="M8" s="106" t="s">
        <v>86</v>
      </c>
      <c r="N8" s="106" t="s">
        <v>87</v>
      </c>
      <c r="O8" s="106" t="s">
        <v>88</v>
      </c>
      <c r="P8" s="106" t="s">
        <v>101</v>
      </c>
      <c r="Q8" s="110" t="s">
        <v>90</v>
      </c>
      <c r="R8" s="117"/>
      <c r="S8" s="108"/>
      <c r="T8" s="107" t="s">
        <v>81</v>
      </c>
      <c r="U8" s="107" t="s">
        <v>36</v>
      </c>
      <c r="V8" s="107" t="s">
        <v>82</v>
      </c>
      <c r="W8" s="107" t="s">
        <v>41</v>
      </c>
      <c r="X8" s="107" t="s">
        <v>99</v>
      </c>
      <c r="Y8" s="107" t="s">
        <v>100</v>
      </c>
      <c r="Z8" s="107" t="s">
        <v>85</v>
      </c>
      <c r="AA8" s="107" t="s">
        <v>86</v>
      </c>
      <c r="AB8" s="107" t="s">
        <v>87</v>
      </c>
      <c r="AC8" s="107" t="s">
        <v>88</v>
      </c>
      <c r="AD8" s="107" t="s">
        <v>101</v>
      </c>
      <c r="AE8" s="115" t="s">
        <v>90</v>
      </c>
    </row>
    <row r="9" spans="1:31">
      <c r="A9" s="97" t="str">
        <f>"Baseline Year "&amp;'User Profile'!$D$17</f>
        <v>Baseline Year 2021</v>
      </c>
      <c r="B9" s="111">
        <f>'Baseline Year Data'!AA34+'Baseline Year Data'!AA35</f>
        <v>0</v>
      </c>
      <c r="C9" s="112">
        <f>('Baseline Year Data'!AA119+'Baseline Year Data'!AA120)-Graphs!B9</f>
        <v>0</v>
      </c>
      <c r="D9" s="116"/>
      <c r="E9" s="97" t="str">
        <f>"Baseline Year "&amp;'User Profile'!$D$17</f>
        <v>Baseline Year 2021</v>
      </c>
      <c r="F9" s="111">
        <f>'Baseline Year Data'!B119</f>
        <v>0</v>
      </c>
      <c r="G9" s="111">
        <f>'Baseline Year Data'!D119</f>
        <v>0</v>
      </c>
      <c r="H9" s="111">
        <f>'Baseline Year Data'!F119</f>
        <v>0</v>
      </c>
      <c r="I9" s="111">
        <f>'Baseline Year Data'!H119</f>
        <v>0</v>
      </c>
      <c r="J9" s="111">
        <f>'Baseline Year Data'!J119</f>
        <v>0</v>
      </c>
      <c r="K9" s="111">
        <f>'Baseline Year Data'!L119</f>
        <v>0</v>
      </c>
      <c r="L9" s="111">
        <f>'Baseline Year Data'!N119</f>
        <v>0</v>
      </c>
      <c r="M9" s="111">
        <f>'Baseline Year Data'!P119</f>
        <v>0</v>
      </c>
      <c r="N9" s="111">
        <f>'Baseline Year Data'!R119</f>
        <v>0</v>
      </c>
      <c r="O9" s="111">
        <f>'Baseline Year Data'!T119</f>
        <v>0</v>
      </c>
      <c r="P9" s="111">
        <f>'Baseline Year Data'!V119</f>
        <v>0</v>
      </c>
      <c r="Q9" s="112">
        <f>'Baseline Year Data'!X119</f>
        <v>0</v>
      </c>
      <c r="R9" s="91"/>
      <c r="S9" s="97" t="str">
        <f>"Baseline Year "&amp;'User Profile'!$D$17</f>
        <v>Baseline Year 2021</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0</v>
      </c>
      <c r="AB9" s="111">
        <f>'Baseline Year Data'!S119</f>
        <v>0</v>
      </c>
      <c r="AC9" s="111">
        <f>'Baseline Year Data'!U119</f>
        <v>0</v>
      </c>
      <c r="AD9" s="111">
        <f>'Baseline Year Data'!W119</f>
        <v>0</v>
      </c>
      <c r="AE9" s="112">
        <f>'Baseline Year Data'!Y119</f>
        <v>0</v>
      </c>
    </row>
    <row r="10" spans="1:31" ht="14.7" thickBot="1">
      <c r="A10" s="99" t="str">
        <f>"Reporting Year "&amp;'User Profile'!$D$18</f>
        <v>Reporting Year 2022</v>
      </c>
      <c r="B10" s="113">
        <f>'Reporting Year Data'!AA34+'Reporting Year Data'!AA35</f>
        <v>6</v>
      </c>
      <c r="C10" s="114">
        <f>('Reporting Year Data'!AA119+'Reporting Year Data'!AA120)-B10</f>
        <v>1</v>
      </c>
      <c r="D10" s="116"/>
      <c r="E10" s="99" t="str">
        <f>"Reporting Year "&amp;'User Profile'!$D$18</f>
        <v>Reporting Year 2022</v>
      </c>
      <c r="F10" s="113">
        <f>'Reporting Year Data'!B119</f>
        <v>0</v>
      </c>
      <c r="G10" s="113">
        <f>'Reporting Year Data'!D119</f>
        <v>0</v>
      </c>
      <c r="H10" s="113">
        <f>'Reporting Year Data'!F119</f>
        <v>6</v>
      </c>
      <c r="I10" s="113">
        <f>'Reporting Year Data'!H119</f>
        <v>0</v>
      </c>
      <c r="J10" s="113">
        <f>'Reporting Year Data'!J119</f>
        <v>0</v>
      </c>
      <c r="K10" s="113">
        <f>'Reporting Year Data'!L119</f>
        <v>0</v>
      </c>
      <c r="L10" s="113">
        <f>'Reporting Year Data'!N119</f>
        <v>1</v>
      </c>
      <c r="M10" s="113">
        <f>'Reporting Year Data'!P119</f>
        <v>0</v>
      </c>
      <c r="N10" s="113">
        <f>'Reporting Year Data'!R119</f>
        <v>0</v>
      </c>
      <c r="O10" s="113">
        <f>'Reporting Year Data'!T119</f>
        <v>0</v>
      </c>
      <c r="P10" s="113">
        <f>'Reporting Year Data'!V119</f>
        <v>0</v>
      </c>
      <c r="Q10" s="114">
        <f>'Reporting Year Data'!X119</f>
        <v>0</v>
      </c>
      <c r="R10" s="91"/>
      <c r="S10" s="99" t="str">
        <f>"Reporting Year "&amp;'User Profile'!$D$18</f>
        <v>Reporting Year 2022</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0</v>
      </c>
      <c r="AB10" s="113">
        <f>'Reporting Year Data'!S119</f>
        <v>0</v>
      </c>
      <c r="AC10" s="113">
        <f>'Reporting Year Data'!U119</f>
        <v>0</v>
      </c>
      <c r="AD10" s="113">
        <f>'Reporting Year Data'!W119</f>
        <v>0</v>
      </c>
      <c r="AE10" s="114">
        <f>'Reporting Year Data'!Y119</f>
        <v>0</v>
      </c>
    </row>
    <row r="12" spans="1:31" ht="14.7" thickBot="1">
      <c r="A12" t="s">
        <v>258</v>
      </c>
      <c r="O12" t="s">
        <v>259</v>
      </c>
    </row>
    <row r="13" spans="1:31" ht="16.8">
      <c r="A13" s="108"/>
      <c r="B13" s="107" t="str">
        <f>IF(AND(Graphs!B14="", Graphs!B15=""), "", "Box Trucks")</f>
        <v/>
      </c>
      <c r="C13" s="107" t="str">
        <f>IF(AND(Graphs!C14="", Graphs!C15=""), "", "Vans")</f>
        <v/>
      </c>
      <c r="D13" s="107" t="str">
        <f>IF(AND(Graphs!D14="", Graphs!D15=""), "", "Two-Axle Buses")</f>
        <v/>
      </c>
      <c r="E13" s="107" t="str">
        <f>IF(AND(Graphs!E14="", Graphs!E15=""), "", "Yard Truck")</f>
        <v/>
      </c>
      <c r="F13" s="107" t="str">
        <f>IF(AND(Graphs!F14="", Graphs!F15=""), "", "Light Duty Package")</f>
        <v/>
      </c>
      <c r="G13" s="107" t="str">
        <f>IF(AND(Graphs!G14="", Graphs!G15=""), "", "Other Light Duty")</f>
        <v/>
      </c>
      <c r="H13" s="107" t="str">
        <f>IF(AND(Graphs!H14="", Graphs!H15=""), "", "Work Trucks")</f>
        <v/>
      </c>
      <c r="I13" s="107" t="str">
        <f>IF(AND(Graphs!I14="", Graphs!I15=""), "", "Day Cab Tractors")</f>
        <v/>
      </c>
      <c r="J13" s="107" t="str">
        <f>IF(AND(Graphs!J14="", Graphs!J15=""), "", "Three-Axle Buses")</f>
        <v/>
      </c>
      <c r="K13" s="107" t="str">
        <f>IF(AND(Graphs!K14="", Graphs!K15=""), "", "Sleeper Cab")</f>
        <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Two-Axle Buses</v>
      </c>
      <c r="S13" s="107" t="str">
        <f>IF(AND(Graphs!S14="", Graphs!S15=""), "", "Yard Truck")</f>
        <v/>
      </c>
      <c r="T13" s="107" t="str">
        <f>IF(AND(Graphs!T14="", Graphs!T15=""), "", "Light Duty Package")</f>
        <v/>
      </c>
      <c r="U13" s="107" t="str">
        <f>IF(AND(Graphs!U14="", Graphs!U15=""), "", "Other Light Duty")</f>
        <v/>
      </c>
      <c r="V13" s="107" t="str">
        <f>IF(AND(Graphs!V14="", Graphs!V15=""), "", "Work Trucks")</f>
        <v>Work Trucks</v>
      </c>
      <c r="W13" s="107" t="str">
        <f>IF(AND(Graphs!W14="", Graphs!W15=""), "", "Day Cab Tractors")</f>
        <v/>
      </c>
      <c r="X13" s="107" t="str">
        <f>IF(AND(Graphs!X14="", Graphs!X15=""), "", "Three-Axle Buses")</f>
        <v/>
      </c>
      <c r="Y13" s="107" t="str">
        <f>IF(AND(Graphs!Y14="", Graphs!Y15=""), "", "Sleeper Cab")</f>
        <v/>
      </c>
      <c r="Z13" s="107" t="str">
        <f>IF(AND(Graphs!Z14="", Graphs!Z15=""), "", "Specialty Vehicles")</f>
        <v/>
      </c>
      <c r="AA13" s="115" t="str">
        <f>IF(AND(Graphs!AA14="", Graphs!AA15=""), "", "Other")</f>
        <v/>
      </c>
    </row>
    <row r="14" spans="1:31">
      <c r="A14" s="97" t="s">
        <v>260</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t="str">
        <f>IF('Baseline Year Data'!$H$34+'Baseline Year Data'!$H$106+'Baseline Year Data'!$H$35+'Baseline Year Data'!$H$107=0,"",'Baseline Year Data'!$H$34+'Baseline Year Data'!$H$106+'Baseline Year Data'!$H$35+'Baseline Year Data'!$H$107)</f>
        <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t="str">
        <f>IF('Baseline Year Data'!$P$34+'Baseline Year Data'!$P$106+'Baseline Year Data'!$P$35+'Baseline Year Data'!$P$107=0,"",'Baseline Year Data'!$P$34+'Baseline Year Data'!$P$106+'Baseline Year Data'!$P$35+'Baseline Year Data'!$P$107)</f>
        <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260</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6</v>
      </c>
      <c r="S14" s="111" t="str">
        <f>IF('Reporting Year Data'!$H$34+'Reporting Year Data'!$H$106+'Reporting Year Data'!$H$35+'Reporting Year Data'!$H$107=0,"",'Reporting Year Data'!$H$34+'Reporting Year Data'!$H$106+'Reporting Year Data'!$H$35+'Reporting Year Data'!$H$107)</f>
        <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t="str">
        <f>IF('Reporting Year Data'!$P$34+'Reporting Year Data'!$P$106+'Reporting Year Data'!$P$35+'Reporting Year Data'!$P$107=0,"",'Reporting Year Data'!$P$34+'Reporting Year Data'!$P$106+'Reporting Year Data'!$P$35+'Reporting Year Data'!$P$107)</f>
        <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4.7" thickBot="1">
      <c r="A15" s="99" t="s">
        <v>261</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t="str">
        <f>IF('Baseline Year Data'!$H$119-('Baseline Year Data'!$H$34+'Baseline Year Data'!$H$106+'Baseline Year Data'!$H$35+'Baseline Year Data'!$H$107)=0,"",'Baseline Year Data'!$H$119-('Baseline Year Data'!$H$34+'Baseline Year Data'!$H$106+'Baseline Year Data'!$H$35+'Baseline Year Data'!$H$107))</f>
        <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t="str">
        <f>IF('Baseline Year Data'!$P$119-('Baseline Year Data'!$P$34+'Baseline Year Data'!$P$106+'Baseline Year Data'!$P$35+'Baseline Year Data'!$P$107)=0,"",'Baseline Year Data'!$P$119-('Baseline Year Data'!$P$34+'Baseline Year Data'!$P$106+'Baseline Year Data'!$P$35+'Baseline Year Data'!$P$107))</f>
        <v/>
      </c>
      <c r="J15" s="113" t="str">
        <f>IF('Baseline Year Data'!$R$119-('Baseline Year Data'!$R$34+'Baseline Year Data'!$R$106+'Baseline Year Data'!$R$35+'Baseline Year Data'!$R$107)=0,"",'Baseline Year Data'!$R$119-('Baseline Year Data'!$R$34+'Baseline Year Data'!$R$106+'Baseline Year Data'!$R$35+'Baseline Year Data'!$R$107))</f>
        <v/>
      </c>
      <c r="K15" s="113" t="str">
        <f>IF('Baseline Year Data'!$T$119-('Baseline Year Data'!$T$34+'Baseline Year Data'!$T$106+'Baseline Year Data'!$T$35+'Baseline Year Data'!$T$107)=0,"",'Baseline Year Data'!$T$119-('Baseline Year Data'!$T$34+'Baseline Year Data'!$T$106+'Baseline Year Data'!$T$35+'Baseline Year Data'!$T$107))</f>
        <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261</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t="str">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1</v>
      </c>
      <c r="W15" s="113" t="str">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t="str">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4.7" thickBot="1">
      <c r="B17" s="111"/>
      <c r="C17" s="111"/>
      <c r="D17" s="111"/>
      <c r="E17" s="111"/>
      <c r="F17" s="111"/>
      <c r="G17" s="111"/>
      <c r="H17" s="111"/>
      <c r="I17" s="111"/>
      <c r="J17" s="111"/>
      <c r="K17" s="111"/>
      <c r="L17" s="111"/>
      <c r="M17" s="111"/>
      <c r="O17" s="1" t="s">
        <v>262</v>
      </c>
      <c r="P17" s="128"/>
      <c r="Q17" s="119"/>
      <c r="R17" s="119"/>
      <c r="S17" s="119"/>
      <c r="T17" s="119"/>
      <c r="U17" s="119"/>
      <c r="V17" s="119"/>
      <c r="W17" s="119"/>
      <c r="X17" s="119"/>
      <c r="Y17" s="119"/>
      <c r="Z17" s="119"/>
      <c r="AA17" s="119"/>
    </row>
    <row r="18" spans="1:27" ht="14.7" thickBot="1">
      <c r="B18" s="111"/>
      <c r="C18" s="111"/>
      <c r="D18" s="111"/>
      <c r="E18" s="111"/>
      <c r="F18" s="111"/>
      <c r="G18" s="111"/>
      <c r="H18" s="111"/>
      <c r="I18" s="111"/>
      <c r="J18" s="111"/>
      <c r="K18" s="111"/>
      <c r="L18" s="111"/>
      <c r="M18" s="111"/>
      <c r="O18" s="125" t="s">
        <v>263</v>
      </c>
      <c r="P18" s="120">
        <f>IF(Graphs!P14="",0,Graphs!P14)+IF(Graphs!P15="",0, Graphs!P15)</f>
        <v>0</v>
      </c>
      <c r="Q18" s="121">
        <f>IF(Graphs!Q14="",0,Graphs!Q14)+IF(Graphs!Q15="",0, Graphs!Q15)</f>
        <v>0</v>
      </c>
      <c r="R18" s="121">
        <f>IF(Graphs!R14="",0,Graphs!R14)+IF(Graphs!R15="",0, Graphs!R15)</f>
        <v>6</v>
      </c>
      <c r="S18" s="121">
        <f>IF(Graphs!S14="",0,Graphs!S14)+IF(Graphs!S15="",0, Graphs!S15)</f>
        <v>0</v>
      </c>
      <c r="T18" s="121">
        <f>IF(Graphs!T14="",0,Graphs!T14)+IF(Graphs!T15="",0, Graphs!T15)</f>
        <v>0</v>
      </c>
      <c r="U18" s="121">
        <f>IF(Graphs!U14="",0,Graphs!U14)+IF(Graphs!U15="",0, Graphs!U15)</f>
        <v>0</v>
      </c>
      <c r="V18" s="121">
        <f>IF(Graphs!V14="",0,Graphs!V14)+IF(Graphs!V15="",0, Graphs!V15)</f>
        <v>1</v>
      </c>
      <c r="W18" s="121">
        <f>IF(Graphs!W14="",0,Graphs!W14)+IF(Graphs!W15="",0, Graphs!W15)</f>
        <v>0</v>
      </c>
      <c r="X18" s="121">
        <f>IF(Graphs!X14="",0,Graphs!X14)+IF(Graphs!X15="",0, Graphs!X15)</f>
        <v>0</v>
      </c>
      <c r="Y18" s="121">
        <f>IF(Graphs!Y14="",0,Graphs!Y14)+IF(Graphs!Y15="",0, Graphs!Y15)</f>
        <v>0</v>
      </c>
      <c r="Z18" s="121">
        <f>IF(Graphs!Z14="",0,Graphs!Z14)+IF(Graphs!Z15="",0, Graphs!Z15)</f>
        <v>0</v>
      </c>
      <c r="AA18" s="122">
        <f>IF(Graphs!AA14="",0,Graphs!AA14)+IF(Graphs!AA15="",0, Graphs!AA15)</f>
        <v>0</v>
      </c>
    </row>
    <row r="19" spans="1:27" ht="17.100000000000001" thickBot="1">
      <c r="B19" s="111"/>
      <c r="C19" s="111"/>
      <c r="D19" s="111"/>
      <c r="E19" s="111"/>
      <c r="F19" s="111"/>
      <c r="G19" s="111"/>
      <c r="H19" s="111"/>
      <c r="I19" s="111"/>
      <c r="J19" s="111"/>
      <c r="K19" s="111"/>
      <c r="L19" s="111"/>
      <c r="M19" s="111"/>
      <c r="O19" s="126" t="s">
        <v>32</v>
      </c>
      <c r="P19" s="129" t="s">
        <v>81</v>
      </c>
      <c r="Q19" s="129" t="s">
        <v>36</v>
      </c>
      <c r="R19" s="129" t="s">
        <v>82</v>
      </c>
      <c r="S19" s="129" t="s">
        <v>41</v>
      </c>
      <c r="T19" s="123" t="s">
        <v>99</v>
      </c>
      <c r="U19" s="123" t="s">
        <v>100</v>
      </c>
      <c r="V19" s="123" t="s">
        <v>85</v>
      </c>
      <c r="W19" s="123" t="s">
        <v>86</v>
      </c>
      <c r="X19" s="123" t="s">
        <v>87</v>
      </c>
      <c r="Y19" s="123" t="s">
        <v>88</v>
      </c>
      <c r="Z19" s="123" t="s">
        <v>101</v>
      </c>
      <c r="AA19" s="124" t="s">
        <v>90</v>
      </c>
    </row>
    <row r="20" spans="1:27">
      <c r="B20" s="111"/>
      <c r="C20" s="111"/>
      <c r="D20" s="111"/>
      <c r="E20" s="111"/>
      <c r="F20" s="111"/>
      <c r="G20" s="111"/>
      <c r="H20" s="111"/>
      <c r="I20" s="111"/>
      <c r="J20" s="111"/>
      <c r="K20" s="203" t="s">
        <v>264</v>
      </c>
      <c r="L20" s="203"/>
      <c r="M20" s="111"/>
      <c r="N20" s="741" t="s">
        <v>265</v>
      </c>
      <c r="O20" s="125" t="s">
        <v>266</v>
      </c>
      <c r="P20" s="130" t="str">
        <f>IF(P21=0,NA(), HLOOKUP(Graphs!P21,Graphs!P18:AA19, 2, FALSE))</f>
        <v>Two-Axle Buses</v>
      </c>
      <c r="Q20" s="131" t="str">
        <f>IF(Q21=0,NA(), HLOOKUP(Graphs!Q21,Graphs!P18:AA19, 2, FALSE))</f>
        <v>Work Trucks</v>
      </c>
      <c r="R20" s="131" t="e">
        <f>IF(R21=0,NA(), HLOOKUP(Graphs!R21,Graphs!P18:AA19, 2, FALSE))</f>
        <v>#N/A</v>
      </c>
      <c r="S20" s="132" t="e" cm="1">
        <f t="array" ref="S20">IF(S21=0,NA(),Rest of Fleet)</f>
        <v>#N/A</v>
      </c>
      <c r="T20" s="111"/>
      <c r="U20" s="111"/>
      <c r="V20" s="111"/>
      <c r="W20" s="111"/>
      <c r="X20" s="111"/>
      <c r="Y20" s="111"/>
      <c r="Z20" s="111"/>
      <c r="AA20" s="111"/>
    </row>
    <row r="21" spans="1:27" ht="14.7" thickBot="1">
      <c r="B21" s="111"/>
      <c r="C21" s="111"/>
      <c r="D21" s="111"/>
      <c r="E21" s="111"/>
      <c r="F21" s="111"/>
      <c r="G21" s="111"/>
      <c r="H21" s="111"/>
      <c r="I21" s="111"/>
      <c r="J21" s="111"/>
      <c r="K21" s="111"/>
      <c r="L21" s="111"/>
      <c r="M21" s="111"/>
      <c r="N21" s="742"/>
      <c r="O21" s="127" t="s">
        <v>267</v>
      </c>
      <c r="P21" s="113">
        <f>LARGE(Graphs!P18:AA18,1)</f>
        <v>6</v>
      </c>
      <c r="Q21" s="113">
        <f>LARGE(Graphs!P18:AA18, 2)</f>
        <v>1</v>
      </c>
      <c r="R21" s="113">
        <f>LARGE(Graphs!P18:AA18, 3)</f>
        <v>0</v>
      </c>
      <c r="S21" s="114">
        <f>SUM(Graphs!P18:AA18)-SUM(Graphs!P21:R21)</f>
        <v>0</v>
      </c>
      <c r="T21" s="111"/>
      <c r="U21" s="111"/>
      <c r="V21" s="111"/>
      <c r="W21" s="111"/>
      <c r="X21" s="111"/>
      <c r="Y21" s="111"/>
      <c r="Z21" s="111"/>
      <c r="AA21" s="111"/>
    </row>
    <row r="22" spans="1:27" ht="14.7" thickBot="1">
      <c r="N22" s="743"/>
      <c r="O22" s="127" t="s">
        <v>268</v>
      </c>
      <c r="P22" s="179">
        <f>IF(P21=0,"",P21/SUM($P$18:$AA$18))</f>
        <v>0.8571428571428571</v>
      </c>
      <c r="Q22" s="180">
        <f>IF(Q21=0,"",Q21/SUM($P$18:$AA$18))</f>
        <v>0.14285714285714285</v>
      </c>
      <c r="R22" s="180" t="str">
        <f>IF(R21=0, "", R21/SUM($P$18:$AA$18))</f>
        <v/>
      </c>
      <c r="S22" s="181" t="e">
        <f>IF(S21=0, NA(), S21/SUM($P$18:$AA$18))</f>
        <v>#N/A</v>
      </c>
      <c r="T22" s="182" t="e">
        <f>SUM(P22:S22)</f>
        <v>#N/A</v>
      </c>
    </row>
    <row r="23" spans="1:27" ht="14.7" thickBot="1">
      <c r="A23" t="s">
        <v>269</v>
      </c>
      <c r="O23" t="s">
        <v>270</v>
      </c>
    </row>
    <row r="24" spans="1:27" ht="16.8">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
      </c>
      <c r="J24" s="107" t="str">
        <f>IF(AND(Graphs!J25="", Graphs!J26=""), "", "Three-Axle Buses")</f>
        <v/>
      </c>
      <c r="K24" s="107" t="str">
        <f>IF(AND(Graphs!K25="", Graphs!K26=""), "", "Sleeper Cab")</f>
        <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
      </c>
      <c r="X24" s="107" t="str">
        <f>IF(AND(Graphs!X25="", Graphs!X26=""), "", "Three-Axle Buses")</f>
        <v/>
      </c>
      <c r="Y24" s="107" t="str">
        <f>IF(AND(Graphs!Y25="", Graphs!Y26=""), "", "Sleeper Cab")</f>
        <v/>
      </c>
      <c r="Z24" s="107" t="str">
        <f>IF(AND(Graphs!Z25="", Graphs!Z26=""), "", "Specialty Vehicles")</f>
        <v/>
      </c>
      <c r="AA24" s="115" t="str">
        <f>IF(AND(Graphs!AA25="", Graphs!AA26=""), "", "Other")</f>
        <v/>
      </c>
    </row>
    <row r="25" spans="1:27">
      <c r="A25" s="97" t="s">
        <v>260</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t="str">
        <f>IF('Baseline Year Data'!$Q$34+'Baseline Year Data'!$Q$106=0,"",'Baseline Year Data'!$Q$34+'Baseline Year Data'!$Q$106)</f>
        <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260</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t="str">
        <f>IF('Reporting Year Data'!$Q$34+'Reporting Year Data'!$Q$106=0,"",'Reporting Year Data'!$Q$34+'Reporting Year Data'!$Q$106)</f>
        <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4.7" thickBot="1">
      <c r="A26" s="99" t="s">
        <v>261</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t="str">
        <f>IF('Baseline Year Data'!$Q$119-('Baseline Year Data'!$Q$106+'Baseline Year Data'!$Q$34)=0,"",'Baseline Year Data'!$Q$119-('Baseline Year Data'!$Q$106+'Baseline Year Data'!$Q$34))</f>
        <v/>
      </c>
      <c r="J26" s="113" t="str">
        <f>IF('Baseline Year Data'!$S$119-('Baseline Year Data'!$S$106+'Baseline Year Data'!$S$34)=0,"",'Baseline Year Data'!$S$119-('Baseline Year Data'!$S$106+'Baseline Year Data'!$S$34))</f>
        <v/>
      </c>
      <c r="K26" s="113" t="str">
        <f>IF('Baseline Year Data'!$U$119-('Baseline Year Data'!$U$106+'Baseline Year Data'!$U$34)=0,"",'Baseline Year Data'!$U$119-('Baseline Year Data'!$U$106+'Baseline Year Data'!$U$34))</f>
        <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261</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t="str">
        <f>IF('Reporting Year Data'!$Q$119-('Reporting Year Data'!$Q$106+'Reporting Year Data'!$Q$34)=0,"",'Reporting Year Data'!$Q$119-('Reporting Year Data'!$Q$106+'Reporting Year Data'!$Q$34))</f>
        <v/>
      </c>
      <c r="X26" s="113" t="str">
        <f>IF('Reporting Year Data'!$S$119-('Reporting Year Data'!$S$106+'Reporting Year Data'!$S$34)=0,"",'Reporting Year Data'!$S$119-('Reporting Year Data'!$S$106+'Reporting Year Data'!$S$34))</f>
        <v/>
      </c>
      <c r="Y26" s="113" t="str">
        <f>IF('Reporting Year Data'!$U$119-('Reporting Year Data'!$U$106+'Reporting Year Data'!$U$34)=0,"",'Reporting Year Data'!$U$119-('Reporting Year Data'!$U$106+'Reporting Year Data'!$U$34))</f>
        <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4.7" thickBot="1"/>
    <row r="29" spans="1:27" ht="14.7">
      <c r="A29" s="197"/>
      <c r="B29" s="198" t="str">
        <f>IF(AND(B30="",B31=""),"",'Fuel Used'!A4)</f>
        <v>Gasoline</v>
      </c>
      <c r="C29" s="198" t="str">
        <f>IF(AND(C30="",C31=""),"",'Fuel Used'!A5)</f>
        <v>Diesel</v>
      </c>
      <c r="D29" s="198" t="str">
        <f>IF(AND(D30="",D31=""),"",'Fuel Used'!A11)</f>
        <v>Biodiesel</v>
      </c>
      <c r="E29" s="198" t="str">
        <f>IF(AND(E30="",E31=""),"",'Fuel Used'!A12)</f>
        <v>Ethanol E85</v>
      </c>
      <c r="F29" s="198" t="str">
        <f>IF(AND(F30="",F31=""),"",'Fuel Used'!A13)</f>
        <v/>
      </c>
      <c r="G29" s="198" t="str">
        <f>IF(AND(G30="",G31=""),"",'Fuel Used'!A14)</f>
        <v>Compressed Natural Gas</v>
      </c>
      <c r="H29" s="198" t="str">
        <f>IF(AND(H30="",H31=""),"",'Fuel Used'!A15)</f>
        <v/>
      </c>
      <c r="I29" s="198" t="str">
        <f>IF(AND(I30="",I31=""),"",'Fuel Used'!A16)</f>
        <v/>
      </c>
      <c r="J29" s="198" t="str">
        <f>IF(AND(J30="",J31=""),"",'Fuel Used'!A17)</f>
        <v/>
      </c>
      <c r="K29" s="198" t="str">
        <f>IF(AND(K30="",K31=""),"",'Fuel Used'!A19)</f>
        <v/>
      </c>
      <c r="L29" s="198" t="str">
        <f>IF(AND(L30="",L31=""),"",'Fuel Used'!A20)</f>
        <v/>
      </c>
      <c r="M29" s="198" t="str">
        <f>IF(AND(M30="",M31=""),"",'Fuel Used'!A21)</f>
        <v/>
      </c>
      <c r="N29" s="198" t="str">
        <f>IF(AND(N30="",N31=""),"",'Fuel Used'!A22)</f>
        <v/>
      </c>
      <c r="O29" s="252" t="str">
        <f>IF(AND(O30="",O31=""),"",'Fuel Used'!A23)</f>
        <v/>
      </c>
      <c r="P29" t="s">
        <v>163</v>
      </c>
    </row>
    <row r="30" spans="1:27" ht="14.7">
      <c r="A30" s="97" t="s">
        <v>271</v>
      </c>
      <c r="B30" s="254">
        <f>IF('Fuel Used'!N4=0,"",'Fuel Used'!N4)</f>
        <v>4.6388756802451523</v>
      </c>
      <c r="C30" s="254">
        <f>IF('Fuel Used'!N5=0,"",'Fuel Used'!N5)</f>
        <v>5.3944101019707302</v>
      </c>
      <c r="D30" s="254">
        <f>IF('Fuel Used'!N11=0,"",'Fuel Used'!N11)</f>
        <v>2.6871664817456544</v>
      </c>
      <c r="E30" s="254">
        <f>IF('Fuel Used'!N12=0,"",'Fuel Used'!N12)</f>
        <v>1.6378718233211813</v>
      </c>
      <c r="F30" s="254" t="str">
        <f>IF('Fuel Used'!N13=0,"",'Fuel Used'!N13)</f>
        <v/>
      </c>
      <c r="G30" s="254">
        <f>IF('Fuel Used'!N14=0,"",'Fuel Used'!N14)</f>
        <v>2.018280762931262</v>
      </c>
      <c r="H30" s="254" t="str">
        <f>IF('Fuel Used'!N15=0,"",'Fuel Used'!N15)</f>
        <v/>
      </c>
      <c r="I30" s="254" t="str">
        <f>IF('Fuel Used'!N16=0,"",'Fuel Used'!N16)</f>
        <v/>
      </c>
      <c r="J30" s="254" t="str">
        <f>IF('Fuel Used'!N17=0,"",'Fuel Used'!N17)</f>
        <v/>
      </c>
      <c r="K30" s="254" t="str">
        <f>IF('Fuel Used'!N19=0,"",'Fuel Used'!N19)</f>
        <v/>
      </c>
      <c r="L30" s="254" t="str">
        <f>IF('Fuel Used'!N20=0,"",'Fuel Used'!N20)</f>
        <v/>
      </c>
      <c r="M30" s="254" t="str">
        <f>IF('Fuel Used'!N21=0,"",'Fuel Used'!N21)</f>
        <v/>
      </c>
      <c r="N30" s="254" t="str">
        <f>IF('Fuel Used'!N22=0,"",'Fuel Used'!N22)</f>
        <v/>
      </c>
      <c r="O30" s="255" t="str">
        <f>IF('Fuel Used'!N23=0,"",'Fuel Used'!N23)</f>
        <v/>
      </c>
      <c r="P30" s="200">
        <f>SUM(B30:L30)</f>
        <v>16.37660485021398</v>
      </c>
    </row>
    <row r="31" spans="1:27" ht="15" thickBot="1">
      <c r="A31" s="99" t="s">
        <v>272</v>
      </c>
      <c r="B31" s="199" t="str">
        <f>IF('Fuel Used'!O4=0,"",'Fuel Used'!O4)</f>
        <v/>
      </c>
      <c r="C31" s="199">
        <f>IF('Fuel Used'!O5=0,"",'Fuel Used'!O5)</f>
        <v>2.6972050509853651</v>
      </c>
      <c r="D31" s="246" t="str">
        <f>IF('Fuel Used'!O11=0,"",'Fuel Used'!O11)</f>
        <v/>
      </c>
      <c r="E31" s="246" t="str">
        <f>IF('Fuel Used'!O12=0,"",'Fuel Used'!O12)</f>
        <v/>
      </c>
      <c r="F31" s="246" t="str">
        <f>IF('Fuel Used'!O13=0,"",'Fuel Used'!O13)</f>
        <v/>
      </c>
      <c r="G31" s="246" t="str">
        <f>IF('Fuel Used'!O14=0,"",'Fuel Used'!O14)</f>
        <v/>
      </c>
      <c r="H31" s="246" t="str">
        <f>IF('Fuel Used'!O15=0,"",'Fuel Used'!O15)</f>
        <v/>
      </c>
      <c r="I31" s="246" t="str">
        <f>IF('Fuel Used'!O16=0,"",'Fuel Used'!O16)</f>
        <v/>
      </c>
      <c r="J31" s="246" t="str">
        <f>IF('Fuel Used'!O17=0,"",'Fuel Used'!O17)</f>
        <v/>
      </c>
      <c r="K31" s="246" t="str">
        <f>IF('Fuel Used'!O19=0,"",'Fuel Used'!O19)</f>
        <v/>
      </c>
      <c r="L31" s="246" t="str">
        <f>IF('Fuel Used'!O20=0,"",'Fuel Used'!O20)</f>
        <v/>
      </c>
      <c r="M31" s="246" t="str">
        <f>IF('Fuel Used'!O21=0,"",'Fuel Used'!O21)</f>
        <v/>
      </c>
      <c r="N31" s="246" t="str">
        <f>IF('Fuel Used'!O22=0,"",'Fuel Used'!O22)</f>
        <v/>
      </c>
      <c r="O31" s="257" t="str">
        <f>IF('Fuel Used'!O23=0,"",'Fuel Used'!O23)</f>
        <v/>
      </c>
      <c r="P31" s="200">
        <f>SUM(B31:L31)</f>
        <v>2.6972050509853651</v>
      </c>
    </row>
    <row r="32" spans="1:27" ht="14.7" thickBot="1">
      <c r="A32" s="249"/>
      <c r="B32" s="250"/>
      <c r="C32" s="250"/>
      <c r="D32" s="250"/>
      <c r="E32" s="250"/>
      <c r="F32" s="250"/>
      <c r="G32" s="250"/>
      <c r="H32" s="250"/>
      <c r="I32" s="250"/>
      <c r="J32" s="250"/>
      <c r="K32" s="250"/>
      <c r="L32" s="250"/>
      <c r="M32" s="250"/>
      <c r="N32" s="250"/>
      <c r="O32" s="259"/>
      <c r="P32" t="s">
        <v>300</v>
      </c>
    </row>
    <row r="34" spans="1:17" ht="14.7" thickBot="1">
      <c r="P34" s="111"/>
      <c r="Q34" s="111"/>
    </row>
    <row r="35" spans="1:17" ht="14.55" customHeight="1">
      <c r="A35" s="251" t="str">
        <f>IF(AND(A36="",A37=""),"",'Fuel Used'!A6)</f>
        <v>Electricity</v>
      </c>
      <c r="B35" s="198" t="str">
        <f>IF(AND(B36="",B37=""),"",'Fuel Used'!A8)</f>
        <v>Light-duty</v>
      </c>
      <c r="C35" s="198" t="str">
        <f>IF(AND(C36="",C37=""),"",'Fuel Used'!A9)</f>
        <v>Medium-duty BEV</v>
      </c>
      <c r="D35" s="198" t="str">
        <f>IF(AND(D36="",D37=""),"",'Fuel Used'!A10)</f>
        <v>Heavy-duty BEV</v>
      </c>
      <c r="E35" s="252" t="str">
        <f>IF(AND(E36="",E37=""),"",'Fuel Used'!A18)</f>
        <v>Fuel Cell</v>
      </c>
      <c r="F35" s="5" t="s">
        <v>302</v>
      </c>
      <c r="K35" s="210"/>
      <c r="L35" s="210"/>
      <c r="M35" s="210"/>
      <c r="N35" s="210"/>
      <c r="O35" s="210"/>
      <c r="P35" s="210"/>
      <c r="Q35" s="210"/>
    </row>
    <row r="36" spans="1:17" ht="14.55" customHeight="1">
      <c r="A36" s="253" t="str">
        <f>IF(AND('Fuel Used'!N6=0,'Fuel Used'!O6=0),"",'Fuel Used'!N6)</f>
        <v>Removed</v>
      </c>
      <c r="B36" s="254" t="str">
        <f>IF(AND('Fuel Used'!N8=0,'Fuel Used'!O8=0),"",'Fuel Used'!N8)</f>
        <v>Removed</v>
      </c>
      <c r="C36" s="254" t="str">
        <f>IF(AND('Fuel Used'!N9=0,'Fuel Used'!O9=0),"",'Fuel Used'!N9)</f>
        <v>Removed</v>
      </c>
      <c r="D36" s="254" t="str">
        <f>IF(AND('Fuel Used'!N10=0,'Fuel Used'!O10=0),"",'Fuel Used'!N10)</f>
        <v>Removed</v>
      </c>
      <c r="E36" s="255" t="str">
        <f>IF(AND('Fuel Used'!N18=0,'Fuel Used'!O18=0),"",'Fuel Used'!N18)</f>
        <v>Removed</v>
      </c>
      <c r="F36" s="5"/>
      <c r="K36" s="210"/>
      <c r="L36" s="210"/>
      <c r="M36" s="210"/>
      <c r="N36" s="210"/>
      <c r="O36" s="210"/>
      <c r="P36" s="210"/>
      <c r="Q36" s="210"/>
    </row>
    <row r="37" spans="1:17" ht="15" thickBot="1">
      <c r="A37" s="256" t="str">
        <f>IF(AND('Fuel Used'!N6=0,'Fuel Used'!O6=0),"",'Fuel Used'!O6)</f>
        <v>Removed</v>
      </c>
      <c r="B37" s="246" t="str">
        <f>IF(AND('Fuel Used'!N8=0,'Fuel Used'!O8=0),"",'Fuel Used'!O8)</f>
        <v>Removed</v>
      </c>
      <c r="C37" s="246" t="str">
        <f>IF(AND('Fuel Used'!N9=0,'Fuel Used'!O9=0),"",'Fuel Used'!O9)</f>
        <v>Removed</v>
      </c>
      <c r="D37" s="246" t="str">
        <f>IF(AND('Fuel Used'!N10=0,'Fuel Used'!O10=0),"",'Fuel Used'!O10)</f>
        <v>Removed</v>
      </c>
      <c r="E37" s="257" t="str">
        <f>IF(AND('Fuel Used'!N18=0,'Fuel Used'!O18=0),"",'Fuel Used'!O18)</f>
        <v>Removed</v>
      </c>
      <c r="F37" s="5"/>
      <c r="K37" s="5"/>
      <c r="L37" s="5"/>
      <c r="M37" s="5"/>
      <c r="N37" s="5"/>
      <c r="O37" s="5"/>
      <c r="P37" s="5"/>
      <c r="Q37" s="5"/>
    </row>
    <row r="38" spans="1:17" ht="14.7" thickBot="1">
      <c r="A38" s="258" t="e">
        <f>IF(OR(AND(A37="",A36=""), A37-A36=0),"", (A37-A36)/('User Profile'!$D$18-'User Profile'!$D$17))</f>
        <v>#VALUE!</v>
      </c>
      <c r="B38" s="250" t="e">
        <f>IF(OR(AND(B37="",B36=""), B37-B36=0),"", (B37-B36)/('User Profile'!$D$18-'User Profile'!$D$17))</f>
        <v>#VALUE!</v>
      </c>
      <c r="C38" s="250" t="e">
        <f>IF(OR(AND(C37="",C36=""), C37-C36=0),"", (C37-C36)/('User Profile'!$D$18-'User Profile'!$D$17))</f>
        <v>#VALUE!</v>
      </c>
      <c r="D38" s="250" t="e">
        <f>IF(OR(AND(D37="",D36=""), D37-D36=0),"", (D37-D36)/('User Profile'!$D$18-'User Profile'!$D$17))</f>
        <v>#VALUE!</v>
      </c>
      <c r="E38" s="259" t="e">
        <f>IF(OR(AND(E37="",E36=""), E37-E36=0),"", (E37-E36)/('User Profile'!$D$18-'User Profile'!$D$17))</f>
        <v>#VALUE!</v>
      </c>
      <c r="F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honeticPr fontId="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de9c3f1-ff5b-4c79-8457-ab11dbcd93b8" xsi:nil="true"/>
    <lcf76f155ced4ddcb4097134ff3c332f xmlns="8eb27d3a-8a07-40b1-be95-908a61de378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672421B62BD9442B71FAA0E306A005A" ma:contentTypeVersion="13" ma:contentTypeDescription="Create a new document." ma:contentTypeScope="" ma:versionID="d4e4ede82c22ebb08bfd435e306f8ed2">
  <xsd:schema xmlns:xsd="http://www.w3.org/2001/XMLSchema" xmlns:xs="http://www.w3.org/2001/XMLSchema" xmlns:p="http://schemas.microsoft.com/office/2006/metadata/properties" xmlns:ns2="8eb27d3a-8a07-40b1-be95-908a61de3781" xmlns:ns3="ede9c3f1-ff5b-4c79-8457-ab11dbcd93b8" targetNamespace="http://schemas.microsoft.com/office/2006/metadata/properties" ma:root="true" ma:fieldsID="c90d0c51b4988351fa338f2b9153ef31" ns2:_="" ns3:_="">
    <xsd:import namespace="8eb27d3a-8a07-40b1-be95-908a61de3781"/>
    <xsd:import namespace="ede9c3f1-ff5b-4c79-8457-ab11dbcd93b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27d3a-8a07-40b1-be95-908a61de37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4558a2a-5c14-4ef2-a01f-7b4050f25a8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de9c3f1-ff5b-4c79-8457-ab11dbcd93b8"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0897d6d-22ba-46e1-9bc9-47fe4932ea65}" ma:internalName="TaxCatchAll" ma:showField="CatchAllData" ma:web="ede9c3f1-ff5b-4c79-8457-ab11dbcd93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DFDE1F-A0D7-4B3A-9E4F-CCC75A89AC7B}">
  <ds:schemaRefs>
    <ds:schemaRef ds:uri="http://purl.org/dc/elements/1.1/"/>
    <ds:schemaRef ds:uri="http://purl.org/dc/dcmitype/"/>
    <ds:schemaRef ds:uri="ede9c3f1-ff5b-4c79-8457-ab11dbcd93b8"/>
    <ds:schemaRef ds:uri="http://schemas.microsoft.com/office/2006/documentManagement/types"/>
    <ds:schemaRef ds:uri="http://schemas.microsoft.com/office/infopath/2007/PartnerControls"/>
    <ds:schemaRef ds:uri="http://www.w3.org/XML/1998/namespace"/>
    <ds:schemaRef ds:uri="8eb27d3a-8a07-40b1-be95-908a61de3781"/>
    <ds:schemaRef ds:uri="http://purl.org/dc/term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7D0B118-A751-44B5-B90C-A167A4FFEDAD}">
  <ds:schemaRefs>
    <ds:schemaRef ds:uri="http://schemas.microsoft.com/sharepoint/v3/contenttype/forms"/>
  </ds:schemaRefs>
</ds:datastoreItem>
</file>

<file path=customXml/itemProps3.xml><?xml version="1.0" encoding="utf-8"?>
<ds:datastoreItem xmlns:ds="http://schemas.openxmlformats.org/officeDocument/2006/customXml" ds:itemID="{F1B550B5-0251-4BFF-8A84-E4815DFDB0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b27d3a-8a07-40b1-be95-908a61de3781"/>
    <ds:schemaRef ds:uri="ede9c3f1-ff5b-4c79-8457-ab11dbcd93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Taaj Singleton</dc:creator>
  <cp:keywords/>
  <dc:description/>
  <cp:lastModifiedBy>Taaj Singleton</cp:lastModifiedBy>
  <cp:revision/>
  <dcterms:created xsi:type="dcterms:W3CDTF">2022-06-01T20:12:42Z</dcterms:created>
  <dcterms:modified xsi:type="dcterms:W3CDTF">2023-02-09T00:41:41Z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0x0101002672421B62BD9442B71FAA0E306A005A</vt:lpwstr>
  </property>
  <property fmtid="{D5CDD505-2E9C-101B-9397-08002B2CF9AE}" pid="3" name="MediaServiceImageTags">
    <vt:lpwstr/>
  </property>
</Properties>
</file>