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2FEA0393-02F8-4F33-9E39-33BDA5C1804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z9" sheetId="24" r:id="rId9"/>
    <sheet name="z10" sheetId="25" r:id="rId10"/>
  </sheets>
  <definedNames>
    <definedName name="_xlnm._FilterDatabase" localSheetId="4" hidden="1">'z5'!$A$4:$F$18</definedName>
    <definedName name="_xlnm._FilterDatabase" localSheetId="8" hidden="1">'z9'!$A$1:$G$33</definedName>
    <definedName name="Klienci">'z2'!$B$9:$B$13</definedName>
    <definedName name="Rabat">'z2'!$B$3:$H$4</definedName>
  </definedNames>
  <calcPr calcId="191029"/>
  <pivotCaches>
    <pivotCache cacheId="26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2" l="1"/>
  <c r="C16" i="22"/>
  <c r="C10" i="22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E22" i="16"/>
  <c r="E21" i="16"/>
  <c r="F4" i="16"/>
  <c r="C5" i="16"/>
  <c r="D5" i="16" s="1"/>
  <c r="C6" i="16"/>
  <c r="D6" i="16" s="1"/>
  <c r="C7" i="16"/>
  <c r="D7" i="16" s="1"/>
  <c r="C8" i="16"/>
  <c r="D8" i="16" s="1"/>
  <c r="C9" i="16"/>
  <c r="D9" i="16" s="1"/>
  <c r="C10" i="16"/>
  <c r="D10" i="16" s="1"/>
  <c r="C11" i="16"/>
  <c r="D11" i="16" s="1"/>
  <c r="C12" i="16"/>
  <c r="D12" i="16" s="1"/>
  <c r="C13" i="16"/>
  <c r="D13" i="16" s="1"/>
  <c r="C14" i="16"/>
  <c r="D14" i="16" s="1"/>
  <c r="C15" i="16"/>
  <c r="D15" i="16" s="1"/>
  <c r="C16" i="16"/>
  <c r="D16" i="16" s="1"/>
  <c r="C17" i="16"/>
  <c r="D17" i="16" s="1"/>
  <c r="C18" i="16"/>
  <c r="D18" i="16" s="1"/>
  <c r="C4" i="16"/>
  <c r="D4" i="16" s="1"/>
  <c r="F1" i="16"/>
  <c r="C6" i="12"/>
  <c r="I24" i="3"/>
  <c r="I23" i="3"/>
  <c r="I22" i="3"/>
  <c r="I21" i="3"/>
  <c r="I20" i="3"/>
  <c r="E10" i="10"/>
  <c r="E11" i="10"/>
  <c r="E12" i="10"/>
  <c r="E13" i="10"/>
  <c r="E9" i="10"/>
  <c r="D10" i="10"/>
  <c r="D11" i="10"/>
  <c r="D12" i="10"/>
  <c r="D13" i="10"/>
  <c r="D9" i="10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Q13" i="19" l="1"/>
  <c r="Q12" i="19"/>
  <c r="Q11" i="19"/>
  <c r="Q10" i="19"/>
  <c r="Q9" i="19"/>
  <c r="Q8" i="19"/>
  <c r="Q7" i="19"/>
  <c r="Q6" i="19"/>
  <c r="Q5" i="19"/>
  <c r="Q4" i="19"/>
  <c r="Q14" i="19" l="1"/>
  <c r="E20" i="16"/>
  <c r="F9" i="16" l="1"/>
  <c r="F15" i="16"/>
  <c r="F5" i="16"/>
  <c r="F7" i="16"/>
  <c r="F10" i="16"/>
  <c r="F14" i="16"/>
  <c r="F18" i="16"/>
  <c r="F6" i="16"/>
  <c r="F8" i="16"/>
  <c r="F12" i="16"/>
  <c r="F16" i="16"/>
  <c r="F17" i="16"/>
  <c r="F13" i="16"/>
  <c r="F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I1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<sst xmlns="http://schemas.openxmlformats.org/spreadsheetml/2006/main" count="1199" uniqueCount="464">
  <si>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</si>
  <si>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</si>
  <si>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</si>
  <si>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</si>
  <si>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</si>
  <si>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</si>
  <si>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</si>
  <si>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</si>
  <si>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</si>
  <si>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</si>
  <si>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</si>
  <si>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</si>
  <si>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</si>
  <si>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</si>
  <si>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</si>
  <si>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</si>
  <si>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</si>
  <si>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</si>
  <si>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</si>
  <si>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</si>
  <si>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</si>
  <si>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</si>
  <si>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</si>
  <si>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</si>
  <si>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</si>
  <si>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</si>
  <si>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</si>
  <si>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</si>
  <si>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</si>
  <si>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</si>
  <si>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</si>
  <si>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</si>
  <si>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</si>
  <si>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</si>
  <si>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</si>
  <si>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</si>
  <si>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</si>
  <si>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</si>
  <si>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</si>
  <si>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</si>
  <si>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</si>
  <si>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</si>
  <si>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</si>
  <si>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</si>
  <si>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</si>
  <si>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</si>
  <si>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</si>
  <si>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</si>
  <si>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</si>
  <si>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</si>
  <si>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</si>
  <si>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</si>
  <si>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</si>
  <si>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</si>
  <si>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</si>
  <si>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</si>
  <si>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</si>
  <si>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</si>
  <si>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</si>
  <si>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</si>
  <si>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</si>
  <si>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</si>
  <si>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</si>
  <si>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</si>
  <si>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</si>
  <si>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</si>
  <si>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</si>
  <si>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</si>
  <si>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</si>
  <si>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</si>
  <si>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</si>
  <si>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</si>
  <si>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</si>
  <si>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</si>
  <si>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</si>
  <si>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</si>
  <si>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</si>
  <si>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</si>
  <si>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</si>
  <si>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</si>
  <si>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</si>
  <si>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</si>
  <si>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</si>
  <si>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</si>
  <si>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</si>
  <si>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</si>
  <si>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</si>
  <si>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</si>
  <si>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</si>
  <si>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</si>
  <si>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</si>
  <si>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</si>
  <si>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</si>
  <si>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</si>
  <si>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</si>
  <si>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</si>
  <si>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</si>
  <si>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</si>
  <si>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</si>
  <si>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</si>
  <si>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</si>
  <si>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</si>
  <si>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</si>
  <si>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</si>
  <si>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</si>
  <si>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</si>
  <si>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</si>
  <si>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</si>
  <si>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</si>
  <si>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</si>
  <si>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</si>
  <si>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</si>
  <si>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</si>
  <si>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</si>
  <si>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</si>
  <si>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</si>
  <si>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</si>
  <si>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</si>
  <si>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</si>
  <si>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</si>
  <si>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</si>
  <si>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</si>
  <si>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</si>
  <si>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</si>
  <si>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</si>
  <si>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</si>
  <si>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</si>
  <si>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</si>
  <si>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</si>
  <si>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</si>
  <si>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</si>
  <si>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</si>
  <si>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</si>
  <si>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</si>
  <si>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</si>
  <si>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</si>
  <si>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</si>
  <si>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</si>
  <si>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</si>
  <si>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</si>
  <si>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</si>
  <si>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</si>
  <si>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</si>
  <si>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</si>
  <si>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</si>
  <si>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</si>
  <si>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</si>
  <si>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</si>
  <si>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</si>
  <si>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</si>
  <si>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</si>
  <si>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</si>
  <si>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</si>
  <si>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</si>
  <si>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</si>
  <si>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</si>
  <si>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</si>
  <si>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</si>
  <si>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</si>
  <si>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</si>
  <si>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</si>
  <si>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</si>
  <si>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</si>
  <si>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</si>
  <si>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</si>
  <si>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</si>
  <si>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</si>
  <si>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</si>
  <si>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</si>
  <si>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</si>
  <si>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</si>
  <si>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</si>
  <si>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</si>
  <si>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</si>
  <si>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</si>
  <si>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</si>
  <si>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</si>
  <si>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</si>
  <si>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</si>
  <si>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</si>
  <si>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</si>
  <si>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</si>
  <si>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</si>
  <si>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</si>
  <si>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</si>
  <si>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</si>
  <si>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</si>
  <si>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</si>
  <si>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</si>
  <si>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</si>
  <si>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</si>
  <si>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</si>
  <si>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</si>
  <si>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</si>
  <si>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</si>
  <si>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</si>
  <si>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</si>
  <si>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</si>
  <si>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</si>
  <si>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</si>
  <si>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</si>
  <si>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</si>
  <si>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</si>
  <si>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</si>
  <si>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</si>
  <si>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</si>
  <si>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</si>
  <si>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</si>
  <si>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</si>
  <si>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</si>
  <si>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</si>
  <si>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</si>
  <si>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</si>
  <si>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</si>
  <si>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</si>
  <si>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</si>
  <si>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</si>
  <si>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</si>
  <si>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</si>
  <si>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</si>
  <si>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</si>
  <si>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</si>
  <si>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</si>
  <si>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</si>
  <si>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</si>
  <si>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</si>
  <si>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</si>
  <si>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</si>
  <si>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</si>
  <si>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</si>
  <si>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</si>
  <si>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</si>
  <si>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</si>
  <si>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</si>
  <si>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</si>
  <si>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</si>
  <si>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</si>
  <si>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</si>
  <si>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</si>
  <si>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</si>
  <si>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</si>
  <si>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</si>
  <si>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</si>
  <si>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</si>
  <si>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</si>
  <si>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</si>
  <si>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</si>
  <si>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</si>
  <si>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</si>
  <si>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</si>
  <si>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</si>
  <si>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</si>
  <si>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</si>
  <si>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</si>
  <si>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</si>
  <si>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</si>
  <si>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</si>
  <si>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</si>
  <si>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</si>
  <si>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</si>
  <si>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</si>
  <si>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</si>
  <si>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</si>
  <si>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</si>
  <si>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</si>
  <si>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</si>
  <si>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</si>
  <si>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</si>
  <si>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</si>
  <si>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</si>
  <si>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</si>
  <si>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</si>
  <si>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</si>
  <si>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</si>
  <si>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</si>
  <si>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</si>
  <si>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</si>
  <si>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</si>
  <si>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</si>
  <si>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</si>
  <si>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</si>
  <si>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</si>
  <si>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</si>
  <si>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</si>
  <si>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</si>
  <si>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</si>
  <si>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</si>
  <si>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</si>
  <si>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</si>
  <si>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</si>
  <si>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</si>
  <si>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</si>
  <si>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</si>
  <si>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</si>
  <si>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</si>
  <si>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</si>
  <si>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</si>
  <si>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</si>
  <si>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</si>
  <si>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</si>
  <si>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</si>
  <si>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</si>
  <si>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</si>
  <si>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</si>
  <si>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</si>
  <si>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</si>
  <si>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</si>
  <si>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</si>
  <si>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</si>
  <si>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</si>
  <si>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</si>
  <si>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</si>
  <si>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</si>
  <si>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</si>
  <si>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</si>
  <si>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</si>
  <si>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</si>
  <si>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</si>
  <si>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</si>
  <si>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</si>
  <si>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</si>
  <si>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</si>
  <si>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</si>
  <si>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</si>
  <si>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</si>
  <si>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</si>
  <si>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</si>
  <si>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</si>
  <si>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</si>
  <si>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</si>
  <si>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</si>
  <si>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</si>
  <si>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</si>
  <si>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</si>
  <si>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</si>
  <si>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</si>
  <si>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</si>
  <si>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</si>
  <si>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</si>
  <si>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</si>
  <si>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</si>
  <si>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</si>
  <si>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</si>
  <si>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</si>
  <si>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</si>
  <si>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</si>
  <si>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</si>
  <si>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</si>
  <si>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</si>
  <si>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</si>
  <si>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</si>
  <si>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</si>
  <si>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</si>
  <si>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</si>
  <si>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</si>
  <si>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</si>
  <si>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</si>
  <si>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</si>
  <si>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</si>
  <si>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</si>
  <si>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</si>
  <si>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</si>
  <si>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</si>
  <si>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</si>
  <si>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</si>
  <si>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</si>
  <si>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</si>
  <si>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</si>
  <si>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</si>
  <si>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</si>
  <si>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</si>
  <si>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</si>
  <si>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</si>
  <si>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</si>
  <si>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</si>
  <si>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</si>
  <si>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</si>
  <si>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</si>
  <si>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</si>
  <si>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</si>
  <si>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</si>
  <si>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</si>
  <si>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</si>
  <si>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</si>
  <si>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</si>
  <si>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</si>
  <si>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</si>
  <si>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</si>
  <si>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</si>
  <si>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</si>
  <si>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</si>
  <si>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</si>
  <si>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</si>
  <si>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</si>
  <si>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</si>
  <si>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</si>
  <si>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</si>
  <si>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</si>
  <si>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</si>
  <si>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</si>
  <si>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</si>
  <si>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</si>
  <si>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</si>
  <si>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</si>
  <si>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</si>
  <si>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</si>
  <si>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</si>
  <si>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</si>
  <si>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</si>
  <si>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</si>
  <si>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</si>
  <si>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</si>
  <si>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</si>
  <si>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</si>
  <si>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</si>
  <si>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</si>
  <si>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</si>
  <si>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</si>
  <si>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</si>
  <si>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</si>
  <si>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</si>
  <si>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</si>
  <si>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</si>
  <si>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</si>
  <si>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</si>
  <si>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</si>
  <si>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</si>
  <si>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</si>
  <si>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</si>
  <si>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</si>
  <si>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</si>
  <si>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</si>
  <si>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</si>
  <si>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</si>
  <si>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</si>
  <si>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</si>
  <si>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</si>
  <si>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</si>
  <si>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</si>
  <si>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</si>
  <si>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</si>
  <si>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</si>
  <si>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</si>
  <si>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Pytanie</t>
  </si>
  <si>
    <t>Odpowiedź</t>
  </si>
  <si>
    <t>Średni staż pracy</t>
  </si>
  <si>
    <t>Maksymalny wiek</t>
  </si>
  <si>
    <t>Minimalny wiek</t>
  </si>
  <si>
    <t>Suma wynagrodzeń</t>
  </si>
  <si>
    <t>Suma osób</t>
  </si>
  <si>
    <t>&gt;28</t>
  </si>
  <si>
    <t>&lt;55</t>
  </si>
  <si>
    <t>Ocena</t>
  </si>
  <si>
    <t>Najlepszy wariant</t>
  </si>
  <si>
    <t>Pośredni wariant</t>
  </si>
  <si>
    <t xml:space="preserve">Wartość sprzedaży </t>
  </si>
  <si>
    <t>Najgorszy wariant</t>
  </si>
  <si>
    <t>Row Labels</t>
  </si>
  <si>
    <t>Grand Total</t>
  </si>
  <si>
    <t>Okres</t>
  </si>
  <si>
    <t>Sum of Kwartał 1</t>
  </si>
  <si>
    <t>Sum of Kwartał 2</t>
  </si>
  <si>
    <t>Sum of Kwartał 3</t>
  </si>
  <si>
    <t>Sum of Kwartał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</si>
</sst>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  <numFmt numFmtId="165" formatCode="#,##0.00\ &quot;zł&quot;"/>
  </numFmts>
  <fonts count="26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0"/>
      <color indexed="8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9" fillId="0" borderId="0"/>
    <xf numFmtId="44" fontId="3" fillId="0" borderId="0" applyFont="0" applyFill="0" applyBorder="0" applyAlignment="0" applyProtection="0"/>
    <xf numFmtId="0" fontId="19" fillId="0" borderId="0"/>
    <xf numFmtId="0" fontId="19" fillId="0" borderId="0"/>
    <xf numFmtId="44" fontId="5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/>
    <xf numFmtId="44" fontId="5" fillId="0" borderId="0" xfId="4" applyFont="1"/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2"/>
    <xf numFmtId="0" fontId="1" fillId="0" borderId="0" xfId="2" applyFont="1"/>
    <xf numFmtId="0" fontId="1" fillId="0" borderId="0" xfId="2" applyFill="1" applyAlignment="1"/>
    <xf numFmtId="0" fontId="8" fillId="0" borderId="0" xfId="2" applyFont="1" applyFill="1" applyAlignment="1"/>
    <xf numFmtId="0" fontId="1" fillId="0" borderId="1" xfId="2" applyFont="1" applyBorder="1"/>
    <xf numFmtId="44" fontId="1" fillId="0" borderId="1" xfId="4" applyFont="1" applyBorder="1"/>
    <xf numFmtId="9" fontId="1" fillId="0" borderId="1" xfId="2" applyNumberFormat="1" applyFont="1" applyBorder="1" applyAlignment="1">
      <alignment horizontal="center" vertical="center"/>
    </xf>
    <xf numFmtId="164" fontId="1" fillId="0" borderId="1" xfId="2" applyNumberFormat="1" applyFont="1" applyBorder="1" applyAlignment="1">
      <alignment horizontal="center" vertical="center"/>
    </xf>
    <xf numFmtId="44" fontId="9" fillId="0" borderId="1" xfId="5" applyFont="1" applyBorder="1"/>
    <xf numFmtId="44" fontId="1" fillId="0" borderId="1" xfId="2" applyNumberFormat="1" applyFont="1" applyFill="1" applyBorder="1"/>
    <xf numFmtId="164" fontId="9" fillId="0" borderId="1" xfId="6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7" applyFont="1" applyBorder="1" applyAlignment="1">
      <alignment vertical="center"/>
    </xf>
    <xf numFmtId="5" fontId="0" fillId="0" borderId="1" xfId="4" applyNumberFormat="1" applyFont="1" applyBorder="1" applyAlignment="1">
      <alignment vertical="center"/>
    </xf>
    <xf numFmtId="0" fontId="16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7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8" fillId="0" borderId="0" xfId="0" applyFont="1"/>
    <xf numFmtId="0" fontId="10" fillId="5" borderId="1" xfId="2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5" fontId="7" fillId="5" borderId="1" xfId="4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10" fillId="3" borderId="1" xfId="2" applyFont="1" applyFill="1" applyBorder="1"/>
    <xf numFmtId="0" fontId="1" fillId="0" borderId="0" xfId="2" applyFont="1"/>
    <xf numFmtId="0" fontId="20" fillId="0" borderId="0" xfId="9" applyFont="1" applyBorder="1"/>
    <xf numFmtId="0" fontId="20" fillId="0" borderId="0" xfId="9" quotePrefix="1" applyFont="1" applyBorder="1" applyAlignment="1">
      <alignment horizontal="left"/>
    </xf>
    <xf numFmtId="0" fontId="20" fillId="0" borderId="0" xfId="9" applyFont="1"/>
    <xf numFmtId="0" fontId="21" fillId="3" borderId="2" xfId="2" applyFont="1" applyFill="1" applyBorder="1" applyAlignment="1">
      <alignment horizontal="center" vertical="center"/>
    </xf>
    <xf numFmtId="0" fontId="21" fillId="3" borderId="2" xfId="2" applyFont="1" applyFill="1" applyBorder="1" applyAlignment="1">
      <alignment vertical="center"/>
    </xf>
    <xf numFmtId="0" fontId="22" fillId="0" borderId="1" xfId="2" applyFont="1" applyFill="1" applyBorder="1" applyAlignment="1">
      <alignment horizontal="center"/>
    </xf>
    <xf numFmtId="0" fontId="22" fillId="0" borderId="1" xfId="2" applyFont="1" applyBorder="1" applyAlignment="1">
      <alignment horizontal="center"/>
    </xf>
    <xf numFmtId="0" fontId="22" fillId="0" borderId="1" xfId="2" applyFont="1" applyBorder="1"/>
    <xf numFmtId="2" fontId="22" fillId="0" borderId="1" xfId="2" applyNumberFormat="1" applyFont="1" applyBorder="1" applyAlignment="1" applyProtection="1">
      <alignment horizontal="center"/>
      <protection hidden="1"/>
    </xf>
    <xf numFmtId="0" fontId="5" fillId="0" borderId="0" xfId="0" applyFont="1"/>
    <xf numFmtId="2" fontId="21" fillId="3" borderId="1" xfId="2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0" borderId="0" xfId="0" applyFont="1"/>
    <xf numFmtId="0" fontId="23" fillId="0" borderId="0" xfId="11" applyFont="1" applyFill="1"/>
    <xf numFmtId="0" fontId="0" fillId="0" borderId="0" xfId="0"/>
    <xf numFmtId="0" fontId="23" fillId="0" borderId="0" xfId="11" applyFont="1"/>
    <xf numFmtId="0" fontId="23" fillId="0" borderId="0" xfId="12" applyFont="1"/>
    <xf numFmtId="5" fontId="23" fillId="0" borderId="0" xfId="11" applyNumberFormat="1" applyFont="1"/>
    <xf numFmtId="0" fontId="20" fillId="0" borderId="0" xfId="11" applyFont="1"/>
    <xf numFmtId="0" fontId="23" fillId="0" borderId="0" xfId="12" applyFont="1" applyAlignment="1">
      <alignment horizontal="center"/>
    </xf>
    <xf numFmtId="0" fontId="24" fillId="3" borderId="1" xfId="2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22" fontId="7" fillId="4" borderId="3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1" fillId="3" borderId="3" xfId="2" applyFont="1" applyFill="1" applyBorder="1" applyAlignment="1">
      <alignment horizontal="center"/>
    </xf>
    <xf numFmtId="0" fontId="21" fillId="3" borderId="4" xfId="2" applyFont="1" applyFill="1" applyBorder="1" applyAlignment="1">
      <alignment horizontal="center"/>
    </xf>
    <xf numFmtId="0" fontId="21" fillId="3" borderId="5" xfId="2" applyFont="1" applyFill="1" applyBorder="1" applyAlignment="1">
      <alignment horizontal="center"/>
    </xf>
    <xf numFmtId="0" fontId="21" fillId="3" borderId="1" xfId="2" applyFont="1" applyFill="1" applyBorder="1" applyAlignment="1">
      <alignment horizontal="center" vertical="center" wrapText="1"/>
    </xf>
    <xf numFmtId="44" fontId="0" fillId="0" borderId="0" xfId="0" applyNumberFormat="1"/>
    <xf numFmtId="0" fontId="7" fillId="3" borderId="6" xfId="0" applyFont="1" applyFill="1" applyBorder="1"/>
    <xf numFmtId="44" fontId="0" fillId="0" borderId="0" xfId="4" applyFont="1"/>
    <xf numFmtId="2" fontId="5" fillId="0" borderId="0" xfId="4" applyNumberFormat="1"/>
    <xf numFmtId="0" fontId="5" fillId="0" borderId="0" xfId="4" applyNumberFormat="1"/>
    <xf numFmtId="165" fontId="5" fillId="0" borderId="0" xfId="4" applyNumberFormat="1"/>
    <xf numFmtId="0" fontId="22" fillId="0" borderId="1" xfId="2" applyFont="1" applyFill="1" applyBorder="1" applyAlignment="1" applyProtection="1">
      <alignment horizontal="center"/>
    </xf>
    <xf numFmtId="0" fontId="22" fillId="0" borderId="1" xfId="2" applyFont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5" fillId="0" borderId="0" xfId="11" applyFont="1"/>
  </cellXfs>
  <cellStyles count="14">
    <cellStyle name="Currency" xfId="4" builtinId="4"/>
    <cellStyle name="Heading" xfId="1" xr:uid="{00000000-0005-0000-0000-000000000000}"/>
    <cellStyle name="Normal" xfId="0" builtinId="0"/>
    <cellStyle name="Normal_Products" xfId="11" xr:uid="{00000000-0005-0000-0000-000002000000}"/>
    <cellStyle name="Normal_Sales" xfId="12" xr:uid="{00000000-0005-0000-0000-000003000000}"/>
    <cellStyle name="Normalny 2" xfId="2" xr:uid="{00000000-0005-0000-0000-000005000000}"/>
    <cellStyle name="Normalny 2 2" xfId="8" xr:uid="{00000000-0005-0000-0000-000006000000}"/>
    <cellStyle name="Normalny 3" xfId="3" xr:uid="{00000000-0005-0000-0000-000007000000}"/>
    <cellStyle name="Normalny_Sheet1" xfId="9" xr:uid="{00000000-0005-0000-0000-000008000000}"/>
    <cellStyle name="Percent" xfId="7" builtinId="5"/>
    <cellStyle name="Procentowy 2" xfId="6" xr:uid="{00000000-0005-0000-0000-00000A000000}"/>
    <cellStyle name="Walutowy 2" xfId="5" xr:uid="{00000000-0005-0000-0000-00000C000000}"/>
    <cellStyle name="Walutowy 2 2" xfId="13" xr:uid="{00000000-0005-0000-0000-00000D000000}"/>
    <cellStyle name="Walutowy 3" xfId="10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3632.693118518517" createdVersion="6" refreshedVersion="6" minRefreshableVersion="3" recordCount="3" xr:uid="{D005AD83-2391-4CE5-B257-CEC5B40DB005}">
  <cacheSource type="worksheet">
    <worksheetSource ref="C25:G28" sheet="z8"/>
  </cacheSource>
  <cacheFields count="5">
    <cacheField name="Okres" numFmtId="0">
      <sharedItems count="3">
        <s v="Najlepszy wariant"/>
        <s v="Pośredni wariant"/>
        <s v="Najgorszy wariant"/>
      </sharedItems>
    </cacheField>
    <cacheField name="Kwartał 1" numFmtId="0">
      <sharedItems containsSemiMixedTypes="0" containsString="0" containsNumber="1" containsInteger="1" minValue="270" maxValue="300" count="3">
        <n v="300"/>
        <n v="285"/>
        <n v="270"/>
      </sharedItems>
    </cacheField>
    <cacheField name="Kwartał 2" numFmtId="0">
      <sharedItems containsSemiMixedTypes="0" containsString="0" containsNumber="1" containsInteger="1" minValue="260" maxValue="310" count="3">
        <n v="310"/>
        <n v="270"/>
        <n v="260"/>
      </sharedItems>
    </cacheField>
    <cacheField name="Kwartał 3" numFmtId="0">
      <sharedItems containsSemiMixedTypes="0" containsString="0" containsNumber="1" containsInteger="1" minValue="340" maxValue="413" count="3">
        <n v="413"/>
        <n v="370"/>
        <n v="340"/>
      </sharedItems>
    </cacheField>
    <cacheField name="Kwartał 4" numFmtId="0">
      <sharedItems containsSemiMixedTypes="0" containsString="0" containsNumber="1" containsInteger="1" minValue="345" maxValue="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n v="375"/>
  </r>
  <r>
    <x v="1"/>
    <x v="1"/>
    <x v="1"/>
    <x v="1"/>
    <n v="360"/>
  </r>
  <r>
    <x v="2"/>
    <x v="2"/>
    <x v="2"/>
    <x v="2"/>
    <n v="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F1772-AA66-471B-B567-333DF7F98209}" name="PivotTable8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0:G34" firstHeaderRow="0" firstDataRow="1" firstDataCol="1"/>
  <pivotFields count="5">
    <pivotField axis="axisRow" showAll="0">
      <items count="4">
        <item x="2"/>
        <item x="0"/>
        <item x="1"/>
        <item t="default"/>
      </items>
    </pivotField>
    <pivotField dataField="1" showAll="0">
      <items count="4">
        <item x="2"/>
        <item x="1"/>
        <item x="0"/>
        <item t="default"/>
      </items>
    </pivotField>
    <pivotField dataField="1" showAll="0"/>
    <pivotField dataField="1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Kwartał 1" fld="1" baseField="0" baseItem="0"/>
    <dataField name="Sum of Kwartał 2" fld="2" baseField="0" baseItem="0"/>
    <dataField name="Sum of Kwartał 3" fld="3" baseField="0" baseItem="0"/>
    <dataField name="Sum of Kwartał 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93B83-1321-425E-929F-71E4E338A110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O20" firstHeaderRow="1" firstDataRow="1" firstDataCol="0"/>
  <pivotFields count="5"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tabSelected="1" workbookViewId="0">
      <selection activeCell="E3" sqref="E3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VLOOKUP(C3,H:I,2,FALSE)</f>
        <v>1499</v>
      </c>
      <c r="F3" s="70">
        <f>E3*D3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VLOOKUP(C4,H:I,2,FALSE)</f>
        <v>3500</v>
      </c>
      <c r="F4" s="70">
        <f t="shared" ref="F4:F57" si="1">E4*D4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70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70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70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70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70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70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70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70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70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70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70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70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70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70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70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70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70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70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70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70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70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70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70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70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70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70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70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70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70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70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70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70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70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70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70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70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70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70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70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70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70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70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70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70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70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70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70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70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70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70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70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70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70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E9" sqref="E9:E13"/>
    </sheetView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HLOOKUP(C9,Rabat,2,TRUE)</f>
        <v>2.5000000000000001E-2</v>
      </c>
      <c r="E9" s="14">
        <f>C9-C9*D9</f>
        <v>2418.4875000000002</v>
      </c>
    </row>
    <row r="10" spans="2:8">
      <c r="B10" s="9" t="s">
        <v>168</v>
      </c>
      <c r="C10" s="13">
        <v>725</v>
      </c>
      <c r="D10" s="15">
        <f>HLOOKUP(C10,Rabat,2,TRUE)</f>
        <v>0</v>
      </c>
      <c r="E10" s="14">
        <f t="shared" ref="E10:E13" si="0">C10-C10*D10</f>
        <v>725</v>
      </c>
    </row>
    <row r="11" spans="2:8">
      <c r="B11" s="9" t="s">
        <v>169</v>
      </c>
      <c r="C11" s="13">
        <v>3761.59</v>
      </c>
      <c r="D11" s="15">
        <f>HLOOKUP(C11,Rabat,2,TRUE)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HLOOKUP(C12,Rabat,2,TRUE)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HLOOKUP(C13,Rabat,2,TRUE)</f>
        <v>0.02</v>
      </c>
      <c r="E13" s="14">
        <f t="shared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9"/>
  <sheetViews>
    <sheetView topLeftCell="A10" zoomScale="98" workbookViewId="0">
      <selection activeCell="H12" sqref="H12"/>
    </sheetView>
  </sheetViews>
  <sheetFormatPr defaultRowHeight="14.25"/>
  <cols>
    <col min="1" max="1" width="12.375" bestFit="1" customWidth="1"/>
    <col min="2" max="2" width="10.125" bestFit="1" customWidth="1"/>
    <col min="3" max="3" width="6" customWidth="1"/>
    <col min="4" max="4" width="14.25" customWidth="1"/>
    <col min="5" max="5" width="10.75" customWidth="1"/>
    <col min="6" max="6" width="15.25" customWidth="1"/>
    <col min="7" max="7" width="9.875" style="1" customWidth="1"/>
    <col min="8" max="8" width="17.875" customWidth="1"/>
    <col min="9" max="9" width="20.25" customWidth="1"/>
    <col min="10" max="10" width="10.5" customWidth="1"/>
  </cols>
  <sheetData>
    <row r="1" spans="1:14" ht="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2"/>
      <c r="I1" s="3" t="s">
        <v>139</v>
      </c>
    </row>
    <row r="2" spans="1:14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4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</row>
    <row r="4" spans="1:14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/>
    </row>
    <row r="5" spans="1:14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</row>
    <row r="6" spans="1:14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K6" s="1"/>
      <c r="L6" s="1"/>
      <c r="M6" s="1"/>
      <c r="N6" s="1"/>
    </row>
    <row r="7" spans="1:14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J7" s="1"/>
      <c r="K7" s="1"/>
      <c r="L7" s="1"/>
      <c r="M7" s="1"/>
      <c r="N7" s="1"/>
    </row>
    <row r="8" spans="1:14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J8" s="1"/>
      <c r="K8" s="1"/>
      <c r="L8" s="1"/>
      <c r="M8" s="1"/>
      <c r="N8" s="1"/>
    </row>
    <row r="9" spans="1:14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J9" s="1"/>
      <c r="K9" s="1"/>
      <c r="L9" s="1"/>
      <c r="M9" s="1"/>
      <c r="N9" s="1"/>
    </row>
    <row r="10" spans="1:14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J10" s="1"/>
      <c r="K10" s="1"/>
      <c r="L10" s="1"/>
      <c r="M10" s="1"/>
      <c r="N10" s="1"/>
    </row>
    <row r="11" spans="1:14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  <c r="N11" s="1"/>
    </row>
    <row r="12" spans="1:14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1"/>
    </row>
    <row r="13" spans="1:14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J13" s="1"/>
      <c r="K13" s="1"/>
      <c r="L13" s="1"/>
      <c r="M13" s="1"/>
      <c r="N13" s="1"/>
    </row>
    <row r="14" spans="1:14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14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J15" s="1"/>
      <c r="K15" s="1"/>
      <c r="L15" s="1"/>
      <c r="M15" s="1"/>
      <c r="N15" s="1"/>
    </row>
    <row r="16" spans="1:14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J16" s="1"/>
      <c r="K16" s="1"/>
      <c r="L16" s="1"/>
      <c r="M16" s="1"/>
      <c r="N16" s="1"/>
    </row>
    <row r="17" spans="1:14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1"/>
      <c r="L17" s="1"/>
      <c r="M17" s="1"/>
      <c r="N17" s="1"/>
    </row>
    <row r="18" spans="1:14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J18" s="1"/>
      <c r="K18" s="1"/>
      <c r="L18" s="1"/>
      <c r="M18" s="1"/>
      <c r="N18" s="1"/>
    </row>
    <row r="19" spans="1:14" ht="15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H19" s="71" t="s">
        <v>443</v>
      </c>
      <c r="I19" s="71" t="s">
        <v>444</v>
      </c>
      <c r="J19" s="1"/>
      <c r="K19" s="1"/>
      <c r="L19" s="1"/>
      <c r="M19" s="1"/>
      <c r="N19" s="1"/>
    </row>
    <row r="20" spans="1:14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H20" s="72" t="s">
        <v>445</v>
      </c>
      <c r="I20" s="73">
        <f>DAVERAGE(A1:F129,E1,H27:L29)</f>
        <v>16.411764705882351</v>
      </c>
      <c r="J20" s="1"/>
      <c r="K20" s="1"/>
      <c r="L20" s="1"/>
      <c r="M20" s="1"/>
      <c r="N20" s="1"/>
    </row>
    <row r="21" spans="1:14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H21" s="72" t="s">
        <v>446</v>
      </c>
      <c r="I21" s="74">
        <f>DMAX(A1:F129,C1,H27:L29)</f>
        <v>54</v>
      </c>
      <c r="J21" s="1"/>
      <c r="K21" s="1"/>
      <c r="L21" s="1"/>
      <c r="M21" s="1"/>
      <c r="N21" s="1"/>
    </row>
    <row r="22" spans="1:14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H22" s="72" t="s">
        <v>447</v>
      </c>
      <c r="I22" s="74">
        <f>DMIN(A1:F129,C1,H27:L29)</f>
        <v>28</v>
      </c>
      <c r="J22" s="1"/>
      <c r="K22" s="1"/>
      <c r="L22" s="1"/>
      <c r="M22" s="1"/>
      <c r="N22" s="1"/>
    </row>
    <row r="23" spans="1:14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H23" s="72" t="s">
        <v>448</v>
      </c>
      <c r="I23" s="75">
        <f>DSUM(B1:F129,F1,H27:L29)</f>
        <v>53283</v>
      </c>
      <c r="J23" s="1"/>
      <c r="K23" s="1"/>
      <c r="L23" s="1"/>
      <c r="M23" s="1"/>
      <c r="N23" s="1"/>
    </row>
    <row r="24" spans="1:14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H24" s="72" t="s">
        <v>449</v>
      </c>
      <c r="I24" s="74">
        <f>DCOUNTA(A1:F129,A1,H27:L29)</f>
        <v>17</v>
      </c>
      <c r="J24" s="1"/>
      <c r="K24" s="1"/>
      <c r="L24" s="1"/>
      <c r="M24" s="1"/>
      <c r="N24" s="1"/>
    </row>
    <row r="25" spans="1:14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4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 ht="15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  <c r="H27" s="37" t="s">
        <v>0</v>
      </c>
      <c r="I27" s="37" t="s">
        <v>1</v>
      </c>
      <c r="J27" s="37" t="s">
        <v>2</v>
      </c>
      <c r="K27" s="37" t="s">
        <v>2</v>
      </c>
      <c r="L27" s="37" t="s">
        <v>3</v>
      </c>
    </row>
    <row r="28" spans="1:14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  <c r="H28" s="55"/>
      <c r="I28" s="55" t="s">
        <v>7</v>
      </c>
      <c r="J28" s="55" t="s">
        <v>450</v>
      </c>
      <c r="K28" s="55" t="s">
        <v>451</v>
      </c>
      <c r="L28" s="55" t="s">
        <v>24</v>
      </c>
    </row>
    <row r="29" spans="1:14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  <c r="H29" s="55"/>
      <c r="I29" s="55" t="s">
        <v>7</v>
      </c>
      <c r="J29" s="55" t="s">
        <v>451</v>
      </c>
      <c r="K29" s="55"/>
      <c r="L29" s="55" t="s">
        <v>136</v>
      </c>
    </row>
    <row r="30" spans="1:14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7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C7" sqref="C7"/>
    </sheetView>
  </sheetViews>
  <sheetFormatPr defaultRowHeight="14.25"/>
  <cols>
    <col min="1" max="1" width="3" style="1" customWidth="1"/>
    <col min="2" max="2" width="33" style="1" customWidth="1"/>
    <col min="3" max="3" width="15.625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5" ht="15.75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-(FV(C4,C5,,C3,0))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topLeftCell="A6" workbookViewId="0">
      <selection activeCell="A21" sqref="A21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30" t="s">
        <v>197</v>
      </c>
      <c r="E1" s="25" t="s">
        <v>196</v>
      </c>
      <c r="F1" s="26">
        <f ca="1">TODAY()</f>
        <v>43632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LEFT(C4,3)</f>
        <v>SZZ</v>
      </c>
      <c r="E4" s="21">
        <v>412000</v>
      </c>
      <c r="F4" s="4">
        <f>RANK(E4,E4:E17,1)</f>
        <v>7</v>
      </c>
    </row>
    <row r="5" spans="1:8">
      <c r="A5" s="1" t="s">
        <v>188</v>
      </c>
      <c r="B5" s="1" t="s">
        <v>194</v>
      </c>
      <c r="C5" s="55" t="str">
        <f>TRIM(A5)</f>
        <v>RDO Radom</v>
      </c>
      <c r="D5" s="4" t="str">
        <f>LEFT(C5,3)</f>
        <v>RDO</v>
      </c>
      <c r="E5" s="21">
        <v>500</v>
      </c>
      <c r="F5" s="4">
        <f>RANK(E5,E5:E18,1)</f>
        <v>2</v>
      </c>
    </row>
    <row r="6" spans="1:8">
      <c r="A6" s="1" t="s">
        <v>181</v>
      </c>
      <c r="B6" s="1" t="s">
        <v>194</v>
      </c>
      <c r="C6" s="55" t="str">
        <f>TRIM(A6)</f>
        <v>KRK Kraków</v>
      </c>
      <c r="D6" s="4" t="str">
        <f>LEFT(C6,3)</f>
        <v>KRK</v>
      </c>
      <c r="E6" s="21">
        <v>4221171</v>
      </c>
      <c r="F6" s="4">
        <f>RANK(E6,E6:E19,1)</f>
        <v>12</v>
      </c>
    </row>
    <row r="7" spans="1:8">
      <c r="A7" s="1" t="s">
        <v>191</v>
      </c>
      <c r="B7" s="1" t="s">
        <v>193</v>
      </c>
      <c r="C7" s="55" t="str">
        <f>TRIM(A7)</f>
        <v>WMI Warszawa Modlin</v>
      </c>
      <c r="D7" s="4" t="str">
        <f>LEFT(C7,3)</f>
        <v>WMI</v>
      </c>
      <c r="E7" s="21">
        <v>2588175</v>
      </c>
      <c r="F7" s="4">
        <f>RANK(E7,E7:E20,1)</f>
        <v>9</v>
      </c>
    </row>
    <row r="8" spans="1:8">
      <c r="A8" s="1" t="s">
        <v>184</v>
      </c>
      <c r="B8" s="1" t="s">
        <v>193</v>
      </c>
      <c r="C8" s="55" t="str">
        <f>TRIM(A8)</f>
        <v>POZ Poznań</v>
      </c>
      <c r="D8" s="4" t="str">
        <f>LEFT(C8,3)</f>
        <v>POZ</v>
      </c>
      <c r="E8" s="21">
        <v>1500641</v>
      </c>
      <c r="F8" s="4">
        <f>RANK(E8,E8:E21,1)</f>
        <v>7</v>
      </c>
    </row>
    <row r="9" spans="1:8">
      <c r="A9" s="1" t="s">
        <v>186</v>
      </c>
      <c r="B9" s="1" t="s">
        <v>194</v>
      </c>
      <c r="C9" s="55" t="str">
        <f>TRIM(A9)</f>
        <v>LCJ Łódź</v>
      </c>
      <c r="D9" s="4" t="str">
        <f>LEFT(C9,3)</f>
        <v>LCJ</v>
      </c>
      <c r="E9" s="21">
        <v>287629</v>
      </c>
      <c r="F9" s="4">
        <f>RANK(E9,E9:E22,1)</f>
        <v>4</v>
      </c>
    </row>
    <row r="10" spans="1:8">
      <c r="A10" s="1" t="s">
        <v>203</v>
      </c>
      <c r="B10" s="1" t="s">
        <v>194</v>
      </c>
      <c r="C10" s="55" t="str">
        <f>TRIM(A10)</f>
        <v>RZE Rzeszów</v>
      </c>
      <c r="D10" s="4" t="str">
        <f>LEFT(C10,3)</f>
        <v>RZE</v>
      </c>
      <c r="E10" s="21">
        <v>645214</v>
      </c>
      <c r="F10" s="4">
        <f>RANK(E10,E10:E23,1)</f>
        <v>5</v>
      </c>
    </row>
    <row r="11" spans="1:8">
      <c r="A11" s="1" t="s">
        <v>204</v>
      </c>
      <c r="B11" s="1" t="s">
        <v>193</v>
      </c>
      <c r="C11" s="55" t="str">
        <f>TRIM(A11)</f>
        <v>IEG Zielona Góra</v>
      </c>
      <c r="D11" s="4" t="str">
        <f>LEFT(C11,3)</f>
        <v>IEG</v>
      </c>
      <c r="E11" s="21">
        <v>17106</v>
      </c>
      <c r="F11" s="4">
        <f>RANK(E11,E11:E24,1)</f>
        <v>2</v>
      </c>
    </row>
    <row r="12" spans="1:8">
      <c r="A12" s="1" t="s">
        <v>182</v>
      </c>
      <c r="B12" s="1" t="s">
        <v>194</v>
      </c>
      <c r="C12" s="55" t="str">
        <f>TRIM(A12)</f>
        <v>KTW Katowice</v>
      </c>
      <c r="D12" s="4" t="str">
        <f>LEFT(C12,3)</f>
        <v>KTW</v>
      </c>
      <c r="E12" s="21">
        <v>3069531</v>
      </c>
      <c r="F12" s="4">
        <f>RANK(E12,E12:E25,1)</f>
        <v>5</v>
      </c>
    </row>
    <row r="13" spans="1:8">
      <c r="A13" s="1" t="s">
        <v>189</v>
      </c>
      <c r="B13" s="1" t="s">
        <v>193</v>
      </c>
      <c r="C13" s="55" t="str">
        <f>TRIM(A13)</f>
        <v>SZY Olsztyn</v>
      </c>
      <c r="D13" s="4" t="str">
        <f>LEFT(C13,3)</f>
        <v>SZY</v>
      </c>
      <c r="E13" s="21">
        <v>0</v>
      </c>
      <c r="F13" s="4">
        <f>RANK(E13,E13:E26,1)</f>
        <v>1</v>
      </c>
    </row>
    <row r="14" spans="1:8">
      <c r="A14" s="1" t="s">
        <v>183</v>
      </c>
      <c r="B14" s="1" t="s">
        <v>194</v>
      </c>
      <c r="C14" s="55" t="str">
        <f>TRIM(A14)</f>
        <v>WRO Wrocław</v>
      </c>
      <c r="D14" s="4" t="str">
        <f>LEFT(C14,3)</f>
        <v>WRO</v>
      </c>
      <c r="E14" s="21">
        <v>2320676</v>
      </c>
      <c r="F14" s="4">
        <f>RANK(E14,E14:E27,1)</f>
        <v>3</v>
      </c>
    </row>
    <row r="15" spans="1:8">
      <c r="A15" s="1" t="s">
        <v>205</v>
      </c>
      <c r="B15" s="1" t="s">
        <v>193</v>
      </c>
      <c r="C15" s="55" t="str">
        <f>TRIM(A15)</f>
        <v>BZG Bydgoszcz</v>
      </c>
      <c r="D15" s="4" t="str">
        <f>LEFT(C15,3)</f>
        <v>BZG</v>
      </c>
      <c r="E15" s="21">
        <v>341061</v>
      </c>
      <c r="F15" s="4">
        <f>RANK(E15,E15:E28,1)</f>
        <v>2</v>
      </c>
    </row>
    <row r="16" spans="1:8">
      <c r="A16" s="1" t="s">
        <v>187</v>
      </c>
      <c r="B16" s="1" t="s">
        <v>194</v>
      </c>
      <c r="C16" s="55" t="str">
        <f>TRIM(A16)</f>
        <v>LUZ Lublin</v>
      </c>
      <c r="D16" s="4" t="str">
        <f>LEFT(C16,3)</f>
        <v>LUZ</v>
      </c>
      <c r="E16" s="21">
        <v>265021</v>
      </c>
      <c r="F16" s="4">
        <f>RANK(E16,E16:E29,1)</f>
        <v>1</v>
      </c>
    </row>
    <row r="17" spans="1:8">
      <c r="A17" s="1" t="s">
        <v>206</v>
      </c>
      <c r="B17" s="1" t="s">
        <v>193</v>
      </c>
      <c r="C17" s="55" t="str">
        <f>TRIM(A17)</f>
        <v>GDN Gdańsk</v>
      </c>
      <c r="D17" s="4" t="str">
        <f>LEFT(C17,3)</f>
        <v>GDN</v>
      </c>
      <c r="E17" s="21">
        <v>3709893</v>
      </c>
      <c r="F17" s="4">
        <f>RANK(E17,E17:E30,1)</f>
        <v>1</v>
      </c>
    </row>
    <row r="18" spans="1:8">
      <c r="A18" s="1" t="s">
        <v>207</v>
      </c>
      <c r="B18" s="1" t="s">
        <v>193</v>
      </c>
      <c r="C18" s="55" t="str">
        <f>TRIM(A18)</f>
        <v>WAW Warszawa Okęcie</v>
      </c>
      <c r="D18" s="4" t="str">
        <f>LEFT(C18,3)</f>
        <v>WAW</v>
      </c>
      <c r="E18" s="29">
        <v>11219837</v>
      </c>
      <c r="F18" s="4">
        <f>RANK(E18,E18:E31,1)</f>
        <v>2</v>
      </c>
    </row>
    <row r="19" spans="1:8">
      <c r="D19" s="4"/>
      <c r="E19" s="29"/>
    </row>
    <row r="20" spans="1:8" ht="18.75" customHeight="1">
      <c r="C20" s="63" t="s">
        <v>200</v>
      </c>
      <c r="D20" s="63"/>
      <c r="E20" s="27">
        <f>SUM(E4:E18)</f>
        <v>30598455</v>
      </c>
      <c r="G20" s="35" t="s">
        <v>192</v>
      </c>
      <c r="H20" s="35" t="s">
        <v>192</v>
      </c>
    </row>
    <row r="21" spans="1:8" ht="18.75" customHeight="1">
      <c r="A21" s="21"/>
      <c r="C21" s="63" t="s">
        <v>201</v>
      </c>
      <c r="D21" s="63"/>
      <c r="E21" s="27">
        <f>DSUM(A3:F18,E3,G20:G21)</f>
        <v>19788713</v>
      </c>
      <c r="G21" s="55" t="s">
        <v>193</v>
      </c>
      <c r="H21" s="55" t="s">
        <v>194</v>
      </c>
    </row>
    <row r="22" spans="1:8" ht="18.75" customHeight="1">
      <c r="C22" s="63" t="s">
        <v>202</v>
      </c>
      <c r="D22" s="63"/>
      <c r="E22" s="27">
        <f>DSUM(A3:F18,E3,H20:H21)</f>
        <v>10809742</v>
      </c>
    </row>
  </sheetData>
  <autoFilter ref="A4:F18" xr:uid="{4AC3BA69-9728-4AC4-92F2-F906CFA5E487}"/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zoomScaleNormal="100" workbookViewId="0">
      <selection activeCell="E4" sqref="E4:E193"/>
    </sheetView>
  </sheetViews>
  <sheetFormatPr defaultRowHeight="14.25"/>
  <cols>
    <col min="1" max="1" width="14.875" bestFit="1" customWidth="1"/>
    <col min="2" max="2" width="15.875" bestFit="1" customWidth="1"/>
    <col min="3" max="3" width="24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30" t="s">
        <v>402</v>
      </c>
      <c r="C1" s="25" t="s">
        <v>405</v>
      </c>
      <c r="D1" s="64"/>
      <c r="E1" s="65"/>
      <c r="G1" s="28" t="s">
        <v>404</v>
      </c>
    </row>
    <row r="2" spans="1:7" s="1" customFormat="1">
      <c r="D2" s="4"/>
      <c r="E2" s="4"/>
    </row>
    <row r="3" spans="1:7" ht="18.75" customHeight="1">
      <c r="A3" s="52" t="s">
        <v>0</v>
      </c>
      <c r="B3" s="52" t="s">
        <v>208</v>
      </c>
      <c r="C3" s="52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_xlfn.CONCAT(A4," ",B4)</f>
        <v>Górski Jan</v>
      </c>
      <c r="D4" s="51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_xlfn.CONCAT(A5," ",B5)</f>
        <v>Roszak Dariusz</v>
      </c>
      <c r="D5" s="51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Cebula Paweł</v>
      </c>
      <c r="D6" s="51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Terlecki Aleksander</v>
      </c>
      <c r="D7" s="51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Wojtkowski Zbigniew</v>
      </c>
      <c r="D8" s="51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Rębek Grzegorz</v>
      </c>
      <c r="D9" s="51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Sławecki Roman</v>
      </c>
      <c r="D10" s="51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Deptuła Jarosław</v>
      </c>
      <c r="D11" s="51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Szczerba Józef</v>
      </c>
      <c r="D12" s="51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Karski Krzysztof</v>
      </c>
      <c r="D13" s="51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Rusiecki Krzysztof</v>
      </c>
      <c r="D14" s="51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Pisalski Jan</v>
      </c>
      <c r="D15" s="51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Wrona Grzegorz</v>
      </c>
      <c r="D16" s="51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Ross Jarosław</v>
      </c>
      <c r="D17" s="51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Dąbrowska Joanna</v>
      </c>
      <c r="D18" s="51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Ćwierz Stanisław</v>
      </c>
      <c r="D19" s="51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Karpiński Jerzy</v>
      </c>
      <c r="D20" s="51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Sławiak Zdzisława</v>
      </c>
      <c r="D21" s="51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Adamczyk Stefan</v>
      </c>
      <c r="D22" s="51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Kosecki Grzegorz</v>
      </c>
      <c r="D23" s="51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Zuba Lena</v>
      </c>
      <c r="D24" s="51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Babalski Wojciech</v>
      </c>
      <c r="D25" s="51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Hibner Teresa</v>
      </c>
      <c r="D26" s="51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Janowska Bożena</v>
      </c>
      <c r="D27" s="51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Okła-Drewnowicz Krystyna</v>
      </c>
      <c r="D28" s="51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Pierzchała Gabriela</v>
      </c>
      <c r="D29" s="51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Baranowska Ewa</v>
      </c>
      <c r="D30" s="51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Sikora Elżbieta</v>
      </c>
      <c r="D31" s="51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Rakoczy Jan</v>
      </c>
      <c r="D32" s="51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Ołdakowski Andrzej</v>
      </c>
      <c r="D33" s="51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Jaros Jacek</v>
      </c>
      <c r="D34" s="51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Baranowska Urszula</v>
      </c>
      <c r="D35" s="51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Masłowska Mirosława</v>
      </c>
      <c r="D36" s="51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Fabisiak Magdalena</v>
      </c>
      <c r="D37" s="51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Buła Michał</v>
      </c>
      <c r="D38" s="51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Wargocka Elżbieta</v>
      </c>
      <c r="D39" s="51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Krupa Marek</v>
      </c>
      <c r="D40" s="51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Kwitek Jacek</v>
      </c>
      <c r="D41" s="51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Szarama Zbigniew</v>
      </c>
      <c r="D42" s="51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Skorupa Waldemar</v>
      </c>
      <c r="D43" s="51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Janik Marek</v>
      </c>
      <c r="D44" s="51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Halicki Norbert</v>
      </c>
      <c r="D45" s="51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Ryszka Grzegorz</v>
      </c>
      <c r="D46" s="51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Brejza Adam</v>
      </c>
      <c r="D47" s="51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Zakrzewska Bożena</v>
      </c>
      <c r="D48" s="51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Czuma Leszek</v>
      </c>
      <c r="D49" s="51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Guzowska Maria</v>
      </c>
      <c r="D50" s="51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Raba Tadeusz</v>
      </c>
      <c r="D51" s="51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Kierzkowska Stanisława</v>
      </c>
      <c r="D52" s="51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Polak Stanisław</v>
      </c>
      <c r="D53" s="51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Racki Artur</v>
      </c>
      <c r="D54" s="51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Olechowska Elżbieta</v>
      </c>
      <c r="D55" s="51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Adamczyk Artur</v>
      </c>
      <c r="D56" s="51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Wolak Maria</v>
      </c>
      <c r="D57" s="51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Waśko Czesław</v>
      </c>
      <c r="D58" s="51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Żelichowski Bogusław</v>
      </c>
      <c r="D59" s="51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Lipiec Tadeusz</v>
      </c>
      <c r="D60" s="51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Drab Elżbieta</v>
      </c>
      <c r="D61" s="51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Kowalski Andrzej</v>
      </c>
      <c r="D62" s="51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Kuriata Andrzej</v>
      </c>
      <c r="D63" s="51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Gwiazdowski Krzysztof</v>
      </c>
      <c r="D64" s="51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Wielichowska Ewa</v>
      </c>
      <c r="D65" s="51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Witek Ewa</v>
      </c>
      <c r="D66" s="51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Suski Adam</v>
      </c>
      <c r="D67" s="51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Osuch Aleksander</v>
      </c>
      <c r="D68" s="51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_xlfn.CONCAT(A69," ",B69)</f>
        <v>Młyńczak Joanna</v>
      </c>
      <c r="D69" s="51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Kaczanowski Andrzej</v>
      </c>
      <c r="D70" s="51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Krzyśków Paweł</v>
      </c>
      <c r="D71" s="51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Katulski Piotr</v>
      </c>
      <c r="D72" s="51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Streker-Dembińska Jolanta</v>
      </c>
      <c r="D73" s="51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Chłopek Ryszard</v>
      </c>
      <c r="D74" s="51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Kaźmierczak Piotr</v>
      </c>
      <c r="D75" s="51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Nowak Agnieszka</v>
      </c>
      <c r="D76" s="51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Tyszkiewicz Kazimierz</v>
      </c>
      <c r="D77" s="51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Bętkowski Karol</v>
      </c>
      <c r="D78" s="51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Czechyra Andrzej</v>
      </c>
      <c r="D79" s="51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Feler Izabela</v>
      </c>
      <c r="D80" s="51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Jasińska Barbara</v>
      </c>
      <c r="D81" s="51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Ciechowska Monika</v>
      </c>
      <c r="D82" s="51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Mikołajczyk Grażyna</v>
      </c>
      <c r="D83" s="51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Siedlecki Daniel</v>
      </c>
      <c r="D84" s="51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Wolej Aneta</v>
      </c>
      <c r="D85" s="51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Zach Karolina</v>
      </c>
      <c r="D86" s="51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Baranowska Melisa</v>
      </c>
      <c r="D87" s="51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Miejska Ewelina</v>
      </c>
      <c r="D88" s="51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Szafrańska Zofia</v>
      </c>
      <c r="D89" s="51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Dziwulski Juliusz</v>
      </c>
      <c r="D90" s="51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Dudek Izabela</v>
      </c>
      <c r="D91" s="51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Hardy Benedykt</v>
      </c>
      <c r="D92" s="51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Pieńkowski Dariusz</v>
      </c>
      <c r="D93" s="51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Lechowicz Stanisław</v>
      </c>
      <c r="D94" s="51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Jasińska Janina</v>
      </c>
      <c r="D95" s="51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Zambrowicz Romuald</v>
      </c>
      <c r="D96" s="51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Rosiewicz Olgierd</v>
      </c>
      <c r="D97" s="51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Siennicki Mikołaj</v>
      </c>
      <c r="D98" s="51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Anioł Grzegorz</v>
      </c>
      <c r="D99" s="51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Lichwiarz Janusz</v>
      </c>
      <c r="D100" s="51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Boroński Jerzy</v>
      </c>
      <c r="D101" s="51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Sękocińska Elwira</v>
      </c>
      <c r="D102" s="51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Kadej Michał</v>
      </c>
      <c r="D103" s="51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Górski Aleksander</v>
      </c>
      <c r="D104" s="51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Kacprzak Krzysztof</v>
      </c>
      <c r="D105" s="51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Kopernik Wiesław</v>
      </c>
      <c r="D106" s="51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>Sobiecka  Renata</v>
      </c>
      <c r="D107" s="51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Nowak Marek</v>
      </c>
      <c r="D108" s="51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Kłosiński Cezary</v>
      </c>
      <c r="D109" s="51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Tkaczyk Zygmunt</v>
      </c>
      <c r="D110" s="51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Fedoruk Dorota</v>
      </c>
      <c r="D111" s="51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Śliwińska Zuzanna</v>
      </c>
      <c r="D112" s="51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Leszczyńska Maryla</v>
      </c>
      <c r="D113" s="51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Baranowska Melisa</v>
      </c>
      <c r="D114" s="51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Zalesiak Mieczysław</v>
      </c>
      <c r="D115" s="51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Pszczoła Stefan</v>
      </c>
      <c r="D116" s="51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Żukowski Joe</v>
      </c>
      <c r="D117" s="51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Lubaszka Krzysztof</v>
      </c>
      <c r="D118" s="51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>Piwoński  Robert</v>
      </c>
      <c r="D119" s="51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>Galaszewska  Anna</v>
      </c>
      <c r="D120" s="51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Rogowska Irena</v>
      </c>
      <c r="D121" s="51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>Graczyński  Jan</v>
      </c>
      <c r="D122" s="51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>Murawska  Urszula</v>
      </c>
      <c r="D123" s="51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Andrychowicz Felicja</v>
      </c>
      <c r="D124" s="51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Wachowicz Janusz</v>
      </c>
      <c r="D125" s="51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Koszewska Amanda</v>
      </c>
      <c r="D126" s="51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Czerwiński Robert</v>
      </c>
      <c r="D127" s="51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Linus Maciej</v>
      </c>
      <c r="D128" s="51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Baranowska Danuta</v>
      </c>
      <c r="D129" s="51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Filipowicz Jolanta</v>
      </c>
      <c r="D130" s="51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Melnik Jan</v>
      </c>
      <c r="D131" s="51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Soplica Edward</v>
      </c>
      <c r="D132" s="51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_xlfn.CONCAT(A133," ",B133)</f>
        <v>Jasiewicz Czesław</v>
      </c>
      <c r="D133" s="51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Kozikowska Wiesława</v>
      </c>
      <c r="D134" s="51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Załuski Marek</v>
      </c>
      <c r="D135" s="51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Słomczyński Piotr</v>
      </c>
      <c r="D136" s="51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>Semeniuk  Zygmunt</v>
      </c>
      <c r="D137" s="51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Urbańczyk Helena</v>
      </c>
      <c r="D138" s="51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Grabowski Paweł</v>
      </c>
      <c r="D139" s="51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Wojtyra Wojciech</v>
      </c>
      <c r="D140" s="51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Persiński Antoni</v>
      </c>
      <c r="D141" s="51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Nadwiślańska Łucja</v>
      </c>
      <c r="D142" s="51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Mączyńska Olga</v>
      </c>
      <c r="D143" s="51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>Lubańska  Irena</v>
      </c>
      <c r="D144" s="51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Krawczyk Zygmunt</v>
      </c>
      <c r="D145" s="51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Hubertus Marek</v>
      </c>
      <c r="D146" s="51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Mazowiecka Dagmara</v>
      </c>
      <c r="D147" s="51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Ochocka Anna</v>
      </c>
      <c r="D148" s="51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Niewęgłowski Krzysztof</v>
      </c>
      <c r="D149" s="51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Jędruszczak Konrad</v>
      </c>
      <c r="D150" s="51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Figura Izolda</v>
      </c>
      <c r="D151" s="51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Terlecki Oktawian</v>
      </c>
      <c r="D152" s="51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Zalewski Augustyn</v>
      </c>
      <c r="D153" s="51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Sienkiewicz Andrzej</v>
      </c>
      <c r="D154" s="51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Naparstek Monika</v>
      </c>
      <c r="D155" s="51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Graniecka Małgorzata</v>
      </c>
      <c r="D156" s="51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Krasiczyńska Grażyna</v>
      </c>
      <c r="D157" s="51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Baranowska Teresa</v>
      </c>
      <c r="D158" s="51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Gregoruk Zofia</v>
      </c>
      <c r="D159" s="51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Rosiak Danuta</v>
      </c>
      <c r="D160" s="51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Beklamasz Franciszek</v>
      </c>
      <c r="D161" s="51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Górecki Henryk</v>
      </c>
      <c r="D162" s="51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Miękus Joanna</v>
      </c>
      <c r="D163" s="51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Pankiewicz Iza</v>
      </c>
      <c r="D164" s="51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Cieślak Maria</v>
      </c>
      <c r="D165" s="51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Kowalska Helena</v>
      </c>
      <c r="D166" s="51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Wanad Teodor</v>
      </c>
      <c r="D167" s="51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Ciechowska Natalia</v>
      </c>
      <c r="D168" s="51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Weiss Róża</v>
      </c>
      <c r="D169" s="51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Bielak Tadeusz</v>
      </c>
      <c r="D170" s="51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Pyza Andrzej</v>
      </c>
      <c r="D171" s="51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Celejewski Jerzy</v>
      </c>
      <c r="D172" s="51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Salezy Dariusz</v>
      </c>
      <c r="D173" s="51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Filipek Bogdan</v>
      </c>
      <c r="D174" s="51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Milewska Ewa</v>
      </c>
      <c r="D175" s="51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Baranowska Melisa</v>
      </c>
      <c r="D176" s="51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Duszczyk Sławomir</v>
      </c>
      <c r="D177" s="51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Kieślowski Piotr</v>
      </c>
      <c r="D178" s="51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Adamczyk Adam</v>
      </c>
      <c r="D179" s="51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Wolski Paweł</v>
      </c>
      <c r="D180" s="51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Dykiel Teresa</v>
      </c>
      <c r="D181" s="51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Kałuża Agnieszka</v>
      </c>
      <c r="D182" s="51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Adamczyk Marcin</v>
      </c>
      <c r="D183" s="51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Ostrowska Barbara</v>
      </c>
      <c r="D184" s="51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Pacuła Katarzyna</v>
      </c>
      <c r="D185" s="51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Reszczyński Robert</v>
      </c>
      <c r="D186" s="51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Węgier Barbara</v>
      </c>
      <c r="D187" s="51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Grzeszczak Wojciech</v>
      </c>
      <c r="D188" s="51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Janiszewska Barbara</v>
      </c>
      <c r="D189" s="51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Beneka Piotr</v>
      </c>
      <c r="D190" s="51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Szelest Mieczysława</v>
      </c>
      <c r="D191" s="51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Chojnacki Lesław</v>
      </c>
      <c r="D192" s="51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Mianowska Wanda</v>
      </c>
      <c r="D193" s="51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1"/>
  <sheetViews>
    <sheetView workbookViewId="0">
      <selection activeCell="Q7" sqref="Q7"/>
    </sheetView>
  </sheetViews>
  <sheetFormatPr defaultRowHeight="14.25"/>
  <cols>
    <col min="1" max="1" width="5.25" customWidth="1"/>
    <col min="2" max="3" width="10.25" customWidth="1"/>
    <col min="4" max="16" width="4" customWidth="1"/>
    <col min="17" max="18" width="11.75" customWidth="1"/>
  </cols>
  <sheetData>
    <row r="1" spans="1:19" s="1" customFormat="1" ht="18">
      <c r="A1" s="30" t="s">
        <v>399</v>
      </c>
      <c r="S1" s="28" t="s">
        <v>442</v>
      </c>
    </row>
    <row r="2" spans="1:19" s="1" customFormat="1"/>
    <row r="3" spans="1:19" ht="15">
      <c r="A3" s="43" t="s">
        <v>384</v>
      </c>
      <c r="B3" s="44" t="s">
        <v>208</v>
      </c>
      <c r="C3" s="44" t="s">
        <v>0</v>
      </c>
      <c r="D3" s="69" t="s">
        <v>386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43" t="s">
        <v>385</v>
      </c>
      <c r="R3" s="1"/>
      <c r="S3" s="43" t="s">
        <v>452</v>
      </c>
    </row>
    <row r="4" spans="1:19">
      <c r="A4" s="76">
        <v>1</v>
      </c>
      <c r="B4" s="77" t="s">
        <v>209</v>
      </c>
      <c r="C4" s="77" t="s">
        <v>387</v>
      </c>
      <c r="D4" s="46">
        <v>3</v>
      </c>
      <c r="E4" s="46">
        <v>5</v>
      </c>
      <c r="F4" s="46">
        <v>3</v>
      </c>
      <c r="G4" s="46">
        <v>3</v>
      </c>
      <c r="H4" s="46">
        <v>4</v>
      </c>
      <c r="I4" s="46">
        <v>3</v>
      </c>
      <c r="J4" s="46">
        <v>4</v>
      </c>
      <c r="K4" s="46">
        <v>4</v>
      </c>
      <c r="L4" s="46">
        <v>5</v>
      </c>
      <c r="M4" s="46">
        <v>5</v>
      </c>
      <c r="N4" s="47"/>
      <c r="O4" s="47"/>
      <c r="P4" s="47"/>
      <c r="Q4" s="48">
        <f>AVERAGE(D4:P4)</f>
        <v>3.9</v>
      </c>
      <c r="R4" s="1"/>
      <c r="S4" s="46">
        <v>1</v>
      </c>
    </row>
    <row r="5" spans="1:19">
      <c r="A5" s="76">
        <v>2</v>
      </c>
      <c r="B5" s="77" t="s">
        <v>352</v>
      </c>
      <c r="C5" s="77" t="s">
        <v>388</v>
      </c>
      <c r="D5" s="46">
        <v>4</v>
      </c>
      <c r="E5" s="46">
        <v>4</v>
      </c>
      <c r="F5" s="46">
        <v>4</v>
      </c>
      <c r="G5" s="46">
        <v>2</v>
      </c>
      <c r="H5" s="46">
        <v>4</v>
      </c>
      <c r="I5" s="46">
        <v>4</v>
      </c>
      <c r="J5" s="46">
        <v>5</v>
      </c>
      <c r="K5" s="46">
        <v>3</v>
      </c>
      <c r="L5" s="46"/>
      <c r="M5" s="46"/>
      <c r="N5" s="47"/>
      <c r="O5" s="47"/>
      <c r="P5" s="47"/>
      <c r="Q5" s="48">
        <f t="shared" ref="Q5:Q13" si="0">AVERAGE(D5:P5)</f>
        <v>3.75</v>
      </c>
      <c r="R5" s="1"/>
      <c r="S5" s="46">
        <v>2</v>
      </c>
    </row>
    <row r="6" spans="1:19">
      <c r="A6" s="76">
        <v>3</v>
      </c>
      <c r="B6" s="77" t="s">
        <v>389</v>
      </c>
      <c r="C6" s="77" t="s">
        <v>390</v>
      </c>
      <c r="D6" s="46">
        <v>5</v>
      </c>
      <c r="E6" s="46">
        <v>3</v>
      </c>
      <c r="F6" s="46">
        <v>3</v>
      </c>
      <c r="G6" s="46">
        <v>3</v>
      </c>
      <c r="H6" s="46">
        <v>4</v>
      </c>
      <c r="I6" s="46">
        <v>5</v>
      </c>
      <c r="J6" s="46">
        <v>4</v>
      </c>
      <c r="K6" s="46">
        <v>3</v>
      </c>
      <c r="L6" s="46">
        <v>3</v>
      </c>
      <c r="M6" s="46"/>
      <c r="N6" s="47"/>
      <c r="O6" s="47"/>
      <c r="P6" s="47"/>
      <c r="Q6" s="48">
        <f t="shared" si="0"/>
        <v>3.6666666666666665</v>
      </c>
      <c r="R6" s="1"/>
      <c r="S6" s="46">
        <v>3</v>
      </c>
    </row>
    <row r="7" spans="1:19">
      <c r="A7" s="76">
        <v>4</v>
      </c>
      <c r="B7" s="77" t="s">
        <v>391</v>
      </c>
      <c r="C7" s="77" t="s">
        <v>392</v>
      </c>
      <c r="D7" s="46">
        <v>4</v>
      </c>
      <c r="E7" s="46">
        <v>4</v>
      </c>
      <c r="F7" s="46">
        <v>6</v>
      </c>
      <c r="G7" s="46">
        <v>4</v>
      </c>
      <c r="H7" s="46">
        <v>5</v>
      </c>
      <c r="I7" s="46">
        <v>5</v>
      </c>
      <c r="J7" s="46">
        <v>3</v>
      </c>
      <c r="K7" s="46">
        <v>4</v>
      </c>
      <c r="L7" s="46">
        <v>4</v>
      </c>
      <c r="M7" s="46">
        <v>4</v>
      </c>
      <c r="N7" s="47"/>
      <c r="O7" s="47"/>
      <c r="P7" s="47"/>
      <c r="Q7" s="48">
        <f t="shared" si="0"/>
        <v>4.3</v>
      </c>
      <c r="R7" s="1"/>
      <c r="S7" s="46">
        <v>4</v>
      </c>
    </row>
    <row r="8" spans="1:19">
      <c r="A8" s="76">
        <v>5</v>
      </c>
      <c r="B8" s="77" t="s">
        <v>391</v>
      </c>
      <c r="C8" s="77" t="s">
        <v>393</v>
      </c>
      <c r="D8" s="46">
        <v>3</v>
      </c>
      <c r="E8" s="46">
        <v>3</v>
      </c>
      <c r="F8" s="46">
        <v>3</v>
      </c>
      <c r="G8" s="46">
        <v>3</v>
      </c>
      <c r="H8" s="46">
        <v>5</v>
      </c>
      <c r="I8" s="46">
        <v>5</v>
      </c>
      <c r="J8" s="46">
        <v>4</v>
      </c>
      <c r="K8" s="46"/>
      <c r="L8" s="46"/>
      <c r="M8" s="46"/>
      <c r="N8" s="47"/>
      <c r="O8" s="47"/>
      <c r="P8" s="47"/>
      <c r="Q8" s="48">
        <f t="shared" si="0"/>
        <v>3.7142857142857144</v>
      </c>
      <c r="R8" s="1"/>
      <c r="S8" s="46">
        <v>5</v>
      </c>
    </row>
    <row r="9" spans="1:19">
      <c r="A9" s="76">
        <v>6</v>
      </c>
      <c r="B9" s="77" t="s">
        <v>340</v>
      </c>
      <c r="C9" s="77" t="s">
        <v>394</v>
      </c>
      <c r="D9" s="46">
        <v>4</v>
      </c>
      <c r="E9" s="46">
        <v>4</v>
      </c>
      <c r="F9" s="46">
        <v>4</v>
      </c>
      <c r="G9" s="46">
        <v>4</v>
      </c>
      <c r="H9" s="46">
        <v>5</v>
      </c>
      <c r="I9" s="46">
        <v>5</v>
      </c>
      <c r="J9" s="46">
        <v>2</v>
      </c>
      <c r="K9" s="46">
        <v>4</v>
      </c>
      <c r="L9" s="46">
        <v>4</v>
      </c>
      <c r="M9" s="46">
        <v>5</v>
      </c>
      <c r="N9" s="47"/>
      <c r="O9" s="47"/>
      <c r="P9" s="47"/>
      <c r="Q9" s="48">
        <f t="shared" si="0"/>
        <v>4.0999999999999996</v>
      </c>
      <c r="R9" s="1"/>
      <c r="S9" s="46">
        <v>6</v>
      </c>
    </row>
    <row r="10" spans="1:19">
      <c r="A10" s="76">
        <v>7</v>
      </c>
      <c r="B10" s="77" t="s">
        <v>336</v>
      </c>
      <c r="C10" s="77" t="s">
        <v>395</v>
      </c>
      <c r="D10" s="46">
        <v>4</v>
      </c>
      <c r="E10" s="46">
        <v>6</v>
      </c>
      <c r="F10" s="46"/>
      <c r="G10" s="46"/>
      <c r="H10" s="46"/>
      <c r="I10" s="46"/>
      <c r="J10" s="46"/>
      <c r="K10" s="46"/>
      <c r="L10" s="46">
        <v>3</v>
      </c>
      <c r="M10" s="46"/>
      <c r="N10" s="47"/>
      <c r="O10" s="47"/>
      <c r="P10" s="47"/>
      <c r="Q10" s="48">
        <f t="shared" si="0"/>
        <v>4.333333333333333</v>
      </c>
      <c r="R10" s="1"/>
    </row>
    <row r="11" spans="1:19">
      <c r="A11" s="76">
        <v>8</v>
      </c>
      <c r="B11" s="77" t="s">
        <v>352</v>
      </c>
      <c r="C11" s="77" t="s">
        <v>395</v>
      </c>
      <c r="D11" s="46">
        <v>4</v>
      </c>
      <c r="E11" s="46">
        <v>4</v>
      </c>
      <c r="F11" s="46">
        <v>6</v>
      </c>
      <c r="G11" s="46">
        <v>3</v>
      </c>
      <c r="H11" s="46">
        <v>6</v>
      </c>
      <c r="I11" s="46">
        <v>4</v>
      </c>
      <c r="J11" s="46">
        <v>3</v>
      </c>
      <c r="K11" s="46">
        <v>4</v>
      </c>
      <c r="L11" s="46">
        <v>4</v>
      </c>
      <c r="M11" s="46">
        <v>5</v>
      </c>
      <c r="N11" s="47"/>
      <c r="O11" s="47"/>
      <c r="P11" s="47"/>
      <c r="Q11" s="48">
        <f t="shared" si="0"/>
        <v>4.3</v>
      </c>
      <c r="R11" s="1"/>
    </row>
    <row r="12" spans="1:19">
      <c r="A12" s="76">
        <v>9</v>
      </c>
      <c r="B12" s="77" t="s">
        <v>380</v>
      </c>
      <c r="C12" s="77" t="s">
        <v>396</v>
      </c>
      <c r="D12" s="46">
        <v>5</v>
      </c>
      <c r="E12" s="46">
        <v>3</v>
      </c>
      <c r="F12" s="45">
        <v>6</v>
      </c>
      <c r="G12" s="46">
        <v>3</v>
      </c>
      <c r="H12" s="46">
        <v>2</v>
      </c>
      <c r="I12" s="46">
        <v>4</v>
      </c>
      <c r="J12" s="46">
        <v>2</v>
      </c>
      <c r="K12" s="46">
        <v>3</v>
      </c>
      <c r="L12" s="46">
        <v>3</v>
      </c>
      <c r="M12" s="46"/>
      <c r="N12" s="47"/>
      <c r="O12" s="47"/>
      <c r="P12" s="47"/>
      <c r="Q12" s="48">
        <f t="shared" si="0"/>
        <v>3.4444444444444446</v>
      </c>
      <c r="R12" s="1"/>
    </row>
    <row r="13" spans="1:19">
      <c r="A13" s="76">
        <v>10</v>
      </c>
      <c r="B13" s="77" t="s">
        <v>397</v>
      </c>
      <c r="C13" s="77" t="s">
        <v>396</v>
      </c>
      <c r="D13" s="46">
        <v>4</v>
      </c>
      <c r="E13" s="46">
        <v>2</v>
      </c>
      <c r="F13" s="46">
        <v>6</v>
      </c>
      <c r="G13" s="46">
        <v>2</v>
      </c>
      <c r="H13" s="46">
        <v>2</v>
      </c>
      <c r="I13" s="46">
        <v>4</v>
      </c>
      <c r="J13" s="46">
        <v>3</v>
      </c>
      <c r="K13" s="46"/>
      <c r="L13" s="46"/>
      <c r="M13" s="46"/>
      <c r="N13" s="47"/>
      <c r="O13" s="47"/>
      <c r="P13" s="47"/>
      <c r="Q13" s="48">
        <f t="shared" si="0"/>
        <v>3.2857142857142856</v>
      </c>
      <c r="R13" s="1"/>
    </row>
    <row r="14" spans="1:19" ht="15">
      <c r="A14" s="49"/>
      <c r="B14" s="49"/>
      <c r="C14" s="49"/>
      <c r="D14" s="49"/>
      <c r="E14" s="49"/>
      <c r="F14" s="49"/>
      <c r="G14" s="49"/>
      <c r="H14" s="49"/>
      <c r="I14" s="49"/>
      <c r="J14" s="49"/>
      <c r="L14" s="1"/>
      <c r="M14" s="66" t="s">
        <v>398</v>
      </c>
      <c r="N14" s="67"/>
      <c r="O14" s="67"/>
      <c r="P14" s="68"/>
      <c r="Q14" s="50">
        <f>AVERAGE(Q4:Q13)</f>
        <v>3.8794444444444443</v>
      </c>
      <c r="R14" s="1"/>
    </row>
    <row r="15" spans="1:19">
      <c r="A15" s="49"/>
      <c r="B15" s="49"/>
      <c r="C15" s="49"/>
      <c r="D15" s="49"/>
      <c r="E15" s="49"/>
      <c r="F15" s="49"/>
      <c r="G15" s="4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algorithmName="SHA-512" hashValue="+CSfADafvg1KnB+tYVW7kxObBH2s0FwwsmcmOVK37ypX7FcA4Q8FUTE3UrRzXSeDTV8NNXB463LnRhC4/RGvAQ==" saltValue="X530PNBSEr0KyfbkgPXV/w==" spinCount="100000" sheet="1"/>
  <mergeCells count="2">
    <mergeCell ref="M14:P14"/>
    <mergeCell ref="D3:P3"/>
  </mergeCells>
  <dataValidations count="1">
    <dataValidation type="list" showInputMessage="1" showErrorMessage="1" sqref="D4:P13" xr:uid="{A5BFA47D-CAF1-4764-A779-C4AB1796CCB4}">
      <formula1>$S$4:$S$9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34"/>
  <sheetViews>
    <sheetView topLeftCell="A18" workbookViewId="0">
      <selection activeCell="G35" sqref="G35"/>
    </sheetView>
  </sheetViews>
  <sheetFormatPr defaultRowHeight="14.25"/>
  <cols>
    <col min="1" max="1" width="6.375" customWidth="1"/>
    <col min="2" max="2" width="27" customWidth="1"/>
    <col min="3" max="3" width="15.5" bestFit="1" customWidth="1"/>
    <col min="4" max="7" width="15.75" bestFit="1" customWidth="1"/>
    <col min="8" max="14" width="16.625" bestFit="1" customWidth="1"/>
    <col min="15" max="20" width="20.875" bestFit="1" customWidth="1"/>
    <col min="21" max="25" width="18.25" bestFit="1" customWidth="1"/>
    <col min="26" max="26" width="11.375" bestFit="1" customWidth="1"/>
  </cols>
  <sheetData>
    <row r="1" spans="2:15" ht="15">
      <c r="H1" s="28" t="s">
        <v>414</v>
      </c>
    </row>
    <row r="2" spans="2:15" ht="15">
      <c r="B2" s="53" t="s">
        <v>412</v>
      </c>
    </row>
    <row r="3" spans="2:15" ht="15">
      <c r="B3" s="53" t="s">
        <v>407</v>
      </c>
      <c r="M3" s="81"/>
      <c r="N3" s="82"/>
      <c r="O3" s="83"/>
    </row>
    <row r="4" spans="2:15">
      <c r="F4" s="1"/>
      <c r="G4" s="1"/>
      <c r="H4" s="1"/>
      <c r="I4" s="1"/>
      <c r="M4" s="84"/>
      <c r="N4" s="85"/>
      <c r="O4" s="86"/>
    </row>
    <row r="5" spans="2:15" ht="15">
      <c r="B5" s="36" t="s">
        <v>453</v>
      </c>
      <c r="C5" s="36" t="s">
        <v>413</v>
      </c>
      <c r="F5" s="1"/>
      <c r="G5" s="1"/>
      <c r="H5" s="1"/>
      <c r="I5" s="1"/>
      <c r="M5" s="84"/>
      <c r="N5" s="85"/>
      <c r="O5" s="86"/>
    </row>
    <row r="6" spans="2:15">
      <c r="B6" s="78" t="s">
        <v>408</v>
      </c>
      <c r="C6" s="79">
        <v>300</v>
      </c>
      <c r="F6" s="1"/>
      <c r="G6" s="1"/>
      <c r="H6" s="1"/>
      <c r="I6" s="1"/>
      <c r="M6" s="84"/>
      <c r="N6" s="85"/>
      <c r="O6" s="86"/>
    </row>
    <row r="7" spans="2:15">
      <c r="B7" s="78" t="s">
        <v>409</v>
      </c>
      <c r="C7" s="79">
        <v>310</v>
      </c>
      <c r="F7" s="1"/>
      <c r="G7" s="1"/>
      <c r="H7" s="1"/>
      <c r="I7" s="1"/>
      <c r="M7" s="84"/>
      <c r="N7" s="85"/>
      <c r="O7" s="86"/>
    </row>
    <row r="8" spans="2:15">
      <c r="B8" s="78" t="s">
        <v>410</v>
      </c>
      <c r="C8" s="79">
        <v>413</v>
      </c>
      <c r="F8" s="1"/>
      <c r="G8" s="1"/>
      <c r="H8" s="1"/>
      <c r="I8" s="1"/>
      <c r="M8" s="84"/>
      <c r="N8" s="85"/>
      <c r="O8" s="86"/>
    </row>
    <row r="9" spans="2:15">
      <c r="B9" s="78" t="s">
        <v>411</v>
      </c>
      <c r="C9" s="79">
        <v>375</v>
      </c>
      <c r="F9" s="1"/>
      <c r="G9" s="1"/>
      <c r="H9" s="1"/>
      <c r="I9" s="1"/>
      <c r="M9" s="84"/>
      <c r="N9" s="85"/>
      <c r="O9" s="86"/>
    </row>
    <row r="10" spans="2:15" ht="15">
      <c r="B10" s="78" t="s">
        <v>162</v>
      </c>
      <c r="C10" s="80">
        <f>SUM(C6:C9)</f>
        <v>1398</v>
      </c>
      <c r="F10" s="1"/>
      <c r="G10" s="1"/>
      <c r="H10" s="1"/>
      <c r="I10" s="1"/>
      <c r="M10" s="84"/>
      <c r="N10" s="85"/>
      <c r="O10" s="86"/>
    </row>
    <row r="11" spans="2:15" ht="15">
      <c r="B11" s="36" t="s">
        <v>454</v>
      </c>
      <c r="C11" s="36" t="s">
        <v>455</v>
      </c>
      <c r="F11" s="1"/>
      <c r="G11" s="1"/>
      <c r="H11" s="1"/>
      <c r="I11" s="1"/>
      <c r="M11" s="84"/>
      <c r="N11" s="85"/>
      <c r="O11" s="86"/>
    </row>
    <row r="12" spans="2:15">
      <c r="B12" s="78" t="s">
        <v>408</v>
      </c>
      <c r="C12" s="79">
        <v>285</v>
      </c>
      <c r="F12" s="1"/>
      <c r="G12" s="1"/>
      <c r="H12" s="1"/>
      <c r="I12" s="1"/>
      <c r="M12" s="84"/>
      <c r="N12" s="85"/>
      <c r="O12" s="86"/>
    </row>
    <row r="13" spans="2:15">
      <c r="B13" s="78" t="s">
        <v>409</v>
      </c>
      <c r="C13" s="79">
        <v>270</v>
      </c>
      <c r="F13" s="1"/>
      <c r="G13" s="1"/>
      <c r="H13" s="1"/>
      <c r="I13" s="1"/>
      <c r="M13" s="84"/>
      <c r="N13" s="85"/>
      <c r="O13" s="86"/>
    </row>
    <row r="14" spans="2:15">
      <c r="B14" s="78" t="s">
        <v>410</v>
      </c>
      <c r="C14" s="79">
        <v>370</v>
      </c>
      <c r="F14" s="1"/>
      <c r="G14" s="1"/>
      <c r="H14" s="1"/>
      <c r="I14" s="1"/>
      <c r="M14" s="84"/>
      <c r="N14" s="85"/>
      <c r="O14" s="86"/>
    </row>
    <row r="15" spans="2:15">
      <c r="B15" s="78" t="s">
        <v>411</v>
      </c>
      <c r="C15" s="79">
        <v>360</v>
      </c>
      <c r="F15" s="1"/>
      <c r="G15" s="1"/>
      <c r="H15" s="1"/>
      <c r="I15" s="1"/>
      <c r="M15" s="84"/>
      <c r="N15" s="85"/>
      <c r="O15" s="86"/>
    </row>
    <row r="16" spans="2:15" ht="15">
      <c r="B16" s="78" t="s">
        <v>162</v>
      </c>
      <c r="C16" s="80">
        <f>SUM(C12:C15)</f>
        <v>1285</v>
      </c>
      <c r="F16" s="1"/>
      <c r="G16" s="1"/>
      <c r="H16" s="1"/>
      <c r="I16" s="1"/>
      <c r="M16" s="84"/>
      <c r="N16" s="85"/>
      <c r="O16" s="86"/>
    </row>
    <row r="17" spans="2:15" ht="15">
      <c r="B17" s="36" t="s">
        <v>456</v>
      </c>
      <c r="C17" s="36" t="s">
        <v>455</v>
      </c>
      <c r="F17" s="1"/>
      <c r="G17" s="1"/>
      <c r="H17" s="1"/>
      <c r="I17" s="1"/>
      <c r="M17" s="84"/>
      <c r="N17" s="85"/>
      <c r="O17" s="86"/>
    </row>
    <row r="18" spans="2:15">
      <c r="B18" s="78" t="s">
        <v>408</v>
      </c>
      <c r="C18" s="79">
        <v>270</v>
      </c>
      <c r="F18" s="1"/>
      <c r="G18" s="1"/>
      <c r="H18" s="1"/>
      <c r="I18" s="1"/>
      <c r="M18" s="84"/>
      <c r="N18" s="85"/>
      <c r="O18" s="86"/>
    </row>
    <row r="19" spans="2:15">
      <c r="B19" s="78" t="s">
        <v>409</v>
      </c>
      <c r="C19" s="79">
        <v>260</v>
      </c>
      <c r="F19" s="1"/>
      <c r="G19" s="1"/>
      <c r="H19" s="1"/>
      <c r="I19" s="1"/>
      <c r="M19" s="84"/>
      <c r="N19" s="85"/>
      <c r="O19" s="86"/>
    </row>
    <row r="20" spans="2:15">
      <c r="B20" s="78" t="s">
        <v>410</v>
      </c>
      <c r="C20" s="79">
        <v>340</v>
      </c>
      <c r="F20" s="1"/>
      <c r="G20" s="1"/>
      <c r="H20" s="1"/>
      <c r="I20" s="1"/>
      <c r="M20" s="87"/>
      <c r="N20" s="88"/>
      <c r="O20" s="89"/>
    </row>
    <row r="21" spans="2:15">
      <c r="B21" s="78" t="s">
        <v>411</v>
      </c>
      <c r="C21" s="79">
        <v>345</v>
      </c>
      <c r="F21" s="1"/>
      <c r="G21" s="1"/>
      <c r="H21" s="1"/>
      <c r="I21" s="1"/>
      <c r="M21" s="1"/>
    </row>
    <row r="22" spans="2:15" ht="15">
      <c r="B22" s="78" t="s">
        <v>162</v>
      </c>
      <c r="C22" s="80">
        <f>SUM(C18:C21)</f>
        <v>1215</v>
      </c>
      <c r="F22" s="1"/>
      <c r="G22" s="1"/>
      <c r="H22" s="1"/>
      <c r="I22" s="1"/>
      <c r="L22" s="1"/>
      <c r="M22" s="1"/>
    </row>
    <row r="23" spans="2:15">
      <c r="F23" s="1"/>
      <c r="G23" s="1"/>
      <c r="H23" s="1"/>
      <c r="I23" s="1"/>
      <c r="L23" s="1"/>
      <c r="M23" s="1"/>
    </row>
    <row r="25" spans="2:15" ht="15">
      <c r="C25" s="36" t="s">
        <v>459</v>
      </c>
      <c r="D25" s="80" t="s">
        <v>408</v>
      </c>
      <c r="E25" s="80" t="s">
        <v>409</v>
      </c>
      <c r="F25" s="80" t="s">
        <v>410</v>
      </c>
      <c r="G25" s="80" t="s">
        <v>411</v>
      </c>
    </row>
    <row r="26" spans="2:15" ht="15">
      <c r="C26" s="36" t="s">
        <v>453</v>
      </c>
      <c r="D26" s="79">
        <v>300</v>
      </c>
      <c r="E26" s="79">
        <v>310</v>
      </c>
      <c r="F26" s="79">
        <v>413</v>
      </c>
      <c r="G26" s="79">
        <v>375</v>
      </c>
    </row>
    <row r="27" spans="2:15" ht="15">
      <c r="C27" s="36" t="s">
        <v>454</v>
      </c>
      <c r="D27" s="79">
        <v>285</v>
      </c>
      <c r="E27" s="79">
        <v>270</v>
      </c>
      <c r="F27" s="79">
        <v>370</v>
      </c>
      <c r="G27" s="79">
        <v>360</v>
      </c>
    </row>
    <row r="28" spans="2:15" ht="15">
      <c r="C28" s="36" t="s">
        <v>456</v>
      </c>
      <c r="D28" s="79">
        <v>270</v>
      </c>
      <c r="E28" s="79">
        <v>260</v>
      </c>
      <c r="F28" s="79">
        <v>340</v>
      </c>
      <c r="G28" s="79">
        <v>345</v>
      </c>
    </row>
    <row r="30" spans="2:15">
      <c r="C30" s="90" t="s">
        <v>457</v>
      </c>
      <c r="D30" s="55" t="s">
        <v>460</v>
      </c>
      <c r="E30" s="55" t="s">
        <v>461</v>
      </c>
      <c r="F30" s="55" t="s">
        <v>462</v>
      </c>
      <c r="G30" s="55" t="s">
        <v>463</v>
      </c>
    </row>
    <row r="31" spans="2:15">
      <c r="C31" s="91" t="s">
        <v>456</v>
      </c>
      <c r="D31" s="92">
        <v>270</v>
      </c>
      <c r="E31" s="92">
        <v>260</v>
      </c>
      <c r="F31" s="92">
        <v>340</v>
      </c>
      <c r="G31" s="92">
        <v>345</v>
      </c>
    </row>
    <row r="32" spans="2:15">
      <c r="C32" s="91" t="s">
        <v>453</v>
      </c>
      <c r="D32" s="92">
        <v>300</v>
      </c>
      <c r="E32" s="92">
        <v>310</v>
      </c>
      <c r="F32" s="92">
        <v>413</v>
      </c>
      <c r="G32" s="92">
        <v>375</v>
      </c>
    </row>
    <row r="33" spans="3:7">
      <c r="C33" s="91" t="s">
        <v>454</v>
      </c>
      <c r="D33" s="92">
        <v>285</v>
      </c>
      <c r="E33" s="92">
        <v>270</v>
      </c>
      <c r="F33" s="92">
        <v>370</v>
      </c>
      <c r="G33" s="92">
        <v>360</v>
      </c>
    </row>
    <row r="34" spans="3:7">
      <c r="C34" s="91" t="s">
        <v>458</v>
      </c>
      <c r="D34" s="92">
        <v>855</v>
      </c>
      <c r="E34" s="92">
        <v>840</v>
      </c>
      <c r="F34" s="92">
        <v>1123</v>
      </c>
      <c r="G34" s="92">
        <v>1080</v>
      </c>
    </row>
  </sheetData>
  <scenarios current="0">
    <scenario name="Najgorszy przypadek" locked="1" count="4" user="WSB" comment="Autor: WSB dn. 2016-10-08_x000a_">
      <inputCells r="C6" val="300"/>
      <inputCells r="C7" val="310"/>
      <inputCells r="C8" val="413"/>
      <inputCells r="C9" val="375"/>
    </scenario>
  </scenarios>
  <pageMargins left="0.7" right="0.7" top="0.75" bottom="0.75" header="0.3" footer="0.3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4"/>
  <sheetViews>
    <sheetView workbookViewId="0">
      <selection activeCell="D2" sqref="D2"/>
    </sheetView>
  </sheetViews>
  <sheetFormatPr defaultRowHeight="14.25"/>
  <cols>
    <col min="1" max="1" width="7.625" bestFit="1" customWidth="1"/>
    <col min="2" max="2" width="6.875" customWidth="1"/>
    <col min="3" max="3" width="13.25" customWidth="1"/>
    <col min="4" max="4" width="16.5" customWidth="1"/>
    <col min="5" max="5" width="17.875" customWidth="1"/>
    <col min="6" max="6" width="11.25" customWidth="1"/>
    <col min="7" max="7" width="9.125" customWidth="1"/>
  </cols>
  <sheetData>
    <row r="1" spans="1:10" ht="25.5">
      <c r="A1" s="61" t="s">
        <v>415</v>
      </c>
      <c r="B1" s="61" t="s">
        <v>416</v>
      </c>
      <c r="C1" s="61" t="s">
        <v>439</v>
      </c>
      <c r="D1" s="62" t="s">
        <v>440</v>
      </c>
      <c r="E1" s="61" t="s">
        <v>417</v>
      </c>
      <c r="F1" s="62" t="s">
        <v>413</v>
      </c>
      <c r="G1" s="61" t="s">
        <v>192</v>
      </c>
      <c r="J1" s="28" t="s">
        <v>437</v>
      </c>
    </row>
    <row r="2" spans="1:10">
      <c r="A2" s="56" t="s">
        <v>432</v>
      </c>
      <c r="B2" s="60">
        <v>2013</v>
      </c>
      <c r="C2" s="56" t="s">
        <v>419</v>
      </c>
      <c r="D2" s="56" t="s">
        <v>420</v>
      </c>
      <c r="E2" s="56">
        <v>5563</v>
      </c>
      <c r="F2" s="58">
        <v>768600</v>
      </c>
      <c r="G2" s="57" t="s">
        <v>193</v>
      </c>
    </row>
    <row r="3" spans="1:10">
      <c r="A3" s="56" t="s">
        <v>421</v>
      </c>
      <c r="B3" s="60">
        <v>2013</v>
      </c>
      <c r="C3" s="56" t="s">
        <v>422</v>
      </c>
      <c r="D3" s="56" t="s">
        <v>423</v>
      </c>
      <c r="E3" s="56">
        <v>9970</v>
      </c>
      <c r="F3" s="58">
        <v>557500</v>
      </c>
      <c r="G3" s="57" t="s">
        <v>428</v>
      </c>
    </row>
    <row r="4" spans="1:10">
      <c r="A4" s="56" t="s">
        <v>418</v>
      </c>
      <c r="B4" s="60">
        <v>2012</v>
      </c>
      <c r="C4" s="56" t="s">
        <v>419</v>
      </c>
      <c r="D4" s="56" t="s">
        <v>420</v>
      </c>
      <c r="E4" s="56">
        <v>2790</v>
      </c>
      <c r="F4" s="58">
        <v>118300</v>
      </c>
      <c r="G4" s="57" t="s">
        <v>424</v>
      </c>
    </row>
    <row r="5" spans="1:10">
      <c r="A5" s="56" t="s">
        <v>418</v>
      </c>
      <c r="B5" s="60">
        <v>2012</v>
      </c>
      <c r="C5" s="56" t="s">
        <v>426</v>
      </c>
      <c r="D5" s="56" t="s">
        <v>438</v>
      </c>
      <c r="E5" s="56">
        <v>6290</v>
      </c>
      <c r="F5" s="58">
        <v>274100</v>
      </c>
      <c r="G5" s="57" t="s">
        <v>193</v>
      </c>
    </row>
    <row r="6" spans="1:10">
      <c r="A6" s="59" t="s">
        <v>433</v>
      </c>
      <c r="B6" s="60">
        <v>2013</v>
      </c>
      <c r="C6" s="56" t="s">
        <v>419</v>
      </c>
      <c r="D6" s="56" t="s">
        <v>438</v>
      </c>
      <c r="E6" s="56">
        <v>1695</v>
      </c>
      <c r="F6" s="58">
        <v>333800</v>
      </c>
      <c r="G6" s="57" t="s">
        <v>424</v>
      </c>
    </row>
    <row r="7" spans="1:10">
      <c r="A7" s="56" t="s">
        <v>429</v>
      </c>
      <c r="B7" s="60">
        <v>2013</v>
      </c>
      <c r="C7" s="56" t="s">
        <v>422</v>
      </c>
      <c r="D7" s="56" t="s">
        <v>420</v>
      </c>
      <c r="E7" s="56">
        <v>9342</v>
      </c>
      <c r="F7" s="58">
        <v>145000</v>
      </c>
      <c r="G7" s="57" t="s">
        <v>424</v>
      </c>
    </row>
    <row r="8" spans="1:10">
      <c r="A8" s="56" t="s">
        <v>436</v>
      </c>
      <c r="B8" s="60">
        <v>2012</v>
      </c>
      <c r="C8" s="56" t="s">
        <v>422</v>
      </c>
      <c r="D8" s="56" t="s">
        <v>423</v>
      </c>
      <c r="E8" s="56">
        <v>8966</v>
      </c>
      <c r="F8" s="58">
        <v>908200</v>
      </c>
      <c r="G8" s="57" t="s">
        <v>193</v>
      </c>
    </row>
    <row r="9" spans="1:10">
      <c r="A9" s="56" t="s">
        <v>433</v>
      </c>
      <c r="B9" s="60">
        <v>2012</v>
      </c>
      <c r="C9" s="56" t="s">
        <v>419</v>
      </c>
      <c r="D9" s="56" t="s">
        <v>420</v>
      </c>
      <c r="E9" s="56">
        <v>3656</v>
      </c>
      <c r="F9" s="58">
        <v>761200</v>
      </c>
      <c r="G9" s="57" t="s">
        <v>194</v>
      </c>
    </row>
    <row r="10" spans="1:10">
      <c r="A10" s="56" t="s">
        <v>427</v>
      </c>
      <c r="B10" s="60">
        <v>2013</v>
      </c>
      <c r="C10" s="56" t="s">
        <v>426</v>
      </c>
      <c r="D10" s="56" t="s">
        <v>438</v>
      </c>
      <c r="E10" s="56">
        <v>5889</v>
      </c>
      <c r="F10" s="58">
        <v>495300</v>
      </c>
      <c r="G10" s="57" t="s">
        <v>193</v>
      </c>
    </row>
    <row r="11" spans="1:10">
      <c r="A11" s="56" t="s">
        <v>418</v>
      </c>
      <c r="B11" s="60">
        <v>2013</v>
      </c>
      <c r="C11" s="56" t="s">
        <v>419</v>
      </c>
      <c r="D11" s="56" t="s">
        <v>420</v>
      </c>
      <c r="E11" s="56">
        <v>2021</v>
      </c>
      <c r="F11" s="58">
        <v>913600</v>
      </c>
      <c r="G11" s="57" t="s">
        <v>424</v>
      </c>
    </row>
    <row r="12" spans="1:10">
      <c r="A12" s="56" t="s">
        <v>418</v>
      </c>
      <c r="B12" s="60">
        <v>2012</v>
      </c>
      <c r="C12" s="56" t="s">
        <v>426</v>
      </c>
      <c r="D12" s="56" t="s">
        <v>423</v>
      </c>
      <c r="E12" s="56">
        <v>3833</v>
      </c>
      <c r="F12" s="58">
        <v>444800</v>
      </c>
      <c r="G12" s="57" t="s">
        <v>193</v>
      </c>
    </row>
    <row r="13" spans="1:10">
      <c r="A13" s="56" t="s">
        <v>434</v>
      </c>
      <c r="B13" s="60">
        <v>2012</v>
      </c>
      <c r="C13" s="56" t="s">
        <v>422</v>
      </c>
      <c r="D13" s="56" t="s">
        <v>423</v>
      </c>
      <c r="E13" s="56">
        <v>3216</v>
      </c>
      <c r="F13" s="58">
        <v>7500</v>
      </c>
      <c r="G13" s="57" t="s">
        <v>428</v>
      </c>
    </row>
    <row r="14" spans="1:10" s="55" customFormat="1">
      <c r="A14" s="56" t="s">
        <v>433</v>
      </c>
      <c r="B14" s="60">
        <v>2013</v>
      </c>
      <c r="C14" s="56" t="s">
        <v>419</v>
      </c>
      <c r="D14" s="54" t="s">
        <v>423</v>
      </c>
      <c r="E14" s="56">
        <v>5178</v>
      </c>
      <c r="F14" s="58">
        <v>357100</v>
      </c>
      <c r="G14" s="57" t="s">
        <v>428</v>
      </c>
    </row>
    <row r="15" spans="1:10">
      <c r="A15" s="56" t="s">
        <v>431</v>
      </c>
      <c r="B15" s="60">
        <v>2013</v>
      </c>
      <c r="C15" s="56" t="s">
        <v>422</v>
      </c>
      <c r="D15" s="56" t="s">
        <v>438</v>
      </c>
      <c r="E15" s="56">
        <v>9672</v>
      </c>
      <c r="F15" s="58">
        <v>966200</v>
      </c>
      <c r="G15" s="57" t="s">
        <v>194</v>
      </c>
    </row>
    <row r="16" spans="1:10">
      <c r="A16" s="56" t="s">
        <v>418</v>
      </c>
      <c r="B16" s="60">
        <v>2013</v>
      </c>
      <c r="C16" s="56" t="s">
        <v>426</v>
      </c>
      <c r="D16" s="56" t="s">
        <v>423</v>
      </c>
      <c r="E16" s="56">
        <v>9521</v>
      </c>
      <c r="F16" s="58">
        <v>908200</v>
      </c>
      <c r="G16" s="57" t="s">
        <v>193</v>
      </c>
    </row>
    <row r="17" spans="1:7">
      <c r="A17" s="56" t="s">
        <v>427</v>
      </c>
      <c r="B17" s="60">
        <v>2012</v>
      </c>
      <c r="C17" s="56" t="s">
        <v>419</v>
      </c>
      <c r="D17" s="56" t="s">
        <v>423</v>
      </c>
      <c r="E17" s="56">
        <v>9685</v>
      </c>
      <c r="F17" s="58">
        <v>544700</v>
      </c>
      <c r="G17" s="57" t="s">
        <v>428</v>
      </c>
    </row>
    <row r="18" spans="1:7">
      <c r="A18" s="56" t="s">
        <v>429</v>
      </c>
      <c r="B18" s="60">
        <v>2012</v>
      </c>
      <c r="C18" s="56" t="s">
        <v>422</v>
      </c>
      <c r="D18" s="56" t="s">
        <v>420</v>
      </c>
      <c r="E18" s="56">
        <v>3701</v>
      </c>
      <c r="F18" s="58">
        <v>961400</v>
      </c>
      <c r="G18" s="57" t="s">
        <v>424</v>
      </c>
    </row>
    <row r="19" spans="1:7">
      <c r="A19" s="56" t="s">
        <v>421</v>
      </c>
      <c r="B19" s="60">
        <v>2013</v>
      </c>
      <c r="C19" s="56" t="s">
        <v>422</v>
      </c>
      <c r="D19" s="56" t="s">
        <v>420</v>
      </c>
      <c r="E19" s="56">
        <v>4811</v>
      </c>
      <c r="F19" s="58">
        <v>357100</v>
      </c>
      <c r="G19" s="57" t="s">
        <v>424</v>
      </c>
    </row>
    <row r="20" spans="1:7">
      <c r="A20" s="56" t="s">
        <v>430</v>
      </c>
      <c r="B20" s="60">
        <v>2012</v>
      </c>
      <c r="C20" s="56" t="s">
        <v>422</v>
      </c>
      <c r="D20" s="56" t="s">
        <v>438</v>
      </c>
      <c r="E20" s="56">
        <v>2445</v>
      </c>
      <c r="F20" s="58">
        <v>501000</v>
      </c>
      <c r="G20" s="57" t="s">
        <v>193</v>
      </c>
    </row>
    <row r="21" spans="1:7">
      <c r="A21" s="56" t="s">
        <v>429</v>
      </c>
      <c r="B21" s="60">
        <v>2013</v>
      </c>
      <c r="C21" s="56" t="s">
        <v>426</v>
      </c>
      <c r="D21" s="56" t="s">
        <v>420</v>
      </c>
      <c r="E21" s="56">
        <v>7406</v>
      </c>
      <c r="F21" s="58">
        <v>956600</v>
      </c>
      <c r="G21" s="57" t="s">
        <v>194</v>
      </c>
    </row>
    <row r="22" spans="1:7">
      <c r="A22" s="56" t="s">
        <v>431</v>
      </c>
      <c r="B22" s="60">
        <v>2012</v>
      </c>
      <c r="C22" s="56" t="s">
        <v>422</v>
      </c>
      <c r="D22" s="56" t="s">
        <v>423</v>
      </c>
      <c r="E22" s="56">
        <v>9441</v>
      </c>
      <c r="F22" s="58">
        <v>966200</v>
      </c>
      <c r="G22" s="57" t="s">
        <v>193</v>
      </c>
    </row>
    <row r="23" spans="1:7">
      <c r="A23" s="56" t="s">
        <v>430</v>
      </c>
      <c r="B23" s="60">
        <v>2013</v>
      </c>
      <c r="C23" s="56" t="s">
        <v>419</v>
      </c>
      <c r="D23" s="56" t="s">
        <v>423</v>
      </c>
      <c r="E23" s="56">
        <v>9265</v>
      </c>
      <c r="F23" s="58">
        <v>45000</v>
      </c>
      <c r="G23" s="57" t="s">
        <v>428</v>
      </c>
    </row>
    <row r="24" spans="1:7">
      <c r="A24" s="56" t="s">
        <v>430</v>
      </c>
      <c r="B24" s="60">
        <v>2012</v>
      </c>
      <c r="C24" s="56" t="s">
        <v>422</v>
      </c>
      <c r="D24" s="56" t="s">
        <v>420</v>
      </c>
      <c r="E24" s="56">
        <v>1824</v>
      </c>
      <c r="F24" s="58">
        <v>136100</v>
      </c>
      <c r="G24" s="57" t="s">
        <v>193</v>
      </c>
    </row>
    <row r="25" spans="1:7" s="55" customFormat="1">
      <c r="A25" s="56" t="s">
        <v>429</v>
      </c>
      <c r="B25" s="60">
        <v>2013</v>
      </c>
      <c r="C25" s="56" t="s">
        <v>422</v>
      </c>
      <c r="D25" s="54" t="s">
        <v>423</v>
      </c>
      <c r="E25" s="56">
        <v>983</v>
      </c>
      <c r="F25" s="58">
        <v>816500</v>
      </c>
      <c r="G25" s="57" t="s">
        <v>194</v>
      </c>
    </row>
    <row r="26" spans="1:7">
      <c r="A26" s="56" t="s">
        <v>425</v>
      </c>
      <c r="B26" s="60">
        <v>2013</v>
      </c>
      <c r="C26" s="56" t="s">
        <v>422</v>
      </c>
      <c r="D26" s="56" t="s">
        <v>423</v>
      </c>
      <c r="E26" s="56">
        <v>5163</v>
      </c>
      <c r="F26" s="58">
        <v>221100</v>
      </c>
      <c r="G26" s="57" t="s">
        <v>428</v>
      </c>
    </row>
    <row r="27" spans="1:7">
      <c r="A27" s="56" t="s">
        <v>431</v>
      </c>
      <c r="B27" s="60">
        <v>2012</v>
      </c>
      <c r="C27" s="56" t="s">
        <v>422</v>
      </c>
      <c r="D27" s="56" t="s">
        <v>420</v>
      </c>
      <c r="E27" s="56">
        <v>9888</v>
      </c>
      <c r="F27" s="58">
        <v>704700</v>
      </c>
      <c r="G27" s="57" t="s">
        <v>424</v>
      </c>
    </row>
    <row r="28" spans="1:7">
      <c r="A28" s="56" t="s">
        <v>425</v>
      </c>
      <c r="B28" s="60">
        <v>2012</v>
      </c>
      <c r="C28" s="56" t="s">
        <v>426</v>
      </c>
      <c r="D28" s="56" t="s">
        <v>420</v>
      </c>
      <c r="E28" s="56">
        <v>3868</v>
      </c>
      <c r="F28" s="58">
        <v>79700</v>
      </c>
      <c r="G28" s="57" t="s">
        <v>193</v>
      </c>
    </row>
    <row r="29" spans="1:7">
      <c r="A29" s="56" t="s">
        <v>421</v>
      </c>
      <c r="B29" s="60">
        <v>2012</v>
      </c>
      <c r="C29" s="56" t="s">
        <v>419</v>
      </c>
      <c r="D29" s="56" t="s">
        <v>438</v>
      </c>
      <c r="E29" s="56">
        <v>8056</v>
      </c>
      <c r="F29" s="58">
        <v>844700</v>
      </c>
      <c r="G29" s="57" t="s">
        <v>428</v>
      </c>
    </row>
    <row r="30" spans="1:7">
      <c r="A30" s="56" t="s">
        <v>425</v>
      </c>
      <c r="B30" s="60">
        <v>2012</v>
      </c>
      <c r="C30" s="56" t="s">
        <v>426</v>
      </c>
      <c r="D30" s="56" t="s">
        <v>423</v>
      </c>
      <c r="E30" s="56">
        <v>2891</v>
      </c>
      <c r="F30" s="58">
        <v>867000</v>
      </c>
      <c r="G30" s="57" t="s">
        <v>194</v>
      </c>
    </row>
    <row r="31" spans="1:7">
      <c r="A31" s="56" t="s">
        <v>427</v>
      </c>
      <c r="B31" s="60">
        <v>2013</v>
      </c>
      <c r="C31" s="56" t="s">
        <v>422</v>
      </c>
      <c r="D31" s="56" t="s">
        <v>420</v>
      </c>
      <c r="E31" s="56">
        <v>1242</v>
      </c>
      <c r="F31" s="58">
        <v>645000</v>
      </c>
      <c r="G31" s="57" t="s">
        <v>424</v>
      </c>
    </row>
    <row r="32" spans="1:7">
      <c r="A32" s="56" t="s">
        <v>431</v>
      </c>
      <c r="B32" s="60">
        <v>2013</v>
      </c>
      <c r="C32" s="56" t="s">
        <v>426</v>
      </c>
      <c r="D32" s="56" t="s">
        <v>420</v>
      </c>
      <c r="E32" s="56">
        <v>8722</v>
      </c>
      <c r="F32" s="58">
        <v>695500</v>
      </c>
      <c r="G32" s="57" t="s">
        <v>428</v>
      </c>
    </row>
    <row r="33" spans="1:7" s="55" customFormat="1">
      <c r="A33" s="56" t="s">
        <v>435</v>
      </c>
      <c r="B33" s="60">
        <v>2012</v>
      </c>
      <c r="C33" s="56" t="s">
        <v>419</v>
      </c>
      <c r="D33" s="54" t="s">
        <v>423</v>
      </c>
      <c r="E33" s="56">
        <v>9628</v>
      </c>
      <c r="F33" s="58">
        <v>693000</v>
      </c>
      <c r="G33" s="57" t="s">
        <v>424</v>
      </c>
    </row>
    <row r="34" spans="1:7">
      <c r="A34" s="56"/>
      <c r="B34" s="60"/>
      <c r="C34" s="56"/>
      <c r="D34" s="93"/>
      <c r="E34" s="56"/>
      <c r="F34" s="58"/>
      <c r="G34" s="57"/>
    </row>
    <row r="35" spans="1:7">
      <c r="A35" s="56"/>
      <c r="B35" s="60"/>
      <c r="C35" s="56"/>
      <c r="D35" s="93"/>
      <c r="E35" s="56"/>
      <c r="F35" s="58"/>
      <c r="G35" s="57"/>
    </row>
    <row r="36" spans="1:7">
      <c r="A36" s="56"/>
      <c r="B36" s="60"/>
      <c r="C36" s="56"/>
      <c r="D36" s="56"/>
      <c r="E36" s="56"/>
      <c r="F36" s="58"/>
      <c r="G36" s="57"/>
    </row>
    <row r="37" spans="1:7" s="55" customFormat="1">
      <c r="A37" s="56"/>
      <c r="B37" s="60"/>
      <c r="C37" s="56"/>
      <c r="D37" s="54"/>
      <c r="E37" s="56"/>
      <c r="F37" s="58"/>
      <c r="G37" s="57"/>
    </row>
    <row r="38" spans="1:7">
      <c r="A38" s="56"/>
      <c r="B38" s="60"/>
      <c r="C38" s="56"/>
      <c r="D38" s="56"/>
      <c r="E38" s="56"/>
      <c r="F38" s="58"/>
      <c r="G38" s="57"/>
    </row>
    <row r="39" spans="1:7">
      <c r="A39" s="56"/>
      <c r="B39" s="60"/>
      <c r="C39" s="56"/>
      <c r="D39" s="56"/>
      <c r="E39" s="56"/>
      <c r="F39" s="58"/>
      <c r="G39" s="57"/>
    </row>
    <row r="40" spans="1:7">
      <c r="A40" s="56"/>
      <c r="B40" s="60"/>
      <c r="C40" s="56"/>
      <c r="D40" s="56"/>
      <c r="E40" s="56"/>
      <c r="F40" s="58"/>
      <c r="G40" s="57"/>
    </row>
    <row r="41" spans="1:7" s="55" customFormat="1">
      <c r="A41" s="56"/>
      <c r="B41" s="60"/>
      <c r="C41" s="56"/>
      <c r="D41" s="54"/>
      <c r="E41" s="56"/>
      <c r="F41" s="58"/>
      <c r="G41" s="57"/>
    </row>
    <row r="42" spans="1:7" s="55" customFormat="1">
      <c r="A42" s="56"/>
      <c r="B42" s="60"/>
      <c r="C42" s="56"/>
      <c r="D42" s="54"/>
      <c r="E42" s="56"/>
      <c r="F42" s="58"/>
      <c r="G42" s="57"/>
    </row>
    <row r="43" spans="1:7">
      <c r="A43" s="56"/>
      <c r="B43" s="60"/>
      <c r="C43" s="56"/>
      <c r="D43" s="56"/>
      <c r="E43" s="56"/>
      <c r="F43" s="58"/>
      <c r="G43" s="57"/>
    </row>
    <row r="44" spans="1:7">
      <c r="A44" s="56"/>
      <c r="B44" s="60"/>
      <c r="C44" s="56"/>
      <c r="D44" s="56"/>
      <c r="E44" s="56"/>
      <c r="F44" s="58"/>
      <c r="G44" s="57"/>
    </row>
    <row r="45" spans="1:7">
      <c r="A45" s="56"/>
      <c r="B45" s="60"/>
      <c r="C45" s="56"/>
      <c r="D45" s="56"/>
      <c r="E45" s="56"/>
      <c r="F45" s="58"/>
      <c r="G45" s="57"/>
    </row>
    <row r="46" spans="1:7">
      <c r="A46" s="56"/>
      <c r="B46" s="60"/>
      <c r="C46" s="56"/>
      <c r="D46" s="56"/>
      <c r="E46" s="56"/>
      <c r="F46" s="58"/>
      <c r="G46" s="57"/>
    </row>
    <row r="47" spans="1:7">
      <c r="A47" s="56"/>
      <c r="B47" s="60"/>
      <c r="C47" s="56"/>
      <c r="D47" s="56"/>
      <c r="E47" s="56"/>
      <c r="F47" s="58"/>
      <c r="G47" s="57"/>
    </row>
    <row r="48" spans="1:7">
      <c r="A48" s="56"/>
      <c r="B48" s="60"/>
      <c r="C48" s="56"/>
      <c r="D48" s="56"/>
      <c r="E48" s="56"/>
      <c r="F48" s="58"/>
      <c r="G48" s="57"/>
    </row>
    <row r="49" spans="1:8">
      <c r="A49" s="56"/>
      <c r="B49" s="60"/>
      <c r="C49" s="56"/>
      <c r="D49" s="56"/>
      <c r="E49" s="56"/>
      <c r="F49" s="58"/>
      <c r="G49" s="57"/>
    </row>
    <row r="50" spans="1:8">
      <c r="A50" s="56"/>
      <c r="B50" s="60"/>
      <c r="C50" s="56"/>
      <c r="D50" s="56"/>
      <c r="E50" s="56"/>
      <c r="F50" s="58"/>
      <c r="G50" s="57"/>
    </row>
    <row r="51" spans="1:8">
      <c r="A51" s="56"/>
      <c r="B51" s="60"/>
      <c r="C51" s="56"/>
      <c r="D51" s="56"/>
      <c r="E51" s="56"/>
      <c r="F51" s="58"/>
      <c r="G51" s="57"/>
    </row>
    <row r="52" spans="1:8">
      <c r="A52" s="56"/>
      <c r="B52" s="60"/>
      <c r="C52" s="56"/>
      <c r="D52" s="56"/>
      <c r="E52" s="56"/>
      <c r="F52" s="58"/>
      <c r="G52" s="57"/>
    </row>
    <row r="53" spans="1:8">
      <c r="A53" s="56"/>
      <c r="B53" s="60"/>
      <c r="C53" s="56"/>
      <c r="D53" s="56"/>
      <c r="E53" s="56"/>
      <c r="F53" s="58"/>
      <c r="G53" s="57"/>
    </row>
    <row r="54" spans="1:8">
      <c r="A54" s="56"/>
      <c r="B54" s="60"/>
      <c r="C54" s="56"/>
      <c r="D54" s="56"/>
      <c r="E54" s="56"/>
      <c r="F54" s="58"/>
      <c r="G54" s="57"/>
    </row>
    <row r="55" spans="1:8">
      <c r="A55" s="56"/>
      <c r="B55" s="60"/>
      <c r="C55" s="56"/>
      <c r="D55" s="56"/>
      <c r="E55" s="56"/>
      <c r="F55" s="58"/>
      <c r="G55" s="57"/>
    </row>
    <row r="56" spans="1:8">
      <c r="A56" s="56"/>
      <c r="B56" s="60"/>
      <c r="C56" s="56"/>
      <c r="D56" s="56"/>
      <c r="E56" s="56"/>
      <c r="F56" s="58"/>
      <c r="G56" s="57"/>
    </row>
    <row r="57" spans="1:8">
      <c r="A57" s="56"/>
      <c r="B57" s="60"/>
      <c r="C57" s="56"/>
      <c r="D57" s="56"/>
      <c r="E57" s="56"/>
      <c r="F57" s="58"/>
      <c r="G57" s="57"/>
    </row>
    <row r="58" spans="1:8">
      <c r="A58" s="56"/>
      <c r="B58" s="60"/>
      <c r="C58" s="56"/>
      <c r="D58" s="56"/>
      <c r="E58" s="56"/>
      <c r="F58" s="58"/>
      <c r="G58" s="57"/>
    </row>
    <row r="59" spans="1:8">
      <c r="A59" s="56"/>
      <c r="B59" s="60"/>
      <c r="C59" s="56"/>
      <c r="D59" s="56"/>
      <c r="E59" s="56"/>
      <c r="F59" s="58"/>
      <c r="G59" s="57"/>
    </row>
    <row r="60" spans="1:8">
      <c r="A60" s="56"/>
      <c r="B60" s="60"/>
      <c r="C60" s="56"/>
      <c r="D60" s="56"/>
      <c r="E60" s="56"/>
      <c r="F60" s="58"/>
      <c r="G60" s="57"/>
    </row>
    <row r="61" spans="1:8">
      <c r="A61" s="56"/>
      <c r="B61" s="60"/>
      <c r="C61" s="56"/>
      <c r="D61" s="56"/>
      <c r="E61" s="56"/>
      <c r="F61" s="58"/>
      <c r="G61" s="57"/>
    </row>
    <row r="62" spans="1:8">
      <c r="A62" s="56"/>
      <c r="B62" s="60"/>
      <c r="C62" s="56"/>
      <c r="D62" s="56"/>
      <c r="E62" s="56"/>
      <c r="F62" s="58"/>
      <c r="G62" s="57"/>
    </row>
    <row r="63" spans="1:8">
      <c r="A63" s="56"/>
      <c r="B63" s="60"/>
      <c r="C63" s="56"/>
      <c r="D63" s="56"/>
      <c r="E63" s="56"/>
      <c r="F63" s="58"/>
      <c r="G63" s="57"/>
    </row>
    <row r="64" spans="1:8">
      <c r="A64" s="56"/>
      <c r="B64" s="60"/>
      <c r="C64" s="56"/>
      <c r="D64" s="56"/>
      <c r="E64" s="56"/>
      <c r="F64" s="58"/>
      <c r="G64" s="57"/>
      <c r="H64" s="55"/>
    </row>
    <row r="65" spans="1:8">
      <c r="A65" s="56"/>
      <c r="B65" s="60"/>
      <c r="C65" s="56"/>
      <c r="D65" s="56"/>
      <c r="E65" s="56"/>
      <c r="F65" s="58"/>
      <c r="G65" s="57"/>
      <c r="H65" s="55"/>
    </row>
    <row r="66" spans="1:8">
      <c r="H66" s="55"/>
    </row>
    <row r="67" spans="1:8">
      <c r="H67" s="55"/>
    </row>
    <row r="68" spans="1:8">
      <c r="H68" s="55"/>
    </row>
    <row r="69" spans="1:8">
      <c r="H69" s="55"/>
    </row>
    <row r="70" spans="1:8">
      <c r="H70" s="55"/>
    </row>
    <row r="71" spans="1:8">
      <c r="H71" s="55"/>
    </row>
    <row r="72" spans="1:8">
      <c r="H72" s="55"/>
    </row>
    <row r="73" spans="1:8">
      <c r="H73" s="55"/>
    </row>
    <row r="74" spans="1:8">
      <c r="H74" s="55"/>
    </row>
  </sheetData>
  <autoFilter ref="A1:G33" xr:uid="{60958F5A-94AC-42B2-AB61-395645592099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z1</vt:lpstr>
      <vt:lpstr>z2</vt:lpstr>
      <vt:lpstr>z3</vt:lpstr>
      <vt:lpstr>z4</vt:lpstr>
      <vt:lpstr>z5</vt:lpstr>
      <vt:lpstr>z6</vt:lpstr>
      <vt:lpstr>z7</vt:lpstr>
      <vt:lpstr>z8</vt:lpstr>
      <vt:lpstr>z9</vt:lpstr>
      <vt:lpstr>z10</vt:lpstr>
      <vt:lpstr>Klienci</vt:lpstr>
      <vt:lpstr>Rabat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asus</cp:lastModifiedBy>
  <dcterms:created xsi:type="dcterms:W3CDTF">2012-12-12T04:46:21Z</dcterms:created>
  <dcterms:modified xsi:type="dcterms:W3CDTF">2019-06-16T16:04:44Z</dcterms:modified>
</cp:coreProperties>
</file>