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ib49002\Downloads\"/>
    </mc:Choice>
  </mc:AlternateContent>
  <xr:revisionPtr revIDLastSave="0" documentId="13_ncr:1_{83C05611-EAA4-4479-B232-6506EE071F7E}" xr6:coauthVersionLast="47" xr6:coauthVersionMax="47" xr10:uidLastSave="{00000000-0000-0000-0000-000000000000}"/>
  <bookViews>
    <workbookView xWindow="-120" yWindow="-120" windowWidth="29040" windowHeight="15840" tabRatio="744" xr2:uid="{00000000-000D-0000-FFFF-FFFF00000000}"/>
  </bookViews>
  <sheets>
    <sheet name="Version" sheetId="28" r:id="rId1"/>
    <sheet name="Connector - 2pins" sheetId="41" r:id="rId2"/>
    <sheet name="Connector - 6pins" sheetId="42" r:id="rId3"/>
    <sheet name="Message-Layout" sheetId="31" r:id="rId4"/>
    <sheet name="Messages" sheetId="19" r:id="rId5"/>
    <sheet name="DetectionList" sheetId="21" r:id="rId6"/>
    <sheet name="Detection" sheetId="22" r:id="rId7"/>
    <sheet name="ObjectList" sheetId="26" r:id="rId8"/>
    <sheet name="Object" sheetId="27" r:id="rId9"/>
    <sheet name="SensorStatus" sheetId="52" r:id="rId10"/>
    <sheet name="SensorConfiguration" sheetId="51" r:id="rId11"/>
    <sheet name="AccelerationLateralCog" sheetId="44" r:id="rId12"/>
    <sheet name="AccelerationLongitudinalCog" sheetId="45" r:id="rId13"/>
    <sheet name="CharacteristicSpeed" sheetId="46" r:id="rId14"/>
    <sheet name="DrivingDirection" sheetId="47" r:id="rId15"/>
    <sheet name="SteeringAngleFrontAxle" sheetId="48" r:id="rId16"/>
    <sheet name="VelocityVehicle" sheetId="49" r:id="rId17"/>
    <sheet name="YawRate" sheetId="50" r:id="rId18"/>
  </sheets>
  <definedNames>
    <definedName name="a" localSheetId="13">Tabelle3[[#All],[E2E P07 Length
'[Bytes']]]</definedName>
    <definedName name="a" localSheetId="14">Tabelle3[[#All],[E2E P07 Length
'[Bytes']]]</definedName>
    <definedName name="a" localSheetId="15">Tabelle3[[#All],[E2E P07 Length
'[Bytes']]]</definedName>
    <definedName name="a" localSheetId="16">Tabelle3[[#All],[E2E P07 Length
'[Bytes']]]</definedName>
    <definedName name="a" localSheetId="17">Tabelle3[[#All],[E2E P07 Length
'[Bytes']]]</definedName>
    <definedName name="a">Tabelle3[[#All],[E2E P07 Length
'[Bytes']]]</definedName>
    <definedName name="_xlnm.Print_Area" localSheetId="6">Detection!$A$1:$S$23</definedName>
    <definedName name="_xlnm.Print_Area" localSheetId="5">DetectionList!$A$1:$T$35</definedName>
    <definedName name="_xlnm.Print_Area" localSheetId="4">Messages!$A$1:$Q$17</definedName>
    <definedName name="_xlnm.Print_Area" localSheetId="8">Object!$A$1:$S$70</definedName>
    <definedName name="_xlnm.Print_Area" localSheetId="7">ObjectList!$A$1:$T$14</definedName>
    <definedName name="_xlnm.Print_Area" localSheetId="10">SensorConfiguration!$A$1:$T$25</definedName>
    <definedName name="_xlnm.Print_Area" localSheetId="9">SensorStatus!$A$1:$T$39</definedName>
    <definedName name="Messages_E2E_Length" localSheetId="11">Tabelle3[[#All],[E2E P07 Length
'[Bytes']]]</definedName>
    <definedName name="Messages_E2E_Length" localSheetId="12">Tabelle3[[#All],[E2E P07 Length
'[Bytes']]]</definedName>
    <definedName name="Messages_E2E_Length" localSheetId="13">Tabelle3[[#All],[E2E P07 Length
'[Bytes']]]</definedName>
    <definedName name="Messages_E2E_Length" localSheetId="14">Tabelle3[[#All],[E2E P07 Length
'[Bytes']]]</definedName>
    <definedName name="Messages_E2E_Length" localSheetId="15">Tabelle3[[#All],[E2E P07 Length
'[Bytes']]]</definedName>
    <definedName name="Messages_E2E_Length" localSheetId="16">Tabelle3[[#All],[E2E P07 Length
'[Bytes']]]</definedName>
    <definedName name="Messages_E2E_Length" localSheetId="17">Tabelle3[[#All],[E2E P07 Length
'[Bytes']]]</definedName>
    <definedName name="Messages_E2E_Length">Tabelle3[[#All],[E2E P07 Length
'[Bytes']]]</definedName>
    <definedName name="Messages_E2E_P06_Data_ID" localSheetId="11">Tabelle3[[#All],[E2E P07
Data ID (Dec)]]</definedName>
    <definedName name="Messages_E2E_P06_Data_ID" localSheetId="12">Tabelle3[[#All],[E2E P07
Data ID (Dec)]]</definedName>
    <definedName name="Messages_E2E_P06_Data_ID" localSheetId="13">Tabelle3[[#All],[E2E P07
Data ID (Dec)]]</definedName>
    <definedName name="Messages_E2E_P06_Data_ID" localSheetId="14">Tabelle3[[#All],[E2E P07
Data ID (Dec)]]</definedName>
    <definedName name="Messages_E2E_P06_Data_ID" localSheetId="15">Tabelle3[[#All],[E2E P07
Data ID (Dec)]]</definedName>
    <definedName name="Messages_E2E_P06_Data_ID" localSheetId="16">Tabelle3[[#All],[E2E P07
Data ID (Dec)]]</definedName>
    <definedName name="Messages_E2E_P06_Data_ID" localSheetId="17">Tabelle3[[#All],[E2E P07
Data ID (Dec)]]</definedName>
    <definedName name="Messages_E2E_P06_Data_ID">Tabelle3[[#All],[E2E P07
Data ID (Dec)]]</definedName>
    <definedName name="Messages_Method_ID" localSheetId="11">Tabelle3[Method ID]</definedName>
    <definedName name="Messages_Method_ID" localSheetId="12">Tabelle3[Method ID]</definedName>
    <definedName name="Messages_Method_ID" localSheetId="13">Tabelle3[Method ID]</definedName>
    <definedName name="Messages_Method_ID" localSheetId="14">Tabelle3[Method ID]</definedName>
    <definedName name="Messages_Method_ID" localSheetId="15">Tabelle3[Method ID]</definedName>
    <definedName name="Messages_Method_ID" localSheetId="16">Tabelle3[Method ID]</definedName>
    <definedName name="Messages_Method_ID" localSheetId="17">Tabelle3[Method ID]</definedName>
    <definedName name="Messages_Method_ID">Tabelle3[Method ID]</definedName>
    <definedName name="Messages_Service_ID" localSheetId="11">Tabelle3[[#All],[Service ID]]</definedName>
    <definedName name="Messages_Service_ID" localSheetId="12">Tabelle3[[#All],[Service ID]]</definedName>
    <definedName name="Messages_Service_ID" localSheetId="13">Tabelle3[[#All],[Service ID]]</definedName>
    <definedName name="Messages_Service_ID" localSheetId="14">Tabelle3[[#All],[Service ID]]</definedName>
    <definedName name="Messages_Service_ID" localSheetId="15">Tabelle3[[#All],[Service ID]]</definedName>
    <definedName name="Messages_Service_ID" localSheetId="16">Tabelle3[[#All],[Service ID]]</definedName>
    <definedName name="Messages_Service_ID" localSheetId="17">Tabelle3[[#All],[Service ID]]</definedName>
    <definedName name="Messages_Service_ID">Tabelle3[[#All],[Service ID]]</definedName>
    <definedName name="Messages_SOME_IP_Length" localSheetId="11">Tabelle3[[#All],[SOME/IP Length
'[Bytes']]]</definedName>
    <definedName name="Messages_SOME_IP_Length" localSheetId="12">Tabelle3[[#All],[SOME/IP Length
'[Bytes']]]</definedName>
    <definedName name="Messages_SOME_IP_Length" localSheetId="13">Tabelle3[[#All],[SOME/IP Length
'[Bytes']]]</definedName>
    <definedName name="Messages_SOME_IP_Length" localSheetId="14">Tabelle3[[#All],[SOME/IP Length
'[Bytes']]]</definedName>
    <definedName name="Messages_SOME_IP_Length" localSheetId="15">Tabelle3[[#All],[SOME/IP Length
'[Bytes']]]</definedName>
    <definedName name="Messages_SOME_IP_Length" localSheetId="16">Tabelle3[[#All],[SOME/IP Length
'[Bytes']]]</definedName>
    <definedName name="Messages_SOME_IP_Length" localSheetId="17">Tabelle3[[#All],[SOME/IP Length
'[Bytes']]]</definedName>
    <definedName name="Messages_SOME_IP_Length">Tabelle3[[#All],[SOME/IP Length
'[Bytes']]]</definedName>
    <definedName name="Messages_UDP_Length" localSheetId="11">Tabelle3[[#All],[UDP Length
'[Bytes']]]</definedName>
    <definedName name="Messages_UDP_Length" localSheetId="12">Tabelle3[[#All],[UDP Length
'[Bytes']]]</definedName>
    <definedName name="Messages_UDP_Length" localSheetId="13">Tabelle3[[#All],[UDP Length
'[Bytes']]]</definedName>
    <definedName name="Messages_UDP_Length" localSheetId="14">Tabelle3[[#All],[UDP Length
'[Bytes']]]</definedName>
    <definedName name="Messages_UDP_Length" localSheetId="15">Tabelle3[[#All],[UDP Length
'[Bytes']]]</definedName>
    <definedName name="Messages_UDP_Length" localSheetId="16">Tabelle3[[#All],[UDP Length
'[Bytes']]]</definedName>
    <definedName name="Messages_UDP_Length" localSheetId="17">Tabelle3[[#All],[UDP Length
'[Bytes']]]</definedName>
    <definedName name="Messages_UDP_Length">Tabelle3[[#All],[UDP Length
'[Bytes']]]</definedName>
    <definedName name="Payload">Messages!$J$4:$J$8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52" l="1"/>
  <c r="L8" i="52"/>
  <c r="L9" i="52"/>
  <c r="P8" i="52"/>
  <c r="M5" i="52"/>
  <c r="L5" i="52"/>
  <c r="L4" i="52"/>
  <c r="E5" i="52"/>
  <c r="E6" i="52" s="1"/>
  <c r="E7" i="52" s="1"/>
  <c r="P7" i="52"/>
  <c r="P9" i="52"/>
  <c r="E34" i="21"/>
  <c r="E33" i="21"/>
  <c r="P33" i="21"/>
  <c r="M6" i="19"/>
  <c r="N6" i="19" s="1"/>
  <c r="E26" i="51"/>
  <c r="E5" i="51"/>
  <c r="E6" i="51" s="1"/>
  <c r="E7" i="51" s="1"/>
  <c r="E8" i="51" s="1"/>
  <c r="E9" i="51" s="1"/>
  <c r="E10" i="51" s="1"/>
  <c r="E11" i="51" s="1"/>
  <c r="E12" i="51" s="1"/>
  <c r="E13" i="51" s="1"/>
  <c r="E14" i="51" s="1"/>
  <c r="E15" i="51" s="1"/>
  <c r="E16" i="51" s="1"/>
  <c r="E17" i="51" s="1"/>
  <c r="E18" i="51" s="1"/>
  <c r="E19" i="51" s="1"/>
  <c r="E20" i="51" s="1"/>
  <c r="E21" i="51" s="1"/>
  <c r="E22" i="51" s="1"/>
  <c r="E23" i="51" s="1"/>
  <c r="E24" i="51" s="1"/>
  <c r="E25" i="51" s="1"/>
  <c r="M7" i="19"/>
  <c r="N7" i="19" s="1"/>
  <c r="O6" i="22"/>
  <c r="E8" i="52" l="1"/>
  <c r="E11" i="45"/>
  <c r="E8" i="46"/>
  <c r="E7" i="47"/>
  <c r="E11" i="48"/>
  <c r="E10" i="49"/>
  <c r="E11" i="50"/>
  <c r="E6" i="49"/>
  <c r="E7" i="49" s="1"/>
  <c r="E8" i="49" s="1"/>
  <c r="E9" i="49" s="1"/>
  <c r="E6" i="45"/>
  <c r="E7" i="45" s="1"/>
  <c r="E8" i="45" s="1"/>
  <c r="E9" i="45" s="1"/>
  <c r="E10" i="45" s="1"/>
  <c r="E6" i="48"/>
  <c r="E7" i="48" s="1"/>
  <c r="E8" i="48" s="1"/>
  <c r="E9" i="48" s="1"/>
  <c r="E10" i="48" s="1"/>
  <c r="E5" i="48"/>
  <c r="E5" i="49"/>
  <c r="E6" i="47"/>
  <c r="E6" i="46"/>
  <c r="E7" i="46" s="1"/>
  <c r="E5" i="46"/>
  <c r="S10" i="50"/>
  <c r="S9" i="50"/>
  <c r="S8" i="50"/>
  <c r="S6" i="50"/>
  <c r="E6" i="50"/>
  <c r="E7" i="50" s="1"/>
  <c r="E8" i="50" s="1"/>
  <c r="E9" i="50" s="1"/>
  <c r="E10" i="50" s="1"/>
  <c r="S5" i="50"/>
  <c r="E5" i="50"/>
  <c r="S4" i="50"/>
  <c r="S9" i="49"/>
  <c r="S6" i="49"/>
  <c r="S8" i="49"/>
  <c r="S5" i="49"/>
  <c r="S4" i="49"/>
  <c r="S10" i="48"/>
  <c r="S9" i="48"/>
  <c r="S8" i="48"/>
  <c r="S4" i="48"/>
  <c r="S6" i="48"/>
  <c r="S5" i="48"/>
  <c r="S6" i="47"/>
  <c r="S5" i="47"/>
  <c r="E5" i="47"/>
  <c r="S4" i="47"/>
  <c r="S7" i="46"/>
  <c r="S5" i="46"/>
  <c r="S4" i="46"/>
  <c r="S10" i="45"/>
  <c r="S9" i="45"/>
  <c r="S8" i="45"/>
  <c r="S6" i="45"/>
  <c r="S5" i="45"/>
  <c r="E5" i="45"/>
  <c r="S4" i="45"/>
  <c r="S10" i="44"/>
  <c r="S9" i="44"/>
  <c r="S8" i="44"/>
  <c r="S6" i="44"/>
  <c r="S5" i="44"/>
  <c r="E5" i="44"/>
  <c r="E6" i="44" s="1"/>
  <c r="E7" i="44" s="1"/>
  <c r="E8" i="44" s="1"/>
  <c r="E9" i="44" s="1"/>
  <c r="E10" i="44" s="1"/>
  <c r="E11" i="44" s="1"/>
  <c r="S4" i="44"/>
  <c r="E9" i="52" l="1"/>
  <c r="L39" i="27"/>
  <c r="L45" i="27"/>
  <c r="L51" i="27"/>
  <c r="L57" i="27"/>
  <c r="L61" i="27"/>
  <c r="L65" i="27"/>
  <c r="L4" i="27"/>
  <c r="L5" i="27"/>
  <c r="L6" i="27"/>
  <c r="L7" i="27"/>
  <c r="L8" i="27"/>
  <c r="L9" i="27"/>
  <c r="L10" i="27"/>
  <c r="L20" i="27"/>
  <c r="J20" i="27"/>
  <c r="J23" i="27"/>
  <c r="J24" i="27"/>
  <c r="J25" i="27"/>
  <c r="J26" i="27"/>
  <c r="R26" i="27" s="1"/>
  <c r="N26" i="27" s="1"/>
  <c r="J27" i="27"/>
  <c r="R27" i="27" s="1"/>
  <c r="N27" i="27" s="1"/>
  <c r="J28" i="27"/>
  <c r="R28" i="27" s="1"/>
  <c r="N28" i="27" s="1"/>
  <c r="J29" i="27"/>
  <c r="R29" i="27" s="1"/>
  <c r="N29" i="27" s="1"/>
  <c r="J30" i="27"/>
  <c r="J31" i="27"/>
  <c r="R31" i="27" s="1"/>
  <c r="N31" i="27" s="1"/>
  <c r="J32" i="27"/>
  <c r="R32" i="27" s="1"/>
  <c r="N32" i="27" s="1"/>
  <c r="K31" i="27"/>
  <c r="K32" i="27"/>
  <c r="K30" i="27"/>
  <c r="K29" i="27"/>
  <c r="K28" i="27"/>
  <c r="K27" i="27"/>
  <c r="K26" i="27"/>
  <c r="K25" i="27"/>
  <c r="K24" i="27"/>
  <c r="K23" i="27"/>
  <c r="R30" i="27"/>
  <c r="N30" i="27" s="1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M9" i="26"/>
  <c r="L8" i="26"/>
  <c r="L9" i="26"/>
  <c r="L10" i="26"/>
  <c r="L6" i="22"/>
  <c r="J6" i="22"/>
  <c r="L20" i="22"/>
  <c r="J20" i="22"/>
  <c r="K17" i="22"/>
  <c r="K15" i="22"/>
  <c r="M11" i="21"/>
  <c r="E10" i="52" l="1"/>
  <c r="M26" i="27"/>
  <c r="N33" i="27"/>
  <c r="M30" i="27"/>
  <c r="M29" i="27"/>
  <c r="M32" i="27"/>
  <c r="M31" i="27"/>
  <c r="M27" i="27"/>
  <c r="M28" i="27"/>
  <c r="R68" i="27"/>
  <c r="K45" i="27"/>
  <c r="M45" i="27" s="1"/>
  <c r="N45" i="27"/>
  <c r="K51" i="27"/>
  <c r="M51" i="27" s="1"/>
  <c r="N51" i="27"/>
  <c r="K65" i="27"/>
  <c r="M65" i="27" s="1"/>
  <c r="N65" i="27"/>
  <c r="K64" i="27"/>
  <c r="M64" i="27" s="1"/>
  <c r="N64" i="27"/>
  <c r="K61" i="27"/>
  <c r="M61" i="27" s="1"/>
  <c r="K60" i="27"/>
  <c r="M60" i="27" s="1"/>
  <c r="K57" i="27"/>
  <c r="K39" i="27"/>
  <c r="M39" i="27" s="1"/>
  <c r="N39" i="27"/>
  <c r="K33" i="27"/>
  <c r="M33" i="27" s="1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R15" i="22"/>
  <c r="R16" i="22"/>
  <c r="R17" i="22"/>
  <c r="N17" i="22" s="1"/>
  <c r="R18" i="22"/>
  <c r="N18" i="22" s="1"/>
  <c r="R19" i="22"/>
  <c r="R20" i="22"/>
  <c r="K16" i="22"/>
  <c r="K18" i="22"/>
  <c r="M18" i="22" s="1"/>
  <c r="K19" i="22"/>
  <c r="K20" i="22"/>
  <c r="E5" i="2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11" i="52" l="1"/>
  <c r="M17" i="22"/>
  <c r="N15" i="22"/>
  <c r="M15" i="22"/>
  <c r="N61" i="27"/>
  <c r="N60" i="27"/>
  <c r="N57" i="27"/>
  <c r="M57" i="27"/>
  <c r="E12" i="52" l="1"/>
  <c r="L30" i="21"/>
  <c r="P30" i="21"/>
  <c r="L8" i="21"/>
  <c r="S8" i="21"/>
  <c r="O8" i="21" s="1"/>
  <c r="S24" i="21"/>
  <c r="S23" i="21"/>
  <c r="S22" i="21"/>
  <c r="S20" i="21"/>
  <c r="S19" i="21"/>
  <c r="S18" i="21"/>
  <c r="E13" i="52" l="1"/>
  <c r="S21" i="21"/>
  <c r="E14" i="52" l="1"/>
  <c r="S17" i="21"/>
  <c r="E15" i="52" l="1"/>
  <c r="K20" i="27"/>
  <c r="E16" i="52" l="1"/>
  <c r="R20" i="27"/>
  <c r="E17" i="52" l="1"/>
  <c r="O14" i="22"/>
  <c r="K6" i="22"/>
  <c r="K14" i="22"/>
  <c r="R6" i="22"/>
  <c r="P9" i="21"/>
  <c r="S9" i="21"/>
  <c r="S10" i="21"/>
  <c r="S11" i="21"/>
  <c r="S12" i="21"/>
  <c r="S13" i="21"/>
  <c r="S14" i="21"/>
  <c r="S15" i="21"/>
  <c r="S7" i="21"/>
  <c r="M13" i="21"/>
  <c r="M9" i="21"/>
  <c r="L9" i="21"/>
  <c r="L10" i="21"/>
  <c r="L11" i="21"/>
  <c r="L12" i="21"/>
  <c r="L13" i="21"/>
  <c r="R21" i="27"/>
  <c r="R23" i="27"/>
  <c r="R25" i="27"/>
  <c r="O6" i="27"/>
  <c r="O7" i="27"/>
  <c r="O8" i="27"/>
  <c r="O9" i="27"/>
  <c r="R10" i="27"/>
  <c r="R18" i="27"/>
  <c r="R5" i="27"/>
  <c r="R19" i="27"/>
  <c r="R22" i="27"/>
  <c r="R24" i="27"/>
  <c r="R4" i="27"/>
  <c r="K4" i="27"/>
  <c r="K5" i="27"/>
  <c r="K6" i="27"/>
  <c r="K7" i="27"/>
  <c r="K8" i="27"/>
  <c r="K9" i="27"/>
  <c r="K10" i="27"/>
  <c r="P13" i="26"/>
  <c r="L13" i="26"/>
  <c r="L12" i="26"/>
  <c r="M12" i="26"/>
  <c r="M11" i="26"/>
  <c r="L11" i="26"/>
  <c r="S12" i="26"/>
  <c r="S13" i="26"/>
  <c r="S11" i="26"/>
  <c r="E18" i="52" l="1"/>
  <c r="N25" i="27"/>
  <c r="M25" i="27"/>
  <c r="N24" i="27"/>
  <c r="M24" i="27"/>
  <c r="N23" i="27"/>
  <c r="M23" i="27"/>
  <c r="R8" i="27"/>
  <c r="M8" i="27" s="1"/>
  <c r="R11" i="27"/>
  <c r="R9" i="27"/>
  <c r="N9" i="27" s="1"/>
  <c r="R17" i="27"/>
  <c r="O13" i="26"/>
  <c r="R16" i="27"/>
  <c r="N9" i="21"/>
  <c r="O9" i="21"/>
  <c r="R12" i="27"/>
  <c r="N14" i="22"/>
  <c r="N13" i="26"/>
  <c r="R7" i="27"/>
  <c r="N7" i="27" s="1"/>
  <c r="R6" i="27"/>
  <c r="M6" i="27" s="1"/>
  <c r="O5" i="27"/>
  <c r="N5" i="27" s="1"/>
  <c r="R15" i="27"/>
  <c r="R14" i="27"/>
  <c r="R13" i="27"/>
  <c r="S16" i="21"/>
  <c r="O10" i="27"/>
  <c r="M6" i="22"/>
  <c r="E19" i="52" l="1"/>
  <c r="M10" i="27"/>
  <c r="N10" i="27"/>
  <c r="N8" i="27"/>
  <c r="M9" i="27"/>
  <c r="N6" i="22"/>
  <c r="M5" i="27"/>
  <c r="N6" i="27"/>
  <c r="M7" i="27"/>
  <c r="E20" i="52" l="1"/>
  <c r="D5" i="27"/>
  <c r="D6" i="27" s="1"/>
  <c r="D7" i="27" s="1"/>
  <c r="D8" i="27" s="1"/>
  <c r="D9" i="27" s="1"/>
  <c r="D10" i="27" s="1"/>
  <c r="D11" i="27" s="1"/>
  <c r="D12" i="27" s="1"/>
  <c r="D13" i="27" s="1"/>
  <c r="D14" i="27" s="1"/>
  <c r="D15" i="27" s="1"/>
  <c r="D16" i="27" s="1"/>
  <c r="D17" i="27" s="1"/>
  <c r="D18" i="27" s="1"/>
  <c r="D19" i="27" s="1"/>
  <c r="E21" i="52" l="1"/>
  <c r="D20" i="27"/>
  <c r="D21" i="27" s="1"/>
  <c r="D22" i="27" s="1"/>
  <c r="D23" i="27" s="1"/>
  <c r="D24" i="27" s="1"/>
  <c r="D25" i="27" s="1"/>
  <c r="D26" i="27" s="1"/>
  <c r="D27" i="27" s="1"/>
  <c r="D28" i="27" s="1"/>
  <c r="D29" i="27" s="1"/>
  <c r="D30" i="27" s="1"/>
  <c r="D31" i="27" s="1"/>
  <c r="D32" i="27" s="1"/>
  <c r="D33" i="27" s="1"/>
  <c r="D34" i="27" s="1"/>
  <c r="D35" i="27" s="1"/>
  <c r="D36" i="27" s="1"/>
  <c r="D37" i="27" s="1"/>
  <c r="D38" i="27" s="1"/>
  <c r="D39" i="27" s="1"/>
  <c r="D40" i="27" s="1"/>
  <c r="D41" i="27" s="1"/>
  <c r="D42" i="27" s="1"/>
  <c r="D43" i="27" s="1"/>
  <c r="D44" i="27" s="1"/>
  <c r="D45" i="27" s="1"/>
  <c r="D46" i="27" s="1"/>
  <c r="D47" i="27" s="1"/>
  <c r="D48" i="27" s="1"/>
  <c r="D49" i="27" s="1"/>
  <c r="D50" i="27" s="1"/>
  <c r="D51" i="27" s="1"/>
  <c r="D52" i="27" s="1"/>
  <c r="D53" i="27" s="1"/>
  <c r="D54" i="27" s="1"/>
  <c r="D55" i="27" s="1"/>
  <c r="D56" i="27" s="1"/>
  <c r="D57" i="27" s="1"/>
  <c r="D58" i="27" s="1"/>
  <c r="D59" i="27" s="1"/>
  <c r="D60" i="27" s="1"/>
  <c r="D61" i="27" s="1"/>
  <c r="D62" i="27" s="1"/>
  <c r="D63" i="27" s="1"/>
  <c r="D64" i="27" s="1"/>
  <c r="D65" i="27" s="1"/>
  <c r="D66" i="27" s="1"/>
  <c r="D67" i="27" s="1"/>
  <c r="D68" i="27" s="1"/>
  <c r="E22" i="52" l="1"/>
  <c r="D5" i="22"/>
  <c r="D6" i="22" s="1"/>
  <c r="D7" i="22" s="1"/>
  <c r="D8" i="22" s="1"/>
  <c r="E23" i="52" l="1"/>
  <c r="D9" i="22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E24" i="52" l="1"/>
  <c r="E25" i="52" l="1"/>
  <c r="E26" i="52" l="1"/>
  <c r="E27" i="52" l="1"/>
  <c r="E28" i="52" l="1"/>
  <c r="E29" i="52" l="1"/>
  <c r="E30" i="52" l="1"/>
  <c r="E31" i="52" l="1"/>
  <c r="E32" i="52" l="1"/>
  <c r="E33" i="52" l="1"/>
  <c r="E34" i="52" l="1"/>
  <c r="E35" i="52" l="1"/>
  <c r="E36" i="52" l="1"/>
  <c r="E37" i="52" l="1"/>
  <c r="E38" i="52" l="1"/>
  <c r="E39" i="52" l="1"/>
  <c r="E40" i="52" l="1"/>
</calcChain>
</file>

<file path=xl/sharedStrings.xml><?xml version="1.0" encoding="utf-8"?>
<sst xmlns="http://schemas.openxmlformats.org/spreadsheetml/2006/main" count="2728" uniqueCount="578">
  <si>
    <t>Date</t>
  </si>
  <si>
    <t>Version</t>
  </si>
  <si>
    <t>Comment</t>
  </si>
  <si>
    <t>0.1</t>
  </si>
  <si>
    <r>
      <rPr>
        <b/>
        <sz val="11"/>
        <color theme="1"/>
        <rFont val="Calibri"/>
        <family val="2"/>
        <scheme val="minor"/>
      </rPr>
      <t>IP - Header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(20 Bytes)</t>
    </r>
  </si>
  <si>
    <t>IP - Payload</t>
  </si>
  <si>
    <r>
      <rPr>
        <b/>
        <sz val="11"/>
        <color theme="1"/>
        <rFont val="Calibri"/>
        <family val="2"/>
        <scheme val="minor"/>
      </rPr>
      <t>UDP - Header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(8 Bytes)</t>
    </r>
  </si>
  <si>
    <t>UDP Payload</t>
  </si>
  <si>
    <t>Header 1st Part</t>
  </si>
  <si>
    <t>E2E P07 Header</t>
  </si>
  <si>
    <t>E2E P07 Payload</t>
  </si>
  <si>
    <t xml:space="preserve">                        </t>
  </si>
  <si>
    <t xml:space="preserve"> Input data for CRC calculation</t>
  </si>
  <si>
    <t>Input data for CRC calculation</t>
  </si>
  <si>
    <t>Message ID</t>
  </si>
  <si>
    <t>Request ID</t>
  </si>
  <si>
    <t>IP Version &amp;
Header Length</t>
  </si>
  <si>
    <t>Type of 
Service</t>
  </si>
  <si>
    <t>Total 
Length</t>
  </si>
  <si>
    <t>Identifi- 
cation</t>
  </si>
  <si>
    <t>Fragmen-
tation</t>
  </si>
  <si>
    <t>TTL</t>
  </si>
  <si>
    <t>Protocol</t>
  </si>
  <si>
    <t>Header 
Checksum</t>
  </si>
  <si>
    <t>Source 
IP</t>
  </si>
  <si>
    <t>Destination 
IP</t>
  </si>
  <si>
    <t>Source 
Port</t>
  </si>
  <si>
    <t>Destination
Port</t>
  </si>
  <si>
    <t>Length</t>
  </si>
  <si>
    <t>Checksum</t>
  </si>
  <si>
    <t>Service 
ID</t>
  </si>
  <si>
    <t>Method 
ID</t>
  </si>
  <si>
    <t>Client 
ID</t>
  </si>
  <si>
    <t>Session 
ID</t>
  </si>
  <si>
    <t>Protocol 
Version</t>
  </si>
  <si>
    <t>Interface 
Version</t>
  </si>
  <si>
    <t>Message 
Type</t>
  </si>
  <si>
    <t>Return  Code</t>
  </si>
  <si>
    <t>CRC</t>
  </si>
  <si>
    <t>SQC</t>
  </si>
  <si>
    <t>Data ID</t>
  </si>
  <si>
    <t>Payload</t>
  </si>
  <si>
    <t>Length
[Bytes]</t>
  </si>
  <si>
    <t>n</t>
  </si>
  <si>
    <t>Rx/Tx from sensor point of view!</t>
  </si>
  <si>
    <t>Section</t>
  </si>
  <si>
    <t>Field</t>
  </si>
  <si>
    <t>Value</t>
  </si>
  <si>
    <t>IP Header</t>
  </si>
  <si>
    <t>IP Version</t>
  </si>
  <si>
    <t>IPv4</t>
  </si>
  <si>
    <t>-</t>
  </si>
  <si>
    <t>Header Length</t>
  </si>
  <si>
    <t>20 Bytes</t>
  </si>
  <si>
    <t>Type of Service</t>
  </si>
  <si>
    <t>Total Length</t>
  </si>
  <si>
    <t>~</t>
  </si>
  <si>
    <t>Length of IP Header + IP Payload.</t>
  </si>
  <si>
    <t>Identification</t>
  </si>
  <si>
    <t>Fragmentation</t>
  </si>
  <si>
    <t>UDP</t>
  </si>
  <si>
    <t>Header Checksum</t>
  </si>
  <si>
    <t>Source IP</t>
  </si>
  <si>
    <t>Tx: 10.13.1.113
Rx: 10.13.1.166</t>
  </si>
  <si>
    <t>Tx: May change according to pinning.</t>
  </si>
  <si>
    <t>Destination IP</t>
  </si>
  <si>
    <t>Tx: 224.0.2.2
Rx: 10.13.1.113</t>
  </si>
  <si>
    <t>Tx: Radar sends messages to multicast IP-Address 224.0.2.2
Rx: Radar expects messages on its own IP-Adress (Unicast)</t>
  </si>
  <si>
    <t>UDP Header</t>
  </si>
  <si>
    <t>Source Port</t>
  </si>
  <si>
    <t>Tx: 42402
Rx: 42401</t>
  </si>
  <si>
    <t>Destination Port</t>
  </si>
  <si>
    <t>Tx: 42102
Rx: 42101</t>
  </si>
  <si>
    <t>Messages --&gt; UDP Length</t>
  </si>
  <si>
    <t>Service ID</t>
  </si>
  <si>
    <t>Messages --&gt; Service ID</t>
  </si>
  <si>
    <t>Method ID</t>
  </si>
  <si>
    <t>Messages --&gt; Method ID</t>
  </si>
  <si>
    <t>Client ID</t>
  </si>
  <si>
    <t>Session ID</t>
  </si>
  <si>
    <t>Protocol Version</t>
  </si>
  <si>
    <t>Interface Version</t>
  </si>
  <si>
    <t>Message Type</t>
  </si>
  <si>
    <t>Return Code</t>
  </si>
  <si>
    <t>E2E P07
Header</t>
  </si>
  <si>
    <t>E2E P07 CRC</t>
  </si>
  <si>
    <t>E2E P07 Length</t>
  </si>
  <si>
    <t>Messages --&gt; E2E P07 Length</t>
  </si>
  <si>
    <t>E2E P07 SQC</t>
  </si>
  <si>
    <t>Sequence counter incremented with each message.</t>
  </si>
  <si>
    <t>Direction</t>
  </si>
  <si>
    <t>Message</t>
  </si>
  <si>
    <t>PDU Length</t>
  </si>
  <si>
    <t>SOME/IP Payload [Bits]</t>
  </si>
  <si>
    <t>SOME/IP Payload [Bytes]</t>
  </si>
  <si>
    <t>E2E P07 Length
[Bytes]</t>
  </si>
  <si>
    <t>SOME/IP Length
[Bytes]</t>
  </si>
  <si>
    <t>UDP Payload 
[Bytes]</t>
  </si>
  <si>
    <t>UDP Length
[Bytes]</t>
  </si>
  <si>
    <t>E2E P07
Data ID (Hex)</t>
  </si>
  <si>
    <t>E2E P07
Data ID (Dec)</t>
  </si>
  <si>
    <t>Tx</t>
  </si>
  <si>
    <t>DetectionList</t>
  </si>
  <si>
    <t>ObjectList</t>
  </si>
  <si>
    <t>No E2E</t>
  </si>
  <si>
    <t>Rx</t>
  </si>
  <si>
    <t>AccelerationLateralCog</t>
  </si>
  <si>
    <t>No SOME/IP</t>
  </si>
  <si>
    <t>40 / (*)</t>
  </si>
  <si>
    <t>48 / (*)</t>
  </si>
  <si>
    <t>Only Header 1st Part. No SOME/IP or E2E.
(*) Multiple messages may be placed in one UDP packet</t>
  </si>
  <si>
    <t>AccelerationLongitudinalCog</t>
  </si>
  <si>
    <t>CharacteristicSpeed</t>
  </si>
  <si>
    <t>19 / (*)</t>
  </si>
  <si>
    <t>27 / (*)</t>
  </si>
  <si>
    <t>DrivingDirection</t>
  </si>
  <si>
    <t>30 / (*)</t>
  </si>
  <si>
    <t>38 / (*)</t>
  </si>
  <si>
    <t>SteeringAngleFrontAxle</t>
  </si>
  <si>
    <t>VelocityVehicle</t>
  </si>
  <si>
    <t>36 / (*)</t>
  </si>
  <si>
    <t>44 / (*)</t>
  </si>
  <si>
    <t>YawRate</t>
  </si>
  <si>
    <t>Bit pos relative to</t>
  </si>
  <si>
    <t>Messages</t>
  </si>
  <si>
    <t>PDU</t>
  </si>
  <si>
    <t>Signal</t>
  </si>
  <si>
    <t>Description</t>
  </si>
  <si>
    <t>ArrayLen</t>
  </si>
  <si>
    <t>BitPos</t>
  </si>
  <si>
    <t>BitSize</t>
  </si>
  <si>
    <t>Endianess</t>
  </si>
  <si>
    <t>Type</t>
  </si>
  <si>
    <t>Num1</t>
  </si>
  <si>
    <t>Num2</t>
  </si>
  <si>
    <t>Den</t>
  </si>
  <si>
    <t>Lower</t>
  </si>
  <si>
    <t>Upper</t>
  </si>
  <si>
    <t>MinPhys</t>
  </si>
  <si>
    <t>MaxPhys</t>
  </si>
  <si>
    <t>Resolution</t>
  </si>
  <si>
    <t>Unit</t>
  </si>
  <si>
    <t>UnitRef</t>
  </si>
  <si>
    <t>Offset</t>
  </si>
  <si>
    <t>Texttable</t>
  </si>
  <si>
    <t>BigEndian</t>
  </si>
  <si>
    <t>uint64</t>
  </si>
  <si>
    <t>uint32</t>
  </si>
  <si>
    <t>DataID</t>
  </si>
  <si>
    <t>Timestamp_Nanoseconds</t>
  </si>
  <si>
    <t>Timestamp Nanoseconds</t>
  </si>
  <si>
    <t>ns</t>
  </si>
  <si>
    <t>Timestamp_Seconds</t>
  </si>
  <si>
    <t>Timestamp Seconds</t>
  </si>
  <si>
    <t>s</t>
  </si>
  <si>
    <t>Timestamp_SyncStatus</t>
  </si>
  <si>
    <t>uint8</t>
  </si>
  <si>
    <t>EventDataQualifier</t>
  </si>
  <si>
    <t>ExtendedQualifier</t>
  </si>
  <si>
    <t>Origin_InvalidFlags</t>
  </si>
  <si>
    <t>uint16</t>
  </si>
  <si>
    <t>usec</t>
  </si>
  <si>
    <t>Origin_Xpos</t>
  </si>
  <si>
    <t>float32</t>
  </si>
  <si>
    <t>m</t>
  </si>
  <si>
    <t>Origin_Xstd</t>
  </si>
  <si>
    <t>tbd</t>
  </si>
  <si>
    <t>Origin_Ypos</t>
  </si>
  <si>
    <t>m_per_s</t>
  </si>
  <si>
    <t>Origin_Ystd</t>
  </si>
  <si>
    <t>Origin_Zpos</t>
  </si>
  <si>
    <t>Origin_Zstd</t>
  </si>
  <si>
    <t>m/s</t>
  </si>
  <si>
    <t>Origin_Roll</t>
  </si>
  <si>
    <t>-3.14</t>
  </si>
  <si>
    <t>3.14</t>
  </si>
  <si>
    <t>rad</t>
  </si>
  <si>
    <t>Origin_Rollstd</t>
  </si>
  <si>
    <t>Origin_Pitch</t>
  </si>
  <si>
    <t>Origin_Pitchstd</t>
  </si>
  <si>
    <t>Sensor Pitch Angle STD</t>
  </si>
  <si>
    <t>Origin_Yaw</t>
  </si>
  <si>
    <t>Origin_Yawstd</t>
  </si>
  <si>
    <t>Sensor Yaw Angle STD</t>
  </si>
  <si>
    <t>List_InvalidFlags</t>
  </si>
  <si>
    <t>List_Detections</t>
  </si>
  <si>
    <t>Detection Array</t>
  </si>
  <si>
    <t>Detection</t>
  </si>
  <si>
    <t>List_RadVelDomain_Min</t>
  </si>
  <si>
    <t>List_RadVelDomain_Max</t>
  </si>
  <si>
    <t>List_NumOfDetections</t>
  </si>
  <si>
    <t>Number of Detections</t>
  </si>
  <si>
    <t>Aln_AzimuthCorrection</t>
  </si>
  <si>
    <t>Aln_ElevationCorrection</t>
  </si>
  <si>
    <t>f_AzimuthAngle</t>
  </si>
  <si>
    <t>f_AzimuthAngleSTD</t>
  </si>
  <si>
    <t>Azimuth Angle Std</t>
  </si>
  <si>
    <t>u_InvalidFlags</t>
  </si>
  <si>
    <t>Detection Invalid Flags</t>
  </si>
  <si>
    <t>f_ElevationAngle</t>
  </si>
  <si>
    <t>f_ElevationAngleSTD</t>
  </si>
  <si>
    <t>Elevation Angle Std</t>
  </si>
  <si>
    <t>f_Range</t>
  </si>
  <si>
    <t>Detection Radial Distance</t>
  </si>
  <si>
    <t>f_RangeSTD</t>
  </si>
  <si>
    <t>Radial Distance Std</t>
  </si>
  <si>
    <t>f_RangeRate</t>
  </si>
  <si>
    <t>Detection Radial Velocity</t>
  </si>
  <si>
    <t>f_RangeRateSTD</t>
  </si>
  <si>
    <t>Radial Velocity Std</t>
  </si>
  <si>
    <t>s_RCS</t>
  </si>
  <si>
    <t>sint8</t>
  </si>
  <si>
    <t>dBm²</t>
  </si>
  <si>
    <t>dB_m_sq</t>
  </si>
  <si>
    <t>u_MeasurementID</t>
  </si>
  <si>
    <t>Detection ID</t>
  </si>
  <si>
    <t>u_PositivePredictiveValue</t>
  </si>
  <si>
    <t>Existence Probability</t>
  </si>
  <si>
    <t>%</t>
  </si>
  <si>
    <t>u_Classification</t>
  </si>
  <si>
    <t>Detection Classification</t>
  </si>
  <si>
    <t>0 = NoClassification
1 = Noise
2 = Ground
3 = TraversableUnder
4 = Obstacle
255 = Invalid</t>
  </si>
  <si>
    <t>u_MultiTargetProbability</t>
  </si>
  <si>
    <t>Multi-Target Probability</t>
  </si>
  <si>
    <t>u_ObjectID</t>
  </si>
  <si>
    <t>u_AmbiguityFlag</t>
  </si>
  <si>
    <t>u_SortIndex</t>
  </si>
  <si>
    <t>ObjectList_NumOfObjects</t>
  </si>
  <si>
    <t>Number of Objects</t>
  </si>
  <si>
    <t>ObjectList_Objects</t>
  </si>
  <si>
    <t>Object Array</t>
  </si>
  <si>
    <t>Object</t>
  </si>
  <si>
    <t>u_StatusSensor</t>
  </si>
  <si>
    <t>Big Endian</t>
  </si>
  <si>
    <t>u_ID</t>
  </si>
  <si>
    <t>u_Age</t>
  </si>
  <si>
    <t>Age of object</t>
  </si>
  <si>
    <t>u_StatusMeasurement</t>
  </si>
  <si>
    <t>Object Status</t>
  </si>
  <si>
    <t>0 = Measured
1 = New
2 = Predicted
255 = Invalid</t>
  </si>
  <si>
    <t>u_StatusMovement</t>
  </si>
  <si>
    <t>Object Movement Status</t>
  </si>
  <si>
    <t>0 = Moved
1 = Stationary
255 = Invalid</t>
  </si>
  <si>
    <t>u_Position_InvalidFlags</t>
  </si>
  <si>
    <t>m_per_s_sq</t>
  </si>
  <si>
    <t>u_Position_Reference</t>
  </si>
  <si>
    <t>Reference point position</t>
  </si>
  <si>
    <t>0 = Corner Front Left
1 = Middle Front
2 = Corner Front Right 
3 = Middle_Side Right
4 = Corner Rear Right
5 = Middle Rear
6 = Corner Rear Left
7 = Middle Side Left 
255 = Signal Unfilled</t>
  </si>
  <si>
    <t>u_Position_X</t>
  </si>
  <si>
    <t>u_Position_X_STD</t>
  </si>
  <si>
    <t>X Position Std</t>
  </si>
  <si>
    <t>u_Position_Y</t>
  </si>
  <si>
    <t>u_Position_Y_STD</t>
  </si>
  <si>
    <t>Y Position Std</t>
  </si>
  <si>
    <t>u_Position_Z</t>
  </si>
  <si>
    <t>u_Position_Z_STD</t>
  </si>
  <si>
    <t>Z Position Std</t>
  </si>
  <si>
    <t>u_Position_CovarianceXY</t>
  </si>
  <si>
    <t>Covariance X Y</t>
  </si>
  <si>
    <t>m²</t>
  </si>
  <si>
    <t>u_Position_Orientation</t>
  </si>
  <si>
    <t>Object Orientation</t>
  </si>
  <si>
    <t>deg</t>
  </si>
  <si>
    <t>u_Position_Orientation_STD</t>
  </si>
  <si>
    <t>Orientation Std</t>
  </si>
  <si>
    <t>u_Existence_InvalidFlags</t>
  </si>
  <si>
    <t>u_Existence_Probability</t>
  </si>
  <si>
    <t>Probability of Existence</t>
  </si>
  <si>
    <t>u_Existence_PPV</t>
  </si>
  <si>
    <t>u_Classification_Car</t>
  </si>
  <si>
    <t>u_Classification_Truck</t>
  </si>
  <si>
    <t>u_Classification_Motorcycle</t>
  </si>
  <si>
    <t>u_Classification_Bicycle</t>
  </si>
  <si>
    <t>u_Classification_Pedestrian</t>
  </si>
  <si>
    <t>u_Classification_Animal</t>
  </si>
  <si>
    <t>u_Classification_Hazard</t>
  </si>
  <si>
    <t>u_Classification_Unknown</t>
  </si>
  <si>
    <t>u_Classification_Overdrivable</t>
  </si>
  <si>
    <t>u_Classification_Underdrivable</t>
  </si>
  <si>
    <t>u_Dynamics_AbsVel_InvalidFlags</t>
  </si>
  <si>
    <t>f_Dynamics_AbsVel_X</t>
  </si>
  <si>
    <t>f_Dynamics_AbsVel_X_STD</t>
  </si>
  <si>
    <t>f_Dynamics_AbsVel_Y</t>
  </si>
  <si>
    <t>f_Dynamics_AbsVel_Y_STD</t>
  </si>
  <si>
    <t>f_Dynamics_AbsVel_CovarianceXY</t>
  </si>
  <si>
    <t>(m/s)²</t>
  </si>
  <si>
    <t>u_Dynamics_RelVel_InvalidFlags</t>
  </si>
  <si>
    <t>f_Dynamics_RelVel_X</t>
  </si>
  <si>
    <t>f_Dynamics_RelVel_X_STD</t>
  </si>
  <si>
    <t>f_Dynamics_RelVel_Y</t>
  </si>
  <si>
    <t>f_Dynamics_RelVel_Y_STD</t>
  </si>
  <si>
    <t>f_Dynamics_RelVel_CovarianceXY</t>
  </si>
  <si>
    <t>u_Dynamics_AbsAccel_InvalidFlags</t>
  </si>
  <si>
    <t>f_Dynamics_AbsAccel_X</t>
  </si>
  <si>
    <t>m/s²</t>
  </si>
  <si>
    <t>f_Dynamics_AbsAccel_X_STD</t>
  </si>
  <si>
    <t>f_Dynamics_AbsAccel_Y</t>
  </si>
  <si>
    <t>f_Dynamics_AbsAccel_Y_STD</t>
  </si>
  <si>
    <t>f_Dynamics_AbsAccel_CovarianceXY</t>
  </si>
  <si>
    <t>(m/s²)²</t>
  </si>
  <si>
    <t>u_Dynamics_RelAccel_InvalidFlags</t>
  </si>
  <si>
    <t>f_Dynamics_RelAccel_X</t>
  </si>
  <si>
    <t>f_Dynamics_RelAccel_X_STD</t>
  </si>
  <si>
    <t>f_Dynamics_RelAccel_Y</t>
  </si>
  <si>
    <t>f_Dynamics_RelAccel_Y_STD</t>
  </si>
  <si>
    <t>f_Dynamics_RelAccel_CovarianceXY</t>
  </si>
  <si>
    <t>u_Dynamics_Orientation_InvalidFlags</t>
  </si>
  <si>
    <t>u_Dynamics_Orientation_Rate_Mean</t>
  </si>
  <si>
    <t>Object Orientation Rate</t>
  </si>
  <si>
    <t>deg/s</t>
  </si>
  <si>
    <t>u_Dynamics_Orientation_Rate_STD</t>
  </si>
  <si>
    <t>Orientation Rate Std</t>
  </si>
  <si>
    <t>u_Shape_Length_Status</t>
  </si>
  <si>
    <t>0 = Completely Visible
1 = Partially Occluded
2 = Completely Occluded
255 = Invalid</t>
  </si>
  <si>
    <t>u_Shape_Length_Edge_InvalidFlags</t>
  </si>
  <si>
    <t>u_Shape_Length_Edge_Mean</t>
  </si>
  <si>
    <t>Mean Shape Length</t>
  </si>
  <si>
    <t>u_Shape_Length_Edge_STD</t>
  </si>
  <si>
    <t>u_Shape_Width_Status</t>
  </si>
  <si>
    <t>u_Shape_Width_Edge_InvalidFlags</t>
  </si>
  <si>
    <t>u_Shape_Width_Edge_Mean</t>
  </si>
  <si>
    <t>Mean Shape Width</t>
  </si>
  <si>
    <t>u_Shape_Width_Edge_STD</t>
  </si>
  <si>
    <t>AccelerationLateralErrAmp</t>
  </si>
  <si>
    <t>Error Amplitude of Lateral Acceleration (Unused)</t>
  </si>
  <si>
    <t>AccelerationLateralErrAmp_InvalidFlag</t>
  </si>
  <si>
    <t>Invalid Flags AccelLatErrAmp (Unused)</t>
  </si>
  <si>
    <t>uin8</t>
  </si>
  <si>
    <t>QualifierAccelerationLateral</t>
  </si>
  <si>
    <t>Lateral Acceleration Qualifier (Unused)</t>
  </si>
  <si>
    <t>AccelerationLateral</t>
  </si>
  <si>
    <t>Lateral Acceleration</t>
  </si>
  <si>
    <t>AccelerationLateral_InvalidFlag</t>
  </si>
  <si>
    <t>Invalid Flag Lateral Acceleration (Unused)</t>
  </si>
  <si>
    <t>AccelerationLateralEventDataQualifier</t>
  </si>
  <si>
    <t>Event Data Qualifier Lateral Acceleration (Unused)</t>
  </si>
  <si>
    <t>Reserved</t>
  </si>
  <si>
    <t>AccelerationLongitudinalErrAmp</t>
  </si>
  <si>
    <t>Error Amplitude of Longitudinal Acceleration (Unused)</t>
  </si>
  <si>
    <t>AccelerationLongitudinalErrAmp_InvalidFlag</t>
  </si>
  <si>
    <t>Invalid Flags AccelLongErrAmp (Unused)</t>
  </si>
  <si>
    <t>QualifierAccelerationLongitudinal</t>
  </si>
  <si>
    <t>Longitudinal Acceleration Qualifier (Unused)</t>
  </si>
  <si>
    <t>AccelerationLongitudinal</t>
  </si>
  <si>
    <t>Longitudinal Acceleration</t>
  </si>
  <si>
    <t>AccelerationLongitudinal_InvalidFlag</t>
  </si>
  <si>
    <t>Invalid Flag Longitudinal Acceleration (Unused)</t>
  </si>
  <si>
    <t>AccelerationLongitudinalEventDataQualifier</t>
  </si>
  <si>
    <t>Event Data Qualifier Longitudinal Acceleration (Unused)</t>
  </si>
  <si>
    <t>CharacteristicSpeedErrAmp</t>
  </si>
  <si>
    <t>Error Amplitude of CharacteristicSpeed (Unused)</t>
  </si>
  <si>
    <t>QualifierCharacteristicSpeed</t>
  </si>
  <si>
    <t>CharacteristicSpeed Qualifier (Unused)</t>
  </si>
  <si>
    <t>DrivingDirectionUnconfirmed</t>
  </si>
  <si>
    <t>Unconfirmed Driving Direction (Unused)</t>
  </si>
  <si>
    <t>DrivingDirectionConfirmed</t>
  </si>
  <si>
    <t>Confirmed Driving Direction</t>
  </si>
  <si>
    <t>QualifierSteeringAngleFrontAxle</t>
  </si>
  <si>
    <t>SteeringAngleFrontAxle Qualifier (Unused)</t>
  </si>
  <si>
    <t>SteeringAngleFrontAxleErrAmp</t>
  </si>
  <si>
    <t>Error Amplitude of SteeringAngleFrontAxle (Unused)</t>
  </si>
  <si>
    <t>SteeringAngleFrontAxleErrAmp_InvalidFlag</t>
  </si>
  <si>
    <t>Invalid Flag SteeringAngleFrontAxleErrAmp (Unused)</t>
  </si>
  <si>
    <t>SteeringAngleFrontAxle_InvalidFlag</t>
  </si>
  <si>
    <t>Invalid Flag SteeringAngleFrontAxle (Unused)</t>
  </si>
  <si>
    <t>SteeringAngleFrontAxleEventDataQualifier</t>
  </si>
  <si>
    <t>Event Data Qualifier SteeringAngleFrontAxle (Unused)</t>
  </si>
  <si>
    <t>StatusVelocityNearStandstill</t>
  </si>
  <si>
    <t>Velocity Near Standstill Status (Unused)</t>
  </si>
  <si>
    <t>QualifierVelocityVehicle</t>
  </si>
  <si>
    <t>VelocityVehicle Qualifier (Unused)</t>
  </si>
  <si>
    <t>VelocityVehicleEventDataQualifier</t>
  </si>
  <si>
    <t>Event Data Qualifier  VelocityVehicle (Unused)</t>
  </si>
  <si>
    <t>km/h</t>
  </si>
  <si>
    <t>VelocityVehicle_InvalidFlag</t>
  </si>
  <si>
    <t>Invalid Flag VelocityVehicle (Unused)</t>
  </si>
  <si>
    <t>YawRateErrAmp</t>
  </si>
  <si>
    <t>Error Amplitude of YawRate  (Unused)</t>
  </si>
  <si>
    <t>YawRateErrAmp_InvalidFlag</t>
  </si>
  <si>
    <t>QualifierYawRate</t>
  </si>
  <si>
    <t>YawRate  Qualifier (Unused)</t>
  </si>
  <si>
    <t xml:space="preserve">YawRate </t>
  </si>
  <si>
    <t>YawRate_InvalidFlag</t>
  </si>
  <si>
    <t>Invalid Flag Yaw Rate(Unused)</t>
  </si>
  <si>
    <t>YawRateEventDataQualifier</t>
  </si>
  <si>
    <t>Event Data Qualifier YawRate  (Unused)</t>
  </si>
  <si>
    <t>Probability for resolved velocity ambiguity</t>
  </si>
  <si>
    <t>0x01 = Invalid Distance
0x02 = Invalid Distance Std
0x04 = Invalid Azimuth
0x08 = Invalid Azimuth Std
0x10 = Invalid Elevation
0x20 = Invalid Elevation Std
0x40 = Invalid Range Rate
0x80 = Invalid Range Rate Std</t>
  </si>
  <si>
    <t>Event Data Qualifier (unused)</t>
  </si>
  <si>
    <t>Extended Qualifier (unused)</t>
  </si>
  <si>
    <t>Sensor Position Invalid flags (unused)</t>
  </si>
  <si>
    <t>Sensor X Position with reference to rear axle</t>
  </si>
  <si>
    <t>Sensor Y Position with reference to rear axle</t>
  </si>
  <si>
    <t>Sensor Z Position with reference to rear axle</t>
  </si>
  <si>
    <t>Sensor Yaw Angle with alignment correction</t>
  </si>
  <si>
    <t>Sensor Pitch Angle with alignment correction</t>
  </si>
  <si>
    <t>Invalid flags (unused)</t>
  </si>
  <si>
    <t>Ambiguity free Doppler velocity range Min</t>
  </si>
  <si>
    <t>Ambiguity free Doppler velocity range Max</t>
  </si>
  <si>
    <t>Azimuth Alignment Correction</t>
  </si>
  <si>
    <t>Elevation Alignment Correction</t>
  </si>
  <si>
    <t>Associated Object ID</t>
  </si>
  <si>
    <t>Sensor X Position STD (unused)</t>
  </si>
  <si>
    <t>Sensor Y Position STD (unused)</t>
  </si>
  <si>
    <t>Sensor Z Position STD (unused)</t>
  </si>
  <si>
    <t>Sensor Roll Angle (unused)</t>
  </si>
  <si>
    <t>Sensor Roll Angle STD (unused)</t>
  </si>
  <si>
    <t>Unique ID of object</t>
  </si>
  <si>
    <t>ms</t>
  </si>
  <si>
    <t>X Position of reference point</t>
  </si>
  <si>
    <t>Y Position of reference point</t>
  </si>
  <si>
    <t>Z Position of reference point</t>
  </si>
  <si>
    <t>unused</t>
  </si>
  <si>
    <t>Car Classification Probability</t>
  </si>
  <si>
    <t>Truck Classification Probability</t>
  </si>
  <si>
    <t>Motorcycle Classification Probability</t>
  </si>
  <si>
    <t>Bicycle Classification Probability</t>
  </si>
  <si>
    <t>Pedestrian Classification Probability</t>
  </si>
  <si>
    <t>Animal Classification Probability</t>
  </si>
  <si>
    <t>Hazard Classification Probability</t>
  </si>
  <si>
    <t>Unknown Classification Probability</t>
  </si>
  <si>
    <t>X Absolute Velocity</t>
  </si>
  <si>
    <t>X Absolute Velocity Std</t>
  </si>
  <si>
    <t>Y Absolute Velocity</t>
  </si>
  <si>
    <t>Y Absolute Velocity Std</t>
  </si>
  <si>
    <t>Covariance Absolute Velocity X Y</t>
  </si>
  <si>
    <t>X Relative Velocity</t>
  </si>
  <si>
    <t>X Relative Velocity Std</t>
  </si>
  <si>
    <t>Y Relative Velocity</t>
  </si>
  <si>
    <t>Y Relative Velocity Std</t>
  </si>
  <si>
    <t>Covariance Relative Velocity X Y</t>
  </si>
  <si>
    <t>X Absolute Acceleration</t>
  </si>
  <si>
    <t>X Absolute Acceleration Std</t>
  </si>
  <si>
    <t>Y Absolute Acceleration</t>
  </si>
  <si>
    <t>Y Absolute Acceleration Std</t>
  </si>
  <si>
    <t>Covariance Absolute Acceleration X Y</t>
  </si>
  <si>
    <t>X Relative Acceleration</t>
  </si>
  <si>
    <t>X Relative Acceleration Std</t>
  </si>
  <si>
    <t>Y Relative Acceleration</t>
  </si>
  <si>
    <t>Y Relative Acceleration Std</t>
  </si>
  <si>
    <t>Covariance Relative Acceleration X Y</t>
  </si>
  <si>
    <t>rad/s</t>
  </si>
  <si>
    <t>Shape Length Status (unused)</t>
  </si>
  <si>
    <t>Invalid Flags Shape Length (unused)</t>
  </si>
  <si>
    <t>Shape Width Status (unused)</t>
  </si>
  <si>
    <t>Invalid Flags Shape Width (unused)</t>
  </si>
  <si>
    <t>Shape Width Std (unused)</t>
  </si>
  <si>
    <t>Shape Length Std (unused)</t>
  </si>
  <si>
    <t>&lt;- Signal Bit position reference (bit position refers to last bit of first byte of the signal)</t>
  </si>
  <si>
    <t>SensorConfiguration</t>
  </si>
  <si>
    <t>SensorIPAddress_0</t>
  </si>
  <si>
    <t>Configuration</t>
  </si>
  <si>
    <t>ARS548 - Configuration</t>
  </si>
  <si>
    <t>SensorIPAddress_1</t>
  </si>
  <si>
    <t>Longitudinal</t>
  </si>
  <si>
    <t>Lateral</t>
  </si>
  <si>
    <t>Vertical</t>
  </si>
  <si>
    <t>Yaw</t>
  </si>
  <si>
    <t>Pitch</t>
  </si>
  <si>
    <t>PlugOrientation</t>
  </si>
  <si>
    <t>Width</t>
  </si>
  <si>
    <t>Height</t>
  </si>
  <si>
    <t>Wheelbase</t>
  </si>
  <si>
    <t>MaximumDistance</t>
  </si>
  <si>
    <t>FrequencySlot</t>
  </si>
  <si>
    <t>CycleTime</t>
  </si>
  <si>
    <t>TimeSlot</t>
  </si>
  <si>
    <t>HCC</t>
  </si>
  <si>
    <t>Powersave_Standstill</t>
  </si>
  <si>
    <t>NewSensorMounting</t>
  </si>
  <si>
    <t>NewVehicleParameters</t>
  </si>
  <si>
    <t>NewRadarParameters</t>
  </si>
  <si>
    <t>NewNetworkConfiguration</t>
  </si>
  <si>
    <t>ARS548 - Status</t>
  </si>
  <si>
    <t>Status</t>
  </si>
  <si>
    <t>Configuration counter</t>
  </si>
  <si>
    <t>Status_LongitudinalVelocity</t>
  </si>
  <si>
    <t>Status_LongitudinalAcceleration</t>
  </si>
  <si>
    <t>Status_LateralAcceleration</t>
  </si>
  <si>
    <t>Status_YawRate</t>
  </si>
  <si>
    <t>Status_SteeringAngle</t>
  </si>
  <si>
    <t>Status_DrivingDirection</t>
  </si>
  <si>
    <t>Status_CharacteristicSpeed</t>
  </si>
  <si>
    <t>SensorStatus</t>
  </si>
  <si>
    <t>Lateral sensor position (AUTOSAR)</t>
  </si>
  <si>
    <t>Longitudinal sensor position (AUTOSAR)</t>
  </si>
  <si>
    <t>Vertical sensor position (AUTOSAR)</t>
  </si>
  <si>
    <t>Sensor yaw angle (AUTOSAR)</t>
  </si>
  <si>
    <t>Sensor pitch angle (AUTOSAR)</t>
  </si>
  <si>
    <t>Orientation of plug</t>
  </si>
  <si>
    <t>Vehicle length</t>
  </si>
  <si>
    <t>Vehicle width</t>
  </si>
  <si>
    <t>Vehicle height</t>
  </si>
  <si>
    <t>Vehicle wheelbase</t>
  </si>
  <si>
    <t>Maximum detection distance</t>
  </si>
  <si>
    <t>Center frequency</t>
  </si>
  <si>
    <t>Cycle time</t>
  </si>
  <si>
    <t>Cycle offset</t>
  </si>
  <si>
    <t>Country code</t>
  </si>
  <si>
    <t>Power saving in standstill</t>
  </si>
  <si>
    <t>0 = Off
1 = On</t>
  </si>
  <si>
    <t>Sensor IP address</t>
  </si>
  <si>
    <t>0 = Ignore parameters
1 = Use parameters</t>
  </si>
  <si>
    <t>Flag if new sensor mounting position shall be configured</t>
  </si>
  <si>
    <t>Flag if new vehicle parameters position shall be configured</t>
  </si>
  <si>
    <t>Flag if new radar parameter shall be configured</t>
  </si>
  <si>
    <t>Flag if new IP address shall be configured</t>
  </si>
  <si>
    <t>Counter that counts up if new configuration has been received and accepted</t>
  </si>
  <si>
    <t>Only Header 1st Part. No SOME/IP or E2E.</t>
  </si>
  <si>
    <t>0 = Low (76.23 GHz)
1 = Mid (76.48 GHz)
2 = High (76.73 GHz)</t>
  </si>
  <si>
    <t>Center frequency (if MaximumDistance &lt; 190 m only Mid can be selected)</t>
  </si>
  <si>
    <t>1 = Worldwide
2 = Japan</t>
  </si>
  <si>
    <t>Aln_Status</t>
  </si>
  <si>
    <t>Status of alignment</t>
  </si>
  <si>
    <t>0: ALIGNMENT_INIT
1: ALIGNMENT_OK
2: ALIGNMENT_NOTOK</t>
  </si>
  <si>
    <t>1: SYNC_OK
2: SYNC_NEVERSYNC
3: SYNC_LOST</t>
  </si>
  <si>
    <t>0: VDY_OK
1: VDY_NOTOK</t>
  </si>
  <si>
    <t>Signals if current VDY is OK or timed out</t>
  </si>
  <si>
    <t>Signals if Radar Status is OK</t>
  </si>
  <si>
    <t>0: STATE_INIT
1: STATE_OK
2: STATE_INVALID</t>
  </si>
  <si>
    <t>0 = PLUG_RIGHT
1 = PLUG_LEFT</t>
  </si>
  <si>
    <t>1.0</t>
  </si>
  <si>
    <t>Initial release version</t>
  </si>
  <si>
    <t>ARS548 Ethernet Interface</t>
  </si>
  <si>
    <t>ARS548 - Messages</t>
  </si>
  <si>
    <t>ARS548 - Detection</t>
  </si>
  <si>
    <t>ARS548 - Detection List</t>
  </si>
  <si>
    <t>ARS548 - Object List</t>
  </si>
  <si>
    <t>ARS548 - Object</t>
  </si>
  <si>
    <t>ARS548 - Acceleration Lateral CoG</t>
  </si>
  <si>
    <t>ARS548 - Acceleration Longitudinal CoG</t>
  </si>
  <si>
    <t xml:space="preserve">ARS548 - CharacteristicSpeed  </t>
  </si>
  <si>
    <t xml:space="preserve">ARS548 - DrivingDirection  </t>
  </si>
  <si>
    <t xml:space="preserve">ARS548 - SteeringAngleFrontAxle  </t>
  </si>
  <si>
    <t xml:space="preserve">ARS548 - VelocityVehicle  </t>
  </si>
  <si>
    <t>ARS548 - Yaw Rate</t>
  </si>
  <si>
    <t>Timestamp Sync Status</t>
  </si>
  <si>
    <t>Unaligned Detection Azimuth Angle</t>
  </si>
  <si>
    <t>Unaligned Detection Elevation Angle</t>
  </si>
  <si>
    <t>Detection RCS</t>
  </si>
  <si>
    <t>0: Standstill
1: Forward
2: Backwards</t>
  </si>
  <si>
    <t>1.1</t>
  </si>
  <si>
    <t>Checksum (E2E Profile 7) (Reserved)</t>
  </si>
  <si>
    <t>Len (E2E Profile 7) (Reserved)</t>
  </si>
  <si>
    <t>SQC (E2E Profile 7) (Reserved)</t>
  </si>
  <si>
    <t>Data ID (E2E Profile 7) (Reserved)</t>
  </si>
  <si>
    <t>Signals if current VDY is OK or timed out. (Unused)</t>
  </si>
  <si>
    <t>Fixed some errors in the signal description and physical limits</t>
  </si>
  <si>
    <t>Header (16 Bytes)</t>
  </si>
  <si>
    <t>SOME/IP Header (8 Bytes)</t>
  </si>
  <si>
    <t>end of header 1st part</t>
  </si>
  <si>
    <t xml:space="preserve"> Header 1st Part
+ SOME/IP Header</t>
  </si>
  <si>
    <t>Messages --&gt; PDU Length</t>
  </si>
  <si>
    <t>Payload [Bytes] + 8.</t>
  </si>
  <si>
    <t>CRC-64 (ECMA)
Poly: 0x42F0E1EBA9EA3693
Input Data for CRC: SOME/IP Header, SOME/IP Payload (without CRC field).</t>
  </si>
  <si>
    <t>Identical with Length in Header.</t>
  </si>
  <si>
    <t>1.2</t>
  </si>
  <si>
    <t>Reserved (Configure as 2852025457 or 169.254.116.113)</t>
  </si>
  <si>
    <t>Added default IP addresses in document.
Set vertical minimum mounting position to 0,01m</t>
  </si>
  <si>
    <t>Software version (major)</t>
  </si>
  <si>
    <t>Software version (minor)</t>
  </si>
  <si>
    <t>Software version (patch)</t>
  </si>
  <si>
    <t>SWVersion_Major</t>
  </si>
  <si>
    <t>SWVersion_Minor</t>
  </si>
  <si>
    <t>SWVersion_Patch</t>
  </si>
  <si>
    <t>Status_VoltageStatus</t>
  </si>
  <si>
    <t>Status_TemperatureStatus</t>
  </si>
  <si>
    <t>Status_BlockageStatus</t>
  </si>
  <si>
    <t>Bitfield to report under- and overvoltage errors</t>
  </si>
  <si>
    <t>Bitfield to report under- and overtemperature errors</t>
  </si>
  <si>
    <t>0x01: Current undervoltage
0x02: Past undervoltage
0x04: Current overvoltage
0x08: Past overvoltage</t>
  </si>
  <si>
    <t>0x01: Current undertemperature
0x02: Past undertemperature
0x04: Current overtemperature
0x08: Past overtemperature</t>
  </si>
  <si>
    <t>Current blockage state and blockage self test state.</t>
  </si>
  <si>
    <t>Blockage state (mask 0x0F)
0x00: Blind
0x01: High
0x02: Mid
0x03: Low
0x04: None
Selftest state (mask 0xF0)
0x00: Selftest failed
0x10: Selftest passed
0x20: Selftest ongoing</t>
  </si>
  <si>
    <t>1.3</t>
  </si>
  <si>
    <t>TBD</t>
  </si>
  <si>
    <t>Status_RadarStatus</t>
  </si>
  <si>
    <t>Added new signals in status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</si>
</sst>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theme="4" tint="0.59999389629810485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</cellStyleXfs>
  <cellXfs count="271">
    <xf numFmtId="0" fontId="0" fillId="0" borderId="0" xfId="0"/>
    <xf numFmtId="0" fontId="3" fillId="0" borderId="0" xfId="0" applyFont="1"/>
    <xf numFmtId="0" fontId="5" fillId="0" borderId="0" xfId="3" applyFont="1"/>
    <xf numFmtId="0" fontId="5" fillId="0" borderId="0" xfId="0" applyFont="1"/>
    <xf numFmtId="0" fontId="5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0" fontId="0" fillId="0" borderId="0" xfId="0" applyAlignment="1">
      <alignment vertical="center"/>
    </xf>
    <xf numFmtId="0" fontId="6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1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4" applyBorder="1" applyAlignment="1">
      <alignment horizontal="right" vertical="center"/>
    </xf>
    <xf numFmtId="0" fontId="0" fillId="0" borderId="0" xfId="0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 vertical="center"/>
    </xf>
    <xf numFmtId="0" fontId="8" fillId="0" borderId="0" xfId="4" applyFill="1" applyBorder="1" applyAlignment="1">
      <alignment horizontal="center" vertical="center"/>
    </xf>
    <xf numFmtId="0" fontId="3" fillId="0" borderId="0" xfId="3" applyFont="1" applyAlignment="1">
      <alignment horizontal="center" vertical="center" wrapText="1"/>
    </xf>
    <xf numFmtId="0" fontId="3" fillId="0" borderId="0" xfId="3" applyFont="1" applyAlignment="1">
      <alignment horizontal="right" vertical="center" wrapText="1"/>
    </xf>
    <xf numFmtId="0" fontId="8" fillId="0" borderId="0" xfId="4" applyFill="1" applyBorder="1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6" fillId="0" borderId="0" xfId="3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11" borderId="12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1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12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vertical="center"/>
    </xf>
    <xf numFmtId="0" fontId="0" fillId="18" borderId="9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3" fillId="17" borderId="4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/>
    </xf>
    <xf numFmtId="0" fontId="0" fillId="13" borderId="10" xfId="0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left"/>
    </xf>
    <xf numFmtId="0" fontId="8" fillId="0" borderId="0" xfId="4" applyFill="1" applyBorder="1" applyAlignment="1">
      <alignment horizontal="left" vertical="center"/>
    </xf>
    <xf numFmtId="0" fontId="6" fillId="0" borderId="0" xfId="3" applyFont="1" applyAlignment="1">
      <alignment horizontal="left"/>
    </xf>
    <xf numFmtId="0" fontId="8" fillId="0" borderId="0" xfId="4" applyAlignment="1">
      <alignment vertical="center" wrapText="1"/>
    </xf>
    <xf numFmtId="0" fontId="6" fillId="0" borderId="43" xfId="0" applyFont="1" applyBorder="1" applyAlignment="1">
      <alignment vertical="center"/>
    </xf>
    <xf numFmtId="0" fontId="6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" fontId="0" fillId="0" borderId="0" xfId="0" quotePrefix="1" applyNumberForma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0" xfId="1" quotePrefix="1" applyFont="1" applyAlignment="1">
      <alignment horizontal="center" vertical="center" wrapText="1"/>
    </xf>
    <xf numFmtId="0" fontId="0" fillId="0" borderId="0" xfId="1" applyFont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/>
    </xf>
    <xf numFmtId="0" fontId="6" fillId="0" borderId="0" xfId="4" applyFont="1" applyFill="1" applyBorder="1" applyAlignment="1">
      <alignment horizontal="center"/>
    </xf>
    <xf numFmtId="0" fontId="6" fillId="0" borderId="0" xfId="3" applyFont="1" applyAlignment="1">
      <alignment horizontal="left" vertical="center" wrapText="1"/>
    </xf>
    <xf numFmtId="0" fontId="6" fillId="0" borderId="0" xfId="3" applyFont="1" applyAlignment="1">
      <alignment horizontal="center" vertical="center"/>
    </xf>
    <xf numFmtId="0" fontId="8" fillId="0" borderId="0" xfId="4" applyFill="1" applyBorder="1" applyAlignment="1">
      <alignment vertical="center"/>
    </xf>
    <xf numFmtId="0" fontId="6" fillId="0" borderId="0" xfId="4" applyFont="1" applyFill="1" applyBorder="1" applyAlignment="1">
      <alignment horizontal="center" vertical="center"/>
    </xf>
    <xf numFmtId="0" fontId="0" fillId="5" borderId="3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2" fillId="0" borderId="0" xfId="0" applyFont="1" applyAlignment="1">
      <alignment horizontal="left" vertical="center" wrapText="1" indent="1"/>
    </xf>
    <xf numFmtId="0" fontId="0" fillId="0" borderId="4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8" fillId="0" borderId="0" xfId="4" applyAlignment="1">
      <alignment horizontal="center" vertical="center" wrapText="1"/>
    </xf>
    <xf numFmtId="0" fontId="6" fillId="0" borderId="0" xfId="3" applyFont="1" applyAlignment="1">
      <alignment horizontal="left" vertical="center"/>
    </xf>
    <xf numFmtId="0" fontId="7" fillId="0" borderId="0" xfId="3" applyFont="1" applyAlignment="1">
      <alignment vertical="center"/>
    </xf>
    <xf numFmtId="0" fontId="6" fillId="0" borderId="0" xfId="3" applyNumberFormat="1" applyFont="1" applyFill="1" applyAlignment="1">
      <alignment horizontal="center" vertical="center"/>
    </xf>
    <xf numFmtId="0" fontId="8" fillId="0" borderId="0" xfId="4" applyFill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5" borderId="34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8" fillId="2" borderId="19" xfId="4" applyFill="1" applyBorder="1" applyAlignment="1">
      <alignment horizontal="left" vertical="center"/>
    </xf>
    <xf numFmtId="0" fontId="8" fillId="2" borderId="1" xfId="4" applyFill="1" applyBorder="1" applyAlignment="1">
      <alignment horizontal="left" vertical="center"/>
    </xf>
    <xf numFmtId="0" fontId="8" fillId="2" borderId="20" xfId="4" applyFill="1" applyBorder="1" applyAlignment="1">
      <alignment horizontal="left" vertical="center"/>
    </xf>
    <xf numFmtId="0" fontId="8" fillId="3" borderId="0" xfId="4" applyFill="1"/>
    <xf numFmtId="0" fontId="0" fillId="12" borderId="34" xfId="0" applyFill="1" applyBorder="1" applyAlignment="1">
      <alignment horizontal="left" vertical="center"/>
    </xf>
    <xf numFmtId="0" fontId="0" fillId="12" borderId="27" xfId="0" applyFill="1" applyBorder="1" applyAlignment="1">
      <alignment horizontal="left" vertical="center"/>
    </xf>
    <xf numFmtId="0" fontId="0" fillId="12" borderId="28" xfId="0" applyFill="1" applyBorder="1" applyAlignment="1">
      <alignment horizontal="left" vertical="center"/>
    </xf>
    <xf numFmtId="0" fontId="0" fillId="20" borderId="32" xfId="0" applyFill="1" applyBorder="1" applyAlignment="1">
      <alignment horizontal="left" vertical="center"/>
    </xf>
    <xf numFmtId="0" fontId="0" fillId="20" borderId="15" xfId="0" applyFill="1" applyBorder="1" applyAlignment="1">
      <alignment horizontal="left" vertical="center"/>
    </xf>
    <xf numFmtId="0" fontId="0" fillId="10" borderId="24" xfId="0" applyFill="1" applyBorder="1" applyAlignment="1">
      <alignment horizontal="left" vertical="center"/>
    </xf>
    <xf numFmtId="0" fontId="0" fillId="20" borderId="33" xfId="0" applyFill="1" applyBorder="1" applyAlignment="1">
      <alignment horizontal="left" vertical="center"/>
    </xf>
    <xf numFmtId="0" fontId="0" fillId="20" borderId="24" xfId="0" applyFill="1" applyBorder="1" applyAlignment="1">
      <alignment horizontal="left" vertical="center"/>
    </xf>
    <xf numFmtId="0" fontId="0" fillId="20" borderId="25" xfId="0" applyFill="1" applyBorder="1" applyAlignment="1">
      <alignment horizontal="left" vertical="center"/>
    </xf>
    <xf numFmtId="0" fontId="8" fillId="18" borderId="32" xfId="4" applyFill="1" applyBorder="1" applyAlignment="1">
      <alignment horizontal="left" vertical="center"/>
    </xf>
    <xf numFmtId="0" fontId="8" fillId="18" borderId="15" xfId="4" applyFill="1" applyBorder="1" applyAlignment="1">
      <alignment horizontal="left" vertical="center"/>
    </xf>
    <xf numFmtId="0" fontId="8" fillId="18" borderId="26" xfId="4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18" borderId="32" xfId="0" applyFill="1" applyBorder="1" applyAlignment="1">
      <alignment horizontal="left" vertical="center"/>
    </xf>
    <xf numFmtId="0" fontId="0" fillId="18" borderId="15" xfId="0" applyFill="1" applyBorder="1" applyAlignment="1">
      <alignment horizontal="left" vertical="center"/>
    </xf>
    <xf numFmtId="0" fontId="8" fillId="3" borderId="16" xfId="4" applyFill="1" applyBorder="1" applyAlignment="1">
      <alignment horizontal="left" vertical="center"/>
    </xf>
    <xf numFmtId="0" fontId="8" fillId="3" borderId="17" xfId="4" applyFill="1" applyBorder="1" applyAlignment="1">
      <alignment horizontal="left" vertical="center"/>
    </xf>
    <xf numFmtId="0" fontId="8" fillId="3" borderId="18" xfId="4" applyFill="1" applyBorder="1" applyAlignment="1">
      <alignment horizontal="left" vertical="center"/>
    </xf>
    <xf numFmtId="0" fontId="0" fillId="19" borderId="35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5" borderId="32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6" borderId="32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10" fillId="4" borderId="29" xfId="0" applyFont="1" applyFill="1" applyBorder="1" applyAlignment="1">
      <alignment horizontal="left" vertical="center"/>
    </xf>
    <xf numFmtId="0" fontId="10" fillId="4" borderId="30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0" fillId="20" borderId="34" xfId="0" applyFill="1" applyBorder="1" applyAlignment="1">
      <alignment horizontal="left" vertical="center"/>
    </xf>
    <xf numFmtId="0" fontId="0" fillId="20" borderId="27" xfId="0" applyFill="1" applyBorder="1" applyAlignment="1">
      <alignment horizontal="left" vertical="center"/>
    </xf>
    <xf numFmtId="0" fontId="0" fillId="20" borderId="28" xfId="0" applyFill="1" applyBorder="1" applyAlignment="1">
      <alignment horizontal="left" vertical="center"/>
    </xf>
    <xf numFmtId="0" fontId="0" fillId="5" borderId="26" xfId="0" applyFill="1" applyBorder="1" applyAlignment="1">
      <alignment horizontal="left" vertical="center"/>
    </xf>
    <xf numFmtId="0" fontId="0" fillId="6" borderId="32" xfId="0" applyFill="1" applyBorder="1" applyAlignment="1">
      <alignment horizontal="left" vertical="center" wrapText="1"/>
    </xf>
    <xf numFmtId="0" fontId="0" fillId="10" borderId="16" xfId="0" applyFill="1" applyBorder="1" applyAlignment="1">
      <alignment vertical="center" wrapText="1"/>
    </xf>
    <xf numFmtId="0" fontId="0" fillId="10" borderId="17" xfId="0" applyFill="1" applyBorder="1" applyAlignment="1">
      <alignment vertical="center"/>
    </xf>
    <xf numFmtId="0" fontId="0" fillId="12" borderId="19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0" fillId="12" borderId="20" xfId="0" applyFill="1" applyBorder="1" applyAlignment="1">
      <alignment horizontal="left" vertical="center"/>
    </xf>
    <xf numFmtId="0" fontId="0" fillId="3" borderId="32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12" borderId="27" xfId="0" applyFill="1" applyBorder="1" applyAlignment="1">
      <alignment horizontal="left"/>
    </xf>
    <xf numFmtId="0" fontId="0" fillId="3" borderId="33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15" borderId="35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12" borderId="15" xfId="0" applyFill="1" applyBorder="1" applyAlignment="1">
      <alignment horizontal="left" vertical="center"/>
    </xf>
    <xf numFmtId="0" fontId="0" fillId="10" borderId="15" xfId="0" applyFill="1" applyBorder="1" applyAlignment="1">
      <alignment horizontal="left"/>
    </xf>
    <xf numFmtId="0" fontId="8" fillId="10" borderId="19" xfId="4" applyFill="1" applyBorder="1" applyAlignment="1">
      <alignment horizontal="left" vertical="center"/>
    </xf>
    <xf numFmtId="0" fontId="8" fillId="10" borderId="1" xfId="4" applyFill="1" applyBorder="1" applyAlignment="1">
      <alignment horizontal="left" vertical="center"/>
    </xf>
    <xf numFmtId="0" fontId="8" fillId="10" borderId="20" xfId="4" applyFill="1" applyBorder="1" applyAlignment="1">
      <alignment horizontal="left" vertical="center"/>
    </xf>
    <xf numFmtId="0" fontId="3" fillId="13" borderId="0" xfId="0" applyFont="1" applyFill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 vertical="center" wrapText="1"/>
    </xf>
    <xf numFmtId="0" fontId="3" fillId="17" borderId="14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10" fillId="4" borderId="41" xfId="0" applyFont="1" applyFill="1" applyBorder="1" applyAlignment="1">
      <alignment horizontal="left" vertical="center"/>
    </xf>
    <xf numFmtId="0" fontId="10" fillId="4" borderId="42" xfId="0" applyFont="1" applyFill="1" applyBorder="1" applyAlignment="1">
      <alignment horizontal="left" vertical="center"/>
    </xf>
    <xf numFmtId="0" fontId="0" fillId="12" borderId="32" xfId="0" applyFill="1" applyBorder="1" applyAlignment="1">
      <alignment horizontal="left" vertical="center" wrapText="1"/>
    </xf>
    <xf numFmtId="0" fontId="0" fillId="12" borderId="15" xfId="0" applyFill="1" applyBorder="1" applyAlignment="1">
      <alignment horizontal="left" vertical="center" wrapText="1"/>
    </xf>
    <xf numFmtId="0" fontId="0" fillId="12" borderId="38" xfId="0" applyFill="1" applyBorder="1" applyAlignment="1">
      <alignment horizontal="left" vertical="center" wrapText="1"/>
    </xf>
    <xf numFmtId="0" fontId="0" fillId="10" borderId="32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10" borderId="2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0" fillId="10" borderId="33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20" borderId="40" xfId="0" applyFill="1" applyBorder="1" applyAlignment="1">
      <alignment horizontal="left" vertical="center" wrapText="1"/>
    </xf>
    <xf numFmtId="0" fontId="0" fillId="20" borderId="39" xfId="0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top" wrapText="1"/>
    </xf>
    <xf numFmtId="0" fontId="3" fillId="13" borderId="0" xfId="0" applyFont="1" applyFill="1" applyAlignment="1">
      <alignment horizontal="center" vertical="top" wrapText="1"/>
    </xf>
    <xf numFmtId="0" fontId="3" fillId="13" borderId="11" xfId="0" applyFont="1" applyFill="1" applyBorder="1" applyAlignment="1">
      <alignment horizontal="center" vertical="top" wrapText="1"/>
    </xf>
    <xf numFmtId="0" fontId="3" fillId="13" borderId="5" xfId="0" applyFont="1" applyFill="1" applyBorder="1" applyAlignment="1">
      <alignment horizontal="center" vertical="top" wrapText="1"/>
    </xf>
    <xf numFmtId="0" fontId="3" fillId="13" borderId="6" xfId="0" applyFont="1" applyFill="1" applyBorder="1" applyAlignment="1">
      <alignment horizontal="center" vertical="top" wrapText="1"/>
    </xf>
    <xf numFmtId="0" fontId="0" fillId="6" borderId="1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4" applyAlignment="1">
      <alignment horizontal="center" vertical="center" wrapText="1"/>
    </xf>
  </cellXfs>
  <cellStyles count="5">
    <cellStyle name="Link" xfId="4" builtinId="8"/>
    <cellStyle name="Normal 2" xfId="3" xr:uid="{00000000-0005-0000-0000-000002000000}"/>
    <cellStyle name="Standard" xfId="0" builtinId="0"/>
    <cellStyle name="Standard 2" xfId="1" xr:uid="{00000000-0005-0000-0000-000003000000}"/>
    <cellStyle name="Standard 3" xfId="2" xr:uid="{00000000-0005-0000-0000-000004000000}"/>
  </cellStyles>
  <dxfs count="5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double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z val="11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1"/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z val="11"/>
        <color auto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CCECFF"/>
      <color rgb="FFCCFF99"/>
      <color rgb="FF99FFCC"/>
      <color rgb="FF00FFCC"/>
      <color rgb="FFFFCCCC"/>
      <color rgb="FFFFCC66"/>
      <color rgb="FFFEF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-9525</xdr:rowOff>
    </xdr:from>
    <xdr:to>
      <xdr:col>10</xdr:col>
      <xdr:colOff>257175</xdr:colOff>
      <xdr:row>12</xdr:row>
      <xdr:rowOff>104775</xdr:rowOff>
    </xdr:to>
    <xdr:pic>
      <xdr:nvPicPr>
        <xdr:cNvPr id="3" name="Bild 2">
          <a:extLst>
            <a:ext uri="{FF2B5EF4-FFF2-40B4-BE49-F238E27FC236}">
              <a16:creationId xmlns:a16="http://schemas.microsoft.com/office/drawing/2014/main" id="{9567668A-396D-498A-9B45-35BDAD810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-9525"/>
          <a:ext cx="6353175" cy="24003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12</xdr:row>
      <xdr:rowOff>161925</xdr:rowOff>
    </xdr:from>
    <xdr:to>
      <xdr:col>6</xdr:col>
      <xdr:colOff>561477</xdr:colOff>
      <xdr:row>32</xdr:row>
      <xdr:rowOff>142401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05B40C0-F45A-4A06-A400-BED17EA64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2447925"/>
          <a:ext cx="3980952" cy="3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209550</xdr:colOff>
      <xdr:row>12</xdr:row>
      <xdr:rowOff>114300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E8C06759-50EC-48A7-A220-608E32CB2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05550" cy="240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6</xdr:col>
      <xdr:colOff>323352</xdr:colOff>
      <xdr:row>32</xdr:row>
      <xdr:rowOff>170976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9C91368-6BCD-4228-9140-18D697729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3980952" cy="37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60B013-E374-43B7-9360-BC177D4EABE9}" name="Tabelle7" displayName="Tabelle7" ref="A3:C7" totalsRowShown="0">
  <autoFilter ref="A3:C7" xr:uid="{812BEC7E-16EF-4FF8-AC61-50A00A139EC9}"/>
  <tableColumns count="3">
    <tableColumn id="1" xr3:uid="{CF848209-D4F6-45DF-BF54-6CC16F35A6F0}" name="Date" dataDxfId="526"/>
    <tableColumn id="2" xr3:uid="{5B70C902-B8E7-4735-B03D-3FC890D812C8}" name="Version" dataDxfId="525"/>
    <tableColumn id="3" xr3:uid="{350A670B-C4F9-4838-8588-36FC43881EE2}" name="Comment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530490-89CA-4762-A3D3-D475FA399A6E}" name="Tabelle61523579" displayName="Tabelle61523579" ref="A3:T10" totalsRowShown="0" headerRowDxfId="251" dataDxfId="250">
  <autoFilter ref="A3:T10" xr:uid="{A08FA2C7-C71F-4E73-9B04-FB0075A2DE09}"/>
  <tableColumns count="20">
    <tableColumn id="1" xr3:uid="{3F830161-7DC5-4ADC-8EFA-E7B89F592A7A}" name="PDU" dataDxfId="249" totalsRowDxfId="248"/>
    <tableColumn id="2" xr3:uid="{25ED1927-2459-4933-9BA7-E6996450838F}" name="Signal" dataDxfId="247" totalsRowDxfId="246"/>
    <tableColumn id="3" xr3:uid="{9F90FDDC-7ED8-4E77-85A4-8AA10B71AD43}" name="Description" dataDxfId="245" totalsRowDxfId="244"/>
    <tableColumn id="4" xr3:uid="{82AC7573-4DA1-4AED-9321-FB529F538DD7}" name="ArrayLen" dataDxfId="243" totalsRowDxfId="242"/>
    <tableColumn id="12" xr3:uid="{ACBE8937-EC23-40A1-9463-08EC5E96F2E0}" name="BitPos" dataDxfId="241" totalsRowDxfId="240"/>
    <tableColumn id="5" xr3:uid="{351D6BD5-D600-4271-9D04-BCF9D24F82D7}" name="BitSize" dataDxfId="239" totalsRowDxfId="238"/>
    <tableColumn id="16" xr3:uid="{99D2EF37-023E-41EA-9C4A-C70CF1B43607}" name="Endianess" dataDxfId="237" totalsRowDxfId="236"/>
    <tableColumn id="13" xr3:uid="{B48A7B36-EDBB-4E64-8EAE-F50586DF625E}" name="Type" dataDxfId="235" totalsRowDxfId="234"/>
    <tableColumn id="18" xr3:uid="{B492370C-A5B3-4C3D-B0EC-298515356FD4}" name="Num1" dataDxfId="233" totalsRowDxfId="232"/>
    <tableColumn id="21" xr3:uid="{0A2AFFD3-DC95-49A2-BDB9-783B3D1CF04C}" name="Num2" dataDxfId="231" totalsRowDxfId="230"/>
    <tableColumn id="22" xr3:uid="{04D2FEFD-D4BC-4E74-BD29-184FE8D1CBE0}" name="Den" dataDxfId="229" totalsRowDxfId="228"/>
    <tableColumn id="6" xr3:uid="{07A0351D-008F-4ED9-A573-7C10EF50E77B}" name="Lower" dataDxfId="227" totalsRowDxfId="226"/>
    <tableColumn id="7" xr3:uid="{4A5150EF-5A9D-4716-A136-519FE002FC6C}" name="Upper" dataDxfId="225" totalsRowDxfId="224">
      <calculatedColumnFormula>2^(Tabelle61523579[[#This Row],[BitSize]]/Tabelle61523579[[#This Row],[ArrayLen]])-2</calculatedColumnFormula>
    </tableColumn>
    <tableColumn id="10" xr3:uid="{8537B06C-6AC2-44A5-89BC-724624EE85EE}" name="MinPhys" dataDxfId="223" totalsRowDxfId="222"/>
    <tableColumn id="11" xr3:uid="{DEC0BAD7-EF95-4C9B-9F8D-BB07C8CE8214}" name="MaxPhys" dataDxfId="221" totalsRowDxfId="220"/>
    <tableColumn id="8" xr3:uid="{6F61B546-F1F3-4ED3-B8F4-AA609678E556}" name="Resolution" dataDxfId="219" totalsRowDxfId="218">
      <calculatedColumnFormula>(Tabelle61523579[[#This Row],[MaxPhys]]-Tabelle61523579[[#This Row],[MinPhys]])/Tabelle61523579[[#This Row],[Upper]]</calculatedColumnFormula>
    </tableColumn>
    <tableColumn id="19" xr3:uid="{F156224C-89B2-437F-9B84-5408282F9B06}" name="Unit" dataDxfId="217" totalsRowDxfId="216"/>
    <tableColumn id="17" xr3:uid="{BEB12CA0-FA79-40DC-BEBD-0E10155A3A80}" name="UnitRef" dataDxfId="215" totalsRowDxfId="214"/>
    <tableColumn id="23" xr3:uid="{33D7F7F0-8B3F-4FCF-B39D-9052775F7AB8}" name="Offset" dataDxfId="213" totalsRowDxfId="212"/>
    <tableColumn id="20" xr3:uid="{487D0279-80B6-412A-816E-808C29C71080}" name="Texttable" dataDxfId="211" totalsRowDxfId="210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E59161-BA22-4279-8790-1D98F2D502FE}" name="Tabelle6152357910" displayName="Tabelle6152357910" ref="A3:T7" totalsRowShown="0" headerRowDxfId="209" dataDxfId="208">
  <autoFilter ref="A3:T7" xr:uid="{A08FA2C7-C71F-4E73-9B04-FB0075A2DE09}"/>
  <tableColumns count="20">
    <tableColumn id="1" xr3:uid="{26D83BD3-18C1-489F-AB28-406B46AB6FEE}" name="PDU" dataDxfId="207" totalsRowDxfId="206"/>
    <tableColumn id="2" xr3:uid="{476AE8FE-E3F2-444C-AA5A-8C1FDC2A730A}" name="Signal" dataDxfId="205" totalsRowDxfId="204"/>
    <tableColumn id="3" xr3:uid="{5B9D14B2-031F-4405-A9CA-60B5972728BB}" name="Description" dataDxfId="203" totalsRowDxfId="202"/>
    <tableColumn id="4" xr3:uid="{A9608B64-8C22-47E8-A5C5-5423412E4C19}" name="ArrayLen" dataDxfId="201" totalsRowDxfId="200"/>
    <tableColumn id="12" xr3:uid="{BBD74FE3-44DA-4E3E-AF77-420449219044}" name="BitPos" dataDxfId="199" totalsRowDxfId="198"/>
    <tableColumn id="5" xr3:uid="{EE62AA35-875E-4D5C-9EAB-221497AEFB3C}" name="BitSize" dataDxfId="197" totalsRowDxfId="196"/>
    <tableColumn id="16" xr3:uid="{A7E77852-EFE9-421C-895F-26D6CE7B4E99}" name="Endianess" dataDxfId="195" totalsRowDxfId="194"/>
    <tableColumn id="13" xr3:uid="{BC8F68D5-B57E-44BA-B5FC-4059F0EBC8FE}" name="Type" dataDxfId="193" totalsRowDxfId="192"/>
    <tableColumn id="18" xr3:uid="{1B21E729-CA64-40F1-9756-B35B763991BB}" name="Num1" dataDxfId="191" totalsRowDxfId="190"/>
    <tableColumn id="21" xr3:uid="{82EEAD2D-8A52-4618-B705-1A2A4420A3BA}" name="Num2" dataDxfId="189" totalsRowDxfId="188"/>
    <tableColumn id="22" xr3:uid="{4B7D48EE-A796-4D51-8265-300E0ACFFC30}" name="Den" dataDxfId="187" totalsRowDxfId="186"/>
    <tableColumn id="6" xr3:uid="{1E3EFF25-0BF4-409C-BEAB-8A1E5A7BA4FF}" name="Lower" dataDxfId="185" totalsRowDxfId="184"/>
    <tableColumn id="7" xr3:uid="{864C002D-BCB4-4F2C-901B-062C5B21E284}" name="Upper" dataDxfId="183" totalsRowDxfId="182">
      <calculatedColumnFormula>2^(Tabelle6152357910[[#This Row],[BitSize]]/Tabelle6152357910[[#This Row],[ArrayLen]])-2</calculatedColumnFormula>
    </tableColumn>
    <tableColumn id="10" xr3:uid="{0AEABB50-2A83-43CD-8DA0-F63FAEFF035C}" name="MinPhys" dataDxfId="181" totalsRowDxfId="180"/>
    <tableColumn id="11" xr3:uid="{3672E54E-8680-4B17-87EB-6BB04717423A}" name="MaxPhys" dataDxfId="179" totalsRowDxfId="178"/>
    <tableColumn id="8" xr3:uid="{79DF36D5-97F6-4A29-9D6D-DF6E4A80DC3B}" name="Resolution" dataDxfId="177" totalsRowDxfId="176">
      <calculatedColumnFormula>(Tabelle6152357910[[#This Row],[MaxPhys]]-Tabelle6152357910[[#This Row],[MinPhys]])/Tabelle6152357910[[#This Row],[Upper]]</calculatedColumnFormula>
    </tableColumn>
    <tableColumn id="19" xr3:uid="{4EA1D027-0CB7-4E1A-B91A-4CB257BD6E4A}" name="Unit" dataDxfId="175" totalsRowDxfId="174"/>
    <tableColumn id="17" xr3:uid="{ABA91737-B35B-4652-B2C1-5291CECFD3F8}" name="UnitRef" dataDxfId="173" totalsRowDxfId="172"/>
    <tableColumn id="23" xr3:uid="{A7C3487D-E703-4F15-A9FF-413251C9AF5F}" name="Offset" dataDxfId="171" totalsRowDxfId="170"/>
    <tableColumn id="20" xr3:uid="{BF1FDE61-B50D-403D-BA77-EC797ADC3441}" name="Texttable" dataDxfId="169" totalsRowDxfId="168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C7D043-37AC-4336-8B18-1F5F9E4E8660}" name="Tabelle615235791011" displayName="Tabelle615235791011" ref="A3:T6" totalsRowShown="0" headerRowDxfId="167" dataDxfId="166">
  <autoFilter ref="A3:T6" xr:uid="{A08FA2C7-C71F-4E73-9B04-FB0075A2DE09}"/>
  <tableColumns count="20">
    <tableColumn id="1" xr3:uid="{AC2EE7A4-4927-40D5-9EB8-47DEB8117BA2}" name="PDU" dataDxfId="165" totalsRowDxfId="164"/>
    <tableColumn id="2" xr3:uid="{400E5FCF-50D0-42E3-8154-6120E26E3A0D}" name="Signal" dataDxfId="163" totalsRowDxfId="162"/>
    <tableColumn id="3" xr3:uid="{DC173135-9239-46CF-AAC7-1B4C1F15129D}" name="Description" dataDxfId="161" totalsRowDxfId="160"/>
    <tableColumn id="4" xr3:uid="{FBAF9646-A300-447B-B3F1-BE73E314DD9A}" name="ArrayLen" dataDxfId="159" totalsRowDxfId="158"/>
    <tableColumn id="12" xr3:uid="{F4315A76-573F-41DF-A819-711BCD59249B}" name="BitPos" dataDxfId="157" totalsRowDxfId="156"/>
    <tableColumn id="5" xr3:uid="{03183622-5164-4557-BFEE-7C4D8EA5AF79}" name="BitSize" dataDxfId="155" totalsRowDxfId="154"/>
    <tableColumn id="16" xr3:uid="{E947C55E-AF75-4BBB-9BC3-0C454480C04C}" name="Endianess" dataDxfId="153" totalsRowDxfId="152"/>
    <tableColumn id="13" xr3:uid="{0BF5816F-9F40-4C55-8FCD-985261B4576A}" name="Type" dataDxfId="151" totalsRowDxfId="150"/>
    <tableColumn id="18" xr3:uid="{CF21B121-D0E6-42EB-AB46-3C6D23FECA7D}" name="Num1" dataDxfId="149" totalsRowDxfId="148"/>
    <tableColumn id="21" xr3:uid="{C0FC447E-96BD-4ABF-8D07-DAF1FCA4B2E4}" name="Num2" dataDxfId="147" totalsRowDxfId="146"/>
    <tableColumn id="22" xr3:uid="{52195C59-AC97-4C5A-967B-941D89EB8C38}" name="Den" dataDxfId="145" totalsRowDxfId="144"/>
    <tableColumn id="6" xr3:uid="{EE5507E2-7F9E-4411-BF69-5853016C0B51}" name="Lower" dataDxfId="143" totalsRowDxfId="142"/>
    <tableColumn id="7" xr3:uid="{C3896156-BCA7-441A-987D-460868741258}" name="Upper" dataDxfId="141" totalsRowDxfId="140">
      <calculatedColumnFormula>2^(Tabelle615235791011[[#This Row],[BitSize]]/Tabelle615235791011[[#This Row],[ArrayLen]])-2</calculatedColumnFormula>
    </tableColumn>
    <tableColumn id="10" xr3:uid="{0D4877D3-B94F-4D2E-88FF-0EC0333D4AF2}" name="MinPhys" dataDxfId="139" totalsRowDxfId="138"/>
    <tableColumn id="11" xr3:uid="{F4AB6B13-C925-4048-BE0F-F6C3A3181D9D}" name="MaxPhys" dataDxfId="137" totalsRowDxfId="136"/>
    <tableColumn id="8" xr3:uid="{F7D0BCAB-A6B8-4C5B-845F-C3D38D0AE7D1}" name="Resolution" dataDxfId="135" totalsRowDxfId="134">
      <calculatedColumnFormula>(Tabelle615235791011[[#This Row],[MaxPhys]]-Tabelle615235791011[[#This Row],[MinPhys]])/Tabelle615235791011[[#This Row],[Upper]]</calculatedColumnFormula>
    </tableColumn>
    <tableColumn id="19" xr3:uid="{E6037DBA-24B0-4E0C-8243-0DE21196A88F}" name="Unit" dataDxfId="133" totalsRowDxfId="132"/>
    <tableColumn id="17" xr3:uid="{F110B341-B4FD-487F-9170-B3D6627C405E}" name="UnitRef" dataDxfId="131" totalsRowDxfId="130"/>
    <tableColumn id="23" xr3:uid="{D9BBDCC6-1564-4706-B433-544F38F3725A}" name="Offset" dataDxfId="129" totalsRowDxfId="128"/>
    <tableColumn id="20" xr3:uid="{3556FE19-4E99-44E0-8A56-B90C23B04B19}" name="Texttable" dataDxfId="127" totalsRowDxfId="126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A99BFC-365C-4F1F-B8A0-E978B45C57F8}" name="Tabelle61523579101112" displayName="Tabelle61523579101112" ref="A3:T10" totalsRowShown="0" headerRowDxfId="125" dataDxfId="124">
  <autoFilter ref="A3:T10" xr:uid="{A08FA2C7-C71F-4E73-9B04-FB0075A2DE09}"/>
  <tableColumns count="20">
    <tableColumn id="1" xr3:uid="{F07ACC9A-1E8F-42A4-B39E-6CE4503E8925}" name="PDU" dataDxfId="123" totalsRowDxfId="122"/>
    <tableColumn id="2" xr3:uid="{13EDB4DD-A881-473F-A3C7-ABA65D7069B0}" name="Signal" dataDxfId="121" totalsRowDxfId="120"/>
    <tableColumn id="3" xr3:uid="{08BB2608-DA6D-4CAC-8CB7-62300E4B03AF}" name="Description" dataDxfId="119" totalsRowDxfId="118"/>
    <tableColumn id="4" xr3:uid="{B8456E5B-144F-497A-AABE-45AC11E737EE}" name="ArrayLen" dataDxfId="117" totalsRowDxfId="116"/>
    <tableColumn id="12" xr3:uid="{2A101165-7B0E-491B-8691-877FF92278C6}" name="BitPos" dataDxfId="115" totalsRowDxfId="114"/>
    <tableColumn id="5" xr3:uid="{24237988-32EA-4AE0-9364-11C08567284A}" name="BitSize" dataDxfId="113" totalsRowDxfId="112"/>
    <tableColumn id="16" xr3:uid="{E92B978F-F4B4-47A8-A6F5-24FD5DEDAF48}" name="Endianess" dataDxfId="111" totalsRowDxfId="110"/>
    <tableColumn id="13" xr3:uid="{FC95EB3E-2E15-48D7-91AD-C54E289C477F}" name="Type" dataDxfId="109" totalsRowDxfId="108"/>
    <tableColumn id="18" xr3:uid="{12BC648F-FC98-4B41-A5F8-76392C00592F}" name="Num1" dataDxfId="107" totalsRowDxfId="106"/>
    <tableColumn id="21" xr3:uid="{5D1C3DB6-35BA-42E0-8C11-79E8D80093D1}" name="Num2" dataDxfId="105" totalsRowDxfId="104"/>
    <tableColumn id="22" xr3:uid="{D7CAF6AB-71FD-4B0B-BA74-8CCAD7F27BB7}" name="Den" dataDxfId="103" totalsRowDxfId="102"/>
    <tableColumn id="6" xr3:uid="{24CBDB7D-5BAE-4E33-9322-7787B7B6EB35}" name="Lower" dataDxfId="101" totalsRowDxfId="100"/>
    <tableColumn id="7" xr3:uid="{91F4269D-963E-4E92-B2A6-CA061EA07853}" name="Upper" dataDxfId="99" totalsRowDxfId="98">
      <calculatedColumnFormula>2^(Tabelle61523579101112[[#This Row],[BitSize]]/Tabelle61523579101112[[#This Row],[ArrayLen]])-2</calculatedColumnFormula>
    </tableColumn>
    <tableColumn id="10" xr3:uid="{1B62C297-0C83-4592-B06D-5CDF5FC7F184}" name="MinPhys" dataDxfId="97" totalsRowDxfId="96"/>
    <tableColumn id="11" xr3:uid="{0EA11257-794D-42E3-B8ED-5AFF13B1E3F4}" name="MaxPhys" dataDxfId="95" totalsRowDxfId="94"/>
    <tableColumn id="8" xr3:uid="{FCCAF899-182C-4840-9D82-F07D5DB97ADE}" name="Resolution" dataDxfId="93" totalsRowDxfId="92">
      <calculatedColumnFormula>(Tabelle61523579101112[[#This Row],[MaxPhys]]-Tabelle61523579101112[[#This Row],[MinPhys]])/Tabelle61523579101112[[#This Row],[Upper]]</calculatedColumnFormula>
    </tableColumn>
    <tableColumn id="19" xr3:uid="{7DFA839B-EF7B-4747-A899-D15F53CE2EA9}" name="Unit" dataDxfId="91" totalsRowDxfId="90"/>
    <tableColumn id="17" xr3:uid="{F6ADFAB3-7F3E-47D0-8A32-C5E606ED8C27}" name="UnitRef" dataDxfId="89" totalsRowDxfId="88"/>
    <tableColumn id="23" xr3:uid="{375CA08C-404D-4671-A30A-C4CD1369085D}" name="Offset" dataDxfId="87" totalsRowDxfId="86"/>
    <tableColumn id="20" xr3:uid="{1D1739BA-BA80-47A9-96A0-D0EFD6A678D9}" name="Texttable" dataDxfId="85" totalsRowDxfId="84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17E505-5712-4ED0-97C7-FC4BC0BF1447}" name="Tabelle6152357910111213" displayName="Tabelle6152357910111213" ref="A3:T9" totalsRowShown="0" headerRowDxfId="83" dataDxfId="82">
  <autoFilter ref="A3:T9" xr:uid="{A08FA2C7-C71F-4E73-9B04-FB0075A2DE09}"/>
  <tableColumns count="20">
    <tableColumn id="1" xr3:uid="{A62A573C-014E-4FD4-A24A-3FD1044C7AE4}" name="PDU" dataDxfId="81" totalsRowDxfId="80"/>
    <tableColumn id="2" xr3:uid="{5F23597D-712F-4795-AAB3-BBCC4CD8B0F6}" name="Signal" dataDxfId="79" totalsRowDxfId="78"/>
    <tableColumn id="3" xr3:uid="{240C3F41-9096-4FAC-A97E-F6497DCF62BA}" name="Description" dataDxfId="77" totalsRowDxfId="76"/>
    <tableColumn id="4" xr3:uid="{D0F8CF00-2F82-46B6-8681-9480CAA6F4D2}" name="ArrayLen" dataDxfId="75" totalsRowDxfId="74"/>
    <tableColumn id="12" xr3:uid="{D6C5A2FD-8980-40F0-87EE-9006858D10B6}" name="BitPos" dataDxfId="73" totalsRowDxfId="72"/>
    <tableColumn id="5" xr3:uid="{D7CEFE18-1F05-43A1-BE2B-F7C353ABD980}" name="BitSize" dataDxfId="71" totalsRowDxfId="70"/>
    <tableColumn id="16" xr3:uid="{DD3B6B5A-4BB7-49A7-A21F-BE938EF719C8}" name="Endianess" dataDxfId="69" totalsRowDxfId="68"/>
    <tableColumn id="13" xr3:uid="{92A9CEF6-E7BE-40E8-8874-94E886BEBBAA}" name="Type" dataDxfId="67" totalsRowDxfId="66"/>
    <tableColumn id="18" xr3:uid="{6395E171-9D6E-4CB4-BB3D-24BE2CE393DD}" name="Num1" dataDxfId="65" totalsRowDxfId="64"/>
    <tableColumn id="21" xr3:uid="{46DDDF65-0E03-4B57-81E5-4D6676637B34}" name="Num2" dataDxfId="63" totalsRowDxfId="62"/>
    <tableColumn id="22" xr3:uid="{FBF1C9E0-99EF-41BE-B232-E24A1084E76F}" name="Den" dataDxfId="61" totalsRowDxfId="60"/>
    <tableColumn id="6" xr3:uid="{5F76150E-E32D-42CC-A86D-D967DEED8EE8}" name="Lower" dataDxfId="59" totalsRowDxfId="58"/>
    <tableColumn id="7" xr3:uid="{539B8817-A952-4823-9A31-24923097DD56}" name="Upper" dataDxfId="57" totalsRowDxfId="56">
      <calculatedColumnFormula>2^(Tabelle6152357910111213[[#This Row],[BitSize]]/Tabelle6152357910111213[[#This Row],[ArrayLen]])-2</calculatedColumnFormula>
    </tableColumn>
    <tableColumn id="10" xr3:uid="{0A5A56A3-33C6-4512-A308-098E4B4D1281}" name="MinPhys" dataDxfId="55" totalsRowDxfId="54"/>
    <tableColumn id="11" xr3:uid="{C2A737F1-13BD-43EB-8F57-EF724D3FC072}" name="MaxPhys" dataDxfId="53" totalsRowDxfId="52"/>
    <tableColumn id="8" xr3:uid="{1637C1F8-8651-4DCC-9E33-DAD2B7F889FB}" name="Resolution" dataDxfId="51" totalsRowDxfId="50">
      <calculatedColumnFormula>(Tabelle6152357910111213[[#This Row],[MaxPhys]]-Tabelle6152357910111213[[#This Row],[MinPhys]])/Tabelle6152357910111213[[#This Row],[Upper]]</calculatedColumnFormula>
    </tableColumn>
    <tableColumn id="19" xr3:uid="{138E2E32-D224-41B4-9B02-6B2F9BCE6338}" name="Unit" dataDxfId="49" totalsRowDxfId="48"/>
    <tableColumn id="17" xr3:uid="{D0414B60-D6B7-4A81-8DE1-BFD8D240B8E0}" name="UnitRef" dataDxfId="47" totalsRowDxfId="46"/>
    <tableColumn id="23" xr3:uid="{61546CB6-1013-4A87-B9DD-0072F575A473}" name="Offset" dataDxfId="45" totalsRowDxfId="44"/>
    <tableColumn id="20" xr3:uid="{1015E99F-A720-4DDA-8634-A514F4BD6202}" name="Texttable" dataDxfId="43" totalsRowDxfId="42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56A676F-24F1-4CA8-A316-01C5552AE5F2}" name="Tabelle615235791011121318" displayName="Tabelle615235791011121318" ref="A3:T10" totalsRowShown="0" headerRowDxfId="41" dataDxfId="40">
  <autoFilter ref="A3:T10" xr:uid="{A08FA2C7-C71F-4E73-9B04-FB0075A2DE09}"/>
  <tableColumns count="20">
    <tableColumn id="1" xr3:uid="{B515D415-4DBE-44DD-AF29-0628F88FB7AA}" name="PDU" dataDxfId="39" totalsRowDxfId="38"/>
    <tableColumn id="2" xr3:uid="{55F69D08-FECB-46FE-88C2-296F3224413D}" name="Signal" dataDxfId="37" totalsRowDxfId="36"/>
    <tableColumn id="3" xr3:uid="{FC5AD1A0-66FA-4761-A837-644A4D8B4C1D}" name="Description" dataDxfId="35" totalsRowDxfId="34"/>
    <tableColumn id="4" xr3:uid="{C8DE8392-9E51-4A27-9F42-BE865B1693C5}" name="ArrayLen" dataDxfId="33" totalsRowDxfId="32"/>
    <tableColumn id="12" xr3:uid="{330DE960-4697-4670-B3C2-61B9915D0FBF}" name="BitPos" dataDxfId="31" totalsRowDxfId="30"/>
    <tableColumn id="5" xr3:uid="{215262F8-82B2-4E48-8430-285246BDE85F}" name="BitSize" dataDxfId="29" totalsRowDxfId="28"/>
    <tableColumn id="16" xr3:uid="{DFA14399-6BB9-407D-9CCE-C6A5D6A9BD63}" name="Endianess" dataDxfId="27" totalsRowDxfId="26"/>
    <tableColumn id="13" xr3:uid="{E0B30B78-8AA1-4345-9249-E72524B41CA3}" name="Type" dataDxfId="25" totalsRowDxfId="24"/>
    <tableColumn id="18" xr3:uid="{0FA2657B-F964-4000-BDE5-BDDB09F1211B}" name="Num1" dataDxfId="23" totalsRowDxfId="22"/>
    <tableColumn id="21" xr3:uid="{A001D344-F908-443D-9707-A886E09E95FD}" name="Num2" dataDxfId="21" totalsRowDxfId="20"/>
    <tableColumn id="22" xr3:uid="{1896DEC0-9425-41DC-B9E1-78A71F557919}" name="Den" dataDxfId="19" totalsRowDxfId="18"/>
    <tableColumn id="6" xr3:uid="{933FEA0E-9BE5-4583-B6CD-228D619D3172}" name="Lower" dataDxfId="17" totalsRowDxfId="16"/>
    <tableColumn id="7" xr3:uid="{FF72A650-1A6A-42CB-81F1-056D9EB36EFA}" name="Upper" dataDxfId="15" totalsRowDxfId="14">
      <calculatedColumnFormula>2^(Tabelle615235791011121318[[#This Row],[BitSize]]/Tabelle615235791011121318[[#This Row],[ArrayLen]])-2</calculatedColumnFormula>
    </tableColumn>
    <tableColumn id="10" xr3:uid="{09B860B1-591A-4019-B877-1D98B92A05C2}" name="MinPhys" dataDxfId="13" totalsRowDxfId="12"/>
    <tableColumn id="11" xr3:uid="{3BE70820-FE18-4762-9E36-BD87C1447203}" name="MaxPhys" dataDxfId="11" totalsRowDxfId="10"/>
    <tableColumn id="8" xr3:uid="{CAF36CB5-6E95-45CA-92D8-10F744D17EC1}" name="Resolution" dataDxfId="9" totalsRowDxfId="8">
      <calculatedColumnFormula>(Tabelle615235791011121318[[#This Row],[MaxPhys]]-Tabelle615235791011121318[[#This Row],[MinPhys]])/Tabelle615235791011121318[[#This Row],[Upper]]</calculatedColumnFormula>
    </tableColumn>
    <tableColumn id="19" xr3:uid="{E43CE935-39A9-4094-8F15-0804BBBA97D0}" name="Unit" dataDxfId="7" totalsRowDxfId="6"/>
    <tableColumn id="17" xr3:uid="{E8274770-F2E5-4A8A-9441-B40DB1F61CFB}" name="UnitRef" dataDxfId="5" totalsRowDxfId="4"/>
    <tableColumn id="23" xr3:uid="{4498B891-4D8B-4AF9-A746-E248FECE75B5}" name="Offset" dataDxfId="3" totalsRowDxfId="2"/>
    <tableColumn id="20" xr3:uid="{AF6185D5-8E2A-4EC1-9A25-5B76AF12F9A7}" name="Texttable" dataDxfId="1" totalsRow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9BC30A-B148-4BBD-893E-07C11F2D74BA}" name="Tabelle3" displayName="Tabelle3" ref="A3:Q14" totalsRowShown="0" headerRowDxfId="524" dataDxfId="523" headerRowCellStyle="Normal 2">
  <tableColumns count="17">
    <tableColumn id="1" xr3:uid="{13697EF3-3898-4219-8313-67EC3B710303}" name="Direction" dataDxfId="522" dataCellStyle="Normal 2"/>
    <tableColumn id="4" xr3:uid="{01D7775E-5B50-40CC-AA8C-A6A9164583E2}" name="Message" dataDxfId="521"/>
    <tableColumn id="5" xr3:uid="{0F9CB1FC-7B9E-433E-8D87-8225061ECF87}" name="Source Port" dataDxfId="520"/>
    <tableColumn id="6" xr3:uid="{55B92F75-61F7-46F7-8439-6F3B6B9E59BD}" name="Destination Port" dataDxfId="519"/>
    <tableColumn id="7" xr3:uid="{DCC6E3BF-32CF-4158-8AA4-559CBBE278F3}" name="Service ID" dataDxfId="518" dataCellStyle="Normal 2"/>
    <tableColumn id="8" xr3:uid="{E4201D52-7B64-4B3F-9C9E-7DAD4EF9A284}" name="Method ID" dataDxfId="517" dataCellStyle="Normal 2"/>
    <tableColumn id="2" xr3:uid="{D795FD09-A808-40E0-82BD-4B639E99EA60}" name="Message ID" dataDxfId="516" dataCellStyle="Normal 2"/>
    <tableColumn id="17" xr3:uid="{4AB6E9DD-F321-4095-992B-C1248CF610EA}" name="PDU Length" dataDxfId="515" dataCellStyle="Normal 2"/>
    <tableColumn id="3" xr3:uid="{6457ED8B-2BBD-4677-94D7-128A554F155D}" name="SOME/IP Payload [Bits]" dataDxfId="514" dataCellStyle="Normal 2"/>
    <tableColumn id="11" xr3:uid="{CF686E38-FFA4-4DC9-AB56-B19C0A623D66}" name="SOME/IP Payload [Bytes]" dataDxfId="513" dataCellStyle="Normal 2"/>
    <tableColumn id="12" xr3:uid="{EB383DA3-ED4C-45DA-B80D-6EFC67991FBE}" name="E2E P07 Length_x000a_[Bytes]" dataDxfId="512" dataCellStyle="Normal 2"/>
    <tableColumn id="15" xr3:uid="{051B8C91-1C1C-4BFC-982A-7F90ADC4F5FC}" name="SOME/IP Length_x000a_[Bytes]" dataDxfId="511" dataCellStyle="Normal 2"/>
    <tableColumn id="13" xr3:uid="{30FA5643-7C65-4157-85F1-7E64CB90F952}" name="UDP Payload _x000a_[Bytes]" dataDxfId="510" dataCellStyle="Normal 2"/>
    <tableColumn id="16" xr3:uid="{DD5135A4-735B-498C-9EE9-66909FEB88E5}" name="UDP Length_x000a_[Bytes]" dataDxfId="509" dataCellStyle="Normal 2"/>
    <tableColumn id="14" xr3:uid="{9AC696EB-CBD8-41A5-9B19-C41DB61A264E}" name="E2E P07_x000a_Data ID (Hex)" dataDxfId="508" dataCellStyle="Normal 2"/>
    <tableColumn id="9" xr3:uid="{FAC87291-2479-4A49-9F10-D056BC760178}" name="E2E P07_x000a_Data ID (Dec)" dataDxfId="507" dataCellStyle="Normal 2"/>
    <tableColumn id="10" xr3:uid="{7D991BFA-090B-4A27-BBC7-6F674B215608}" name="Comment" dataDxfId="506" dataCellStyle="Normal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D2E0AC6-D070-4AB0-B671-6E4EA39461A6}" name="Tabelle615" displayName="Tabelle615" ref="A3:T33" totalsRowShown="0" headerRowDxfId="505" dataDxfId="504">
  <autoFilter ref="A3:T33" xr:uid="{0AC52873-E4E3-486B-BA4F-9C726A91606B}"/>
  <tableColumns count="20">
    <tableColumn id="1" xr3:uid="{6F43CBED-C73F-4F3D-BF08-E96BD6BB7136}" name="PDU" dataDxfId="503" totalsRowDxfId="502"/>
    <tableColumn id="2" xr3:uid="{D0E3A23C-EF72-4BED-81AD-15E3D615D75D}" name="Signal" dataDxfId="501" totalsRowDxfId="500"/>
    <tableColumn id="3" xr3:uid="{F7EBFA2D-0476-4FC8-AC02-447D7EEB9D2F}" name="Description" dataDxfId="499" totalsRowDxfId="498"/>
    <tableColumn id="4" xr3:uid="{7AF0EA7C-0C22-451F-872A-6AD8564B5167}" name="ArrayLen" dataDxfId="497" totalsRowDxfId="496"/>
    <tableColumn id="12" xr3:uid="{3C30029F-24A0-476B-8879-EAE8575F53CD}" name="BitPos" dataDxfId="495" totalsRowDxfId="494"/>
    <tableColumn id="5" xr3:uid="{9DAD1B2B-A615-4C2D-ABD8-02D969AEBC41}" name="BitSize" dataDxfId="493" totalsRowDxfId="492"/>
    <tableColumn id="16" xr3:uid="{E1B05C5E-9848-4B74-9FA2-A587D8E214A8}" name="Endianess" dataDxfId="491" totalsRowDxfId="490"/>
    <tableColumn id="13" xr3:uid="{A079D83B-3559-4948-AA8A-5C7916513567}" name="Type" dataDxfId="489" totalsRowDxfId="488"/>
    <tableColumn id="18" xr3:uid="{14A13F96-5E80-4AAC-8E85-759FE4FEF987}" name="Num1" dataDxfId="487" totalsRowDxfId="486"/>
    <tableColumn id="21" xr3:uid="{1A804475-3A05-4D55-970F-07E81E622F26}" name="Num2" dataDxfId="485" totalsRowDxfId="484"/>
    <tableColumn id="22" xr3:uid="{BE3277D9-970D-489C-A216-37F2228F4BD3}" name="Den" dataDxfId="483" totalsRowDxfId="482"/>
    <tableColumn id="6" xr3:uid="{2E279C57-E4DE-4C5A-A259-6717244DBC50}" name="Lower" dataDxfId="481" totalsRowDxfId="480"/>
    <tableColumn id="7" xr3:uid="{B38227B6-D00A-4EC9-A905-48E31D2B6B7D}" name="Upper" dataDxfId="479" totalsRowDxfId="478">
      <calculatedColumnFormula>2^(Tabelle615[[#This Row],[BitSize]]/Tabelle615[[#This Row],[ArrayLen]])-2</calculatedColumnFormula>
    </tableColumn>
    <tableColumn id="10" xr3:uid="{C266ABA1-BC54-4CF5-B68D-D4310491BD29}" name="MinPhys" dataDxfId="477" totalsRowDxfId="476"/>
    <tableColumn id="11" xr3:uid="{CED80A88-3F90-4EA8-9547-AE93F47ED122}" name="MaxPhys" dataDxfId="475" totalsRowDxfId="474"/>
    <tableColumn id="8" xr3:uid="{41A79BF4-CF7D-49D6-BE9E-7FFEB2E6D0F9}" name="Resolution" dataDxfId="473" totalsRowDxfId="472">
      <calculatedColumnFormula>(Tabelle615[[#This Row],[MaxPhys]]-Tabelle615[[#This Row],[MinPhys]])/Tabelle615[[#This Row],[Upper]]</calculatedColumnFormula>
    </tableColumn>
    <tableColumn id="19" xr3:uid="{88C90EC1-682A-4C74-AF98-87142D492AFA}" name="Unit" dataDxfId="471" totalsRowDxfId="470"/>
    <tableColumn id="17" xr3:uid="{0A3A1BF0-4E04-4A8A-B860-F89858125D8A}" name="UnitRef" dataDxfId="469" totalsRowDxfId="468"/>
    <tableColumn id="23" xr3:uid="{1FAE9212-556A-4827-9E20-030ADAEAD269}" name="Offset" dataDxfId="467" totalsRowDxfId="466"/>
    <tableColumn id="20" xr3:uid="{55A8796C-5ECD-4CFA-8A90-A5D171988192}" name="Texttable" dataDxfId="465" totalsRowDxfId="464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7B8261A-4973-4A43-959B-586D75C673F1}" name="Tabelle516" displayName="Tabelle516" ref="A3:S20" totalsRowShown="0" headerRowDxfId="463" dataDxfId="461" headerRowBorderDxfId="462" tableBorderDxfId="460" dataCellStyle="Standard 2">
  <autoFilter ref="A3:S20" xr:uid="{91D171EF-9BCE-40B5-8593-E379AC405494}"/>
  <tableColumns count="19">
    <tableColumn id="1" xr3:uid="{198622DA-DD38-474D-B8DA-7D356AF6E532}" name="Signal" dataDxfId="459" dataCellStyle="Standard 2"/>
    <tableColumn id="2" xr3:uid="{7A976266-273C-4A03-844C-6B3406A4486A}" name="Description" dataDxfId="458" dataCellStyle="Standard 2"/>
    <tableColumn id="3" xr3:uid="{B2FCC011-8B88-4137-9AA8-4E0051FFC227}" name="ArrayLen" dataDxfId="457" dataCellStyle="Standard 2"/>
    <tableColumn id="11" xr3:uid="{A90C0D9F-E873-4B03-BAA1-52A69BB6A870}" name="BitPos" dataDxfId="456" dataCellStyle="Standard 2"/>
    <tableColumn id="4" xr3:uid="{A64BF90A-13BF-49BE-9417-BE7FED031F97}" name="BitSize" dataDxfId="455" dataCellStyle="Standard 2"/>
    <tableColumn id="15" xr3:uid="{A9750FBA-38BA-499B-94CE-FE4F7EBAA819}" name="Endianess" dataDxfId="454" dataCellStyle="Standard 2"/>
    <tableColumn id="12" xr3:uid="{4CF83865-8F04-4859-89C0-FDABD55E5E95}" name="Type" dataDxfId="453" dataCellStyle="Standard 2"/>
    <tableColumn id="16" xr3:uid="{D4A05F24-5E7B-43D6-88B2-6B27A706E9F1}" name="Num1" dataDxfId="452" dataCellStyle="Standard 2"/>
    <tableColumn id="17" xr3:uid="{9D7DC25D-9CA7-4B5D-8E29-78B7545E05DE}" name="Num2" dataDxfId="451" dataCellStyle="Standard 2"/>
    <tableColumn id="21" xr3:uid="{9253C92A-CC32-4B5F-86EF-57D37891A237}" name="Den" dataDxfId="450" dataCellStyle="Standard 2">
      <calculatedColumnFormula>2^(E4/C4)-2</calculatedColumnFormula>
    </tableColumn>
    <tableColumn id="5" xr3:uid="{1BAB714C-371C-46F1-8116-8FD42DB9093D}" name="Lower" dataDxfId="449" dataCellStyle="Standard 2">
      <calculatedColumnFormula>IF(MID(G4,1,1)="u",0,-(2^(E4/C4)-2)/2)</calculatedColumnFormula>
    </tableColumn>
    <tableColumn id="6" xr3:uid="{5BAF97AE-4539-4EE0-A2CE-0D15D20DEAA8}" name="Upper" dataDxfId="448" dataCellStyle="Standard 2">
      <calculatedColumnFormula>IF(MID(G4,1,1)="u",2^(E4/C4)-2,(2^(E4/C4)-2)/2)</calculatedColumnFormula>
    </tableColumn>
    <tableColumn id="9" xr3:uid="{66852FE7-68C9-441B-BF23-020CBC2D3248}" name="MinPhys" dataDxfId="447" dataCellStyle="Standard 2">
      <calculatedColumnFormula>Tabelle516[[#This Row],[Lower]]*Tabelle516[[#This Row],[Resolution]]+#REF!</calculatedColumnFormula>
    </tableColumn>
    <tableColumn id="10" xr3:uid="{8C2542A4-37ED-4DE5-9EAE-2CC569331E47}" name="MaxPhys" dataDxfId="446" dataCellStyle="Standard 2">
      <calculatedColumnFormula>Tabelle516[[#This Row],[Upper]]*Tabelle516[[#This Row],[Resolution]]+#REF!</calculatedColumnFormula>
    </tableColumn>
    <tableColumn id="7" xr3:uid="{0CA10F02-D71D-457D-8896-E9A304C60114}" name="Resolution" dataDxfId="445" dataCellStyle="Standard 2"/>
    <tableColumn id="18" xr3:uid="{C80FC67D-DCA9-4FB4-B128-69F7F29E8090}" name="Unit" dataDxfId="444" dataCellStyle="Standard 2"/>
    <tableColumn id="22" xr3:uid="{B4E7D9F2-8C9E-4301-99F7-FDFC7FA547BB}" name="UnitRef" dataDxfId="443" dataCellStyle="Standard 2"/>
    <tableColumn id="23" xr3:uid="{561101BA-BBB2-4BA0-832D-1879B5B2F819}" name="Offset" dataDxfId="442" dataCellStyle="Standard 2">
      <calculatedColumnFormula>H4/J4</calculatedColumnFormula>
    </tableColumn>
    <tableColumn id="19" xr3:uid="{08CCC21A-355C-4B76-93E2-AC8219B89905}" name="Texttable" dataDxfId="44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57DDD4-2C38-4056-B000-C14AB33B41D8}" name="Tabelle314" displayName="Tabelle314" ref="A3:T14" totalsRowShown="0" headerRowDxfId="440" dataDxfId="439">
  <autoFilter ref="A3:T14" xr:uid="{DADCE47C-138F-4595-A524-72C4DA131C1E}"/>
  <tableColumns count="20">
    <tableColumn id="1" xr3:uid="{41A6F862-5F0B-4220-9801-67859FD0B0AD}" name="Message" dataDxfId="438" totalsRowDxfId="437"/>
    <tableColumn id="2" xr3:uid="{661B2BC1-E0E4-4C92-A05D-9D4B26FB2095}" name="Signal" dataDxfId="436" totalsRowDxfId="435"/>
    <tableColumn id="3" xr3:uid="{4D7861E0-0FC3-4071-8004-4D76F90137A4}" name="Description" dataDxfId="434" totalsRowDxfId="433"/>
    <tableColumn id="4" xr3:uid="{F86559F1-65E4-40ED-AFE0-4DD26F3AE942}" name="ArrayLen" dataDxfId="432" totalsRowDxfId="431"/>
    <tableColumn id="13" xr3:uid="{630CB1D7-803F-45A0-A722-99C0EF70535E}" name="BitPos" dataDxfId="430" totalsRowDxfId="429"/>
    <tableColumn id="6" xr3:uid="{D41160AA-C0FE-4A26-966F-BFCBABC9B8DE}" name="BitSize" dataDxfId="428" totalsRowDxfId="427"/>
    <tableColumn id="15" xr3:uid="{E2235C44-DC25-4991-8666-D98664542614}" name="Endianess" dataDxfId="426" totalsRowDxfId="425"/>
    <tableColumn id="14" xr3:uid="{EAAE729A-E8FD-42D4-A38A-93B3309572B0}" name="Type" dataDxfId="424" totalsRowDxfId="423"/>
    <tableColumn id="17" xr3:uid="{6CEB1BD8-19CE-4571-B3A2-FEF0AA87E538}" name="Num1" dataDxfId="422" totalsRowDxfId="421"/>
    <tableColumn id="18" xr3:uid="{5908F959-227B-44B4-B075-CD5EDE8BCE39}" name="Num2" dataDxfId="420" totalsRowDxfId="419"/>
    <tableColumn id="20" xr3:uid="{B027D0B8-A0DB-4CEF-8D9D-54F60E55ABD2}" name="Den" dataDxfId="418" totalsRowDxfId="417"/>
    <tableColumn id="7" xr3:uid="{A3966B4A-7778-49C1-BA16-DB944C2C7A0C}" name="Lower" dataDxfId="416" totalsRowDxfId="415"/>
    <tableColumn id="8" xr3:uid="{9D958291-0539-4E99-BD20-89D933DB83F3}" name="Upper" dataDxfId="414" totalsRowDxfId="413">
      <calculatedColumnFormula>2^(Tabelle314[[#This Row],[BitSize]]/Tabelle314[[#This Row],[ArrayLen]])-1</calculatedColumnFormula>
    </tableColumn>
    <tableColumn id="11" xr3:uid="{6C8BCC51-A87A-41AC-985B-D2901DAF3FD7}" name="MinPhys" dataDxfId="412" totalsRowDxfId="411">
      <calculatedColumnFormula>Tabelle314[[#This Row],[Lower]]*Tabelle314[[#This Row],[Resolution]]+Tabelle314[[#This Row],[Offset]]</calculatedColumnFormula>
    </tableColumn>
    <tableColumn id="12" xr3:uid="{6D8C1668-F435-40AF-BDBA-E1EB8269EE11}" name="MaxPhys" dataDxfId="410" totalsRowDxfId="409">
      <calculatedColumnFormula>Tabelle314[[#This Row],[Upper]]*Tabelle314[[#This Row],[Resolution]]+Tabelle314[[#This Row],[Offset]]</calculatedColumnFormula>
    </tableColumn>
    <tableColumn id="9" xr3:uid="{E2409399-4768-45D3-B933-32B76BC97B0D}" name="Resolution" dataDxfId="408" totalsRowDxfId="407"/>
    <tableColumn id="5" xr3:uid="{9DF51D77-9D9E-489D-96FF-13C12790B566}" name="Unit" dataDxfId="406" totalsRowDxfId="405"/>
    <tableColumn id="16" xr3:uid="{B8E1EF44-E999-4EB0-BEA3-59CA219A277E}" name="UnitRef" dataDxfId="404" totalsRowDxfId="403"/>
    <tableColumn id="10" xr3:uid="{7A0CC385-34DE-4CB0-8242-E9624E714BE0}" name="Offset" dataDxfId="402" totalsRowDxfId="401"/>
    <tableColumn id="19" xr3:uid="{A9C1284D-573E-4319-853F-B2E679973293}" name="Texttable" dataDxfId="400" totalsRowDxfId="39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1C2BA60-D24C-48A5-A3C5-CC3DDDCC1108}" name="Tabelle417" displayName="Tabelle417" ref="A3:S67" totalsRowShown="0" headerRowDxfId="398" dataDxfId="397" dataCellStyle="Standard 2">
  <autoFilter ref="A3:S67" xr:uid="{CF0BE78C-069B-4E37-95F1-1355D2440209}"/>
  <tableColumns count="19">
    <tableColumn id="1" xr3:uid="{B64CF42B-B02A-4708-96B2-549669618167}" name="Signal" dataDxfId="396" dataCellStyle="Standard 2"/>
    <tableColumn id="2" xr3:uid="{6F3DC285-B9DE-4981-A09F-67CAE2980F8D}" name="Description" dataDxfId="395" dataCellStyle="Standard 2"/>
    <tableColumn id="3" xr3:uid="{F24DC723-BFEA-4E4F-A155-09704B55AF52}" name="ArrayLen" dataDxfId="394" dataCellStyle="Standard 2"/>
    <tableColumn id="11" xr3:uid="{63A11EBB-F333-4EA3-8CB5-6F347AE27B62}" name="BitPos" dataDxfId="393" dataCellStyle="Standard 2"/>
    <tableColumn id="4" xr3:uid="{DC02317C-5FC9-4F57-BF86-4B51B9DEF20F}" name="BitSize" dataDxfId="392" dataCellStyle="Standard 2"/>
    <tableColumn id="13" xr3:uid="{B07E843E-B693-4517-A388-86C1184C7731}" name="Endianess" dataDxfId="391" dataCellStyle="Standard 2"/>
    <tableColumn id="12" xr3:uid="{F191A3C6-3C15-4469-A8E5-4BB7C139AFB8}" name="Type" dataDxfId="390" dataCellStyle="Standard 2"/>
    <tableColumn id="14" xr3:uid="{F08E6B70-A471-4D61-9027-3C4D55820980}" name="Num1" dataDxfId="389" dataCellStyle="Standard 2"/>
    <tableColumn id="15" xr3:uid="{635A1843-9B82-4196-9E31-725EA5FAC6CE}" name="Num2" dataDxfId="388" dataCellStyle="Standard 2"/>
    <tableColumn id="16" xr3:uid="{F576511F-70D9-4137-93DF-E1D96506F33D}" name="Den" dataDxfId="387" dataCellStyle="Standard 2"/>
    <tableColumn id="5" xr3:uid="{8A53CF05-F052-4F15-8F92-5C5A651A6168}" name="Lower" dataDxfId="386" dataCellStyle="Standard 2">
      <calculatedColumnFormula>IF(MID(G4,1,1)="u",0,-(2^(E4/C4)-2)/2)</calculatedColumnFormula>
    </tableColumn>
    <tableColumn id="6" xr3:uid="{D5336457-7FC2-44DA-AD1B-70409317E1FD}" name="Upper" dataDxfId="385" dataCellStyle="Standard 2">
      <calculatedColumnFormula>IF(MID(G4,1,1)="u",2^(E4/C4)-2,(2^(E4/C4)-2)/2)</calculatedColumnFormula>
    </tableColumn>
    <tableColumn id="9" xr3:uid="{6C2F5063-741D-4E8F-A39A-FD9AEFEB4FF5}" name="MinPhys" dataDxfId="384" dataCellStyle="Standard 2">
      <calculatedColumnFormula>Tabelle417[[#This Row],[Lower]]*Tabelle417[[#This Row],[Resolution]]+Tabelle417[[#This Row],[Offset]]</calculatedColumnFormula>
    </tableColumn>
    <tableColumn id="10" xr3:uid="{F310A42E-16EC-4CEF-8FB7-7A4DDC6F3768}" name="MaxPhys" dataDxfId="383" dataCellStyle="Standard 2">
      <calculatedColumnFormula>Tabelle417[[#This Row],[Upper]]*Tabelle417[[#This Row],[Resolution]]+Tabelle417[[#This Row],[Offset]]</calculatedColumnFormula>
    </tableColumn>
    <tableColumn id="7" xr3:uid="{BE9E7A33-43E3-48F4-805E-6CB24F903652}" name="Resolution" dataDxfId="382" dataCellStyle="Standard 2"/>
    <tableColumn id="18" xr3:uid="{578D9490-BAE6-4B0E-88AE-C64C11ABE1FE}" name="Unit" dataDxfId="381" dataCellStyle="Standard 2"/>
    <tableColumn id="17" xr3:uid="{A56E37D6-1866-4B47-966E-81E9E446FA59}" name="UnitRef" dataDxfId="380" dataCellStyle="Standard 2"/>
    <tableColumn id="8" xr3:uid="{C05381AF-EA81-46D5-AEDB-6338C0E60264}" name="Offset" dataDxfId="379" dataCellStyle="Standard 2">
      <calculatedColumnFormula>H4/J4</calculatedColumnFormula>
    </tableColumn>
    <tableColumn id="19" xr3:uid="{77B8C26A-0FDC-4BCF-9C2E-92EE4FD40E4F}" name="Texttable" dataDxfId="378" dataCellStyle="Standard 2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ED569-68EA-4DD3-8D93-534DE4B1985A}" name="Tabelle615235723" displayName="Tabelle615235723" ref="A3:T39" totalsRowShown="0" headerRowDxfId="377" dataDxfId="376">
  <autoFilter ref="A3:T39" xr:uid="{395959BD-059E-4161-9C4E-1E2E4C5CF959}"/>
  <tableColumns count="20">
    <tableColumn id="1" xr3:uid="{70C850F0-19A9-409B-8C19-24BAE495DB49}" name="PDU" dataDxfId="375" totalsRowDxfId="374"/>
    <tableColumn id="2" xr3:uid="{20E6D736-8AD0-430F-8135-9371A1FCEF24}" name="Signal" dataDxfId="373" totalsRowDxfId="372"/>
    <tableColumn id="3" xr3:uid="{94F65DF0-B872-428D-A381-3917270D3BAB}" name="Description" dataDxfId="371" totalsRowDxfId="370"/>
    <tableColumn id="4" xr3:uid="{9C76E672-CEF9-472D-872A-834F0E2E740E}" name="ArrayLen" dataDxfId="369" totalsRowDxfId="368"/>
    <tableColumn id="12" xr3:uid="{A5C4FBCA-18FE-4AEF-A85B-0E61132354FD}" name="BitPos" dataDxfId="367" totalsRowDxfId="366"/>
    <tableColumn id="5" xr3:uid="{1DBF0AAA-DA6A-4AD1-AC0C-E9BE1541506F}" name="BitSize" dataDxfId="365" totalsRowDxfId="364"/>
    <tableColumn id="16" xr3:uid="{0841B365-7CC7-4826-A41D-583F67FEF4CA}" name="Endianess" dataDxfId="363" totalsRowDxfId="362"/>
    <tableColumn id="13" xr3:uid="{F75794B1-7F5F-4F11-928E-7035CCB78801}" name="Type" dataDxfId="361" totalsRowDxfId="360"/>
    <tableColumn id="18" xr3:uid="{F33C34B8-0EBE-4C51-B954-F81D79CDFE5E}" name="Num1" dataDxfId="359" totalsRowDxfId="358"/>
    <tableColumn id="21" xr3:uid="{86A4BE50-34FD-4BC6-9854-A69F15B2631D}" name="Num2" dataDxfId="357" totalsRowDxfId="356"/>
    <tableColumn id="22" xr3:uid="{4B53C881-C8ED-4750-9325-ADE31C6CD07E}" name="Den" dataDxfId="355" totalsRowDxfId="354"/>
    <tableColumn id="6" xr3:uid="{5D5EC7EA-81FC-4455-8C5C-B3F5DFCD5124}" name="Lower" dataDxfId="353" totalsRowDxfId="352"/>
    <tableColumn id="7" xr3:uid="{90117921-1E56-49FE-9CA5-A94E2B28908A}" name="Upper" dataDxfId="351" totalsRowDxfId="350">
      <calculatedColumnFormula>2^(Tabelle615235723[[#This Row],[BitSize]]/Tabelle615235723[[#This Row],[ArrayLen]])-2</calculatedColumnFormula>
    </tableColumn>
    <tableColumn id="10" xr3:uid="{CDFD85CD-78C8-45E0-B0C9-E507C867D87B}" name="MinPhys" dataDxfId="349" totalsRowDxfId="348"/>
    <tableColumn id="11" xr3:uid="{6FF398AB-EEBB-493E-82F9-64CB00CC43A4}" name="MaxPhys" dataDxfId="347" totalsRowDxfId="346"/>
    <tableColumn id="8" xr3:uid="{8A5BC8E7-58C9-495E-A52A-B07DA47A8643}" name="Resolution" dataDxfId="345" totalsRowDxfId="344">
      <calculatedColumnFormula>(Tabelle615235723[[#This Row],[MaxPhys]]-Tabelle615235723[[#This Row],[MinPhys]])/Tabelle615235723[[#This Row],[Upper]]</calculatedColumnFormula>
    </tableColumn>
    <tableColumn id="19" xr3:uid="{464529FE-B0D5-4F1B-A275-D39CD11A80CE}" name="Unit" dataDxfId="343" totalsRowDxfId="342"/>
    <tableColumn id="17" xr3:uid="{3019CF46-3EEE-4C19-BE31-E3728865B946}" name="UnitRef" dataDxfId="341" totalsRowDxfId="340"/>
    <tableColumn id="23" xr3:uid="{F170BABE-77A6-4F83-86CB-02C09E3F20C0}" name="Offset" dataDxfId="339" totalsRowDxfId="338"/>
    <tableColumn id="20" xr3:uid="{F91BF626-E231-4DC2-9D7B-BD1653E97C0B}" name="Texttable" dataDxfId="337" totalsRowDxfId="336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2BAA2-FAD3-4D85-A108-5FE742CCF908}" name="Tabelle61523572" displayName="Tabelle61523572" ref="A3:T25" totalsRowShown="0" headerRowDxfId="335" dataDxfId="334">
  <autoFilter ref="A3:T25" xr:uid="{54F8BBA2-B33C-40D4-9FE5-E96C14F90C4E}"/>
  <tableColumns count="20">
    <tableColumn id="1" xr3:uid="{D9D1DE9E-2C55-4BD1-850E-4B0E3E829D5E}" name="PDU" dataDxfId="333" totalsRowDxfId="332"/>
    <tableColumn id="2" xr3:uid="{5D09945C-E8A2-456C-9593-A198A69BB504}" name="Signal" dataDxfId="331" totalsRowDxfId="330"/>
    <tableColumn id="3" xr3:uid="{5A9A9689-7C08-4036-80A2-72451EBD2B93}" name="Description" dataDxfId="329" totalsRowDxfId="328"/>
    <tableColumn id="4" xr3:uid="{84FB2AB7-E1E4-47AC-B6FA-543BD6D78C58}" name="ArrayLen" dataDxfId="327" totalsRowDxfId="326"/>
    <tableColumn id="12" xr3:uid="{8FF9D563-0CB6-4A20-8CA5-19D38FDB9BED}" name="BitPos" dataDxfId="325" totalsRowDxfId="324"/>
    <tableColumn id="5" xr3:uid="{B89A3128-AAD3-476A-B3A5-FC0DE0F28C4B}" name="BitSize" dataDxfId="323" totalsRowDxfId="322"/>
    <tableColumn id="16" xr3:uid="{796E9D3C-DB19-40A9-AB77-29D52AF5E853}" name="Endianess" dataDxfId="321" totalsRowDxfId="320"/>
    <tableColumn id="13" xr3:uid="{DD50EC3E-7D14-45C5-9992-6F335FB17B51}" name="Type" dataDxfId="319" totalsRowDxfId="318"/>
    <tableColumn id="18" xr3:uid="{A0CE6A37-272A-4013-9B43-9A30D3E315E7}" name="Num1" dataDxfId="317" totalsRowDxfId="316"/>
    <tableColumn id="21" xr3:uid="{11FA3B6D-B042-4269-AAEB-2F2944C27C2B}" name="Num2" dataDxfId="315" totalsRowDxfId="314"/>
    <tableColumn id="22" xr3:uid="{E12A48B4-BA53-418C-9C7A-913DAF6144C5}" name="Den" dataDxfId="313" totalsRowDxfId="312"/>
    <tableColumn id="6" xr3:uid="{658508A1-BD79-4255-A6DE-694099AE8A9D}" name="Lower" dataDxfId="311" totalsRowDxfId="310"/>
    <tableColumn id="7" xr3:uid="{4A5411AC-46B1-472D-9D7E-D9D75B24B484}" name="Upper" dataDxfId="309" totalsRowDxfId="308">
      <calculatedColumnFormula>2^(Tabelle61523572[[#This Row],[BitSize]]/Tabelle61523572[[#This Row],[ArrayLen]])-2</calculatedColumnFormula>
    </tableColumn>
    <tableColumn id="10" xr3:uid="{E165AFEE-5800-4B65-8B1F-4DAC56F9ACEA}" name="MinPhys" dataDxfId="307" totalsRowDxfId="306"/>
    <tableColumn id="11" xr3:uid="{41B505DA-799E-44E1-A809-9419159B3BB0}" name="MaxPhys" dataDxfId="305" totalsRowDxfId="304"/>
    <tableColumn id="8" xr3:uid="{266421C5-3BC5-4190-ACA6-CE531BB22870}" name="Resolution" dataDxfId="303" totalsRowDxfId="302">
      <calculatedColumnFormula>(Tabelle61523572[[#This Row],[MaxPhys]]-Tabelle61523572[[#This Row],[MinPhys]])/Tabelle61523572[[#This Row],[Upper]]</calculatedColumnFormula>
    </tableColumn>
    <tableColumn id="19" xr3:uid="{7C9CA892-C2C7-458A-B8F1-B4B372C6B7B4}" name="Unit" dataDxfId="301" totalsRowDxfId="300"/>
    <tableColumn id="17" xr3:uid="{E668AB48-B454-4531-BFB1-F54C06080943}" name="UnitRef" dataDxfId="299" totalsRowDxfId="298"/>
    <tableColumn id="23" xr3:uid="{CB6F5240-DD25-4B64-A334-85DDCECD1F2C}" name="Offset" dataDxfId="297" totalsRowDxfId="296"/>
    <tableColumn id="20" xr3:uid="{68AEEA15-FE16-4060-8A59-81D9797BF6EC}" name="Texttable" dataDxfId="295" totalsRowDxfId="294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2E6DB-140D-4CEB-A39C-83F8A0FE1E6D}" name="Tabelle6152357" displayName="Tabelle6152357" ref="A3:T10" totalsRowShown="0" headerRowDxfId="293" dataDxfId="292">
  <autoFilter ref="A3:T10" xr:uid="{A08FA2C7-C71F-4E73-9B04-FB0075A2DE09}"/>
  <tableColumns count="20">
    <tableColumn id="1" xr3:uid="{6BD69765-F0F9-4574-B1AA-A1E36507CD00}" name="PDU" dataDxfId="291" totalsRowDxfId="290"/>
    <tableColumn id="2" xr3:uid="{273872C4-B02F-455B-916E-2DED0DC5575D}" name="Signal" dataDxfId="289" totalsRowDxfId="288"/>
    <tableColumn id="3" xr3:uid="{2EA28765-9980-4EF9-A1BF-90E53F629649}" name="Description" dataDxfId="287" totalsRowDxfId="286"/>
    <tableColumn id="4" xr3:uid="{4D4FA1F4-2667-47B2-8140-3D060FE2013C}" name="ArrayLen" dataDxfId="285" totalsRowDxfId="284"/>
    <tableColumn id="12" xr3:uid="{9688FECE-BFF5-4BD4-A30D-E799715747BE}" name="BitPos" dataDxfId="283" totalsRowDxfId="282"/>
    <tableColumn id="5" xr3:uid="{0E4CDBBB-DE23-44EA-AA78-5473ECE01629}" name="BitSize" dataDxfId="281" totalsRowDxfId="280"/>
    <tableColumn id="16" xr3:uid="{DF660038-F353-44F1-BD6C-39295107ABD2}" name="Endianess" dataDxfId="279" totalsRowDxfId="278"/>
    <tableColumn id="13" xr3:uid="{E98F9BA2-F9FF-4BBD-A6FF-73048C035078}" name="Type" dataDxfId="277" totalsRowDxfId="276"/>
    <tableColumn id="18" xr3:uid="{E06F465C-B6ED-4D90-B629-F62CD3794767}" name="Num1" dataDxfId="275" totalsRowDxfId="274"/>
    <tableColumn id="21" xr3:uid="{60C22CE1-9E5A-4F91-9966-A824C3086EFA}" name="Num2" dataDxfId="273" totalsRowDxfId="272"/>
    <tableColumn id="22" xr3:uid="{F53D8007-6CB7-4D5D-8EBC-F9D81C56C542}" name="Den" dataDxfId="271" totalsRowDxfId="270"/>
    <tableColumn id="6" xr3:uid="{8E375943-A576-4045-B94C-A03A59B293B2}" name="Lower" dataDxfId="269" totalsRowDxfId="268"/>
    <tableColumn id="7" xr3:uid="{01BD24C9-22FF-4706-AE4A-CCEAD25266CD}" name="Upper" dataDxfId="267" totalsRowDxfId="266">
      <calculatedColumnFormula>2^(Tabelle6152357[[#This Row],[BitSize]]/Tabelle6152357[[#This Row],[ArrayLen]])-2</calculatedColumnFormula>
    </tableColumn>
    <tableColumn id="10" xr3:uid="{52332186-12B2-48B4-AA3B-999A1F4C125B}" name="MinPhys" dataDxfId="265" totalsRowDxfId="264"/>
    <tableColumn id="11" xr3:uid="{F9522C9A-D107-4D61-A86C-46B359ACC29B}" name="MaxPhys" dataDxfId="263" totalsRowDxfId="262"/>
    <tableColumn id="8" xr3:uid="{5FA3BFF2-46AB-406B-B93B-FF0D13BD025A}" name="Resolution" dataDxfId="261" totalsRowDxfId="260">
      <calculatedColumnFormula>(Tabelle6152357[[#This Row],[MaxPhys]]-Tabelle6152357[[#This Row],[MinPhys]])/Tabelle6152357[[#This Row],[Upper]]</calculatedColumnFormula>
    </tableColumn>
    <tableColumn id="19" xr3:uid="{7673C5EC-1C7B-4E9C-9FDC-0DF83944D6EA}" name="Unit" dataDxfId="259" totalsRowDxfId="258"/>
    <tableColumn id="17" xr3:uid="{3C16C8E8-4228-48D2-9A77-F4CF12505F80}" name="UnitRef" dataDxfId="257" totalsRowDxfId="256"/>
    <tableColumn id="23" xr3:uid="{39E00832-6438-409E-B8CC-0B2C7AB361D0}" name="Offset" dataDxfId="255" totalsRowDxfId="254"/>
    <tableColumn id="20" xr3:uid="{BD2A6F98-B90E-4E74-852A-F020B94199F9}" name="Texttable" dataDxfId="253" totalsRowDxfId="25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987C-113F-4642-A293-9E2858A4DA17}">
  <sheetPr>
    <pageSetUpPr fitToPage="1"/>
  </sheetPr>
  <dimension ref="A1:C23"/>
  <sheetViews>
    <sheetView tabSelected="1" zoomScaleNormal="100" workbookViewId="0">
      <selection activeCell="C9" sqref="C9"/>
    </sheetView>
  </sheetViews>
  <sheetFormatPr baseColWidth="10" defaultColWidth="11.42578125" defaultRowHeight="15" x14ac:dyDescent="0.25"/>
  <cols>
    <col min="1" max="1" width="11.42578125" customWidth="1"/>
    <col min="2" max="2" width="12.42578125" style="16" bestFit="1" customWidth="1"/>
    <col min="3" max="3" width="134.85546875" customWidth="1"/>
  </cols>
  <sheetData>
    <row r="1" spans="1:3" ht="18.75" x14ac:dyDescent="0.3">
      <c r="A1" s="17" t="s">
        <v>523</v>
      </c>
    </row>
    <row r="3" spans="1:3" x14ac:dyDescent="0.25">
      <c r="A3" t="s">
        <v>0</v>
      </c>
      <c r="B3" s="16" t="s">
        <v>1</v>
      </c>
      <c r="C3" t="s">
        <v>2</v>
      </c>
    </row>
    <row r="4" spans="1:3" x14ac:dyDescent="0.25">
      <c r="A4" s="24">
        <v>44662</v>
      </c>
      <c r="B4" s="25" t="s">
        <v>521</v>
      </c>
      <c r="C4" t="s">
        <v>522</v>
      </c>
    </row>
    <row r="5" spans="1:3" ht="20.25" customHeight="1" x14ac:dyDescent="0.25">
      <c r="A5" s="24">
        <v>44664</v>
      </c>
      <c r="B5" s="25" t="s">
        <v>541</v>
      </c>
      <c r="C5" s="8" t="s">
        <v>547</v>
      </c>
    </row>
    <row r="6" spans="1:3" ht="30" x14ac:dyDescent="0.25">
      <c r="A6" s="24">
        <v>44692</v>
      </c>
      <c r="B6" s="25" t="s">
        <v>556</v>
      </c>
      <c r="C6" s="23" t="s">
        <v>558</v>
      </c>
    </row>
    <row r="7" spans="1:3" x14ac:dyDescent="0.25">
      <c r="A7" s="24">
        <v>44740</v>
      </c>
      <c r="B7" s="25" t="s">
        <v>574</v>
      </c>
      <c r="C7" s="23" t="s">
        <v>577</v>
      </c>
    </row>
    <row r="8" spans="1:3" x14ac:dyDescent="0.25">
      <c r="A8" s="24"/>
      <c r="B8" s="25"/>
    </row>
    <row r="9" spans="1:3" x14ac:dyDescent="0.25">
      <c r="A9" s="24"/>
      <c r="B9" s="25"/>
    </row>
    <row r="10" spans="1:3" x14ac:dyDescent="0.25">
      <c r="A10" s="24"/>
      <c r="B10" s="25"/>
      <c r="C10" s="23"/>
    </row>
    <row r="11" spans="1:3" x14ac:dyDescent="0.25">
      <c r="A11" s="24"/>
      <c r="B11" s="25"/>
      <c r="C11" s="23"/>
    </row>
    <row r="12" spans="1:3" x14ac:dyDescent="0.25">
      <c r="A12" s="24"/>
      <c r="B12" s="25"/>
    </row>
    <row r="13" spans="1:3" x14ac:dyDescent="0.25">
      <c r="A13" s="24"/>
      <c r="B13" s="25"/>
      <c r="C13" s="23"/>
    </row>
    <row r="14" spans="1:3" x14ac:dyDescent="0.25">
      <c r="A14" s="24"/>
      <c r="B14" s="25"/>
      <c r="C14" s="23"/>
    </row>
    <row r="15" spans="1:3" x14ac:dyDescent="0.25">
      <c r="A15" s="24"/>
      <c r="B15" s="25"/>
    </row>
    <row r="16" spans="1:3" x14ac:dyDescent="0.25">
      <c r="A16" s="24"/>
      <c r="B16" s="25"/>
    </row>
    <row r="17" spans="1:3" x14ac:dyDescent="0.25">
      <c r="A17" s="24"/>
      <c r="B17" s="25"/>
    </row>
    <row r="18" spans="1:3" x14ac:dyDescent="0.25">
      <c r="A18" s="24"/>
      <c r="B18" s="25"/>
    </row>
    <row r="19" spans="1:3" x14ac:dyDescent="0.25">
      <c r="A19" s="24"/>
      <c r="B19" s="25"/>
      <c r="C19" s="23"/>
    </row>
    <row r="20" spans="1:3" x14ac:dyDescent="0.25">
      <c r="A20" s="24"/>
      <c r="B20" s="25"/>
      <c r="C20" s="23"/>
    </row>
    <row r="21" spans="1:3" x14ac:dyDescent="0.25">
      <c r="A21" s="24"/>
      <c r="B21" s="25"/>
      <c r="C21" s="23"/>
    </row>
    <row r="22" spans="1:3" x14ac:dyDescent="0.25">
      <c r="A22" s="24"/>
      <c r="B22" s="25"/>
      <c r="C22" s="23"/>
    </row>
    <row r="23" spans="1:3" x14ac:dyDescent="0.25">
      <c r="A23" s="24"/>
      <c r="B23" s="25"/>
      <c r="C23" s="23"/>
    </row>
  </sheetData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FC94-2FEA-47E7-A347-992CBB2F0B65}">
  <sheetPr>
    <tabColor theme="7" tint="0.39997558519241921"/>
    <pageSetUpPr fitToPage="1"/>
  </sheetPr>
  <dimension ref="A1:V40"/>
  <sheetViews>
    <sheetView zoomScaleNormal="100" workbookViewId="0">
      <selection activeCell="U39" sqref="U39"/>
    </sheetView>
  </sheetViews>
  <sheetFormatPr baseColWidth="10" defaultColWidth="9.140625" defaultRowHeight="15" outlineLevelCol="1" x14ac:dyDescent="0.25"/>
  <cols>
    <col min="1" max="1" width="9.85546875" style="6" customWidth="1"/>
    <col min="2" max="2" width="30" style="6" bestFit="1" customWidth="1"/>
    <col min="3" max="3" width="46.7109375" style="6" bestFit="1" customWidth="1"/>
    <col min="4" max="4" width="13.42578125" style="9" bestFit="1" customWidth="1"/>
    <col min="5" max="5" width="19.42578125" style="9" bestFit="1" customWidth="1"/>
    <col min="6" max="6" width="11.5703125" style="9" bestFit="1" customWidth="1"/>
    <col min="7" max="7" width="14.42578125" style="9" bestFit="1" customWidth="1"/>
    <col min="8" max="8" width="9.8554687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2.7109375" hidden="1" customWidth="1"/>
    <col min="15" max="15" width="13.140625" style="9" hidden="1" customWidth="1"/>
    <col min="16" max="16" width="14.285156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32.7109375" style="6" customWidth="1" collapsed="1"/>
    <col min="21" max="21" width="8.85546875" style="9" bestFit="1" customWidth="1"/>
    <col min="22" max="16384" width="9.140625" style="6"/>
  </cols>
  <sheetData>
    <row r="1" spans="1:22" x14ac:dyDescent="0.25">
      <c r="A1" s="11" t="s">
        <v>473</v>
      </c>
      <c r="E1" s="9" t="s">
        <v>123</v>
      </c>
      <c r="N1" s="9"/>
      <c r="Q1" s="6"/>
      <c r="T1" s="15"/>
      <c r="U1" s="15" t="s">
        <v>124</v>
      </c>
    </row>
    <row r="2" spans="1:22" x14ac:dyDescent="0.25">
      <c r="E2" s="9" t="s">
        <v>550</v>
      </c>
      <c r="N2" s="9"/>
      <c r="Q2" s="6"/>
      <c r="T2" s="9"/>
      <c r="U2" s="6"/>
    </row>
    <row r="3" spans="1:22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2" s="11" customFormat="1" x14ac:dyDescent="0.25">
      <c r="A4" s="13" t="s">
        <v>474</v>
      </c>
      <c r="B4" s="13" t="s">
        <v>149</v>
      </c>
      <c r="C4" s="6" t="s">
        <v>150</v>
      </c>
      <c r="D4" s="18">
        <v>1</v>
      </c>
      <c r="E4" s="18">
        <v>7</v>
      </c>
      <c r="F4" s="9">
        <v>32</v>
      </c>
      <c r="G4" s="9" t="s">
        <v>145</v>
      </c>
      <c r="H4" s="18" t="s">
        <v>147</v>
      </c>
      <c r="I4" s="85"/>
      <c r="J4" s="85"/>
      <c r="K4" s="85"/>
      <c r="L4" s="9">
        <f t="shared" ref="L4:L9" si="0">IF(MID(H4,1,1)="u",0,-(2^F4-2)/2)</f>
        <v>0</v>
      </c>
      <c r="M4" s="9">
        <v>999999999</v>
      </c>
      <c r="N4" s="9">
        <v>0</v>
      </c>
      <c r="O4" s="9">
        <v>999999999</v>
      </c>
      <c r="P4" s="9" t="s">
        <v>51</v>
      </c>
      <c r="Q4" s="9" t="s">
        <v>151</v>
      </c>
      <c r="R4" s="29" t="s">
        <v>51</v>
      </c>
      <c r="S4" s="9" t="s">
        <v>51</v>
      </c>
      <c r="T4" s="29" t="s">
        <v>51</v>
      </c>
    </row>
    <row r="5" spans="1:22" s="11" customFormat="1" x14ac:dyDescent="0.25">
      <c r="A5" s="13" t="s">
        <v>474</v>
      </c>
      <c r="B5" s="13" t="s">
        <v>152</v>
      </c>
      <c r="C5" s="6" t="s">
        <v>153</v>
      </c>
      <c r="D5" s="18">
        <v>1</v>
      </c>
      <c r="E5" s="18">
        <f t="shared" ref="E5:E11" si="1">E4+(F4*D4)</f>
        <v>39</v>
      </c>
      <c r="F5" s="9">
        <v>32</v>
      </c>
      <c r="G5" s="9" t="s">
        <v>145</v>
      </c>
      <c r="H5" s="18" t="s">
        <v>147</v>
      </c>
      <c r="I5" s="85"/>
      <c r="J5" s="85"/>
      <c r="K5" s="85"/>
      <c r="L5" s="9">
        <f t="shared" si="0"/>
        <v>0</v>
      </c>
      <c r="M5" s="9">
        <f>IF(MID(H5,1,1)="u",2^F5-1,(2^F5-1)/2)</f>
        <v>4294967295</v>
      </c>
      <c r="N5" s="9">
        <v>0</v>
      </c>
      <c r="O5" s="9">
        <v>4294967295</v>
      </c>
      <c r="P5" s="9" t="s">
        <v>51</v>
      </c>
      <c r="Q5" s="9" t="s">
        <v>154</v>
      </c>
      <c r="R5" s="29" t="s">
        <v>51</v>
      </c>
      <c r="S5" s="9" t="s">
        <v>51</v>
      </c>
      <c r="T5" s="29" t="s">
        <v>51</v>
      </c>
    </row>
    <row r="6" spans="1:22" s="11" customFormat="1" ht="45" x14ac:dyDescent="0.25">
      <c r="A6" s="13" t="s">
        <v>474</v>
      </c>
      <c r="B6" s="13" t="s">
        <v>155</v>
      </c>
      <c r="C6" s="6" t="s">
        <v>536</v>
      </c>
      <c r="D6" s="18">
        <v>1</v>
      </c>
      <c r="E6" s="18">
        <f t="shared" si="1"/>
        <v>71</v>
      </c>
      <c r="F6" s="9">
        <v>8</v>
      </c>
      <c r="G6" s="9" t="s">
        <v>145</v>
      </c>
      <c r="H6" s="9" t="s">
        <v>156</v>
      </c>
      <c r="I6" s="85"/>
      <c r="J6" s="85"/>
      <c r="K6" s="85"/>
      <c r="L6" s="9">
        <v>1</v>
      </c>
      <c r="M6" s="9">
        <v>3</v>
      </c>
      <c r="N6" s="9">
        <v>0</v>
      </c>
      <c r="O6" s="9">
        <v>255</v>
      </c>
      <c r="P6" s="9" t="s">
        <v>51</v>
      </c>
      <c r="Q6" s="9" t="s">
        <v>51</v>
      </c>
      <c r="R6" s="29" t="s">
        <v>51</v>
      </c>
      <c r="S6" s="9" t="s">
        <v>51</v>
      </c>
      <c r="T6" s="31" t="s">
        <v>515</v>
      </c>
    </row>
    <row r="7" spans="1:22" s="108" customFormat="1" x14ac:dyDescent="0.25">
      <c r="A7" s="13" t="s">
        <v>474</v>
      </c>
      <c r="B7" s="106" t="s">
        <v>562</v>
      </c>
      <c r="C7" s="106" t="s">
        <v>559</v>
      </c>
      <c r="D7" s="18">
        <v>1</v>
      </c>
      <c r="E7" s="18">
        <f t="shared" si="1"/>
        <v>79</v>
      </c>
      <c r="F7" s="9">
        <v>8</v>
      </c>
      <c r="G7" s="9" t="s">
        <v>145</v>
      </c>
      <c r="H7" s="9" t="s">
        <v>156</v>
      </c>
      <c r="I7" s="85"/>
      <c r="J7" s="85"/>
      <c r="K7" s="85"/>
      <c r="L7" s="9">
        <f t="shared" si="0"/>
        <v>0</v>
      </c>
      <c r="M7" s="9">
        <v>255</v>
      </c>
      <c r="N7" s="9">
        <v>0</v>
      </c>
      <c r="O7" s="9">
        <v>255</v>
      </c>
      <c r="P7" s="88">
        <f>(Tabelle615235723[[#This Row],[MaxPhys]]-Tabelle615235723[[#This Row],[MinPhys]])/Tabelle615235723[[#This Row],[Upper]]</f>
        <v>1</v>
      </c>
      <c r="Q7" s="89" t="s">
        <v>51</v>
      </c>
      <c r="R7" s="85"/>
      <c r="S7" s="89"/>
      <c r="T7" s="107"/>
      <c r="V7" s="11"/>
    </row>
    <row r="8" spans="1:22" s="108" customFormat="1" x14ac:dyDescent="0.25">
      <c r="A8" s="13" t="s">
        <v>474</v>
      </c>
      <c r="B8" s="106" t="s">
        <v>563</v>
      </c>
      <c r="C8" s="106" t="s">
        <v>560</v>
      </c>
      <c r="D8" s="18">
        <v>1</v>
      </c>
      <c r="E8" s="18">
        <f t="shared" si="1"/>
        <v>87</v>
      </c>
      <c r="F8" s="9">
        <v>8</v>
      </c>
      <c r="G8" s="9" t="s">
        <v>145</v>
      </c>
      <c r="H8" s="9" t="s">
        <v>156</v>
      </c>
      <c r="I8" s="85"/>
      <c r="J8" s="85"/>
      <c r="K8" s="85"/>
      <c r="L8" s="9">
        <f t="shared" si="0"/>
        <v>0</v>
      </c>
      <c r="M8" s="9">
        <v>255</v>
      </c>
      <c r="N8" s="9">
        <v>0</v>
      </c>
      <c r="O8" s="9">
        <v>255</v>
      </c>
      <c r="P8" s="88">
        <f>(Tabelle615235723[[#This Row],[MaxPhys]]-Tabelle615235723[[#This Row],[MinPhys]])/Tabelle615235723[[#This Row],[Upper]]</f>
        <v>1</v>
      </c>
      <c r="Q8" s="89" t="s">
        <v>51</v>
      </c>
      <c r="R8" s="85"/>
      <c r="S8" s="89"/>
      <c r="T8" s="107"/>
      <c r="V8" s="11"/>
    </row>
    <row r="9" spans="1:22" s="108" customFormat="1" x14ac:dyDescent="0.25">
      <c r="A9" s="13" t="s">
        <v>474</v>
      </c>
      <c r="B9" s="106" t="s">
        <v>564</v>
      </c>
      <c r="C9" s="106" t="s">
        <v>561</v>
      </c>
      <c r="D9" s="18">
        <v>1</v>
      </c>
      <c r="E9" s="18">
        <f t="shared" si="1"/>
        <v>95</v>
      </c>
      <c r="F9" s="9">
        <v>8</v>
      </c>
      <c r="G9" s="9" t="s">
        <v>145</v>
      </c>
      <c r="H9" s="9" t="s">
        <v>156</v>
      </c>
      <c r="I9" s="85"/>
      <c r="J9" s="85"/>
      <c r="K9" s="85"/>
      <c r="L9" s="9">
        <f t="shared" si="0"/>
        <v>0</v>
      </c>
      <c r="M9" s="9">
        <v>255</v>
      </c>
      <c r="N9" s="9">
        <v>0</v>
      </c>
      <c r="O9" s="9">
        <v>255</v>
      </c>
      <c r="P9" s="88">
        <f>(Tabelle615235723[[#This Row],[MaxPhys]]-Tabelle615235723[[#This Row],[MinPhys]])/Tabelle615235723[[#This Row],[Upper]]</f>
        <v>1</v>
      </c>
      <c r="Q9" s="89" t="s">
        <v>51</v>
      </c>
      <c r="R9" s="85"/>
      <c r="S9" s="89"/>
      <c r="T9" s="107"/>
      <c r="V9" s="11"/>
    </row>
    <row r="10" spans="1:22" s="13" customFormat="1" x14ac:dyDescent="0.25">
      <c r="A10" s="13" t="s">
        <v>474</v>
      </c>
      <c r="B10" s="13" t="s">
        <v>454</v>
      </c>
      <c r="C10" s="6" t="s">
        <v>485</v>
      </c>
      <c r="D10" s="18">
        <v>1</v>
      </c>
      <c r="E10" s="18">
        <f t="shared" si="1"/>
        <v>103</v>
      </c>
      <c r="F10" s="9">
        <v>32</v>
      </c>
      <c r="G10" s="9" t="s">
        <v>145</v>
      </c>
      <c r="H10" s="9" t="s">
        <v>163</v>
      </c>
      <c r="I10" s="9"/>
      <c r="J10" s="9"/>
      <c r="K10" s="9"/>
      <c r="L10" s="9">
        <v>-100</v>
      </c>
      <c r="M10" s="9">
        <v>100</v>
      </c>
      <c r="N10" s="9">
        <v>-100</v>
      </c>
      <c r="O10" s="9">
        <v>100</v>
      </c>
      <c r="P10" s="9" t="s">
        <v>51</v>
      </c>
      <c r="Q10" s="18" t="s">
        <v>164</v>
      </c>
      <c r="R10" s="18"/>
      <c r="S10" s="9"/>
      <c r="T10" s="30"/>
      <c r="V10" s="11"/>
    </row>
    <row r="11" spans="1:22" s="13" customFormat="1" x14ac:dyDescent="0.25">
      <c r="A11" s="13" t="s">
        <v>474</v>
      </c>
      <c r="B11" s="13" t="s">
        <v>455</v>
      </c>
      <c r="C11" s="6" t="s">
        <v>484</v>
      </c>
      <c r="D11" s="9">
        <v>1</v>
      </c>
      <c r="E11" s="18">
        <f t="shared" si="1"/>
        <v>135</v>
      </c>
      <c r="F11" s="9">
        <v>32</v>
      </c>
      <c r="G11" s="9" t="s">
        <v>145</v>
      </c>
      <c r="H11" s="9" t="s">
        <v>163</v>
      </c>
      <c r="I11" s="9"/>
      <c r="J11" s="9"/>
      <c r="K11" s="9"/>
      <c r="L11" s="9">
        <v>-100</v>
      </c>
      <c r="M11" s="9">
        <v>100</v>
      </c>
      <c r="N11" s="9">
        <v>-100</v>
      </c>
      <c r="O11" s="9">
        <v>100</v>
      </c>
      <c r="P11" s="9" t="s">
        <v>51</v>
      </c>
      <c r="Q11" s="9" t="s">
        <v>164</v>
      </c>
      <c r="R11" s="9"/>
      <c r="S11" s="9"/>
      <c r="T11" s="30"/>
      <c r="V11" s="11"/>
    </row>
    <row r="12" spans="1:22" s="13" customFormat="1" x14ac:dyDescent="0.25">
      <c r="A12" s="13" t="s">
        <v>474</v>
      </c>
      <c r="B12" s="13" t="s">
        <v>456</v>
      </c>
      <c r="C12" s="6" t="s">
        <v>486</v>
      </c>
      <c r="D12" s="9">
        <v>1</v>
      </c>
      <c r="E12" s="18">
        <f t="shared" ref="E12:E39" si="2">E11+(F11*D11)</f>
        <v>167</v>
      </c>
      <c r="F12" s="9">
        <v>32</v>
      </c>
      <c r="G12" s="9" t="s">
        <v>145</v>
      </c>
      <c r="H12" s="9" t="s">
        <v>163</v>
      </c>
      <c r="I12" s="9"/>
      <c r="J12" s="9"/>
      <c r="K12" s="9"/>
      <c r="L12" s="9">
        <v>0.01</v>
      </c>
      <c r="M12" s="9">
        <v>10</v>
      </c>
      <c r="N12" s="9">
        <v>-10</v>
      </c>
      <c r="O12" s="9">
        <v>10</v>
      </c>
      <c r="P12" s="9" t="s">
        <v>51</v>
      </c>
      <c r="Q12" s="9" t="s">
        <v>164</v>
      </c>
      <c r="R12" s="9"/>
      <c r="S12" s="9"/>
      <c r="T12" s="30"/>
      <c r="V12" s="11"/>
    </row>
    <row r="13" spans="1:22" s="13" customFormat="1" x14ac:dyDescent="0.25">
      <c r="A13" s="13" t="s">
        <v>474</v>
      </c>
      <c r="B13" s="6" t="s">
        <v>457</v>
      </c>
      <c r="C13" s="13" t="s">
        <v>487</v>
      </c>
      <c r="D13" s="18">
        <v>1</v>
      </c>
      <c r="E13" s="18">
        <f t="shared" si="2"/>
        <v>199</v>
      </c>
      <c r="F13" s="18">
        <v>32</v>
      </c>
      <c r="G13" s="9" t="s">
        <v>145</v>
      </c>
      <c r="H13" s="18" t="s">
        <v>163</v>
      </c>
      <c r="I13" s="18"/>
      <c r="J13" s="18"/>
      <c r="K13" s="18"/>
      <c r="L13" s="9">
        <v>-3.1415899999999999</v>
      </c>
      <c r="M13" s="9">
        <v>3.1415899999999999</v>
      </c>
      <c r="N13" s="9">
        <v>-3.1415899999999999</v>
      </c>
      <c r="O13" s="9">
        <v>3.1415899999999999</v>
      </c>
      <c r="P13" s="18" t="s">
        <v>51</v>
      </c>
      <c r="Q13" s="18" t="s">
        <v>176</v>
      </c>
      <c r="R13" s="18"/>
      <c r="S13" s="18"/>
      <c r="T13" s="30"/>
      <c r="V13" s="11"/>
    </row>
    <row r="14" spans="1:22" s="13" customFormat="1" x14ac:dyDescent="0.25">
      <c r="A14" s="13" t="s">
        <v>474</v>
      </c>
      <c r="B14" s="6" t="s">
        <v>458</v>
      </c>
      <c r="C14" s="13" t="s">
        <v>488</v>
      </c>
      <c r="D14" s="18">
        <v>1</v>
      </c>
      <c r="E14" s="18">
        <f t="shared" si="2"/>
        <v>231</v>
      </c>
      <c r="F14" s="18">
        <v>32</v>
      </c>
      <c r="G14" s="9" t="s">
        <v>145</v>
      </c>
      <c r="H14" s="18" t="s">
        <v>163</v>
      </c>
      <c r="I14" s="18"/>
      <c r="J14" s="18"/>
      <c r="K14" s="18"/>
      <c r="L14" s="9">
        <v>-1.5707</v>
      </c>
      <c r="M14" s="9">
        <v>1.5707</v>
      </c>
      <c r="N14" s="9">
        <v>-1.5707</v>
      </c>
      <c r="O14" s="9">
        <v>1.5707</v>
      </c>
      <c r="P14" s="9" t="s">
        <v>51</v>
      </c>
      <c r="Q14" s="18" t="s">
        <v>176</v>
      </c>
      <c r="R14" s="18"/>
      <c r="S14" s="9"/>
      <c r="T14" s="30"/>
      <c r="V14" s="11"/>
    </row>
    <row r="15" spans="1:22" s="13" customFormat="1" ht="30" x14ac:dyDescent="0.25">
      <c r="A15" s="13" t="s">
        <v>474</v>
      </c>
      <c r="B15" s="84" t="s">
        <v>459</v>
      </c>
      <c r="C15" s="83" t="s">
        <v>489</v>
      </c>
      <c r="D15" s="18">
        <v>1</v>
      </c>
      <c r="E15" s="18">
        <f t="shared" si="2"/>
        <v>263</v>
      </c>
      <c r="F15" s="86">
        <v>8</v>
      </c>
      <c r="G15" s="9" t="s">
        <v>145</v>
      </c>
      <c r="H15" s="18" t="s">
        <v>156</v>
      </c>
      <c r="I15" s="85"/>
      <c r="J15" s="85"/>
      <c r="K15" s="85"/>
      <c r="L15" s="86">
        <v>0</v>
      </c>
      <c r="M15" s="87">
        <v>1</v>
      </c>
      <c r="N15" s="86">
        <v>0</v>
      </c>
      <c r="O15" s="86">
        <v>255</v>
      </c>
      <c r="P15" s="88">
        <v>1</v>
      </c>
      <c r="Q15" s="85" t="s">
        <v>51</v>
      </c>
      <c r="R15" s="85"/>
      <c r="S15" s="89"/>
      <c r="T15" s="96" t="s">
        <v>520</v>
      </c>
      <c r="V15" s="11"/>
    </row>
    <row r="16" spans="1:22" s="13" customFormat="1" x14ac:dyDescent="0.25">
      <c r="A16" s="13" t="s">
        <v>474</v>
      </c>
      <c r="B16" s="84" t="s">
        <v>28</v>
      </c>
      <c r="C16" s="83" t="s">
        <v>490</v>
      </c>
      <c r="D16" s="18">
        <v>1</v>
      </c>
      <c r="E16" s="18">
        <f t="shared" si="2"/>
        <v>271</v>
      </c>
      <c r="F16" s="18">
        <v>32</v>
      </c>
      <c r="G16" s="9" t="s">
        <v>145</v>
      </c>
      <c r="H16" s="18" t="s">
        <v>163</v>
      </c>
      <c r="I16" s="85"/>
      <c r="J16" s="85"/>
      <c r="K16" s="85"/>
      <c r="L16" s="9">
        <v>0.01</v>
      </c>
      <c r="M16" s="9">
        <v>100</v>
      </c>
      <c r="N16" s="9">
        <v>0.01</v>
      </c>
      <c r="O16" s="9">
        <v>100</v>
      </c>
      <c r="P16" s="88" t="s">
        <v>51</v>
      </c>
      <c r="Q16" s="85" t="s">
        <v>164</v>
      </c>
      <c r="R16" s="85"/>
      <c r="S16" s="89"/>
      <c r="T16" s="90"/>
      <c r="V16" s="11"/>
    </row>
    <row r="17" spans="1:22" s="13" customFormat="1" x14ac:dyDescent="0.25">
      <c r="A17" s="13" t="s">
        <v>474</v>
      </c>
      <c r="B17" s="84" t="s">
        <v>460</v>
      </c>
      <c r="C17" s="83" t="s">
        <v>491</v>
      </c>
      <c r="D17" s="18">
        <v>1</v>
      </c>
      <c r="E17" s="18">
        <f t="shared" si="2"/>
        <v>303</v>
      </c>
      <c r="F17" s="18">
        <v>32</v>
      </c>
      <c r="G17" s="9" t="s">
        <v>145</v>
      </c>
      <c r="H17" s="18" t="s">
        <v>163</v>
      </c>
      <c r="I17" s="85"/>
      <c r="J17" s="85"/>
      <c r="K17" s="85"/>
      <c r="L17" s="9">
        <v>0.01</v>
      </c>
      <c r="M17" s="9">
        <v>100</v>
      </c>
      <c r="N17" s="9">
        <v>0.01</v>
      </c>
      <c r="O17" s="9">
        <v>100</v>
      </c>
      <c r="P17" s="88" t="s">
        <v>51</v>
      </c>
      <c r="Q17" s="85" t="s">
        <v>164</v>
      </c>
      <c r="R17" s="85"/>
      <c r="S17" s="89"/>
      <c r="T17" s="90"/>
      <c r="V17" s="11"/>
    </row>
    <row r="18" spans="1:22" s="13" customFormat="1" x14ac:dyDescent="0.25">
      <c r="A18" s="13" t="s">
        <v>474</v>
      </c>
      <c r="B18" s="84" t="s">
        <v>461</v>
      </c>
      <c r="C18" s="83" t="s">
        <v>492</v>
      </c>
      <c r="D18" s="18">
        <v>1</v>
      </c>
      <c r="E18" s="18">
        <f t="shared" si="2"/>
        <v>335</v>
      </c>
      <c r="F18" s="18">
        <v>32</v>
      </c>
      <c r="G18" s="9" t="s">
        <v>145</v>
      </c>
      <c r="H18" s="18" t="s">
        <v>163</v>
      </c>
      <c r="I18" s="85"/>
      <c r="J18" s="85"/>
      <c r="K18" s="85"/>
      <c r="L18" s="9">
        <v>0.01</v>
      </c>
      <c r="M18" s="9">
        <v>100</v>
      </c>
      <c r="N18" s="9">
        <v>0.01</v>
      </c>
      <c r="O18" s="9">
        <v>100</v>
      </c>
      <c r="P18" s="88" t="s">
        <v>51</v>
      </c>
      <c r="Q18" s="85" t="s">
        <v>164</v>
      </c>
      <c r="R18" s="85"/>
      <c r="S18" s="89"/>
      <c r="T18" s="90"/>
      <c r="V18" s="11"/>
    </row>
    <row r="19" spans="1:22" s="13" customFormat="1" x14ac:dyDescent="0.25">
      <c r="A19" s="13" t="s">
        <v>474</v>
      </c>
      <c r="B19" s="84" t="s">
        <v>462</v>
      </c>
      <c r="C19" s="83" t="s">
        <v>493</v>
      </c>
      <c r="D19" s="18">
        <v>1</v>
      </c>
      <c r="E19" s="18">
        <f t="shared" si="2"/>
        <v>367</v>
      </c>
      <c r="F19" s="18">
        <v>32</v>
      </c>
      <c r="G19" s="9" t="s">
        <v>145</v>
      </c>
      <c r="H19" s="18" t="s">
        <v>163</v>
      </c>
      <c r="I19" s="85"/>
      <c r="J19" s="85"/>
      <c r="K19" s="85"/>
      <c r="L19" s="9">
        <v>0.01</v>
      </c>
      <c r="M19" s="86">
        <v>100</v>
      </c>
      <c r="N19" s="9">
        <v>0.01</v>
      </c>
      <c r="O19" s="86">
        <v>100</v>
      </c>
      <c r="P19" s="88" t="s">
        <v>51</v>
      </c>
      <c r="Q19" s="85" t="s">
        <v>164</v>
      </c>
      <c r="R19" s="85"/>
      <c r="S19" s="89"/>
      <c r="T19" s="90"/>
      <c r="V19" s="11"/>
    </row>
    <row r="20" spans="1:22" s="13" customFormat="1" x14ac:dyDescent="0.25">
      <c r="A20" s="13" t="s">
        <v>474</v>
      </c>
      <c r="B20" s="84" t="s">
        <v>463</v>
      </c>
      <c r="C20" s="83" t="s">
        <v>494</v>
      </c>
      <c r="D20" s="18">
        <v>1</v>
      </c>
      <c r="E20" s="18">
        <f t="shared" si="2"/>
        <v>399</v>
      </c>
      <c r="F20" s="86">
        <v>16</v>
      </c>
      <c r="G20" s="9" t="s">
        <v>145</v>
      </c>
      <c r="H20" s="86" t="s">
        <v>160</v>
      </c>
      <c r="I20" s="85"/>
      <c r="J20" s="85"/>
      <c r="K20" s="85"/>
      <c r="L20" s="86">
        <v>93</v>
      </c>
      <c r="M20" s="86">
        <v>1514</v>
      </c>
      <c r="N20" s="86">
        <v>93</v>
      </c>
      <c r="O20" s="86">
        <v>1514</v>
      </c>
      <c r="P20" s="88">
        <v>1</v>
      </c>
      <c r="Q20" s="85" t="s">
        <v>164</v>
      </c>
      <c r="R20" s="85"/>
      <c r="S20" s="89"/>
      <c r="T20" s="90"/>
      <c r="V20" s="11"/>
    </row>
    <row r="21" spans="1:22" s="13" customFormat="1" ht="45" x14ac:dyDescent="0.25">
      <c r="A21" s="13" t="s">
        <v>474</v>
      </c>
      <c r="B21" s="84" t="s">
        <v>464</v>
      </c>
      <c r="C21" s="83" t="s">
        <v>495</v>
      </c>
      <c r="D21" s="18">
        <v>1</v>
      </c>
      <c r="E21" s="18">
        <f t="shared" si="2"/>
        <v>415</v>
      </c>
      <c r="F21" s="86">
        <v>8</v>
      </c>
      <c r="G21" s="9" t="s">
        <v>145</v>
      </c>
      <c r="H21" s="86" t="s">
        <v>156</v>
      </c>
      <c r="I21" s="85"/>
      <c r="J21" s="85"/>
      <c r="K21" s="85"/>
      <c r="L21" s="86">
        <v>0</v>
      </c>
      <c r="M21" s="87">
        <v>2</v>
      </c>
      <c r="N21" s="86">
        <v>0</v>
      </c>
      <c r="O21" s="86">
        <v>255</v>
      </c>
      <c r="P21" s="88">
        <v>1</v>
      </c>
      <c r="Q21" s="85" t="s">
        <v>51</v>
      </c>
      <c r="R21" s="85"/>
      <c r="S21" s="89"/>
      <c r="T21" s="96" t="s">
        <v>509</v>
      </c>
      <c r="V21" s="11"/>
    </row>
    <row r="22" spans="1:22" s="13" customFormat="1" x14ac:dyDescent="0.25">
      <c r="A22" s="13" t="s">
        <v>474</v>
      </c>
      <c r="B22" s="84" t="s">
        <v>465</v>
      </c>
      <c r="C22" s="83" t="s">
        <v>496</v>
      </c>
      <c r="D22" s="18">
        <v>1</v>
      </c>
      <c r="E22" s="18">
        <f t="shared" si="2"/>
        <v>423</v>
      </c>
      <c r="F22" s="86">
        <v>8</v>
      </c>
      <c r="G22" s="9" t="s">
        <v>145</v>
      </c>
      <c r="H22" s="86" t="s">
        <v>156</v>
      </c>
      <c r="I22" s="85"/>
      <c r="J22" s="85"/>
      <c r="K22" s="85"/>
      <c r="L22" s="86">
        <v>50</v>
      </c>
      <c r="M22" s="87">
        <v>100</v>
      </c>
      <c r="N22" s="86">
        <v>50</v>
      </c>
      <c r="O22" s="86">
        <v>100</v>
      </c>
      <c r="P22" s="88">
        <v>1</v>
      </c>
      <c r="Q22" s="85" t="s">
        <v>408</v>
      </c>
      <c r="R22" s="85"/>
      <c r="S22" s="89"/>
      <c r="T22" s="90"/>
      <c r="V22" s="11"/>
    </row>
    <row r="23" spans="1:22" s="13" customFormat="1" x14ac:dyDescent="0.25">
      <c r="A23" s="13" t="s">
        <v>474</v>
      </c>
      <c r="B23" s="84" t="s">
        <v>466</v>
      </c>
      <c r="C23" s="83" t="s">
        <v>497</v>
      </c>
      <c r="D23" s="18">
        <v>1</v>
      </c>
      <c r="E23" s="18">
        <f t="shared" si="2"/>
        <v>431</v>
      </c>
      <c r="F23" s="86">
        <v>8</v>
      </c>
      <c r="G23" s="9" t="s">
        <v>145</v>
      </c>
      <c r="H23" s="86" t="s">
        <v>156</v>
      </c>
      <c r="I23" s="85"/>
      <c r="J23" s="85"/>
      <c r="K23" s="85"/>
      <c r="L23" s="86">
        <v>0</v>
      </c>
      <c r="M23" s="87">
        <v>255</v>
      </c>
      <c r="N23" s="86">
        <v>10</v>
      </c>
      <c r="O23" s="86">
        <v>99</v>
      </c>
      <c r="P23" s="88">
        <v>1</v>
      </c>
      <c r="Q23" s="85" t="s">
        <v>408</v>
      </c>
      <c r="R23" s="85"/>
      <c r="S23" s="89"/>
      <c r="T23" s="90"/>
      <c r="V23" s="11"/>
    </row>
    <row r="24" spans="1:22" s="13" customFormat="1" ht="30" x14ac:dyDescent="0.25">
      <c r="A24" s="13" t="s">
        <v>474</v>
      </c>
      <c r="B24" s="84" t="s">
        <v>467</v>
      </c>
      <c r="C24" s="83" t="s">
        <v>498</v>
      </c>
      <c r="D24" s="18">
        <v>1</v>
      </c>
      <c r="E24" s="18">
        <f t="shared" si="2"/>
        <v>439</v>
      </c>
      <c r="F24" s="86">
        <v>8</v>
      </c>
      <c r="G24" s="9" t="s">
        <v>145</v>
      </c>
      <c r="H24" s="86" t="s">
        <v>156</v>
      </c>
      <c r="I24" s="85"/>
      <c r="J24" s="85"/>
      <c r="K24" s="85"/>
      <c r="L24" s="86">
        <v>1</v>
      </c>
      <c r="M24" s="87">
        <v>2</v>
      </c>
      <c r="N24" s="86">
        <v>0</v>
      </c>
      <c r="O24" s="87">
        <v>255</v>
      </c>
      <c r="P24" s="88">
        <v>1</v>
      </c>
      <c r="Q24" s="85" t="s">
        <v>51</v>
      </c>
      <c r="R24" s="85"/>
      <c r="S24" s="89"/>
      <c r="T24" s="96" t="s">
        <v>511</v>
      </c>
      <c r="V24" s="11"/>
    </row>
    <row r="25" spans="1:22" s="13" customFormat="1" ht="30" x14ac:dyDescent="0.25">
      <c r="A25" s="13" t="s">
        <v>474</v>
      </c>
      <c r="B25" s="84" t="s">
        <v>468</v>
      </c>
      <c r="C25" s="83" t="s">
        <v>499</v>
      </c>
      <c r="D25" s="18">
        <v>1</v>
      </c>
      <c r="E25" s="18">
        <f t="shared" si="2"/>
        <v>447</v>
      </c>
      <c r="F25" s="86">
        <v>8</v>
      </c>
      <c r="G25" s="9" t="s">
        <v>145</v>
      </c>
      <c r="H25" s="86" t="s">
        <v>156</v>
      </c>
      <c r="I25" s="85"/>
      <c r="J25" s="85"/>
      <c r="K25" s="85"/>
      <c r="L25" s="86">
        <v>0</v>
      </c>
      <c r="M25" s="87">
        <v>1</v>
      </c>
      <c r="N25" s="86">
        <v>0</v>
      </c>
      <c r="O25" s="87">
        <v>255</v>
      </c>
      <c r="P25" s="88">
        <v>1</v>
      </c>
      <c r="Q25" s="85" t="s">
        <v>51</v>
      </c>
      <c r="R25" s="85"/>
      <c r="S25" s="89"/>
      <c r="T25" s="96" t="s">
        <v>500</v>
      </c>
      <c r="V25" s="11"/>
    </row>
    <row r="26" spans="1:22" s="91" customFormat="1" x14ac:dyDescent="0.25">
      <c r="A26" s="13" t="s">
        <v>474</v>
      </c>
      <c r="B26" s="92" t="s">
        <v>450</v>
      </c>
      <c r="C26" s="93" t="s">
        <v>501</v>
      </c>
      <c r="D26" s="18">
        <v>1</v>
      </c>
      <c r="E26" s="18">
        <f t="shared" si="2"/>
        <v>455</v>
      </c>
      <c r="F26" s="86">
        <v>32</v>
      </c>
      <c r="G26" s="9" t="s">
        <v>145</v>
      </c>
      <c r="H26" s="86" t="s">
        <v>147</v>
      </c>
      <c r="I26" s="86"/>
      <c r="J26" s="86"/>
      <c r="K26" s="86"/>
      <c r="L26" s="86">
        <v>0</v>
      </c>
      <c r="M26" s="86">
        <v>3758096383</v>
      </c>
      <c r="N26" s="86">
        <v>1</v>
      </c>
      <c r="O26" s="86">
        <v>3758096383</v>
      </c>
      <c r="P26" s="87">
        <v>1</v>
      </c>
      <c r="Q26" s="86" t="s">
        <v>51</v>
      </c>
      <c r="R26" s="86"/>
      <c r="S26" s="94"/>
      <c r="T26" s="95"/>
      <c r="V26" s="11"/>
    </row>
    <row r="27" spans="1:22" s="13" customFormat="1" x14ac:dyDescent="0.25">
      <c r="A27" s="13" t="s">
        <v>474</v>
      </c>
      <c r="B27" s="13" t="s">
        <v>453</v>
      </c>
      <c r="C27" s="13" t="s">
        <v>336</v>
      </c>
      <c r="D27" s="18">
        <v>1</v>
      </c>
      <c r="E27" s="18">
        <f t="shared" si="2"/>
        <v>487</v>
      </c>
      <c r="F27" s="18">
        <v>32</v>
      </c>
      <c r="G27" s="9" t="s">
        <v>145</v>
      </c>
      <c r="H27" s="86" t="s">
        <v>147</v>
      </c>
      <c r="I27" s="18"/>
      <c r="J27" s="18"/>
      <c r="K27" s="18"/>
      <c r="L27" s="86">
        <v>0</v>
      </c>
      <c r="M27" s="9">
        <v>3758096383</v>
      </c>
      <c r="N27" s="9">
        <v>1</v>
      </c>
      <c r="O27" s="9">
        <v>3758096383</v>
      </c>
      <c r="P27" s="9">
        <v>1</v>
      </c>
      <c r="Q27" s="9" t="s">
        <v>51</v>
      </c>
      <c r="R27" s="9"/>
      <c r="S27" s="9"/>
      <c r="T27" s="30"/>
      <c r="V27" s="11"/>
    </row>
    <row r="28" spans="1:22" s="13" customFormat="1" ht="30" x14ac:dyDescent="0.25">
      <c r="A28" s="13" t="s">
        <v>474</v>
      </c>
      <c r="B28" s="83" t="s">
        <v>475</v>
      </c>
      <c r="C28" s="97" t="s">
        <v>507</v>
      </c>
      <c r="D28" s="18">
        <v>1</v>
      </c>
      <c r="E28" s="18">
        <f t="shared" si="2"/>
        <v>519</v>
      </c>
      <c r="F28" s="86">
        <v>8</v>
      </c>
      <c r="G28" s="9" t="s">
        <v>145</v>
      </c>
      <c r="H28" s="86" t="s">
        <v>156</v>
      </c>
      <c r="I28" s="85"/>
      <c r="J28" s="85"/>
      <c r="K28" s="85"/>
      <c r="L28" s="86">
        <v>0</v>
      </c>
      <c r="M28" s="87">
        <v>255</v>
      </c>
      <c r="N28" s="86">
        <v>0</v>
      </c>
      <c r="O28" s="86">
        <v>255</v>
      </c>
      <c r="P28" s="88">
        <v>1</v>
      </c>
      <c r="Q28" s="98" t="s">
        <v>51</v>
      </c>
      <c r="R28" s="85"/>
      <c r="S28" s="89"/>
      <c r="T28" s="90"/>
      <c r="V28" s="11"/>
    </row>
    <row r="29" spans="1:22" s="13" customFormat="1" ht="30" x14ac:dyDescent="0.25">
      <c r="A29" s="13" t="s">
        <v>474</v>
      </c>
      <c r="B29" s="83" t="s">
        <v>476</v>
      </c>
      <c r="C29" s="83" t="s">
        <v>517</v>
      </c>
      <c r="D29" s="18">
        <v>1</v>
      </c>
      <c r="E29" s="18">
        <f t="shared" si="2"/>
        <v>527</v>
      </c>
      <c r="F29" s="86">
        <v>8</v>
      </c>
      <c r="G29" s="9" t="s">
        <v>145</v>
      </c>
      <c r="H29" s="86" t="s">
        <v>156</v>
      </c>
      <c r="I29" s="85"/>
      <c r="J29" s="85"/>
      <c r="K29" s="85"/>
      <c r="L29" s="86">
        <v>0</v>
      </c>
      <c r="M29" s="87">
        <v>1</v>
      </c>
      <c r="N29" s="86">
        <v>0</v>
      </c>
      <c r="O29" s="86">
        <v>255</v>
      </c>
      <c r="P29" s="88">
        <v>1</v>
      </c>
      <c r="Q29" s="98" t="s">
        <v>51</v>
      </c>
      <c r="R29" s="85"/>
      <c r="S29" s="89"/>
      <c r="T29" s="96" t="s">
        <v>516</v>
      </c>
      <c r="V29" s="11"/>
    </row>
    <row r="30" spans="1:22" s="13" customFormat="1" ht="30" x14ac:dyDescent="0.25">
      <c r="A30" s="13" t="s">
        <v>474</v>
      </c>
      <c r="B30" s="83" t="s">
        <v>477</v>
      </c>
      <c r="C30" s="83" t="s">
        <v>517</v>
      </c>
      <c r="D30" s="18">
        <v>1</v>
      </c>
      <c r="E30" s="18">
        <f t="shared" si="2"/>
        <v>535</v>
      </c>
      <c r="F30" s="86">
        <v>8</v>
      </c>
      <c r="G30" s="9" t="s">
        <v>145</v>
      </c>
      <c r="H30" s="86" t="s">
        <v>156</v>
      </c>
      <c r="I30" s="85"/>
      <c r="J30" s="85"/>
      <c r="K30" s="85"/>
      <c r="L30" s="86">
        <v>0</v>
      </c>
      <c r="M30" s="87">
        <v>1</v>
      </c>
      <c r="N30" s="86">
        <v>0</v>
      </c>
      <c r="O30" s="86">
        <v>255</v>
      </c>
      <c r="P30" s="88">
        <v>1</v>
      </c>
      <c r="Q30" s="98" t="s">
        <v>51</v>
      </c>
      <c r="R30" s="85"/>
      <c r="S30" s="89"/>
      <c r="T30" s="96" t="s">
        <v>516</v>
      </c>
      <c r="V30" s="11"/>
    </row>
    <row r="31" spans="1:22" s="13" customFormat="1" ht="30" x14ac:dyDescent="0.25">
      <c r="A31" s="13" t="s">
        <v>474</v>
      </c>
      <c r="B31" s="83" t="s">
        <v>478</v>
      </c>
      <c r="C31" s="83" t="s">
        <v>517</v>
      </c>
      <c r="D31" s="18">
        <v>1</v>
      </c>
      <c r="E31" s="18">
        <f t="shared" si="2"/>
        <v>543</v>
      </c>
      <c r="F31" s="86">
        <v>8</v>
      </c>
      <c r="G31" s="9" t="s">
        <v>145</v>
      </c>
      <c r="H31" s="86" t="s">
        <v>156</v>
      </c>
      <c r="I31" s="85"/>
      <c r="J31" s="85"/>
      <c r="K31" s="85"/>
      <c r="L31" s="86">
        <v>0</v>
      </c>
      <c r="M31" s="87">
        <v>1</v>
      </c>
      <c r="N31" s="86">
        <v>0</v>
      </c>
      <c r="O31" s="86">
        <v>255</v>
      </c>
      <c r="P31" s="88">
        <v>1</v>
      </c>
      <c r="Q31" s="98" t="s">
        <v>51</v>
      </c>
      <c r="R31" s="85"/>
      <c r="S31" s="89"/>
      <c r="T31" s="96" t="s">
        <v>516</v>
      </c>
      <c r="V31" s="11"/>
    </row>
    <row r="32" spans="1:22" s="13" customFormat="1" ht="30" x14ac:dyDescent="0.25">
      <c r="A32" s="13" t="s">
        <v>474</v>
      </c>
      <c r="B32" s="83" t="s">
        <v>479</v>
      </c>
      <c r="C32" s="83" t="s">
        <v>517</v>
      </c>
      <c r="D32" s="18">
        <v>1</v>
      </c>
      <c r="E32" s="18">
        <f t="shared" si="2"/>
        <v>551</v>
      </c>
      <c r="F32" s="86">
        <v>8</v>
      </c>
      <c r="G32" s="9" t="s">
        <v>145</v>
      </c>
      <c r="H32" s="86" t="s">
        <v>156</v>
      </c>
      <c r="I32" s="85"/>
      <c r="J32" s="85"/>
      <c r="K32" s="85"/>
      <c r="L32" s="86">
        <v>0</v>
      </c>
      <c r="M32" s="87">
        <v>1</v>
      </c>
      <c r="N32" s="86">
        <v>0</v>
      </c>
      <c r="O32" s="86">
        <v>255</v>
      </c>
      <c r="P32" s="88">
        <v>1</v>
      </c>
      <c r="Q32" s="98" t="s">
        <v>51</v>
      </c>
      <c r="R32" s="85"/>
      <c r="S32" s="89"/>
      <c r="T32" s="96" t="s">
        <v>516</v>
      </c>
      <c r="V32" s="11"/>
    </row>
    <row r="33" spans="1:22" s="13" customFormat="1" ht="30" x14ac:dyDescent="0.25">
      <c r="A33" s="13" t="s">
        <v>474</v>
      </c>
      <c r="B33" s="83" t="s">
        <v>480</v>
      </c>
      <c r="C33" s="83" t="s">
        <v>517</v>
      </c>
      <c r="D33" s="18">
        <v>1</v>
      </c>
      <c r="E33" s="18">
        <f t="shared" si="2"/>
        <v>559</v>
      </c>
      <c r="F33" s="86">
        <v>8</v>
      </c>
      <c r="G33" s="9" t="s">
        <v>145</v>
      </c>
      <c r="H33" s="86" t="s">
        <v>156</v>
      </c>
      <c r="I33" s="85"/>
      <c r="J33" s="85"/>
      <c r="K33" s="85"/>
      <c r="L33" s="86">
        <v>0</v>
      </c>
      <c r="M33" s="87">
        <v>1</v>
      </c>
      <c r="N33" s="86">
        <v>0</v>
      </c>
      <c r="O33" s="86">
        <v>255</v>
      </c>
      <c r="P33" s="88">
        <v>1</v>
      </c>
      <c r="Q33" s="98" t="s">
        <v>51</v>
      </c>
      <c r="R33" s="85"/>
      <c r="S33" s="89"/>
      <c r="T33" s="96" t="s">
        <v>516</v>
      </c>
      <c r="V33" s="11"/>
    </row>
    <row r="34" spans="1:22" s="13" customFormat="1" ht="30" x14ac:dyDescent="0.25">
      <c r="A34" s="13" t="s">
        <v>474</v>
      </c>
      <c r="B34" s="83" t="s">
        <v>481</v>
      </c>
      <c r="C34" s="83" t="s">
        <v>517</v>
      </c>
      <c r="D34" s="18">
        <v>1</v>
      </c>
      <c r="E34" s="18">
        <f t="shared" si="2"/>
        <v>567</v>
      </c>
      <c r="F34" s="86">
        <v>8</v>
      </c>
      <c r="G34" s="9" t="s">
        <v>145</v>
      </c>
      <c r="H34" s="86" t="s">
        <v>156</v>
      </c>
      <c r="I34" s="85"/>
      <c r="J34" s="85"/>
      <c r="K34" s="85"/>
      <c r="L34" s="86">
        <v>0</v>
      </c>
      <c r="M34" s="87">
        <v>1</v>
      </c>
      <c r="N34" s="86">
        <v>0</v>
      </c>
      <c r="O34" s="86">
        <v>255</v>
      </c>
      <c r="P34" s="88">
        <v>1</v>
      </c>
      <c r="Q34" s="98" t="s">
        <v>51</v>
      </c>
      <c r="R34" s="85"/>
      <c r="S34" s="89"/>
      <c r="T34" s="96" t="s">
        <v>516</v>
      </c>
      <c r="V34" s="11"/>
    </row>
    <row r="35" spans="1:22" s="13" customFormat="1" ht="30" x14ac:dyDescent="0.25">
      <c r="A35" s="13" t="s">
        <v>474</v>
      </c>
      <c r="B35" s="83" t="s">
        <v>482</v>
      </c>
      <c r="C35" s="83" t="s">
        <v>546</v>
      </c>
      <c r="D35" s="18">
        <v>1</v>
      </c>
      <c r="E35" s="18">
        <f t="shared" si="2"/>
        <v>575</v>
      </c>
      <c r="F35" s="86">
        <v>8</v>
      </c>
      <c r="G35" s="9" t="s">
        <v>145</v>
      </c>
      <c r="H35" s="86" t="s">
        <v>156</v>
      </c>
      <c r="I35" s="85"/>
      <c r="J35" s="85"/>
      <c r="K35" s="85"/>
      <c r="L35" s="86">
        <v>0</v>
      </c>
      <c r="M35" s="87">
        <v>1</v>
      </c>
      <c r="N35" s="86">
        <v>0</v>
      </c>
      <c r="O35" s="86">
        <v>255</v>
      </c>
      <c r="P35" s="88">
        <v>1</v>
      </c>
      <c r="Q35" s="98" t="s">
        <v>51</v>
      </c>
      <c r="R35" s="85"/>
      <c r="S35" s="89"/>
      <c r="T35" s="96" t="s">
        <v>516</v>
      </c>
      <c r="V35" s="11"/>
    </row>
    <row r="36" spans="1:22" s="13" customFormat="1" ht="45" x14ac:dyDescent="0.25">
      <c r="A36" s="13" t="s">
        <v>474</v>
      </c>
      <c r="B36" s="83" t="s">
        <v>576</v>
      </c>
      <c r="C36" s="83" t="s">
        <v>518</v>
      </c>
      <c r="D36" s="85">
        <v>1</v>
      </c>
      <c r="E36" s="18">
        <f t="shared" si="2"/>
        <v>583</v>
      </c>
      <c r="F36" s="86">
        <v>8</v>
      </c>
      <c r="G36" s="9" t="s">
        <v>145</v>
      </c>
      <c r="H36" s="86" t="s">
        <v>156</v>
      </c>
      <c r="I36" s="85"/>
      <c r="J36" s="85"/>
      <c r="K36" s="85"/>
      <c r="L36" s="86">
        <v>0</v>
      </c>
      <c r="M36" s="87">
        <v>2</v>
      </c>
      <c r="N36" s="86">
        <v>0</v>
      </c>
      <c r="O36" s="86">
        <v>255</v>
      </c>
      <c r="P36" s="88">
        <v>1</v>
      </c>
      <c r="Q36" s="98" t="s">
        <v>51</v>
      </c>
      <c r="R36" s="85"/>
      <c r="S36" s="89"/>
      <c r="T36" s="96" t="s">
        <v>519</v>
      </c>
      <c r="V36" s="11"/>
    </row>
    <row r="37" spans="1:22" s="13" customFormat="1" ht="60" x14ac:dyDescent="0.25">
      <c r="A37" s="13" t="s">
        <v>474</v>
      </c>
      <c r="B37" s="83" t="s">
        <v>565</v>
      </c>
      <c r="C37" s="83" t="s">
        <v>568</v>
      </c>
      <c r="D37" s="85">
        <v>1</v>
      </c>
      <c r="E37" s="18">
        <f t="shared" si="2"/>
        <v>591</v>
      </c>
      <c r="F37" s="86">
        <v>8</v>
      </c>
      <c r="G37" s="9" t="s">
        <v>145</v>
      </c>
      <c r="H37" s="86" t="s">
        <v>156</v>
      </c>
      <c r="I37" s="85"/>
      <c r="J37" s="85"/>
      <c r="K37" s="85"/>
      <c r="L37" s="86">
        <v>0</v>
      </c>
      <c r="M37" s="87">
        <v>255</v>
      </c>
      <c r="N37" s="86">
        <v>0</v>
      </c>
      <c r="O37" s="86">
        <v>255</v>
      </c>
      <c r="P37" s="88">
        <v>1</v>
      </c>
      <c r="Q37" s="98" t="s">
        <v>51</v>
      </c>
      <c r="R37" s="85"/>
      <c r="S37" s="89"/>
      <c r="T37" s="96" t="s">
        <v>570</v>
      </c>
      <c r="V37" s="11"/>
    </row>
    <row r="38" spans="1:22" s="13" customFormat="1" ht="60" x14ac:dyDescent="0.25">
      <c r="A38" s="13" t="s">
        <v>474</v>
      </c>
      <c r="B38" s="83" t="s">
        <v>566</v>
      </c>
      <c r="C38" s="97" t="s">
        <v>569</v>
      </c>
      <c r="D38" s="85">
        <v>1</v>
      </c>
      <c r="E38" s="18">
        <f t="shared" si="2"/>
        <v>599</v>
      </c>
      <c r="F38" s="86">
        <v>8</v>
      </c>
      <c r="G38" s="9" t="s">
        <v>145</v>
      </c>
      <c r="H38" s="86" t="s">
        <v>156</v>
      </c>
      <c r="I38" s="85"/>
      <c r="J38" s="85"/>
      <c r="K38" s="85"/>
      <c r="L38" s="86">
        <v>0</v>
      </c>
      <c r="M38" s="87">
        <v>255</v>
      </c>
      <c r="N38" s="86">
        <v>0</v>
      </c>
      <c r="O38" s="86">
        <v>255</v>
      </c>
      <c r="P38" s="88">
        <v>1</v>
      </c>
      <c r="Q38" s="98" t="s">
        <v>51</v>
      </c>
      <c r="R38" s="85"/>
      <c r="S38" s="89"/>
      <c r="T38" s="96" t="s">
        <v>571</v>
      </c>
      <c r="V38" s="11"/>
    </row>
    <row r="39" spans="1:22" s="13" customFormat="1" ht="150" x14ac:dyDescent="0.25">
      <c r="A39" s="13" t="s">
        <v>474</v>
      </c>
      <c r="B39" s="83" t="s">
        <v>567</v>
      </c>
      <c r="C39" s="83" t="s">
        <v>572</v>
      </c>
      <c r="D39" s="18">
        <v>1</v>
      </c>
      <c r="E39" s="18">
        <f t="shared" si="2"/>
        <v>607</v>
      </c>
      <c r="F39" s="86">
        <v>8</v>
      </c>
      <c r="G39" s="9" t="s">
        <v>145</v>
      </c>
      <c r="H39" s="86" t="s">
        <v>156</v>
      </c>
      <c r="I39" s="85"/>
      <c r="J39" s="85"/>
      <c r="K39" s="85"/>
      <c r="L39" s="86">
        <v>0</v>
      </c>
      <c r="M39" s="87">
        <v>255</v>
      </c>
      <c r="N39" s="86">
        <v>0</v>
      </c>
      <c r="O39" s="86">
        <v>255</v>
      </c>
      <c r="P39" s="88">
        <v>1</v>
      </c>
      <c r="Q39" s="98" t="s">
        <v>51</v>
      </c>
      <c r="R39" s="85"/>
      <c r="S39" s="89"/>
      <c r="T39" s="96" t="s">
        <v>573</v>
      </c>
      <c r="V39" s="11"/>
    </row>
    <row r="40" spans="1:22" x14ac:dyDescent="0.25">
      <c r="E40" s="18">
        <f>E39+(D39*F39)-7</f>
        <v>608</v>
      </c>
    </row>
  </sheetData>
  <phoneticPr fontId="11" type="noConversion"/>
  <hyperlinks>
    <hyperlink ref="U1" location="Messages!A1" display="Messages" xr:uid="{E2B81107-76D9-4D43-A8CA-4ABB226EE051}"/>
  </hyperlinks>
  <pageMargins left="0.70866141732283472" right="0.70866141732283472" top="0.78740157480314965" bottom="0.78740157480314965" header="0.31496062992125984" footer="0.31496062992125984"/>
  <pageSetup paperSize="9" scale="52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0359-ED5A-48DB-AFD3-5AA57C757C44}">
  <sheetPr>
    <tabColor theme="5" tint="0.39997558519241921"/>
    <pageSetUpPr fitToPage="1"/>
  </sheetPr>
  <dimension ref="A1:U26"/>
  <sheetViews>
    <sheetView zoomScaleNormal="100" workbookViewId="0">
      <selection activeCell="M15" sqref="M15"/>
    </sheetView>
  </sheetViews>
  <sheetFormatPr baseColWidth="10" defaultColWidth="9.140625" defaultRowHeight="15" outlineLevelCol="1" x14ac:dyDescent="0.25"/>
  <cols>
    <col min="1" max="1" width="21.42578125" style="6" bestFit="1" customWidth="1"/>
    <col min="2" max="2" width="32.85546875" style="6" bestFit="1" customWidth="1"/>
    <col min="3" max="3" width="57.140625" style="6" customWidth="1"/>
    <col min="4" max="4" width="13.42578125" style="9" bestFit="1" customWidth="1"/>
    <col min="5" max="5" width="19.42578125" style="9" bestFit="1" customWidth="1"/>
    <col min="6" max="6" width="11.5703125" style="9" bestFit="1" customWidth="1"/>
    <col min="7" max="7" width="14.42578125" style="9" bestFit="1" customWidth="1"/>
    <col min="8" max="8" width="10.2851562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2.7109375" hidden="1" customWidth="1"/>
    <col min="15" max="15" width="13.140625" style="9" hidden="1" customWidth="1"/>
    <col min="16" max="16" width="14.285156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23.7109375" style="6" customWidth="1" collapsed="1"/>
    <col min="21" max="21" width="8.85546875" style="9" bestFit="1" customWidth="1"/>
    <col min="22" max="16384" width="9.140625" style="6"/>
  </cols>
  <sheetData>
    <row r="1" spans="1:21" x14ac:dyDescent="0.25">
      <c r="A1" s="11" t="s">
        <v>452</v>
      </c>
      <c r="E1" s="9" t="s">
        <v>123</v>
      </c>
      <c r="N1" s="9"/>
      <c r="Q1" s="6"/>
      <c r="T1" s="15"/>
      <c r="U1" s="15" t="s">
        <v>124</v>
      </c>
    </row>
    <row r="2" spans="1:21" x14ac:dyDescent="0.25">
      <c r="E2" s="9" t="s">
        <v>550</v>
      </c>
      <c r="N2" s="9"/>
      <c r="Q2" s="6"/>
      <c r="T2" s="9"/>
      <c r="U2" s="6"/>
    </row>
    <row r="3" spans="1:21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1" s="13" customFormat="1" x14ac:dyDescent="0.25">
      <c r="A4" s="13" t="s">
        <v>451</v>
      </c>
      <c r="B4" s="13" t="s">
        <v>454</v>
      </c>
      <c r="C4" s="6" t="s">
        <v>485</v>
      </c>
      <c r="D4" s="9">
        <v>1</v>
      </c>
      <c r="E4" s="18">
        <v>7</v>
      </c>
      <c r="F4" s="9">
        <v>32</v>
      </c>
      <c r="G4" s="9" t="s">
        <v>145</v>
      </c>
      <c r="H4" s="9" t="s">
        <v>163</v>
      </c>
      <c r="I4" s="9">
        <v>0</v>
      </c>
      <c r="J4" s="9">
        <v>1</v>
      </c>
      <c r="K4" s="9">
        <v>1</v>
      </c>
      <c r="L4" s="9">
        <v>-100</v>
      </c>
      <c r="M4" s="9">
        <v>100</v>
      </c>
      <c r="N4" s="9">
        <v>-100</v>
      </c>
      <c r="O4" s="9">
        <v>100</v>
      </c>
      <c r="P4" s="9" t="s">
        <v>51</v>
      </c>
      <c r="Q4" s="18" t="s">
        <v>164</v>
      </c>
      <c r="R4" s="18"/>
      <c r="S4" s="9"/>
      <c r="T4" s="30" t="s">
        <v>51</v>
      </c>
    </row>
    <row r="5" spans="1:21" s="13" customFormat="1" x14ac:dyDescent="0.25">
      <c r="A5" s="13" t="s">
        <v>451</v>
      </c>
      <c r="B5" s="13" t="s">
        <v>455</v>
      </c>
      <c r="C5" s="6" t="s">
        <v>484</v>
      </c>
      <c r="D5" s="9">
        <v>1</v>
      </c>
      <c r="E5" s="18">
        <f>E4+(F4*D4)</f>
        <v>39</v>
      </c>
      <c r="F5" s="9">
        <v>32</v>
      </c>
      <c r="G5" s="9" t="s">
        <v>145</v>
      </c>
      <c r="H5" s="9" t="s">
        <v>163</v>
      </c>
      <c r="I5" s="9">
        <v>0</v>
      </c>
      <c r="J5" s="9">
        <v>1</v>
      </c>
      <c r="K5" s="9">
        <v>1</v>
      </c>
      <c r="L5" s="9">
        <v>-100</v>
      </c>
      <c r="M5" s="9">
        <v>100</v>
      </c>
      <c r="N5" s="9">
        <v>-100</v>
      </c>
      <c r="O5" s="9">
        <v>100</v>
      </c>
      <c r="P5" s="9" t="s">
        <v>51</v>
      </c>
      <c r="Q5" s="9" t="s">
        <v>164</v>
      </c>
      <c r="R5" s="9"/>
      <c r="S5" s="9"/>
      <c r="T5" s="30" t="s">
        <v>51</v>
      </c>
    </row>
    <row r="6" spans="1:21" s="13" customFormat="1" x14ac:dyDescent="0.25">
      <c r="A6" s="13" t="s">
        <v>451</v>
      </c>
      <c r="B6" s="13" t="s">
        <v>456</v>
      </c>
      <c r="C6" s="6" t="s">
        <v>486</v>
      </c>
      <c r="D6" s="9">
        <v>1</v>
      </c>
      <c r="E6" s="18">
        <f t="shared" ref="E6:E25" si="0">E5+(F5*D5)</f>
        <v>71</v>
      </c>
      <c r="F6" s="9">
        <v>32</v>
      </c>
      <c r="G6" s="9" t="s">
        <v>145</v>
      </c>
      <c r="H6" s="9" t="s">
        <v>163</v>
      </c>
      <c r="I6" s="9">
        <v>0</v>
      </c>
      <c r="J6" s="9">
        <v>1</v>
      </c>
      <c r="K6" s="9">
        <v>1</v>
      </c>
      <c r="L6" s="9">
        <v>0.01</v>
      </c>
      <c r="M6" s="9">
        <v>10</v>
      </c>
      <c r="N6" s="9">
        <v>0.01</v>
      </c>
      <c r="O6" s="9">
        <v>10</v>
      </c>
      <c r="P6" s="9" t="s">
        <v>51</v>
      </c>
      <c r="Q6" s="9" t="s">
        <v>164</v>
      </c>
      <c r="R6" s="9"/>
      <c r="S6" s="9"/>
      <c r="T6" s="30" t="s">
        <v>51</v>
      </c>
    </row>
    <row r="7" spans="1:21" s="13" customFormat="1" x14ac:dyDescent="0.25">
      <c r="A7" s="13" t="s">
        <v>451</v>
      </c>
      <c r="B7" s="6" t="s">
        <v>457</v>
      </c>
      <c r="C7" s="13" t="s">
        <v>487</v>
      </c>
      <c r="D7" s="18">
        <v>1</v>
      </c>
      <c r="E7" s="18">
        <f t="shared" si="0"/>
        <v>103</v>
      </c>
      <c r="F7" s="18">
        <v>32</v>
      </c>
      <c r="G7" s="9" t="s">
        <v>145</v>
      </c>
      <c r="H7" s="18" t="s">
        <v>163</v>
      </c>
      <c r="I7" s="18">
        <v>0</v>
      </c>
      <c r="J7" s="18">
        <v>1</v>
      </c>
      <c r="K7" s="18">
        <v>1</v>
      </c>
      <c r="L7" s="9">
        <v>-3.1415899999999999</v>
      </c>
      <c r="M7" s="9">
        <v>3.1415899999999999</v>
      </c>
      <c r="N7" s="9">
        <v>-3.1415899999999999</v>
      </c>
      <c r="O7" s="9">
        <v>3.1415899999999999</v>
      </c>
      <c r="P7" s="18" t="s">
        <v>51</v>
      </c>
      <c r="Q7" s="18" t="s">
        <v>176</v>
      </c>
      <c r="R7" s="18"/>
      <c r="S7" s="18"/>
      <c r="T7" s="30" t="s">
        <v>51</v>
      </c>
    </row>
    <row r="8" spans="1:21" s="13" customFormat="1" x14ac:dyDescent="0.25">
      <c r="A8" s="13" t="s">
        <v>451</v>
      </c>
      <c r="B8" s="6" t="s">
        <v>458</v>
      </c>
      <c r="C8" s="13" t="s">
        <v>488</v>
      </c>
      <c r="D8" s="18">
        <v>1</v>
      </c>
      <c r="E8" s="18">
        <f t="shared" si="0"/>
        <v>135</v>
      </c>
      <c r="F8" s="18">
        <v>32</v>
      </c>
      <c r="G8" s="9" t="s">
        <v>145</v>
      </c>
      <c r="H8" s="18" t="s">
        <v>163</v>
      </c>
      <c r="I8" s="18">
        <v>0</v>
      </c>
      <c r="J8" s="18">
        <v>1</v>
      </c>
      <c r="K8" s="18">
        <v>1</v>
      </c>
      <c r="L8" s="9">
        <v>-1.5707</v>
      </c>
      <c r="M8" s="9">
        <v>1.5707</v>
      </c>
      <c r="N8" s="9">
        <v>-1.5707</v>
      </c>
      <c r="O8" s="9">
        <v>1.5707</v>
      </c>
      <c r="P8" s="9" t="s">
        <v>51</v>
      </c>
      <c r="Q8" s="18" t="s">
        <v>176</v>
      </c>
      <c r="R8" s="18"/>
      <c r="S8" s="9"/>
      <c r="T8" s="30" t="s">
        <v>51</v>
      </c>
    </row>
    <row r="9" spans="1:21" s="13" customFormat="1" ht="30" x14ac:dyDescent="0.25">
      <c r="A9" s="13" t="s">
        <v>451</v>
      </c>
      <c r="B9" s="84" t="s">
        <v>459</v>
      </c>
      <c r="C9" s="83" t="s">
        <v>489</v>
      </c>
      <c r="D9" s="18">
        <v>1</v>
      </c>
      <c r="E9" s="18">
        <f t="shared" si="0"/>
        <v>167</v>
      </c>
      <c r="F9" s="86">
        <v>8</v>
      </c>
      <c r="G9" s="9" t="s">
        <v>145</v>
      </c>
      <c r="H9" s="18" t="s">
        <v>156</v>
      </c>
      <c r="I9" s="85"/>
      <c r="J9" s="85"/>
      <c r="K9" s="85"/>
      <c r="L9" s="86">
        <v>0</v>
      </c>
      <c r="M9" s="86">
        <v>1</v>
      </c>
      <c r="N9" s="86">
        <v>0</v>
      </c>
      <c r="O9" s="86">
        <v>255</v>
      </c>
      <c r="P9" s="88">
        <v>1</v>
      </c>
      <c r="Q9" s="85" t="s">
        <v>51</v>
      </c>
      <c r="R9" s="85"/>
      <c r="S9" s="89"/>
      <c r="T9" s="96" t="s">
        <v>520</v>
      </c>
    </row>
    <row r="10" spans="1:21" s="13" customFormat="1" x14ac:dyDescent="0.25">
      <c r="A10" s="13" t="s">
        <v>451</v>
      </c>
      <c r="B10" s="84" t="s">
        <v>28</v>
      </c>
      <c r="C10" s="83" t="s">
        <v>490</v>
      </c>
      <c r="D10" s="18">
        <v>1</v>
      </c>
      <c r="E10" s="18">
        <f t="shared" si="0"/>
        <v>175</v>
      </c>
      <c r="F10" s="18">
        <v>32</v>
      </c>
      <c r="G10" s="9" t="s">
        <v>145</v>
      </c>
      <c r="H10" s="18" t="s">
        <v>163</v>
      </c>
      <c r="I10" s="85"/>
      <c r="J10" s="85"/>
      <c r="K10" s="85"/>
      <c r="L10" s="9">
        <v>0.01</v>
      </c>
      <c r="M10" s="9">
        <v>100</v>
      </c>
      <c r="N10" s="9">
        <v>0.01</v>
      </c>
      <c r="O10" s="9">
        <v>100</v>
      </c>
      <c r="P10" s="88" t="s">
        <v>51</v>
      </c>
      <c r="Q10" s="85" t="s">
        <v>164</v>
      </c>
      <c r="R10" s="85"/>
      <c r="S10" s="89"/>
      <c r="T10" s="90" t="s">
        <v>51</v>
      </c>
    </row>
    <row r="11" spans="1:21" s="13" customFormat="1" x14ac:dyDescent="0.25">
      <c r="A11" s="13" t="s">
        <v>451</v>
      </c>
      <c r="B11" s="84" t="s">
        <v>460</v>
      </c>
      <c r="C11" s="83" t="s">
        <v>491</v>
      </c>
      <c r="D11" s="18">
        <v>1</v>
      </c>
      <c r="E11" s="18">
        <f t="shared" si="0"/>
        <v>207</v>
      </c>
      <c r="F11" s="18">
        <v>32</v>
      </c>
      <c r="G11" s="9" t="s">
        <v>145</v>
      </c>
      <c r="H11" s="18" t="s">
        <v>163</v>
      </c>
      <c r="I11" s="85"/>
      <c r="J11" s="85"/>
      <c r="K11" s="85"/>
      <c r="L11" s="9">
        <v>0.01</v>
      </c>
      <c r="M11" s="9">
        <v>100</v>
      </c>
      <c r="N11" s="9">
        <v>0.01</v>
      </c>
      <c r="O11" s="9">
        <v>100</v>
      </c>
      <c r="P11" s="88" t="s">
        <v>51</v>
      </c>
      <c r="Q11" s="85" t="s">
        <v>164</v>
      </c>
      <c r="R11" s="85"/>
      <c r="S11" s="89"/>
      <c r="T11" s="90" t="s">
        <v>51</v>
      </c>
    </row>
    <row r="12" spans="1:21" s="13" customFormat="1" x14ac:dyDescent="0.25">
      <c r="A12" s="13" t="s">
        <v>451</v>
      </c>
      <c r="B12" s="84" t="s">
        <v>461</v>
      </c>
      <c r="C12" s="83" t="s">
        <v>492</v>
      </c>
      <c r="D12" s="18">
        <v>1</v>
      </c>
      <c r="E12" s="18">
        <f t="shared" si="0"/>
        <v>239</v>
      </c>
      <c r="F12" s="18">
        <v>32</v>
      </c>
      <c r="G12" s="9" t="s">
        <v>145</v>
      </c>
      <c r="H12" s="18" t="s">
        <v>163</v>
      </c>
      <c r="I12" s="85"/>
      <c r="J12" s="85"/>
      <c r="K12" s="85"/>
      <c r="L12" s="9">
        <v>0.01</v>
      </c>
      <c r="M12" s="9">
        <v>100</v>
      </c>
      <c r="N12" s="9">
        <v>0.01</v>
      </c>
      <c r="O12" s="9">
        <v>100</v>
      </c>
      <c r="P12" s="88" t="s">
        <v>51</v>
      </c>
      <c r="Q12" s="85" t="s">
        <v>164</v>
      </c>
      <c r="R12" s="85"/>
      <c r="S12" s="89"/>
      <c r="T12" s="90" t="s">
        <v>51</v>
      </c>
    </row>
    <row r="13" spans="1:21" s="13" customFormat="1" x14ac:dyDescent="0.25">
      <c r="A13" s="13" t="s">
        <v>451</v>
      </c>
      <c r="B13" s="84" t="s">
        <v>462</v>
      </c>
      <c r="C13" s="83" t="s">
        <v>493</v>
      </c>
      <c r="D13" s="18">
        <v>1</v>
      </c>
      <c r="E13" s="18">
        <f t="shared" si="0"/>
        <v>271</v>
      </c>
      <c r="F13" s="18">
        <v>32</v>
      </c>
      <c r="G13" s="9" t="s">
        <v>145</v>
      </c>
      <c r="H13" s="18" t="s">
        <v>163</v>
      </c>
      <c r="I13" s="85"/>
      <c r="J13" s="85"/>
      <c r="K13" s="85"/>
      <c r="L13" s="9">
        <v>0.01</v>
      </c>
      <c r="M13" s="86">
        <v>100</v>
      </c>
      <c r="N13" s="9">
        <v>0.01</v>
      </c>
      <c r="O13" s="86">
        <v>100</v>
      </c>
      <c r="P13" s="88" t="s">
        <v>51</v>
      </c>
      <c r="Q13" s="85" t="s">
        <v>164</v>
      </c>
      <c r="R13" s="85"/>
      <c r="S13" s="89"/>
      <c r="T13" s="90" t="s">
        <v>51</v>
      </c>
    </row>
    <row r="14" spans="1:21" s="13" customFormat="1" x14ac:dyDescent="0.25">
      <c r="A14" s="13" t="s">
        <v>451</v>
      </c>
      <c r="B14" s="84" t="s">
        <v>463</v>
      </c>
      <c r="C14" s="83" t="s">
        <v>494</v>
      </c>
      <c r="D14" s="18">
        <v>1</v>
      </c>
      <c r="E14" s="18">
        <f t="shared" si="0"/>
        <v>303</v>
      </c>
      <c r="F14" s="86">
        <v>16</v>
      </c>
      <c r="G14" s="9" t="s">
        <v>145</v>
      </c>
      <c r="H14" s="86" t="s">
        <v>160</v>
      </c>
      <c r="I14" s="85"/>
      <c r="J14" s="85"/>
      <c r="K14" s="85"/>
      <c r="L14" s="86">
        <v>93</v>
      </c>
      <c r="M14" s="86">
        <v>1514</v>
      </c>
      <c r="N14" s="86">
        <v>93</v>
      </c>
      <c r="O14" s="86">
        <v>1514</v>
      </c>
      <c r="P14" s="88">
        <v>1</v>
      </c>
      <c r="Q14" s="85" t="s">
        <v>164</v>
      </c>
      <c r="R14" s="85"/>
      <c r="S14" s="89"/>
      <c r="T14" s="90" t="s">
        <v>51</v>
      </c>
    </row>
    <row r="15" spans="1:21" s="13" customFormat="1" ht="45" x14ac:dyDescent="0.25">
      <c r="A15" s="13" t="s">
        <v>451</v>
      </c>
      <c r="B15" s="84" t="s">
        <v>464</v>
      </c>
      <c r="C15" s="97" t="s">
        <v>510</v>
      </c>
      <c r="D15" s="18">
        <v>1</v>
      </c>
      <c r="E15" s="18">
        <f t="shared" si="0"/>
        <v>319</v>
      </c>
      <c r="F15" s="86">
        <v>8</v>
      </c>
      <c r="G15" s="9" t="s">
        <v>145</v>
      </c>
      <c r="H15" s="86" t="s">
        <v>156</v>
      </c>
      <c r="I15" s="85"/>
      <c r="J15" s="85"/>
      <c r="K15" s="85"/>
      <c r="L15" s="86">
        <v>0</v>
      </c>
      <c r="M15" s="87">
        <v>2</v>
      </c>
      <c r="N15" s="86">
        <v>0</v>
      </c>
      <c r="O15" s="86">
        <v>255</v>
      </c>
      <c r="P15" s="88">
        <v>1</v>
      </c>
      <c r="Q15" s="85" t="s">
        <v>51</v>
      </c>
      <c r="R15" s="85"/>
      <c r="S15" s="89"/>
      <c r="T15" s="96" t="s">
        <v>509</v>
      </c>
    </row>
    <row r="16" spans="1:21" s="13" customFormat="1" x14ac:dyDescent="0.25">
      <c r="A16" s="13" t="s">
        <v>451</v>
      </c>
      <c r="B16" s="84" t="s">
        <v>465</v>
      </c>
      <c r="C16" s="83" t="s">
        <v>496</v>
      </c>
      <c r="D16" s="18">
        <v>1</v>
      </c>
      <c r="E16" s="18">
        <f t="shared" si="0"/>
        <v>327</v>
      </c>
      <c r="F16" s="86">
        <v>8</v>
      </c>
      <c r="G16" s="9" t="s">
        <v>145</v>
      </c>
      <c r="H16" s="86" t="s">
        <v>156</v>
      </c>
      <c r="I16" s="85"/>
      <c r="J16" s="85"/>
      <c r="K16" s="85"/>
      <c r="L16" s="86">
        <v>50</v>
      </c>
      <c r="M16" s="87">
        <v>100</v>
      </c>
      <c r="N16" s="86">
        <v>50</v>
      </c>
      <c r="O16" s="86">
        <v>100</v>
      </c>
      <c r="P16" s="88">
        <v>1</v>
      </c>
      <c r="Q16" s="85" t="s">
        <v>408</v>
      </c>
      <c r="R16" s="85"/>
      <c r="S16" s="89"/>
      <c r="T16" s="90" t="s">
        <v>51</v>
      </c>
    </row>
    <row r="17" spans="1:20" s="13" customFormat="1" x14ac:dyDescent="0.25">
      <c r="A17" s="13" t="s">
        <v>451</v>
      </c>
      <c r="B17" s="84" t="s">
        <v>466</v>
      </c>
      <c r="C17" s="83" t="s">
        <v>497</v>
      </c>
      <c r="D17" s="18">
        <v>1</v>
      </c>
      <c r="E17" s="18">
        <f t="shared" si="0"/>
        <v>335</v>
      </c>
      <c r="F17" s="86">
        <v>8</v>
      </c>
      <c r="G17" s="9" t="s">
        <v>145</v>
      </c>
      <c r="H17" s="86" t="s">
        <v>156</v>
      </c>
      <c r="I17" s="85"/>
      <c r="J17" s="85"/>
      <c r="K17" s="85"/>
      <c r="L17" s="86">
        <v>10</v>
      </c>
      <c r="M17" s="87">
        <v>90</v>
      </c>
      <c r="N17" s="86">
        <v>10</v>
      </c>
      <c r="O17" s="86">
        <v>99</v>
      </c>
      <c r="P17" s="88">
        <v>1</v>
      </c>
      <c r="Q17" s="85" t="s">
        <v>408</v>
      </c>
      <c r="R17" s="85"/>
      <c r="S17" s="89"/>
      <c r="T17" s="90" t="s">
        <v>51</v>
      </c>
    </row>
    <row r="18" spans="1:20" s="13" customFormat="1" ht="30" x14ac:dyDescent="0.25">
      <c r="A18" s="13" t="s">
        <v>451</v>
      </c>
      <c r="B18" s="84" t="s">
        <v>467</v>
      </c>
      <c r="C18" s="83" t="s">
        <v>498</v>
      </c>
      <c r="D18" s="18">
        <v>1</v>
      </c>
      <c r="E18" s="18">
        <f t="shared" si="0"/>
        <v>343</v>
      </c>
      <c r="F18" s="86">
        <v>8</v>
      </c>
      <c r="G18" s="9" t="s">
        <v>145</v>
      </c>
      <c r="H18" s="86" t="s">
        <v>156</v>
      </c>
      <c r="I18" s="85"/>
      <c r="J18" s="85"/>
      <c r="K18" s="85"/>
      <c r="L18" s="86">
        <v>1</v>
      </c>
      <c r="M18" s="87">
        <v>2</v>
      </c>
      <c r="N18" s="86">
        <v>0</v>
      </c>
      <c r="O18" s="87">
        <v>255</v>
      </c>
      <c r="P18" s="88">
        <v>1</v>
      </c>
      <c r="Q18" s="85" t="s">
        <v>51</v>
      </c>
      <c r="R18" s="85"/>
      <c r="S18" s="89"/>
      <c r="T18" s="96" t="s">
        <v>511</v>
      </c>
    </row>
    <row r="19" spans="1:20" s="13" customFormat="1" ht="30" x14ac:dyDescent="0.25">
      <c r="A19" s="13" t="s">
        <v>451</v>
      </c>
      <c r="B19" s="84" t="s">
        <v>468</v>
      </c>
      <c r="C19" s="83" t="s">
        <v>499</v>
      </c>
      <c r="D19" s="18">
        <v>1</v>
      </c>
      <c r="E19" s="18">
        <f t="shared" si="0"/>
        <v>351</v>
      </c>
      <c r="F19" s="86">
        <v>8</v>
      </c>
      <c r="G19" s="9" t="s">
        <v>145</v>
      </c>
      <c r="H19" s="86" t="s">
        <v>156</v>
      </c>
      <c r="I19" s="85"/>
      <c r="J19" s="85"/>
      <c r="K19" s="85"/>
      <c r="L19" s="86">
        <v>0</v>
      </c>
      <c r="M19" s="87">
        <v>1</v>
      </c>
      <c r="N19" s="86">
        <v>0</v>
      </c>
      <c r="O19" s="87">
        <v>255</v>
      </c>
      <c r="P19" s="88">
        <v>1</v>
      </c>
      <c r="Q19" s="85" t="s">
        <v>51</v>
      </c>
      <c r="R19" s="85"/>
      <c r="S19" s="89"/>
      <c r="T19" s="96" t="s">
        <v>500</v>
      </c>
    </row>
    <row r="20" spans="1:20" s="91" customFormat="1" x14ac:dyDescent="0.25">
      <c r="A20" s="91" t="s">
        <v>451</v>
      </c>
      <c r="B20" s="92" t="s">
        <v>450</v>
      </c>
      <c r="C20" s="93" t="s">
        <v>501</v>
      </c>
      <c r="D20" s="18">
        <v>1</v>
      </c>
      <c r="E20" s="18">
        <f t="shared" si="0"/>
        <v>359</v>
      </c>
      <c r="F20" s="86">
        <v>32</v>
      </c>
      <c r="G20" s="9" t="s">
        <v>145</v>
      </c>
      <c r="H20" s="86" t="s">
        <v>147</v>
      </c>
      <c r="I20" s="86"/>
      <c r="J20" s="86"/>
      <c r="K20" s="86"/>
      <c r="L20" s="86">
        <v>0</v>
      </c>
      <c r="M20" s="87">
        <v>4294967295</v>
      </c>
      <c r="N20" s="86">
        <v>1</v>
      </c>
      <c r="O20" s="86">
        <v>3758096383</v>
      </c>
      <c r="P20" s="87">
        <v>1</v>
      </c>
      <c r="Q20" s="86" t="s">
        <v>51</v>
      </c>
      <c r="R20" s="86"/>
      <c r="S20" s="94"/>
      <c r="T20" s="95" t="s">
        <v>51</v>
      </c>
    </row>
    <row r="21" spans="1:20" s="13" customFormat="1" x14ac:dyDescent="0.25">
      <c r="A21" s="13" t="s">
        <v>451</v>
      </c>
      <c r="B21" s="13" t="s">
        <v>453</v>
      </c>
      <c r="C21" s="13" t="s">
        <v>557</v>
      </c>
      <c r="D21" s="18">
        <v>1</v>
      </c>
      <c r="E21" s="18">
        <f t="shared" si="0"/>
        <v>391</v>
      </c>
      <c r="F21" s="18">
        <v>32</v>
      </c>
      <c r="G21" s="9" t="s">
        <v>145</v>
      </c>
      <c r="H21" s="86" t="s">
        <v>147</v>
      </c>
      <c r="I21" s="18">
        <v>0</v>
      </c>
      <c r="J21" s="18">
        <v>1</v>
      </c>
      <c r="K21" s="18">
        <v>1</v>
      </c>
      <c r="L21" s="86">
        <v>0</v>
      </c>
      <c r="M21" s="87">
        <v>4294967295</v>
      </c>
      <c r="N21" s="9">
        <v>1</v>
      </c>
      <c r="O21" s="9">
        <v>3758096383</v>
      </c>
      <c r="P21" s="9">
        <v>1</v>
      </c>
      <c r="Q21" s="9" t="s">
        <v>51</v>
      </c>
      <c r="R21" s="9"/>
      <c r="S21" s="9"/>
      <c r="T21" s="30" t="s">
        <v>51</v>
      </c>
    </row>
    <row r="22" spans="1:20" s="13" customFormat="1" ht="30" x14ac:dyDescent="0.25">
      <c r="A22" s="13" t="s">
        <v>451</v>
      </c>
      <c r="B22" s="83" t="s">
        <v>469</v>
      </c>
      <c r="C22" s="97" t="s">
        <v>503</v>
      </c>
      <c r="D22" s="18">
        <v>1</v>
      </c>
      <c r="E22" s="18">
        <f t="shared" si="0"/>
        <v>423</v>
      </c>
      <c r="F22" s="86">
        <v>8</v>
      </c>
      <c r="G22" s="9" t="s">
        <v>145</v>
      </c>
      <c r="H22" s="86" t="s">
        <v>156</v>
      </c>
      <c r="I22" s="85"/>
      <c r="J22" s="85"/>
      <c r="K22" s="85"/>
      <c r="L22" s="86">
        <v>0</v>
      </c>
      <c r="M22" s="87">
        <v>1</v>
      </c>
      <c r="N22" s="86">
        <v>0</v>
      </c>
      <c r="O22" s="87">
        <v>255</v>
      </c>
      <c r="P22" s="88">
        <v>1</v>
      </c>
      <c r="Q22" s="85" t="s">
        <v>51</v>
      </c>
      <c r="R22" s="85"/>
      <c r="S22" s="89"/>
      <c r="T22" s="96" t="s">
        <v>502</v>
      </c>
    </row>
    <row r="23" spans="1:20" s="13" customFormat="1" ht="30" x14ac:dyDescent="0.25">
      <c r="A23" s="13" t="s">
        <v>451</v>
      </c>
      <c r="B23" s="83" t="s">
        <v>470</v>
      </c>
      <c r="C23" s="97" t="s">
        <v>504</v>
      </c>
      <c r="D23" s="18">
        <v>1</v>
      </c>
      <c r="E23" s="18">
        <f t="shared" si="0"/>
        <v>431</v>
      </c>
      <c r="F23" s="86">
        <v>8</v>
      </c>
      <c r="G23" s="9" t="s">
        <v>145</v>
      </c>
      <c r="H23" s="86" t="s">
        <v>156</v>
      </c>
      <c r="I23" s="85"/>
      <c r="J23" s="85"/>
      <c r="K23" s="85"/>
      <c r="L23" s="86">
        <v>0</v>
      </c>
      <c r="M23" s="87">
        <v>1</v>
      </c>
      <c r="N23" s="86">
        <v>0</v>
      </c>
      <c r="O23" s="87">
        <v>255</v>
      </c>
      <c r="P23" s="88">
        <v>1</v>
      </c>
      <c r="Q23" s="85" t="s">
        <v>51</v>
      </c>
      <c r="R23" s="85"/>
      <c r="S23" s="89"/>
      <c r="T23" s="96" t="s">
        <v>502</v>
      </c>
    </row>
    <row r="24" spans="1:20" s="13" customFormat="1" ht="30" x14ac:dyDescent="0.25">
      <c r="A24" s="13" t="s">
        <v>451</v>
      </c>
      <c r="B24" s="83" t="s">
        <v>471</v>
      </c>
      <c r="C24" s="97" t="s">
        <v>505</v>
      </c>
      <c r="D24" s="18">
        <v>1</v>
      </c>
      <c r="E24" s="18">
        <f t="shared" si="0"/>
        <v>439</v>
      </c>
      <c r="F24" s="86">
        <v>8</v>
      </c>
      <c r="G24" s="9" t="s">
        <v>145</v>
      </c>
      <c r="H24" s="86" t="s">
        <v>156</v>
      </c>
      <c r="I24" s="85"/>
      <c r="J24" s="85"/>
      <c r="K24" s="85"/>
      <c r="L24" s="86">
        <v>0</v>
      </c>
      <c r="M24" s="87">
        <v>1</v>
      </c>
      <c r="N24" s="86">
        <v>0</v>
      </c>
      <c r="O24" s="87">
        <v>255</v>
      </c>
      <c r="P24" s="88">
        <v>1</v>
      </c>
      <c r="Q24" s="85" t="s">
        <v>51</v>
      </c>
      <c r="R24" s="85"/>
      <c r="S24" s="89"/>
      <c r="T24" s="96" t="s">
        <v>502</v>
      </c>
    </row>
    <row r="25" spans="1:20" s="13" customFormat="1" ht="30" x14ac:dyDescent="0.25">
      <c r="A25" s="13" t="s">
        <v>451</v>
      </c>
      <c r="B25" s="83" t="s">
        <v>472</v>
      </c>
      <c r="C25" s="97" t="s">
        <v>506</v>
      </c>
      <c r="D25" s="18">
        <v>1</v>
      </c>
      <c r="E25" s="18">
        <f t="shared" si="0"/>
        <v>447</v>
      </c>
      <c r="F25" s="86">
        <v>8</v>
      </c>
      <c r="G25" s="9" t="s">
        <v>145</v>
      </c>
      <c r="H25" s="86" t="s">
        <v>156</v>
      </c>
      <c r="I25" s="85"/>
      <c r="J25" s="85"/>
      <c r="K25" s="85"/>
      <c r="L25" s="86">
        <v>0</v>
      </c>
      <c r="M25" s="87">
        <v>1</v>
      </c>
      <c r="N25" s="86">
        <v>0</v>
      </c>
      <c r="O25" s="87">
        <v>255</v>
      </c>
      <c r="P25" s="88">
        <v>1</v>
      </c>
      <c r="Q25" s="85" t="s">
        <v>51</v>
      </c>
      <c r="R25" s="85"/>
      <c r="S25" s="89"/>
      <c r="T25" s="96" t="s">
        <v>502</v>
      </c>
    </row>
    <row r="26" spans="1:20" x14ac:dyDescent="0.25">
      <c r="E26" s="18">
        <f>E25+(D25*F25)-7</f>
        <v>448</v>
      </c>
    </row>
  </sheetData>
  <hyperlinks>
    <hyperlink ref="U1" location="Messages!A1" display="Messages" xr:uid="{4BEDD9AB-D0BE-44A5-AD88-EA79DDBE8CF5}"/>
  </hyperlinks>
  <pageMargins left="0.70866141732283472" right="0.70866141732283472" top="0.78740157480314965" bottom="0.78740157480314965" header="0.31496062992125984" footer="0.31496062992125984"/>
  <pageSetup paperSize="9" scale="49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083E-2BAD-4012-B0EF-0DAED452C64B}">
  <sheetPr>
    <tabColor theme="4" tint="0.39997558519241921"/>
    <pageSetUpPr fitToPage="1"/>
  </sheetPr>
  <dimension ref="A1:U11"/>
  <sheetViews>
    <sheetView workbookViewId="0">
      <selection activeCell="L11" sqref="L11"/>
    </sheetView>
  </sheetViews>
  <sheetFormatPr baseColWidth="10" defaultColWidth="9.140625" defaultRowHeight="15" outlineLevelCol="1" x14ac:dyDescent="0.25"/>
  <cols>
    <col min="1" max="1" width="29.7109375" style="6" bestFit="1" customWidth="1"/>
    <col min="2" max="2" width="32.85546875" style="6" bestFit="1" customWidth="1"/>
    <col min="3" max="3" width="46.7109375" style="6" bestFit="1" customWidth="1"/>
    <col min="4" max="4" width="14.140625" style="9" bestFit="1" customWidth="1"/>
    <col min="5" max="5" width="19.7109375" style="9" bestFit="1" customWidth="1"/>
    <col min="6" max="6" width="11.85546875" style="9" bestFit="1" customWidth="1"/>
    <col min="7" max="7" width="14.5703125" style="9" bestFit="1" customWidth="1"/>
    <col min="8" max="8" width="10.2851562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2.7109375" hidden="1" customWidth="1"/>
    <col min="15" max="15" width="13.140625" style="9" hidden="1" customWidth="1"/>
    <col min="16" max="16" width="14.285156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11" style="6" bestFit="1" customWidth="1" collapsed="1"/>
    <col min="21" max="21" width="8.85546875" style="9" bestFit="1" customWidth="1"/>
    <col min="22" max="16384" width="9.140625" style="6"/>
  </cols>
  <sheetData>
    <row r="1" spans="1:21" x14ac:dyDescent="0.25">
      <c r="A1" s="11" t="s">
        <v>529</v>
      </c>
      <c r="E1" s="9" t="s">
        <v>123</v>
      </c>
      <c r="N1" s="9"/>
      <c r="Q1" s="6"/>
      <c r="T1" s="15"/>
      <c r="U1" s="15" t="s">
        <v>124</v>
      </c>
    </row>
    <row r="2" spans="1:21" x14ac:dyDescent="0.25">
      <c r="E2" s="9" t="s">
        <v>550</v>
      </c>
      <c r="N2" s="9"/>
      <c r="Q2" s="6"/>
      <c r="T2" s="9"/>
      <c r="U2" s="6"/>
    </row>
    <row r="3" spans="1:21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1" s="13" customFormat="1" x14ac:dyDescent="0.25">
      <c r="A4" s="13" t="s">
        <v>106</v>
      </c>
      <c r="B4" s="13" t="s">
        <v>323</v>
      </c>
      <c r="C4" s="6" t="s">
        <v>324</v>
      </c>
      <c r="D4" s="9">
        <v>1</v>
      </c>
      <c r="E4" s="18">
        <v>7</v>
      </c>
      <c r="F4" s="9">
        <v>32</v>
      </c>
      <c r="G4" s="9" t="s">
        <v>145</v>
      </c>
      <c r="H4" s="9" t="s">
        <v>163</v>
      </c>
      <c r="I4" s="9">
        <v>0</v>
      </c>
      <c r="J4" s="9">
        <v>1</v>
      </c>
      <c r="K4" s="9">
        <v>1</v>
      </c>
      <c r="L4" s="9" t="s">
        <v>51</v>
      </c>
      <c r="M4" s="9" t="s">
        <v>51</v>
      </c>
      <c r="N4" s="9" t="s">
        <v>51</v>
      </c>
      <c r="O4" s="9" t="s">
        <v>51</v>
      </c>
      <c r="P4" s="9" t="s">
        <v>51</v>
      </c>
      <c r="Q4" s="18" t="s">
        <v>51</v>
      </c>
      <c r="R4" s="18" t="s">
        <v>51</v>
      </c>
      <c r="S4" s="9">
        <f t="shared" ref="S4:S10" si="0">I4/K4</f>
        <v>0</v>
      </c>
      <c r="T4" s="30" t="s">
        <v>51</v>
      </c>
    </row>
    <row r="5" spans="1:21" s="13" customFormat="1" x14ac:dyDescent="0.25">
      <c r="A5" s="13" t="s">
        <v>106</v>
      </c>
      <c r="B5" s="13" t="s">
        <v>325</v>
      </c>
      <c r="C5" s="6" t="s">
        <v>326</v>
      </c>
      <c r="D5" s="9">
        <v>1</v>
      </c>
      <c r="E5" s="18">
        <f t="shared" ref="E5" si="1">E4+(F4*D4)</f>
        <v>39</v>
      </c>
      <c r="F5" s="9">
        <v>8</v>
      </c>
      <c r="G5" s="9" t="s">
        <v>145</v>
      </c>
      <c r="H5" s="9" t="s">
        <v>327</v>
      </c>
      <c r="I5" s="9">
        <v>0</v>
      </c>
      <c r="J5" s="9">
        <v>1</v>
      </c>
      <c r="K5" s="9">
        <v>1</v>
      </c>
      <c r="L5" s="9" t="s">
        <v>51</v>
      </c>
      <c r="M5" s="9" t="s">
        <v>51</v>
      </c>
      <c r="N5" s="9" t="s">
        <v>51</v>
      </c>
      <c r="O5" s="9" t="s">
        <v>51</v>
      </c>
      <c r="P5" s="9" t="s">
        <v>51</v>
      </c>
      <c r="Q5" s="9" t="s">
        <v>51</v>
      </c>
      <c r="R5" s="9" t="s">
        <v>154</v>
      </c>
      <c r="S5" s="9">
        <f t="shared" si="0"/>
        <v>0</v>
      </c>
      <c r="T5" s="30" t="s">
        <v>51</v>
      </c>
    </row>
    <row r="6" spans="1:21" s="13" customFormat="1" x14ac:dyDescent="0.25">
      <c r="A6" s="13" t="s">
        <v>106</v>
      </c>
      <c r="B6" s="13" t="s">
        <v>328</v>
      </c>
      <c r="C6" s="6" t="s">
        <v>329</v>
      </c>
      <c r="D6" s="9">
        <v>1</v>
      </c>
      <c r="E6" s="18">
        <f>E5+(F5*D5)</f>
        <v>47</v>
      </c>
      <c r="F6" s="9">
        <v>8</v>
      </c>
      <c r="G6" s="9" t="s">
        <v>145</v>
      </c>
      <c r="H6" s="9" t="s">
        <v>156</v>
      </c>
      <c r="I6" s="9">
        <v>0</v>
      </c>
      <c r="J6" s="9">
        <v>1</v>
      </c>
      <c r="K6" s="9">
        <v>1</v>
      </c>
      <c r="L6" s="9" t="s">
        <v>51</v>
      </c>
      <c r="M6" s="9" t="s">
        <v>51</v>
      </c>
      <c r="N6" s="9" t="s">
        <v>51</v>
      </c>
      <c r="O6" s="9" t="s">
        <v>51</v>
      </c>
      <c r="P6" s="9" t="s">
        <v>51</v>
      </c>
      <c r="Q6" s="9" t="s">
        <v>51</v>
      </c>
      <c r="R6" s="9" t="s">
        <v>154</v>
      </c>
      <c r="S6" s="9">
        <f t="shared" si="0"/>
        <v>0</v>
      </c>
      <c r="T6" s="30" t="s">
        <v>51</v>
      </c>
    </row>
    <row r="7" spans="1:21" s="13" customFormat="1" x14ac:dyDescent="0.25">
      <c r="A7" s="13" t="s">
        <v>106</v>
      </c>
      <c r="B7" s="6" t="s">
        <v>330</v>
      </c>
      <c r="C7" s="13" t="s">
        <v>331</v>
      </c>
      <c r="D7" s="18">
        <v>1</v>
      </c>
      <c r="E7" s="18">
        <f>E6+(F6*D6)</f>
        <v>55</v>
      </c>
      <c r="F7" s="18">
        <v>32</v>
      </c>
      <c r="G7" s="9" t="s">
        <v>145</v>
      </c>
      <c r="H7" s="18" t="s">
        <v>163</v>
      </c>
      <c r="I7" s="18">
        <v>0</v>
      </c>
      <c r="J7" s="18">
        <v>1</v>
      </c>
      <c r="K7" s="18">
        <v>1</v>
      </c>
      <c r="L7" s="18">
        <v>-65</v>
      </c>
      <c r="M7" s="9">
        <v>65</v>
      </c>
      <c r="N7" s="9" t="s">
        <v>51</v>
      </c>
      <c r="O7" s="9" t="s">
        <v>51</v>
      </c>
      <c r="P7" s="18" t="s">
        <v>51</v>
      </c>
      <c r="Q7" s="18" t="s">
        <v>294</v>
      </c>
      <c r="R7" s="18" t="s">
        <v>51</v>
      </c>
      <c r="S7" s="18">
        <v>0</v>
      </c>
      <c r="T7" s="30" t="s">
        <v>51</v>
      </c>
    </row>
    <row r="8" spans="1:21" s="13" customFormat="1" x14ac:dyDescent="0.25">
      <c r="A8" s="13" t="s">
        <v>106</v>
      </c>
      <c r="B8" s="6" t="s">
        <v>332</v>
      </c>
      <c r="C8" s="13" t="s">
        <v>333</v>
      </c>
      <c r="D8" s="18">
        <v>1</v>
      </c>
      <c r="E8" s="18">
        <f>E7+(F7*D7)</f>
        <v>87</v>
      </c>
      <c r="F8" s="18">
        <v>8</v>
      </c>
      <c r="G8" s="9" t="s">
        <v>145</v>
      </c>
      <c r="H8" s="18" t="s">
        <v>156</v>
      </c>
      <c r="I8" s="18">
        <v>0</v>
      </c>
      <c r="J8" s="18">
        <v>1</v>
      </c>
      <c r="K8" s="18">
        <v>1</v>
      </c>
      <c r="L8" s="9" t="s">
        <v>51</v>
      </c>
      <c r="M8" s="9" t="s">
        <v>51</v>
      </c>
      <c r="N8" s="9" t="s">
        <v>51</v>
      </c>
      <c r="O8" s="9" t="s">
        <v>51</v>
      </c>
      <c r="P8" s="9" t="s">
        <v>51</v>
      </c>
      <c r="Q8" s="18" t="s">
        <v>51</v>
      </c>
      <c r="R8" s="18" t="s">
        <v>51</v>
      </c>
      <c r="S8" s="9">
        <f>I8/K8</f>
        <v>0</v>
      </c>
      <c r="T8" s="30" t="s">
        <v>51</v>
      </c>
    </row>
    <row r="9" spans="1:21" s="13" customFormat="1" x14ac:dyDescent="0.25">
      <c r="A9" s="13" t="s">
        <v>106</v>
      </c>
      <c r="B9" s="13" t="s">
        <v>334</v>
      </c>
      <c r="C9" s="13" t="s">
        <v>335</v>
      </c>
      <c r="D9" s="18">
        <v>1</v>
      </c>
      <c r="E9" s="18">
        <f t="shared" ref="E9:E10" si="2">E8+(F8*D8)</f>
        <v>95</v>
      </c>
      <c r="F9" s="18">
        <v>8</v>
      </c>
      <c r="G9" s="9" t="s">
        <v>145</v>
      </c>
      <c r="H9" s="18" t="s">
        <v>156</v>
      </c>
      <c r="I9" s="18">
        <v>0</v>
      </c>
      <c r="J9" s="18">
        <v>1</v>
      </c>
      <c r="K9" s="18">
        <v>1</v>
      </c>
      <c r="L9" s="9" t="s">
        <v>51</v>
      </c>
      <c r="M9" s="9" t="s">
        <v>51</v>
      </c>
      <c r="N9" s="9" t="s">
        <v>51</v>
      </c>
      <c r="O9" s="9" t="s">
        <v>51</v>
      </c>
      <c r="P9" s="9" t="s">
        <v>51</v>
      </c>
      <c r="Q9" s="9" t="s">
        <v>51</v>
      </c>
      <c r="R9" s="9" t="s">
        <v>51</v>
      </c>
      <c r="S9" s="9">
        <f t="shared" si="0"/>
        <v>0</v>
      </c>
      <c r="T9" s="30" t="s">
        <v>51</v>
      </c>
    </row>
    <row r="10" spans="1:21" s="13" customFormat="1" x14ac:dyDescent="0.25">
      <c r="A10" s="13" t="s">
        <v>106</v>
      </c>
      <c r="B10" s="13" t="s">
        <v>336</v>
      </c>
      <c r="C10" s="6" t="s">
        <v>336</v>
      </c>
      <c r="D10" s="18">
        <v>1</v>
      </c>
      <c r="E10" s="18">
        <f t="shared" si="2"/>
        <v>103</v>
      </c>
      <c r="F10" s="18">
        <v>160</v>
      </c>
      <c r="G10" s="9" t="s">
        <v>145</v>
      </c>
      <c r="H10" s="18" t="s">
        <v>51</v>
      </c>
      <c r="I10" s="18">
        <v>0</v>
      </c>
      <c r="J10" s="18">
        <v>1</v>
      </c>
      <c r="K10" s="18">
        <v>1</v>
      </c>
      <c r="L10" s="9" t="s">
        <v>51</v>
      </c>
      <c r="M10" s="9" t="s">
        <v>51</v>
      </c>
      <c r="N10" s="9" t="s">
        <v>51</v>
      </c>
      <c r="O10" s="9" t="s">
        <v>51</v>
      </c>
      <c r="P10" s="9" t="s">
        <v>51</v>
      </c>
      <c r="Q10" s="9" t="s">
        <v>51</v>
      </c>
      <c r="R10" s="9" t="s">
        <v>51</v>
      </c>
      <c r="S10" s="9">
        <f t="shared" si="0"/>
        <v>0</v>
      </c>
      <c r="T10" s="31" t="s">
        <v>51</v>
      </c>
    </row>
    <row r="11" spans="1:21" x14ac:dyDescent="0.25">
      <c r="E11" s="18">
        <f>E10+(F10*D10)-7</f>
        <v>256</v>
      </c>
    </row>
  </sheetData>
  <hyperlinks>
    <hyperlink ref="U1" location="Messages!A1" display="Messages" xr:uid="{80F06D00-A1A8-4693-A24A-ADF2B8634A85}"/>
  </hyperlinks>
  <pageMargins left="0.70866141732283472" right="0.70866141732283472" top="0.74803149606299213" bottom="0.74803149606299213" header="0.31496062992125984" footer="0.31496062992125984"/>
  <pageSetup paperSize="9" scale="48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6565-1584-4BA3-A5E7-7EC9140DA741}">
  <sheetPr>
    <tabColor theme="4" tint="0.39997558519241921"/>
    <pageSetUpPr fitToPage="1"/>
  </sheetPr>
  <dimension ref="A1:U11"/>
  <sheetViews>
    <sheetView workbookViewId="0">
      <selection activeCell="N1" sqref="N1:P1048576"/>
    </sheetView>
  </sheetViews>
  <sheetFormatPr baseColWidth="10" defaultColWidth="9.140625" defaultRowHeight="15" outlineLevelCol="1" x14ac:dyDescent="0.25"/>
  <cols>
    <col min="1" max="1" width="34.5703125" style="6" bestFit="1" customWidth="1"/>
    <col min="2" max="2" width="38" style="6" customWidth="1"/>
    <col min="3" max="3" width="46.7109375" style="6" bestFit="1" customWidth="1"/>
    <col min="4" max="4" width="14.140625" style="9" bestFit="1" customWidth="1"/>
    <col min="5" max="5" width="19.7109375" style="9" customWidth="1"/>
    <col min="6" max="6" width="11.85546875" style="9" bestFit="1" customWidth="1"/>
    <col min="7" max="7" width="14.5703125" style="9" bestFit="1" customWidth="1"/>
    <col min="8" max="8" width="10.2851562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2.7109375" hidden="1" customWidth="1"/>
    <col min="15" max="15" width="13.140625" style="9" hidden="1" customWidth="1"/>
    <col min="16" max="16" width="15.425781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11" style="6" bestFit="1" customWidth="1" collapsed="1"/>
    <col min="21" max="21" width="8.85546875" style="9" bestFit="1" customWidth="1"/>
    <col min="22" max="16384" width="9.140625" style="6"/>
  </cols>
  <sheetData>
    <row r="1" spans="1:21" x14ac:dyDescent="0.25">
      <c r="A1" s="11" t="s">
        <v>530</v>
      </c>
      <c r="E1" s="9" t="s">
        <v>123</v>
      </c>
      <c r="N1" s="9"/>
      <c r="Q1" s="6"/>
      <c r="T1" s="15"/>
      <c r="U1" s="15" t="s">
        <v>124</v>
      </c>
    </row>
    <row r="2" spans="1:21" x14ac:dyDescent="0.25">
      <c r="E2" s="9" t="s">
        <v>550</v>
      </c>
      <c r="N2" s="9"/>
      <c r="Q2" s="6"/>
      <c r="T2" s="9"/>
      <c r="U2" s="6"/>
    </row>
    <row r="3" spans="1:21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1" s="13" customFormat="1" x14ac:dyDescent="0.25">
      <c r="A4" s="13" t="s">
        <v>111</v>
      </c>
      <c r="B4" s="13" t="s">
        <v>337</v>
      </c>
      <c r="C4" s="6" t="s">
        <v>338</v>
      </c>
      <c r="D4" s="9">
        <v>1</v>
      </c>
      <c r="E4" s="18">
        <v>7</v>
      </c>
      <c r="F4" s="9">
        <v>32</v>
      </c>
      <c r="G4" s="9" t="s">
        <v>145</v>
      </c>
      <c r="H4" s="9" t="s">
        <v>163</v>
      </c>
      <c r="I4" s="9">
        <v>0</v>
      </c>
      <c r="J4" s="9">
        <v>1</v>
      </c>
      <c r="K4" s="9">
        <v>1</v>
      </c>
      <c r="L4" s="9" t="s">
        <v>51</v>
      </c>
      <c r="M4" s="9" t="s">
        <v>51</v>
      </c>
      <c r="N4" s="9" t="s">
        <v>51</v>
      </c>
      <c r="O4" s="9" t="s">
        <v>51</v>
      </c>
      <c r="P4" s="9" t="s">
        <v>51</v>
      </c>
      <c r="Q4" s="18" t="s">
        <v>51</v>
      </c>
      <c r="R4" s="18" t="s">
        <v>51</v>
      </c>
      <c r="S4" s="9">
        <f t="shared" ref="S4:S10" si="0">I4/K4</f>
        <v>0</v>
      </c>
      <c r="T4" s="30" t="s">
        <v>51</v>
      </c>
    </row>
    <row r="5" spans="1:21" s="13" customFormat="1" x14ac:dyDescent="0.25">
      <c r="A5" s="13" t="s">
        <v>111</v>
      </c>
      <c r="B5" s="13" t="s">
        <v>339</v>
      </c>
      <c r="C5" s="6" t="s">
        <v>340</v>
      </c>
      <c r="D5" s="9">
        <v>1</v>
      </c>
      <c r="E5" s="18">
        <f t="shared" ref="E5:E10" si="1">E4+(F4*D4)</f>
        <v>39</v>
      </c>
      <c r="F5" s="9">
        <v>8</v>
      </c>
      <c r="G5" s="9" t="s">
        <v>145</v>
      </c>
      <c r="H5" s="9" t="s">
        <v>327</v>
      </c>
      <c r="I5" s="9">
        <v>0</v>
      </c>
      <c r="J5" s="9">
        <v>1</v>
      </c>
      <c r="K5" s="9">
        <v>1</v>
      </c>
      <c r="L5" s="9" t="s">
        <v>51</v>
      </c>
      <c r="M5" s="9" t="s">
        <v>51</v>
      </c>
      <c r="N5" s="9" t="s">
        <v>51</v>
      </c>
      <c r="O5" s="9" t="s">
        <v>51</v>
      </c>
      <c r="P5" s="9" t="s">
        <v>51</v>
      </c>
      <c r="Q5" s="9" t="s">
        <v>51</v>
      </c>
      <c r="R5" s="9" t="s">
        <v>154</v>
      </c>
      <c r="S5" s="9">
        <f t="shared" si="0"/>
        <v>0</v>
      </c>
      <c r="T5" s="30" t="s">
        <v>51</v>
      </c>
    </row>
    <row r="6" spans="1:21" s="13" customFormat="1" x14ac:dyDescent="0.25">
      <c r="A6" s="13" t="s">
        <v>111</v>
      </c>
      <c r="B6" s="13" t="s">
        <v>341</v>
      </c>
      <c r="C6" s="6" t="s">
        <v>342</v>
      </c>
      <c r="D6" s="9">
        <v>1</v>
      </c>
      <c r="E6" s="18">
        <f t="shared" si="1"/>
        <v>47</v>
      </c>
      <c r="F6" s="9">
        <v>8</v>
      </c>
      <c r="G6" s="9" t="s">
        <v>145</v>
      </c>
      <c r="H6" s="9" t="s">
        <v>156</v>
      </c>
      <c r="I6" s="9">
        <v>0</v>
      </c>
      <c r="J6" s="9">
        <v>1</v>
      </c>
      <c r="K6" s="9">
        <v>1</v>
      </c>
      <c r="L6" s="9" t="s">
        <v>51</v>
      </c>
      <c r="M6" s="9" t="s">
        <v>51</v>
      </c>
      <c r="N6" s="9" t="s">
        <v>51</v>
      </c>
      <c r="O6" s="9" t="s">
        <v>51</v>
      </c>
      <c r="P6" s="9" t="s">
        <v>51</v>
      </c>
      <c r="Q6" s="9" t="s">
        <v>51</v>
      </c>
      <c r="R6" s="9" t="s">
        <v>154</v>
      </c>
      <c r="S6" s="9">
        <f t="shared" si="0"/>
        <v>0</v>
      </c>
      <c r="T6" s="30" t="s">
        <v>51</v>
      </c>
    </row>
    <row r="7" spans="1:21" s="13" customFormat="1" x14ac:dyDescent="0.25">
      <c r="A7" s="13" t="s">
        <v>111</v>
      </c>
      <c r="B7" s="6" t="s">
        <v>343</v>
      </c>
      <c r="C7" s="13" t="s">
        <v>344</v>
      </c>
      <c r="D7" s="18">
        <v>1</v>
      </c>
      <c r="E7" s="18">
        <f t="shared" si="1"/>
        <v>55</v>
      </c>
      <c r="F7" s="18">
        <v>32</v>
      </c>
      <c r="G7" s="9" t="s">
        <v>145</v>
      </c>
      <c r="H7" s="18" t="s">
        <v>163</v>
      </c>
      <c r="I7" s="18">
        <v>0</v>
      </c>
      <c r="J7" s="18">
        <v>1</v>
      </c>
      <c r="K7" s="18">
        <v>1</v>
      </c>
      <c r="L7" s="18">
        <v>-65</v>
      </c>
      <c r="M7" s="9">
        <v>65</v>
      </c>
      <c r="N7" s="9" t="s">
        <v>51</v>
      </c>
      <c r="O7" s="9" t="s">
        <v>51</v>
      </c>
      <c r="P7" s="18" t="s">
        <v>51</v>
      </c>
      <c r="Q7" s="18" t="s">
        <v>294</v>
      </c>
      <c r="R7" s="18" t="s">
        <v>51</v>
      </c>
      <c r="S7" s="18">
        <v>0</v>
      </c>
      <c r="T7" s="30" t="s">
        <v>51</v>
      </c>
    </row>
    <row r="8" spans="1:21" s="13" customFormat="1" x14ac:dyDescent="0.25">
      <c r="A8" s="13" t="s">
        <v>111</v>
      </c>
      <c r="B8" s="6" t="s">
        <v>345</v>
      </c>
      <c r="C8" s="13" t="s">
        <v>346</v>
      </c>
      <c r="D8" s="18">
        <v>1</v>
      </c>
      <c r="E8" s="18">
        <f t="shared" si="1"/>
        <v>87</v>
      </c>
      <c r="F8" s="18">
        <v>8</v>
      </c>
      <c r="G8" s="9" t="s">
        <v>145</v>
      </c>
      <c r="H8" s="18" t="s">
        <v>156</v>
      </c>
      <c r="I8" s="18">
        <v>0</v>
      </c>
      <c r="J8" s="18">
        <v>1</v>
      </c>
      <c r="K8" s="18">
        <v>1</v>
      </c>
      <c r="L8" s="9" t="s">
        <v>51</v>
      </c>
      <c r="M8" s="9" t="s">
        <v>51</v>
      </c>
      <c r="N8" s="9" t="s">
        <v>51</v>
      </c>
      <c r="O8" s="9" t="s">
        <v>51</v>
      </c>
      <c r="P8" s="9" t="s">
        <v>51</v>
      </c>
      <c r="Q8" s="18" t="s">
        <v>51</v>
      </c>
      <c r="R8" s="18" t="s">
        <v>51</v>
      </c>
      <c r="S8" s="9">
        <f>I8/K8</f>
        <v>0</v>
      </c>
      <c r="T8" s="30" t="s">
        <v>51</v>
      </c>
    </row>
    <row r="9" spans="1:21" s="13" customFormat="1" x14ac:dyDescent="0.25">
      <c r="A9" s="13" t="s">
        <v>111</v>
      </c>
      <c r="B9" s="13" t="s">
        <v>347</v>
      </c>
      <c r="C9" s="13" t="s">
        <v>348</v>
      </c>
      <c r="D9" s="18">
        <v>1</v>
      </c>
      <c r="E9" s="18">
        <f t="shared" si="1"/>
        <v>95</v>
      </c>
      <c r="F9" s="18">
        <v>8</v>
      </c>
      <c r="G9" s="9" t="s">
        <v>145</v>
      </c>
      <c r="H9" s="18" t="s">
        <v>156</v>
      </c>
      <c r="I9" s="18">
        <v>0</v>
      </c>
      <c r="J9" s="18">
        <v>1</v>
      </c>
      <c r="K9" s="18">
        <v>1</v>
      </c>
      <c r="L9" s="9" t="s">
        <v>51</v>
      </c>
      <c r="M9" s="9" t="s">
        <v>51</v>
      </c>
      <c r="N9" s="9" t="s">
        <v>51</v>
      </c>
      <c r="O9" s="9" t="s">
        <v>51</v>
      </c>
      <c r="P9" s="9" t="s">
        <v>51</v>
      </c>
      <c r="Q9" s="9" t="s">
        <v>51</v>
      </c>
      <c r="R9" s="9" t="s">
        <v>51</v>
      </c>
      <c r="S9" s="9">
        <f t="shared" si="0"/>
        <v>0</v>
      </c>
      <c r="T9" s="30" t="s">
        <v>51</v>
      </c>
    </row>
    <row r="10" spans="1:21" s="13" customFormat="1" x14ac:dyDescent="0.25">
      <c r="A10" s="13" t="s">
        <v>111</v>
      </c>
      <c r="B10" s="13" t="s">
        <v>336</v>
      </c>
      <c r="C10" s="6" t="s">
        <v>336</v>
      </c>
      <c r="D10" s="18">
        <v>1</v>
      </c>
      <c r="E10" s="18">
        <f t="shared" si="1"/>
        <v>103</v>
      </c>
      <c r="F10" s="18">
        <v>160</v>
      </c>
      <c r="G10" s="9" t="s">
        <v>145</v>
      </c>
      <c r="H10" s="18" t="s">
        <v>51</v>
      </c>
      <c r="I10" s="18">
        <v>0</v>
      </c>
      <c r="J10" s="18">
        <v>1</v>
      </c>
      <c r="K10" s="18">
        <v>1</v>
      </c>
      <c r="L10" s="9" t="s">
        <v>51</v>
      </c>
      <c r="M10" s="9" t="s">
        <v>51</v>
      </c>
      <c r="N10" s="9" t="s">
        <v>51</v>
      </c>
      <c r="O10" s="9" t="s">
        <v>51</v>
      </c>
      <c r="P10" s="9" t="s">
        <v>51</v>
      </c>
      <c r="Q10" s="9" t="s">
        <v>51</v>
      </c>
      <c r="R10" s="9" t="s">
        <v>51</v>
      </c>
      <c r="S10" s="9">
        <f t="shared" si="0"/>
        <v>0</v>
      </c>
      <c r="T10" s="31" t="s">
        <v>51</v>
      </c>
    </row>
    <row r="11" spans="1:21" x14ac:dyDescent="0.25">
      <c r="E11" s="18">
        <f>E10+(F10*D10)-7</f>
        <v>256</v>
      </c>
    </row>
  </sheetData>
  <hyperlinks>
    <hyperlink ref="U1" location="Messages!A1" display="Messages" xr:uid="{D6206485-760D-40A3-9F3C-7E0BFC9363DC}"/>
  </hyperlinks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818B-AB70-4B66-B5F3-CEAFDBC0FC43}">
  <sheetPr>
    <tabColor theme="4" tint="0.39997558519241921"/>
    <pageSetUpPr fitToPage="1"/>
  </sheetPr>
  <dimension ref="A1:U8"/>
  <sheetViews>
    <sheetView workbookViewId="0">
      <selection activeCell="P1" sqref="N1:P1048576"/>
    </sheetView>
  </sheetViews>
  <sheetFormatPr baseColWidth="10" defaultColWidth="9.140625" defaultRowHeight="15" outlineLevelCol="1" x14ac:dyDescent="0.25"/>
  <cols>
    <col min="1" max="1" width="26.7109375" style="6" bestFit="1" customWidth="1"/>
    <col min="2" max="2" width="24.28515625" style="6" bestFit="1" customWidth="1"/>
    <col min="3" max="3" width="41.42578125" style="6" bestFit="1" customWidth="1"/>
    <col min="4" max="4" width="14.140625" style="9" bestFit="1" customWidth="1"/>
    <col min="5" max="5" width="19.7109375" style="9" bestFit="1" customWidth="1"/>
    <col min="6" max="6" width="11.85546875" style="9" bestFit="1" customWidth="1"/>
    <col min="7" max="7" width="14.5703125" style="9" bestFit="1" customWidth="1"/>
    <col min="8" max="8" width="10.2851562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2.7109375" hidden="1" customWidth="1"/>
    <col min="15" max="15" width="13.140625" style="9" hidden="1" customWidth="1"/>
    <col min="16" max="16" width="14.285156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11" style="6" bestFit="1" customWidth="1" collapsed="1"/>
    <col min="21" max="21" width="8.85546875" style="9" bestFit="1" customWidth="1"/>
    <col min="22" max="16384" width="9.140625" style="6"/>
  </cols>
  <sheetData>
    <row r="1" spans="1:21" x14ac:dyDescent="0.25">
      <c r="A1" s="11" t="s">
        <v>531</v>
      </c>
      <c r="E1" s="9" t="s">
        <v>123</v>
      </c>
      <c r="N1" s="9"/>
      <c r="Q1" s="6"/>
      <c r="T1" s="15"/>
      <c r="U1" s="15" t="s">
        <v>124</v>
      </c>
    </row>
    <row r="2" spans="1:21" x14ac:dyDescent="0.25">
      <c r="E2" s="9" t="s">
        <v>550</v>
      </c>
      <c r="N2" s="9"/>
      <c r="Q2" s="6"/>
      <c r="T2" s="9"/>
      <c r="U2" s="6"/>
    </row>
    <row r="3" spans="1:21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1" s="13" customFormat="1" x14ac:dyDescent="0.25">
      <c r="A4" s="13" t="s">
        <v>112</v>
      </c>
      <c r="B4" s="13" t="s">
        <v>349</v>
      </c>
      <c r="C4" s="6" t="s">
        <v>350</v>
      </c>
      <c r="D4" s="9">
        <v>1</v>
      </c>
      <c r="E4" s="18">
        <v>7</v>
      </c>
      <c r="F4" s="9">
        <v>8</v>
      </c>
      <c r="G4" s="9" t="s">
        <v>145</v>
      </c>
      <c r="H4" s="9" t="s">
        <v>156</v>
      </c>
      <c r="I4" s="9">
        <v>0</v>
      </c>
      <c r="J4" s="9">
        <v>1</v>
      </c>
      <c r="K4" s="9">
        <v>1</v>
      </c>
      <c r="L4" s="9" t="s">
        <v>51</v>
      </c>
      <c r="M4" s="9" t="s">
        <v>51</v>
      </c>
      <c r="N4" s="9" t="s">
        <v>51</v>
      </c>
      <c r="O4" s="9" t="s">
        <v>51</v>
      </c>
      <c r="P4" s="9" t="s">
        <v>51</v>
      </c>
      <c r="Q4" s="18" t="s">
        <v>51</v>
      </c>
      <c r="R4" s="18" t="s">
        <v>51</v>
      </c>
      <c r="S4" s="9">
        <f t="shared" ref="S4:S7" si="0">I4/K4</f>
        <v>0</v>
      </c>
      <c r="T4" s="30" t="s">
        <v>51</v>
      </c>
    </row>
    <row r="5" spans="1:21" s="13" customFormat="1" x14ac:dyDescent="0.25">
      <c r="A5" s="13" t="s">
        <v>112</v>
      </c>
      <c r="B5" s="13" t="s">
        <v>351</v>
      </c>
      <c r="C5" s="6" t="s">
        <v>352</v>
      </c>
      <c r="D5" s="9">
        <v>1</v>
      </c>
      <c r="E5" s="18">
        <f>(F4*D4)+E4</f>
        <v>15</v>
      </c>
      <c r="F5" s="9">
        <v>8</v>
      </c>
      <c r="G5" s="9" t="s">
        <v>145</v>
      </c>
      <c r="H5" s="9" t="s">
        <v>156</v>
      </c>
      <c r="I5" s="9">
        <v>0</v>
      </c>
      <c r="J5" s="9">
        <v>1</v>
      </c>
      <c r="K5" s="9">
        <v>1</v>
      </c>
      <c r="L5" s="9" t="s">
        <v>51</v>
      </c>
      <c r="M5" s="9" t="s">
        <v>51</v>
      </c>
      <c r="N5" s="9" t="s">
        <v>51</v>
      </c>
      <c r="O5" s="9" t="s">
        <v>51</v>
      </c>
      <c r="P5" s="9" t="s">
        <v>51</v>
      </c>
      <c r="Q5" s="9" t="s">
        <v>51</v>
      </c>
      <c r="R5" s="9" t="s">
        <v>154</v>
      </c>
      <c r="S5" s="9">
        <f t="shared" si="0"/>
        <v>0</v>
      </c>
      <c r="T5" s="30" t="s">
        <v>51</v>
      </c>
    </row>
    <row r="6" spans="1:21" s="13" customFormat="1" x14ac:dyDescent="0.25">
      <c r="A6" s="13" t="s">
        <v>112</v>
      </c>
      <c r="B6" s="6" t="s">
        <v>112</v>
      </c>
      <c r="C6" s="13" t="s">
        <v>112</v>
      </c>
      <c r="D6" s="18">
        <v>1</v>
      </c>
      <c r="E6" s="18">
        <f t="shared" ref="E6:E7" si="1">(F5*D5)+E5</f>
        <v>23</v>
      </c>
      <c r="F6" s="18">
        <v>8</v>
      </c>
      <c r="G6" s="9" t="s">
        <v>145</v>
      </c>
      <c r="H6" s="18" t="s">
        <v>156</v>
      </c>
      <c r="I6" s="18">
        <v>0</v>
      </c>
      <c r="J6" s="18">
        <v>1</v>
      </c>
      <c r="K6" s="18">
        <v>1</v>
      </c>
      <c r="L6" s="18">
        <v>0</v>
      </c>
      <c r="M6" s="9">
        <v>255</v>
      </c>
      <c r="N6" s="9">
        <v>0</v>
      </c>
      <c r="O6" s="9">
        <v>255</v>
      </c>
      <c r="P6" s="18">
        <v>1</v>
      </c>
      <c r="Q6" s="18" t="s">
        <v>373</v>
      </c>
      <c r="R6" s="18" t="s">
        <v>51</v>
      </c>
      <c r="S6" s="18">
        <v>0</v>
      </c>
      <c r="T6" s="30" t="s">
        <v>51</v>
      </c>
    </row>
    <row r="7" spans="1:21" s="13" customFormat="1" x14ac:dyDescent="0.25">
      <c r="A7" s="13" t="s">
        <v>112</v>
      </c>
      <c r="B7" s="13" t="s">
        <v>336</v>
      </c>
      <c r="C7" s="6" t="s">
        <v>336</v>
      </c>
      <c r="D7" s="18">
        <v>1</v>
      </c>
      <c r="E7" s="18">
        <f t="shared" si="1"/>
        <v>31</v>
      </c>
      <c r="F7" s="18">
        <v>64</v>
      </c>
      <c r="G7" s="9" t="s">
        <v>145</v>
      </c>
      <c r="H7" s="18" t="s">
        <v>51</v>
      </c>
      <c r="I7" s="18">
        <v>0</v>
      </c>
      <c r="J7" s="18">
        <v>1</v>
      </c>
      <c r="K7" s="18">
        <v>1</v>
      </c>
      <c r="L7" s="9" t="s">
        <v>51</v>
      </c>
      <c r="M7" s="9" t="s">
        <v>51</v>
      </c>
      <c r="N7" s="9" t="s">
        <v>51</v>
      </c>
      <c r="O7" s="9" t="s">
        <v>51</v>
      </c>
      <c r="P7" s="9" t="s">
        <v>51</v>
      </c>
      <c r="Q7" s="9" t="s">
        <v>51</v>
      </c>
      <c r="R7" s="9" t="s">
        <v>51</v>
      </c>
      <c r="S7" s="9">
        <f t="shared" si="0"/>
        <v>0</v>
      </c>
      <c r="T7" s="31" t="s">
        <v>51</v>
      </c>
    </row>
    <row r="8" spans="1:21" x14ac:dyDescent="0.25">
      <c r="E8" s="18">
        <f>E7+(F7*D7)-7</f>
        <v>88</v>
      </c>
    </row>
  </sheetData>
  <hyperlinks>
    <hyperlink ref="U1" location="Messages!A1" display="Messages" xr:uid="{43E812CF-0077-4545-B823-88E96F741E84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3DCB-27CD-453D-AFE4-BDDF3642CE9C}">
  <sheetPr>
    <tabColor theme="4" tint="0.39997558519241921"/>
    <pageSetUpPr fitToPage="1"/>
  </sheetPr>
  <dimension ref="A1:U7"/>
  <sheetViews>
    <sheetView workbookViewId="0">
      <selection activeCell="A7" sqref="A7"/>
    </sheetView>
  </sheetViews>
  <sheetFormatPr baseColWidth="10" defaultColWidth="9.140625" defaultRowHeight="15" outlineLevelCol="1" x14ac:dyDescent="0.25"/>
  <cols>
    <col min="1" max="1" width="16.5703125" style="6" customWidth="1"/>
    <col min="2" max="2" width="24.85546875" style="6" bestFit="1" customWidth="1"/>
    <col min="3" max="3" width="33.7109375" style="6" bestFit="1" customWidth="1"/>
    <col min="4" max="4" width="14.140625" style="9" bestFit="1" customWidth="1"/>
    <col min="5" max="5" width="19.7109375" style="9" bestFit="1" customWidth="1"/>
    <col min="6" max="6" width="11.85546875" style="9" bestFit="1" customWidth="1"/>
    <col min="7" max="7" width="14.5703125" style="9" bestFit="1" customWidth="1"/>
    <col min="8" max="8" width="10.2851562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2.7109375" hidden="1" customWidth="1"/>
    <col min="15" max="15" width="13.140625" style="9" hidden="1" customWidth="1"/>
    <col min="16" max="16" width="15.425781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16.28515625" style="6" customWidth="1" collapsed="1"/>
    <col min="21" max="21" width="8.85546875" style="9" bestFit="1" customWidth="1"/>
    <col min="22" max="16384" width="9.140625" style="6"/>
  </cols>
  <sheetData>
    <row r="1" spans="1:21" x14ac:dyDescent="0.25">
      <c r="A1" s="11" t="s">
        <v>532</v>
      </c>
      <c r="E1" s="9" t="s">
        <v>123</v>
      </c>
      <c r="N1" s="9"/>
      <c r="Q1" s="6"/>
      <c r="T1" s="15"/>
      <c r="U1" s="15" t="s">
        <v>124</v>
      </c>
    </row>
    <row r="2" spans="1:21" x14ac:dyDescent="0.25">
      <c r="E2" s="9" t="s">
        <v>550</v>
      </c>
      <c r="N2" s="9"/>
      <c r="Q2" s="6"/>
      <c r="T2" s="9"/>
      <c r="U2" s="6"/>
    </row>
    <row r="3" spans="1:21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1" s="13" customFormat="1" x14ac:dyDescent="0.25">
      <c r="A4" s="13" t="s">
        <v>115</v>
      </c>
      <c r="B4" s="13" t="s">
        <v>353</v>
      </c>
      <c r="C4" s="6" t="s">
        <v>354</v>
      </c>
      <c r="D4" s="9">
        <v>1</v>
      </c>
      <c r="E4" s="18">
        <v>7</v>
      </c>
      <c r="F4" s="9">
        <v>8</v>
      </c>
      <c r="G4" s="9" t="s">
        <v>145</v>
      </c>
      <c r="H4" s="9" t="s">
        <v>156</v>
      </c>
      <c r="I4" s="9">
        <v>0</v>
      </c>
      <c r="J4" s="9">
        <v>1</v>
      </c>
      <c r="K4" s="9">
        <v>1</v>
      </c>
      <c r="L4" s="9" t="s">
        <v>51</v>
      </c>
      <c r="M4" s="9" t="s">
        <v>51</v>
      </c>
      <c r="N4" s="9" t="s">
        <v>51</v>
      </c>
      <c r="O4" s="9" t="s">
        <v>51</v>
      </c>
      <c r="P4" s="9" t="s">
        <v>51</v>
      </c>
      <c r="Q4" s="18" t="s">
        <v>51</v>
      </c>
      <c r="R4" s="18" t="s">
        <v>51</v>
      </c>
      <c r="S4" s="9">
        <f t="shared" ref="S4:S6" si="0">I4/K4</f>
        <v>0</v>
      </c>
      <c r="T4" s="30" t="s">
        <v>51</v>
      </c>
    </row>
    <row r="5" spans="1:21" s="13" customFormat="1" ht="45" x14ac:dyDescent="0.25">
      <c r="A5" s="13" t="s">
        <v>115</v>
      </c>
      <c r="B5" s="13" t="s">
        <v>355</v>
      </c>
      <c r="C5" s="6" t="s">
        <v>356</v>
      </c>
      <c r="D5" s="9">
        <v>1</v>
      </c>
      <c r="E5" s="18">
        <f t="shared" ref="E5:E6" si="1">E4+(F4*D4)</f>
        <v>15</v>
      </c>
      <c r="F5" s="9">
        <v>8</v>
      </c>
      <c r="G5" s="9" t="s">
        <v>145</v>
      </c>
      <c r="H5" s="9" t="s">
        <v>327</v>
      </c>
      <c r="I5" s="9">
        <v>0</v>
      </c>
      <c r="J5" s="9">
        <v>1</v>
      </c>
      <c r="K5" s="9">
        <v>1</v>
      </c>
      <c r="L5" s="9" t="s">
        <v>51</v>
      </c>
      <c r="M5" s="9" t="s">
        <v>51</v>
      </c>
      <c r="N5" s="9" t="s">
        <v>51</v>
      </c>
      <c r="O5" s="9" t="s">
        <v>51</v>
      </c>
      <c r="P5" s="9" t="s">
        <v>51</v>
      </c>
      <c r="Q5" s="9" t="s">
        <v>51</v>
      </c>
      <c r="R5" s="9" t="s">
        <v>154</v>
      </c>
      <c r="S5" s="9">
        <f t="shared" si="0"/>
        <v>0</v>
      </c>
      <c r="T5" s="31" t="s">
        <v>540</v>
      </c>
    </row>
    <row r="6" spans="1:21" s="13" customFormat="1" x14ac:dyDescent="0.25">
      <c r="A6" s="13" t="s">
        <v>115</v>
      </c>
      <c r="B6" s="13" t="s">
        <v>336</v>
      </c>
      <c r="C6" s="6" t="s">
        <v>336</v>
      </c>
      <c r="D6" s="18">
        <v>1</v>
      </c>
      <c r="E6" s="18">
        <f t="shared" si="1"/>
        <v>23</v>
      </c>
      <c r="F6" s="18">
        <v>160</v>
      </c>
      <c r="G6" s="9" t="s">
        <v>145</v>
      </c>
      <c r="H6" s="18" t="s">
        <v>51</v>
      </c>
      <c r="I6" s="18">
        <v>0</v>
      </c>
      <c r="J6" s="18">
        <v>1</v>
      </c>
      <c r="K6" s="18">
        <v>1</v>
      </c>
      <c r="L6" s="9" t="s">
        <v>51</v>
      </c>
      <c r="M6" s="9" t="s">
        <v>51</v>
      </c>
      <c r="N6" s="9" t="s">
        <v>51</v>
      </c>
      <c r="O6" s="9" t="s">
        <v>51</v>
      </c>
      <c r="P6" s="9" t="s">
        <v>51</v>
      </c>
      <c r="Q6" s="9" t="s">
        <v>51</v>
      </c>
      <c r="R6" s="9" t="s">
        <v>51</v>
      </c>
      <c r="S6" s="9">
        <f t="shared" si="0"/>
        <v>0</v>
      </c>
      <c r="T6" s="31" t="s">
        <v>51</v>
      </c>
    </row>
    <row r="7" spans="1:21" x14ac:dyDescent="0.25">
      <c r="E7" s="18">
        <f>E6+(F6*D6)-7</f>
        <v>176</v>
      </c>
    </row>
  </sheetData>
  <hyperlinks>
    <hyperlink ref="U1" location="Messages!A1" display="Messages" xr:uid="{C9B490E5-2CF1-4BCA-A603-28189FBAF610}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95FD-72CA-462D-8466-99C38FA14F4D}">
  <sheetPr>
    <tabColor theme="4" tint="0.39997558519241921"/>
    <pageSetUpPr fitToPage="1"/>
  </sheetPr>
  <dimension ref="A1:U11"/>
  <sheetViews>
    <sheetView workbookViewId="0">
      <selection activeCell="H12" sqref="H12"/>
    </sheetView>
  </sheetViews>
  <sheetFormatPr baseColWidth="10" defaultColWidth="9.140625" defaultRowHeight="15" outlineLevelCol="1" x14ac:dyDescent="0.25"/>
  <cols>
    <col min="1" max="1" width="21" style="6" customWidth="1"/>
    <col min="2" max="2" width="35.7109375" style="6" bestFit="1" customWidth="1"/>
    <col min="3" max="3" width="45.28515625" style="6" bestFit="1" customWidth="1"/>
    <col min="4" max="4" width="14.140625" style="9" bestFit="1" customWidth="1"/>
    <col min="5" max="5" width="19.7109375" style="9" bestFit="1" customWidth="1"/>
    <col min="6" max="6" width="11.85546875" style="9" bestFit="1" customWidth="1"/>
    <col min="7" max="7" width="14.5703125" style="9" bestFit="1" customWidth="1"/>
    <col min="8" max="8" width="10.2851562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3.42578125" hidden="1" customWidth="1"/>
    <col min="15" max="15" width="13.85546875" style="9" hidden="1" customWidth="1"/>
    <col min="16" max="16" width="15.425781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11" style="6" bestFit="1" customWidth="1" collapsed="1"/>
    <col min="21" max="21" width="8.85546875" style="9" bestFit="1" customWidth="1"/>
    <col min="22" max="16384" width="9.140625" style="6"/>
  </cols>
  <sheetData>
    <row r="1" spans="1:21" x14ac:dyDescent="0.25">
      <c r="A1" s="11" t="s">
        <v>533</v>
      </c>
      <c r="E1" s="9" t="s">
        <v>123</v>
      </c>
      <c r="N1" s="9"/>
      <c r="Q1" s="6"/>
      <c r="T1" s="15"/>
      <c r="U1" s="15" t="s">
        <v>124</v>
      </c>
    </row>
    <row r="2" spans="1:21" x14ac:dyDescent="0.25">
      <c r="E2" s="9" t="s">
        <v>550</v>
      </c>
      <c r="N2" s="9"/>
      <c r="Q2" s="6"/>
      <c r="T2" s="9"/>
      <c r="U2" s="6"/>
    </row>
    <row r="3" spans="1:21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1" s="13" customFormat="1" x14ac:dyDescent="0.25">
      <c r="A4" s="13" t="s">
        <v>118</v>
      </c>
      <c r="B4" s="13" t="s">
        <v>357</v>
      </c>
      <c r="C4" s="6" t="s">
        <v>358</v>
      </c>
      <c r="D4" s="9">
        <v>1</v>
      </c>
      <c r="E4" s="18">
        <v>7</v>
      </c>
      <c r="F4" s="9">
        <v>8</v>
      </c>
      <c r="G4" s="9" t="s">
        <v>145</v>
      </c>
      <c r="H4" s="9" t="s">
        <v>156</v>
      </c>
      <c r="I4" s="9">
        <v>0</v>
      </c>
      <c r="J4" s="9">
        <v>1</v>
      </c>
      <c r="K4" s="9">
        <v>1</v>
      </c>
      <c r="L4" s="9" t="s">
        <v>51</v>
      </c>
      <c r="M4" s="9" t="s">
        <v>51</v>
      </c>
      <c r="N4" s="9" t="s">
        <v>51</v>
      </c>
      <c r="O4" s="9" t="s">
        <v>51</v>
      </c>
      <c r="P4" s="9" t="s">
        <v>51</v>
      </c>
      <c r="Q4" s="9" t="s">
        <v>51</v>
      </c>
      <c r="R4" s="9" t="s">
        <v>154</v>
      </c>
      <c r="S4" s="9">
        <f>I4/K4</f>
        <v>0</v>
      </c>
      <c r="T4" s="30" t="s">
        <v>51</v>
      </c>
    </row>
    <row r="5" spans="1:21" s="13" customFormat="1" x14ac:dyDescent="0.25">
      <c r="A5" s="13" t="s">
        <v>118</v>
      </c>
      <c r="B5" s="13" t="s">
        <v>359</v>
      </c>
      <c r="C5" s="6" t="s">
        <v>360</v>
      </c>
      <c r="D5" s="9">
        <v>1</v>
      </c>
      <c r="E5" s="18">
        <f>E4+(F4*D4)</f>
        <v>15</v>
      </c>
      <c r="F5" s="9">
        <v>32</v>
      </c>
      <c r="G5" s="9" t="s">
        <v>145</v>
      </c>
      <c r="H5" s="9" t="s">
        <v>163</v>
      </c>
      <c r="I5" s="9">
        <v>0</v>
      </c>
      <c r="J5" s="9">
        <v>1</v>
      </c>
      <c r="K5" s="9">
        <v>1</v>
      </c>
      <c r="L5" s="9" t="s">
        <v>51</v>
      </c>
      <c r="M5" s="9" t="s">
        <v>51</v>
      </c>
      <c r="N5" s="9" t="s">
        <v>51</v>
      </c>
      <c r="O5" s="9" t="s">
        <v>51</v>
      </c>
      <c r="P5" s="9" t="s">
        <v>51</v>
      </c>
      <c r="Q5" s="18" t="s">
        <v>51</v>
      </c>
      <c r="R5" s="18" t="s">
        <v>51</v>
      </c>
      <c r="S5" s="9">
        <f t="shared" ref="S5:S10" si="0">I5/K5</f>
        <v>0</v>
      </c>
      <c r="T5" s="30" t="s">
        <v>51</v>
      </c>
    </row>
    <row r="6" spans="1:21" s="13" customFormat="1" x14ac:dyDescent="0.25">
      <c r="A6" s="13" t="s">
        <v>118</v>
      </c>
      <c r="B6" s="13" t="s">
        <v>361</v>
      </c>
      <c r="C6" s="6" t="s">
        <v>362</v>
      </c>
      <c r="D6" s="9">
        <v>1</v>
      </c>
      <c r="E6" s="18">
        <f t="shared" ref="E6:E10" si="1">E5+(F5*D5)</f>
        <v>47</v>
      </c>
      <c r="F6" s="9">
        <v>8</v>
      </c>
      <c r="G6" s="9" t="s">
        <v>145</v>
      </c>
      <c r="H6" s="9" t="s">
        <v>327</v>
      </c>
      <c r="I6" s="9">
        <v>0</v>
      </c>
      <c r="J6" s="9">
        <v>1</v>
      </c>
      <c r="K6" s="9">
        <v>1</v>
      </c>
      <c r="L6" s="9" t="s">
        <v>51</v>
      </c>
      <c r="M6" s="9" t="s">
        <v>51</v>
      </c>
      <c r="N6" s="9" t="s">
        <v>51</v>
      </c>
      <c r="O6" s="9" t="s">
        <v>51</v>
      </c>
      <c r="P6" s="9" t="s">
        <v>51</v>
      </c>
      <c r="Q6" s="9" t="s">
        <v>51</v>
      </c>
      <c r="R6" s="9" t="s">
        <v>154</v>
      </c>
      <c r="S6" s="9">
        <f t="shared" si="0"/>
        <v>0</v>
      </c>
      <c r="T6" s="30" t="s">
        <v>51</v>
      </c>
    </row>
    <row r="7" spans="1:21" s="13" customFormat="1" x14ac:dyDescent="0.25">
      <c r="A7" s="13" t="s">
        <v>118</v>
      </c>
      <c r="B7" s="6" t="s">
        <v>118</v>
      </c>
      <c r="C7" s="13" t="s">
        <v>118</v>
      </c>
      <c r="D7" s="18">
        <v>1</v>
      </c>
      <c r="E7" s="18">
        <f t="shared" si="1"/>
        <v>55</v>
      </c>
      <c r="F7" s="18">
        <v>32</v>
      </c>
      <c r="G7" s="9" t="s">
        <v>145</v>
      </c>
      <c r="H7" s="18" t="s">
        <v>163</v>
      </c>
      <c r="I7" s="18">
        <v>0</v>
      </c>
      <c r="J7" s="18">
        <v>1</v>
      </c>
      <c r="K7" s="18">
        <v>1</v>
      </c>
      <c r="L7" s="18">
        <v>-90</v>
      </c>
      <c r="M7" s="9">
        <v>90</v>
      </c>
      <c r="N7" s="9" t="s">
        <v>51</v>
      </c>
      <c r="O7" s="9" t="s">
        <v>51</v>
      </c>
      <c r="P7" s="18" t="s">
        <v>51</v>
      </c>
      <c r="Q7" s="18" t="s">
        <v>262</v>
      </c>
      <c r="R7" s="18" t="s">
        <v>51</v>
      </c>
      <c r="S7" s="18">
        <v>0</v>
      </c>
      <c r="T7" s="30" t="s">
        <v>51</v>
      </c>
    </row>
    <row r="8" spans="1:21" s="13" customFormat="1" x14ac:dyDescent="0.25">
      <c r="A8" s="13" t="s">
        <v>118</v>
      </c>
      <c r="B8" s="6" t="s">
        <v>363</v>
      </c>
      <c r="C8" s="13" t="s">
        <v>364</v>
      </c>
      <c r="D8" s="18">
        <v>1</v>
      </c>
      <c r="E8" s="18">
        <f t="shared" si="1"/>
        <v>87</v>
      </c>
      <c r="F8" s="18">
        <v>8</v>
      </c>
      <c r="G8" s="9" t="s">
        <v>145</v>
      </c>
      <c r="H8" s="18" t="s">
        <v>156</v>
      </c>
      <c r="I8" s="18">
        <v>0</v>
      </c>
      <c r="J8" s="18">
        <v>1</v>
      </c>
      <c r="K8" s="18">
        <v>1</v>
      </c>
      <c r="L8" s="9" t="s">
        <v>51</v>
      </c>
      <c r="M8" s="9" t="s">
        <v>51</v>
      </c>
      <c r="N8" s="9" t="s">
        <v>51</v>
      </c>
      <c r="O8" s="9" t="s">
        <v>51</v>
      </c>
      <c r="P8" s="9" t="s">
        <v>51</v>
      </c>
      <c r="Q8" s="18" t="s">
        <v>51</v>
      </c>
      <c r="R8" s="18" t="s">
        <v>51</v>
      </c>
      <c r="S8" s="9">
        <f>I8/K8</f>
        <v>0</v>
      </c>
      <c r="T8" s="30" t="s">
        <v>51</v>
      </c>
    </row>
    <row r="9" spans="1:21" s="13" customFormat="1" x14ac:dyDescent="0.25">
      <c r="A9" s="13" t="s">
        <v>118</v>
      </c>
      <c r="B9" s="13" t="s">
        <v>365</v>
      </c>
      <c r="C9" s="13" t="s">
        <v>366</v>
      </c>
      <c r="D9" s="18">
        <v>1</v>
      </c>
      <c r="E9" s="18">
        <f t="shared" si="1"/>
        <v>95</v>
      </c>
      <c r="F9" s="18">
        <v>8</v>
      </c>
      <c r="G9" s="9" t="s">
        <v>145</v>
      </c>
      <c r="H9" s="18" t="s">
        <v>156</v>
      </c>
      <c r="I9" s="18">
        <v>0</v>
      </c>
      <c r="J9" s="18">
        <v>1</v>
      </c>
      <c r="K9" s="18">
        <v>1</v>
      </c>
      <c r="L9" s="9" t="s">
        <v>51</v>
      </c>
      <c r="M9" s="9" t="s">
        <v>51</v>
      </c>
      <c r="N9" s="9" t="s">
        <v>51</v>
      </c>
      <c r="O9" s="9" t="s">
        <v>51</v>
      </c>
      <c r="P9" s="9" t="s">
        <v>51</v>
      </c>
      <c r="Q9" s="9" t="s">
        <v>51</v>
      </c>
      <c r="R9" s="9" t="s">
        <v>51</v>
      </c>
      <c r="S9" s="9">
        <f t="shared" si="0"/>
        <v>0</v>
      </c>
      <c r="T9" s="30" t="s">
        <v>51</v>
      </c>
    </row>
    <row r="10" spans="1:21" s="13" customFormat="1" x14ac:dyDescent="0.25">
      <c r="A10" s="13" t="s">
        <v>118</v>
      </c>
      <c r="B10" s="13" t="s">
        <v>336</v>
      </c>
      <c r="C10" s="6" t="s">
        <v>336</v>
      </c>
      <c r="D10" s="18">
        <v>1</v>
      </c>
      <c r="E10" s="18">
        <f t="shared" si="1"/>
        <v>103</v>
      </c>
      <c r="F10" s="18">
        <v>160</v>
      </c>
      <c r="G10" s="9" t="s">
        <v>145</v>
      </c>
      <c r="H10" s="18" t="s">
        <v>51</v>
      </c>
      <c r="I10" s="18">
        <v>0</v>
      </c>
      <c r="J10" s="18">
        <v>1</v>
      </c>
      <c r="K10" s="18">
        <v>1</v>
      </c>
      <c r="L10" s="9" t="s">
        <v>51</v>
      </c>
      <c r="M10" s="9" t="s">
        <v>51</v>
      </c>
      <c r="N10" s="9" t="s">
        <v>51</v>
      </c>
      <c r="O10" s="9" t="s">
        <v>51</v>
      </c>
      <c r="P10" s="9" t="s">
        <v>51</v>
      </c>
      <c r="Q10" s="9" t="s">
        <v>51</v>
      </c>
      <c r="R10" s="9" t="s">
        <v>51</v>
      </c>
      <c r="S10" s="9">
        <f t="shared" si="0"/>
        <v>0</v>
      </c>
      <c r="T10" s="31" t="s">
        <v>51</v>
      </c>
    </row>
    <row r="11" spans="1:21" x14ac:dyDescent="0.25">
      <c r="E11" s="18">
        <f>E10+(F10*D10)-7</f>
        <v>256</v>
      </c>
    </row>
  </sheetData>
  <hyperlinks>
    <hyperlink ref="U1" location="Messages!A1" display="Messages" xr:uid="{355A5FCE-C5E5-419A-8D37-FD7941195BBE}"/>
  </hyperlinks>
  <pageMargins left="0.70866141732283472" right="0.70866141732283472" top="0.74803149606299213" bottom="0.74803149606299213" header="0.31496062992125984" footer="0.31496062992125984"/>
  <pageSetup paperSize="9" scale="49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35CB-748F-4A52-B391-61E679AEA10F}">
  <sheetPr>
    <tabColor theme="4" tint="0.39997558519241921"/>
    <pageSetUpPr fitToPage="1"/>
  </sheetPr>
  <dimension ref="A1:U10"/>
  <sheetViews>
    <sheetView workbookViewId="0">
      <selection activeCell="C10" sqref="C10"/>
    </sheetView>
  </sheetViews>
  <sheetFormatPr baseColWidth="10" defaultColWidth="9.140625" defaultRowHeight="15" outlineLevelCol="1" x14ac:dyDescent="0.25"/>
  <cols>
    <col min="1" max="1" width="22.85546875" style="6" bestFit="1" customWidth="1"/>
    <col min="2" max="2" width="29.28515625" style="6" bestFit="1" customWidth="1"/>
    <col min="3" max="3" width="38.85546875" style="6" bestFit="1" customWidth="1"/>
    <col min="4" max="4" width="14.140625" style="9" bestFit="1" customWidth="1"/>
    <col min="5" max="5" width="19.7109375" style="9" bestFit="1" customWidth="1"/>
    <col min="6" max="6" width="11.85546875" style="9" bestFit="1" customWidth="1"/>
    <col min="7" max="7" width="14.5703125" style="9" bestFit="1" customWidth="1"/>
    <col min="8" max="8" width="10.2851562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2.7109375" hidden="1" customWidth="1"/>
    <col min="15" max="15" width="13.85546875" style="9" hidden="1" customWidth="1"/>
    <col min="16" max="16" width="15.425781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11" style="6" bestFit="1" customWidth="1" collapsed="1"/>
    <col min="21" max="21" width="8.85546875" style="9" bestFit="1" customWidth="1"/>
    <col min="22" max="16384" width="9.140625" style="6"/>
  </cols>
  <sheetData>
    <row r="1" spans="1:21" x14ac:dyDescent="0.25">
      <c r="A1" s="11" t="s">
        <v>534</v>
      </c>
      <c r="E1" s="9" t="s">
        <v>123</v>
      </c>
      <c r="N1" s="9"/>
      <c r="Q1" s="6"/>
      <c r="T1" s="15"/>
      <c r="U1" s="15" t="s">
        <v>124</v>
      </c>
    </row>
    <row r="2" spans="1:21" x14ac:dyDescent="0.25">
      <c r="E2" s="9" t="s">
        <v>550</v>
      </c>
      <c r="N2" s="9"/>
      <c r="Q2" s="6"/>
      <c r="T2" s="9"/>
      <c r="U2" s="6"/>
    </row>
    <row r="3" spans="1:21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1" s="13" customFormat="1" x14ac:dyDescent="0.25">
      <c r="A4" s="13" t="s">
        <v>119</v>
      </c>
      <c r="B4" s="13" t="s">
        <v>367</v>
      </c>
      <c r="C4" s="6" t="s">
        <v>368</v>
      </c>
      <c r="D4" s="9">
        <v>1</v>
      </c>
      <c r="E4" s="18">
        <v>7</v>
      </c>
      <c r="F4" s="9">
        <v>8</v>
      </c>
      <c r="G4" s="9" t="s">
        <v>145</v>
      </c>
      <c r="H4" s="9" t="s">
        <v>156</v>
      </c>
      <c r="I4" s="9">
        <v>0</v>
      </c>
      <c r="J4" s="9">
        <v>1</v>
      </c>
      <c r="K4" s="9">
        <v>1</v>
      </c>
      <c r="L4" s="9" t="s">
        <v>51</v>
      </c>
      <c r="M4" s="9" t="s">
        <v>51</v>
      </c>
      <c r="N4" s="9" t="s">
        <v>51</v>
      </c>
      <c r="O4" s="9" t="s">
        <v>51</v>
      </c>
      <c r="P4" s="9" t="s">
        <v>51</v>
      </c>
      <c r="Q4" s="18" t="s">
        <v>51</v>
      </c>
      <c r="R4" s="18" t="s">
        <v>51</v>
      </c>
      <c r="S4" s="9">
        <f t="shared" ref="S4:S9" si="0">I4/K4</f>
        <v>0</v>
      </c>
      <c r="T4" s="30" t="s">
        <v>51</v>
      </c>
    </row>
    <row r="5" spans="1:21" s="13" customFormat="1" x14ac:dyDescent="0.25">
      <c r="A5" s="13" t="s">
        <v>119</v>
      </c>
      <c r="B5" s="13" t="s">
        <v>369</v>
      </c>
      <c r="C5" s="6" t="s">
        <v>370</v>
      </c>
      <c r="D5" s="9">
        <v>1</v>
      </c>
      <c r="E5" s="18">
        <f>E4+(F4*D4)</f>
        <v>15</v>
      </c>
      <c r="F5" s="9">
        <v>8</v>
      </c>
      <c r="G5" s="9" t="s">
        <v>145</v>
      </c>
      <c r="H5" s="9" t="s">
        <v>156</v>
      </c>
      <c r="I5" s="9">
        <v>0</v>
      </c>
      <c r="J5" s="9">
        <v>1</v>
      </c>
      <c r="K5" s="9">
        <v>1</v>
      </c>
      <c r="L5" s="9" t="s">
        <v>51</v>
      </c>
      <c r="M5" s="9" t="s">
        <v>51</v>
      </c>
      <c r="N5" s="9" t="s">
        <v>51</v>
      </c>
      <c r="O5" s="9" t="s">
        <v>51</v>
      </c>
      <c r="P5" s="9" t="s">
        <v>51</v>
      </c>
      <c r="Q5" s="9" t="s">
        <v>51</v>
      </c>
      <c r="R5" s="9" t="s">
        <v>154</v>
      </c>
      <c r="S5" s="9">
        <f t="shared" si="0"/>
        <v>0</v>
      </c>
      <c r="T5" s="30" t="s">
        <v>51</v>
      </c>
    </row>
    <row r="6" spans="1:21" s="13" customFormat="1" x14ac:dyDescent="0.25">
      <c r="A6" s="13" t="s">
        <v>119</v>
      </c>
      <c r="B6" s="13" t="s">
        <v>371</v>
      </c>
      <c r="C6" s="13" t="s">
        <v>372</v>
      </c>
      <c r="D6" s="18">
        <v>1</v>
      </c>
      <c r="E6" s="18">
        <f t="shared" ref="E6:E9" si="1">E5+(F5*D5)</f>
        <v>23</v>
      </c>
      <c r="F6" s="18">
        <v>8</v>
      </c>
      <c r="G6" s="9" t="s">
        <v>145</v>
      </c>
      <c r="H6" s="18" t="s">
        <v>156</v>
      </c>
      <c r="I6" s="18">
        <v>0</v>
      </c>
      <c r="J6" s="18">
        <v>1</v>
      </c>
      <c r="K6" s="18">
        <v>1</v>
      </c>
      <c r="L6" s="9" t="s">
        <v>51</v>
      </c>
      <c r="M6" s="9" t="s">
        <v>51</v>
      </c>
      <c r="N6" s="9" t="s">
        <v>51</v>
      </c>
      <c r="O6" s="9" t="s">
        <v>51</v>
      </c>
      <c r="P6" s="9" t="s">
        <v>51</v>
      </c>
      <c r="Q6" s="9" t="s">
        <v>51</v>
      </c>
      <c r="R6" s="9" t="s">
        <v>51</v>
      </c>
      <c r="S6" s="9">
        <f>I6/K6</f>
        <v>0</v>
      </c>
      <c r="T6" s="30" t="s">
        <v>51</v>
      </c>
    </row>
    <row r="7" spans="1:21" s="13" customFormat="1" x14ac:dyDescent="0.25">
      <c r="A7" s="13" t="s">
        <v>119</v>
      </c>
      <c r="B7" s="6" t="s">
        <v>119</v>
      </c>
      <c r="C7" s="13" t="s">
        <v>119</v>
      </c>
      <c r="D7" s="18">
        <v>1</v>
      </c>
      <c r="E7" s="18">
        <f t="shared" si="1"/>
        <v>31</v>
      </c>
      <c r="F7" s="18">
        <v>32</v>
      </c>
      <c r="G7" s="9" t="s">
        <v>145</v>
      </c>
      <c r="H7" s="18" t="s">
        <v>163</v>
      </c>
      <c r="I7" s="18">
        <v>0</v>
      </c>
      <c r="J7" s="18">
        <v>1</v>
      </c>
      <c r="K7" s="18">
        <v>1</v>
      </c>
      <c r="L7" s="18">
        <v>0</v>
      </c>
      <c r="M7" s="9">
        <v>350</v>
      </c>
      <c r="N7" s="9" t="s">
        <v>51</v>
      </c>
      <c r="O7" s="9" t="s">
        <v>51</v>
      </c>
      <c r="P7" s="18" t="s">
        <v>51</v>
      </c>
      <c r="Q7" s="18" t="s">
        <v>373</v>
      </c>
      <c r="R7" s="18" t="s">
        <v>51</v>
      </c>
      <c r="S7" s="18">
        <v>0</v>
      </c>
      <c r="T7" s="30" t="s">
        <v>51</v>
      </c>
    </row>
    <row r="8" spans="1:21" s="13" customFormat="1" x14ac:dyDescent="0.25">
      <c r="A8" s="13" t="s">
        <v>119</v>
      </c>
      <c r="B8" s="6" t="s">
        <v>374</v>
      </c>
      <c r="C8" s="13" t="s">
        <v>375</v>
      </c>
      <c r="D8" s="18">
        <v>1</v>
      </c>
      <c r="E8" s="18">
        <f t="shared" si="1"/>
        <v>63</v>
      </c>
      <c r="F8" s="18">
        <v>8</v>
      </c>
      <c r="G8" s="9" t="s">
        <v>145</v>
      </c>
      <c r="H8" s="18" t="s">
        <v>156</v>
      </c>
      <c r="I8" s="18">
        <v>0</v>
      </c>
      <c r="J8" s="18">
        <v>1</v>
      </c>
      <c r="K8" s="18">
        <v>1</v>
      </c>
      <c r="L8" s="9" t="s">
        <v>51</v>
      </c>
      <c r="M8" s="9" t="s">
        <v>51</v>
      </c>
      <c r="N8" s="9" t="s">
        <v>51</v>
      </c>
      <c r="O8" s="9" t="s">
        <v>51</v>
      </c>
      <c r="P8" s="9" t="s">
        <v>51</v>
      </c>
      <c r="Q8" s="18" t="s">
        <v>51</v>
      </c>
      <c r="R8" s="18" t="s">
        <v>51</v>
      </c>
      <c r="S8" s="9">
        <f>I8/K8</f>
        <v>0</v>
      </c>
      <c r="T8" s="30" t="s">
        <v>51</v>
      </c>
    </row>
    <row r="9" spans="1:21" s="13" customFormat="1" x14ac:dyDescent="0.25">
      <c r="A9" s="13" t="s">
        <v>119</v>
      </c>
      <c r="B9" s="13" t="s">
        <v>336</v>
      </c>
      <c r="C9" s="6" t="s">
        <v>336</v>
      </c>
      <c r="D9" s="18">
        <v>1</v>
      </c>
      <c r="E9" s="18">
        <f t="shared" si="1"/>
        <v>71</v>
      </c>
      <c r="F9" s="18">
        <v>160</v>
      </c>
      <c r="G9" s="9" t="s">
        <v>145</v>
      </c>
      <c r="H9" s="18" t="s">
        <v>51</v>
      </c>
      <c r="I9" s="18">
        <v>0</v>
      </c>
      <c r="J9" s="18">
        <v>1</v>
      </c>
      <c r="K9" s="18">
        <v>1</v>
      </c>
      <c r="L9" s="9" t="s">
        <v>51</v>
      </c>
      <c r="M9" s="9" t="s">
        <v>51</v>
      </c>
      <c r="N9" s="9" t="s">
        <v>51</v>
      </c>
      <c r="O9" s="9" t="s">
        <v>51</v>
      </c>
      <c r="P9" s="9" t="s">
        <v>51</v>
      </c>
      <c r="Q9" s="9" t="s">
        <v>51</v>
      </c>
      <c r="R9" s="9" t="s">
        <v>51</v>
      </c>
      <c r="S9" s="9">
        <f t="shared" si="0"/>
        <v>0</v>
      </c>
      <c r="T9" s="31" t="s">
        <v>51</v>
      </c>
    </row>
    <row r="10" spans="1:21" x14ac:dyDescent="0.25">
      <c r="E10" s="18">
        <f>E9+(F9*D9)-7</f>
        <v>224</v>
      </c>
    </row>
  </sheetData>
  <hyperlinks>
    <hyperlink ref="U1" location="Messages!A1" display="Messages" xr:uid="{C445980F-4366-4B69-8A0F-2A3777C72B1D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FC71-4B6A-42DD-A26D-387F1D978A47}">
  <sheetPr>
    <tabColor theme="4" tint="0.39997558519241921"/>
    <pageSetUpPr fitToPage="1"/>
  </sheetPr>
  <dimension ref="A1:U11"/>
  <sheetViews>
    <sheetView zoomScaleNormal="100" workbookViewId="0">
      <selection activeCell="B13" sqref="B13"/>
    </sheetView>
  </sheetViews>
  <sheetFormatPr baseColWidth="10" defaultColWidth="9.140625" defaultRowHeight="15" outlineLevelCol="1" x14ac:dyDescent="0.25"/>
  <cols>
    <col min="1" max="1" width="16.7109375" style="6" bestFit="1" customWidth="1"/>
    <col min="2" max="2" width="24" style="6" bestFit="1" customWidth="1"/>
    <col min="3" max="3" width="34.7109375" style="6" customWidth="1"/>
    <col min="4" max="4" width="14.140625" style="9" bestFit="1" customWidth="1"/>
    <col min="5" max="5" width="19.7109375" style="9" bestFit="1" customWidth="1"/>
    <col min="6" max="6" width="11.85546875" style="9" bestFit="1" customWidth="1"/>
    <col min="7" max="7" width="14.5703125" style="9" bestFit="1" customWidth="1"/>
    <col min="8" max="8" width="10.2851562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2.7109375" hidden="1" customWidth="1"/>
    <col min="15" max="15" width="13.140625" style="9" hidden="1" customWidth="1"/>
    <col min="16" max="16" width="15.425781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11" style="6" bestFit="1" customWidth="1" collapsed="1"/>
    <col min="21" max="21" width="8.85546875" style="9" bestFit="1" customWidth="1"/>
    <col min="22" max="16384" width="9.140625" style="6"/>
  </cols>
  <sheetData>
    <row r="1" spans="1:21" x14ac:dyDescent="0.25">
      <c r="A1" s="11" t="s">
        <v>535</v>
      </c>
      <c r="E1" s="9" t="s">
        <v>123</v>
      </c>
      <c r="N1" s="9"/>
      <c r="Q1" s="6"/>
      <c r="T1" s="15"/>
      <c r="U1" s="15" t="s">
        <v>124</v>
      </c>
    </row>
    <row r="2" spans="1:21" x14ac:dyDescent="0.25">
      <c r="E2" s="9" t="s">
        <v>550</v>
      </c>
      <c r="N2" s="9"/>
      <c r="Q2" s="6"/>
      <c r="T2" s="9"/>
      <c r="U2" s="6"/>
    </row>
    <row r="3" spans="1:21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1" s="13" customFormat="1" x14ac:dyDescent="0.25">
      <c r="A4" s="13" t="s">
        <v>122</v>
      </c>
      <c r="B4" s="13" t="s">
        <v>376</v>
      </c>
      <c r="C4" s="6" t="s">
        <v>377</v>
      </c>
      <c r="D4" s="9">
        <v>1</v>
      </c>
      <c r="E4" s="18">
        <v>7</v>
      </c>
      <c r="F4" s="9">
        <v>32</v>
      </c>
      <c r="G4" s="9" t="s">
        <v>145</v>
      </c>
      <c r="H4" s="9" t="s">
        <v>163</v>
      </c>
      <c r="I4" s="9">
        <v>0</v>
      </c>
      <c r="J4" s="9">
        <v>1</v>
      </c>
      <c r="K4" s="9">
        <v>1</v>
      </c>
      <c r="L4" s="9" t="s">
        <v>51</v>
      </c>
      <c r="M4" s="9" t="s">
        <v>51</v>
      </c>
      <c r="N4" s="9" t="s">
        <v>51</v>
      </c>
      <c r="O4" s="9" t="s">
        <v>51</v>
      </c>
      <c r="P4" s="9" t="s">
        <v>51</v>
      </c>
      <c r="Q4" s="18" t="s">
        <v>51</v>
      </c>
      <c r="R4" s="18" t="s">
        <v>51</v>
      </c>
      <c r="S4" s="9">
        <f t="shared" ref="S4:S10" si="0">I4/K4</f>
        <v>0</v>
      </c>
      <c r="T4" s="30" t="s">
        <v>51</v>
      </c>
    </row>
    <row r="5" spans="1:21" s="13" customFormat="1" x14ac:dyDescent="0.25">
      <c r="A5" s="13" t="s">
        <v>122</v>
      </c>
      <c r="B5" s="13" t="s">
        <v>378</v>
      </c>
      <c r="C5" s="6" t="s">
        <v>326</v>
      </c>
      <c r="D5" s="9">
        <v>1</v>
      </c>
      <c r="E5" s="18">
        <f t="shared" ref="E5" si="1">E4+(F4*D4)</f>
        <v>39</v>
      </c>
      <c r="F5" s="9">
        <v>8</v>
      </c>
      <c r="G5" s="9" t="s">
        <v>145</v>
      </c>
      <c r="H5" s="9" t="s">
        <v>327</v>
      </c>
      <c r="I5" s="9">
        <v>0</v>
      </c>
      <c r="J5" s="9">
        <v>1</v>
      </c>
      <c r="K5" s="9">
        <v>1</v>
      </c>
      <c r="L5" s="9" t="s">
        <v>51</v>
      </c>
      <c r="M5" s="9" t="s">
        <v>51</v>
      </c>
      <c r="N5" s="9" t="s">
        <v>51</v>
      </c>
      <c r="O5" s="9" t="s">
        <v>51</v>
      </c>
      <c r="P5" s="9" t="s">
        <v>51</v>
      </c>
      <c r="Q5" s="9" t="s">
        <v>51</v>
      </c>
      <c r="R5" s="9" t="s">
        <v>154</v>
      </c>
      <c r="S5" s="9">
        <f t="shared" si="0"/>
        <v>0</v>
      </c>
      <c r="T5" s="30" t="s">
        <v>51</v>
      </c>
    </row>
    <row r="6" spans="1:21" s="13" customFormat="1" x14ac:dyDescent="0.25">
      <c r="A6" s="13" t="s">
        <v>122</v>
      </c>
      <c r="B6" s="13" t="s">
        <v>379</v>
      </c>
      <c r="C6" s="6" t="s">
        <v>380</v>
      </c>
      <c r="D6" s="9">
        <v>1</v>
      </c>
      <c r="E6" s="18">
        <f>E5+(F5*D5)</f>
        <v>47</v>
      </c>
      <c r="F6" s="9">
        <v>8</v>
      </c>
      <c r="G6" s="9" t="s">
        <v>145</v>
      </c>
      <c r="H6" s="9" t="s">
        <v>156</v>
      </c>
      <c r="I6" s="9">
        <v>0</v>
      </c>
      <c r="J6" s="9">
        <v>1</v>
      </c>
      <c r="K6" s="9">
        <v>1</v>
      </c>
      <c r="L6" s="9" t="s">
        <v>51</v>
      </c>
      <c r="M6" s="9" t="s">
        <v>51</v>
      </c>
      <c r="N6" s="9" t="s">
        <v>51</v>
      </c>
      <c r="O6" s="9" t="s">
        <v>51</v>
      </c>
      <c r="P6" s="9" t="s">
        <v>51</v>
      </c>
      <c r="Q6" s="9" t="s">
        <v>51</v>
      </c>
      <c r="R6" s="9" t="s">
        <v>154</v>
      </c>
      <c r="S6" s="9">
        <f t="shared" si="0"/>
        <v>0</v>
      </c>
      <c r="T6" s="30" t="s">
        <v>51</v>
      </c>
    </row>
    <row r="7" spans="1:21" s="13" customFormat="1" x14ac:dyDescent="0.25">
      <c r="A7" s="13" t="s">
        <v>122</v>
      </c>
      <c r="B7" s="6" t="s">
        <v>122</v>
      </c>
      <c r="C7" s="13" t="s">
        <v>381</v>
      </c>
      <c r="D7" s="18">
        <v>1</v>
      </c>
      <c r="E7" s="18">
        <f>E6+(F6*D6)</f>
        <v>55</v>
      </c>
      <c r="F7" s="18">
        <v>32</v>
      </c>
      <c r="G7" s="9" t="s">
        <v>145</v>
      </c>
      <c r="H7" s="18" t="s">
        <v>163</v>
      </c>
      <c r="I7" s="18">
        <v>0</v>
      </c>
      <c r="J7" s="18">
        <v>1</v>
      </c>
      <c r="K7" s="18">
        <v>1</v>
      </c>
      <c r="L7" s="18">
        <v>-163.84</v>
      </c>
      <c r="M7" s="9">
        <v>163.83000000000001</v>
      </c>
      <c r="N7" s="9" t="s">
        <v>51</v>
      </c>
      <c r="O7" s="9" t="s">
        <v>51</v>
      </c>
      <c r="P7" s="18" t="s">
        <v>51</v>
      </c>
      <c r="Q7" s="18" t="s">
        <v>309</v>
      </c>
      <c r="R7" s="18" t="s">
        <v>51</v>
      </c>
      <c r="S7" s="18">
        <v>0</v>
      </c>
      <c r="T7" s="30" t="s">
        <v>51</v>
      </c>
    </row>
    <row r="8" spans="1:21" s="13" customFormat="1" x14ac:dyDescent="0.25">
      <c r="A8" s="13" t="s">
        <v>122</v>
      </c>
      <c r="B8" s="6" t="s">
        <v>382</v>
      </c>
      <c r="C8" s="13" t="s">
        <v>383</v>
      </c>
      <c r="D8" s="18">
        <v>1</v>
      </c>
      <c r="E8" s="18">
        <f>E7+(F7*D7)</f>
        <v>87</v>
      </c>
      <c r="F8" s="18">
        <v>8</v>
      </c>
      <c r="G8" s="9" t="s">
        <v>145</v>
      </c>
      <c r="H8" s="18" t="s">
        <v>156</v>
      </c>
      <c r="I8" s="18">
        <v>0</v>
      </c>
      <c r="J8" s="18">
        <v>1</v>
      </c>
      <c r="K8" s="18">
        <v>1</v>
      </c>
      <c r="L8" s="9" t="s">
        <v>51</v>
      </c>
      <c r="M8" s="9" t="s">
        <v>51</v>
      </c>
      <c r="N8" s="9" t="s">
        <v>51</v>
      </c>
      <c r="O8" s="9" t="s">
        <v>51</v>
      </c>
      <c r="P8" s="9" t="s">
        <v>51</v>
      </c>
      <c r="Q8" s="18" t="s">
        <v>51</v>
      </c>
      <c r="R8" s="18" t="s">
        <v>51</v>
      </c>
      <c r="S8" s="9">
        <f>I8/K8</f>
        <v>0</v>
      </c>
      <c r="T8" s="30" t="s">
        <v>51</v>
      </c>
    </row>
    <row r="9" spans="1:21" s="13" customFormat="1" x14ac:dyDescent="0.25">
      <c r="A9" s="13" t="s">
        <v>122</v>
      </c>
      <c r="B9" s="13" t="s">
        <v>384</v>
      </c>
      <c r="C9" s="13" t="s">
        <v>385</v>
      </c>
      <c r="D9" s="18">
        <v>1</v>
      </c>
      <c r="E9" s="18">
        <f t="shared" ref="E9:E10" si="2">E8+(F8*D8)</f>
        <v>95</v>
      </c>
      <c r="F9" s="18">
        <v>8</v>
      </c>
      <c r="G9" s="9" t="s">
        <v>145</v>
      </c>
      <c r="H9" s="18" t="s">
        <v>156</v>
      </c>
      <c r="I9" s="18">
        <v>0</v>
      </c>
      <c r="J9" s="18">
        <v>1</v>
      </c>
      <c r="K9" s="18">
        <v>1</v>
      </c>
      <c r="L9" s="9" t="s">
        <v>51</v>
      </c>
      <c r="M9" s="9" t="s">
        <v>51</v>
      </c>
      <c r="N9" s="9" t="s">
        <v>51</v>
      </c>
      <c r="O9" s="9" t="s">
        <v>51</v>
      </c>
      <c r="P9" s="9" t="s">
        <v>51</v>
      </c>
      <c r="Q9" s="9" t="s">
        <v>51</v>
      </c>
      <c r="R9" s="9" t="s">
        <v>51</v>
      </c>
      <c r="S9" s="9">
        <f t="shared" si="0"/>
        <v>0</v>
      </c>
      <c r="T9" s="30" t="s">
        <v>51</v>
      </c>
    </row>
    <row r="10" spans="1:21" s="13" customFormat="1" x14ac:dyDescent="0.25">
      <c r="A10" s="13" t="s">
        <v>122</v>
      </c>
      <c r="B10" s="13" t="s">
        <v>336</v>
      </c>
      <c r="C10" s="6" t="s">
        <v>336</v>
      </c>
      <c r="D10" s="18">
        <v>1</v>
      </c>
      <c r="E10" s="18">
        <f t="shared" si="2"/>
        <v>103</v>
      </c>
      <c r="F10" s="18">
        <v>160</v>
      </c>
      <c r="G10" s="9" t="s">
        <v>145</v>
      </c>
      <c r="H10" s="18" t="s">
        <v>51</v>
      </c>
      <c r="I10" s="18">
        <v>0</v>
      </c>
      <c r="J10" s="18">
        <v>1</v>
      </c>
      <c r="K10" s="18">
        <v>1</v>
      </c>
      <c r="L10" s="9" t="s">
        <v>51</v>
      </c>
      <c r="M10" s="9" t="s">
        <v>51</v>
      </c>
      <c r="N10" s="9" t="s">
        <v>51</v>
      </c>
      <c r="O10" s="9" t="s">
        <v>51</v>
      </c>
      <c r="P10" s="9" t="s">
        <v>51</v>
      </c>
      <c r="Q10" s="9" t="s">
        <v>51</v>
      </c>
      <c r="R10" s="9" t="s">
        <v>51</v>
      </c>
      <c r="S10" s="9">
        <f t="shared" si="0"/>
        <v>0</v>
      </c>
      <c r="T10" s="31" t="s">
        <v>51</v>
      </c>
    </row>
    <row r="11" spans="1:21" x14ac:dyDescent="0.25">
      <c r="E11" s="18">
        <f>E10+(F10*D10)-7</f>
        <v>256</v>
      </c>
    </row>
  </sheetData>
  <hyperlinks>
    <hyperlink ref="U1" location="Messages!A1" display="Messages" xr:uid="{FDF178F5-8AAB-433D-BCDB-A62A3B78A560}"/>
  </hyperlinks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6D65-9CFD-462C-8EC2-6834C1213E08}">
  <sheetPr>
    <pageSetUpPr fitToPage="1"/>
  </sheetPr>
  <dimension ref="A1"/>
  <sheetViews>
    <sheetView workbookViewId="0">
      <selection activeCell="H15" sqref="H15"/>
    </sheetView>
  </sheetViews>
  <sheetFormatPr baseColWidth="10" defaultColWidth="9.140625" defaultRowHeight="15" x14ac:dyDescent="0.25"/>
  <sheetData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69EF-D809-415E-AD39-A0BF660EB188}">
  <sheetPr>
    <pageSetUpPr fitToPage="1"/>
  </sheetPr>
  <dimension ref="A1"/>
  <sheetViews>
    <sheetView workbookViewId="0">
      <selection activeCell="C10" sqref="C10"/>
    </sheetView>
  </sheetViews>
  <sheetFormatPr baseColWidth="10" defaultColWidth="9.140625" defaultRowHeight="15" x14ac:dyDescent="0.25"/>
  <sheetData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17A9-8A8D-4C2B-AB96-27FADA6D586B}">
  <sheetPr>
    <pageSetUpPr fitToPage="1"/>
  </sheetPr>
  <dimension ref="A1:AD39"/>
  <sheetViews>
    <sheetView topLeftCell="A19" zoomScaleNormal="100" workbookViewId="0">
      <selection activeCell="H41" sqref="H41"/>
    </sheetView>
  </sheetViews>
  <sheetFormatPr baseColWidth="10" defaultColWidth="11.42578125" defaultRowHeight="15" x14ac:dyDescent="0.25"/>
  <cols>
    <col min="1" max="1" width="7" customWidth="1"/>
    <col min="2" max="2" width="16.85546875" customWidth="1"/>
    <col min="3" max="3" width="11.5703125" customWidth="1"/>
    <col min="4" max="4" width="7.85546875" customWidth="1"/>
    <col min="5" max="5" width="9.42578125" customWidth="1"/>
    <col min="6" max="6" width="9.42578125" bestFit="1" customWidth="1"/>
    <col min="7" max="7" width="3.85546875" bestFit="1" customWidth="1"/>
    <col min="8" max="8" width="8.42578125" bestFit="1" customWidth="1"/>
    <col min="9" max="9" width="10" customWidth="1"/>
    <col min="10" max="10" width="7" bestFit="1" customWidth="1"/>
    <col min="11" max="11" width="11.28515625" bestFit="1" customWidth="1"/>
    <col min="12" max="12" width="7" bestFit="1" customWidth="1"/>
    <col min="13" max="13" width="11.7109375" customWidth="1"/>
    <col min="14" max="14" width="7" bestFit="1" customWidth="1"/>
    <col min="15" max="15" width="10" bestFit="1" customWidth="1"/>
    <col min="16" max="16" width="7.140625" customWidth="1"/>
    <col min="17" max="17" width="8.85546875" customWidth="1"/>
    <col min="18" max="18" width="7" bestFit="1" customWidth="1"/>
    <col min="19" max="19" width="6.28515625" bestFit="1" customWidth="1"/>
    <col min="20" max="20" width="7.7109375" bestFit="1" customWidth="1"/>
    <col min="21" max="21" width="8.42578125" bestFit="1" customWidth="1"/>
    <col min="22" max="22" width="9" bestFit="1" customWidth="1"/>
    <col min="23" max="23" width="8.7109375" customWidth="1"/>
    <col min="24" max="24" width="7.42578125" customWidth="1"/>
    <col min="25" max="25" width="4.42578125" bestFit="1" customWidth="1"/>
    <col min="26" max="26" width="7" bestFit="1" customWidth="1"/>
    <col min="27" max="27" width="4.5703125" bestFit="1" customWidth="1"/>
    <col min="28" max="28" width="15" bestFit="1" customWidth="1"/>
    <col min="29" max="29" width="6.7109375" customWidth="1"/>
    <col min="30" max="30" width="9.7109375" customWidth="1"/>
    <col min="31" max="31" width="4.5703125" bestFit="1" customWidth="1"/>
    <col min="32" max="32" width="8" bestFit="1" customWidth="1"/>
    <col min="33" max="33" width="10.85546875" bestFit="1" customWidth="1"/>
    <col min="34" max="34" width="10.42578125" bestFit="1" customWidth="1"/>
  </cols>
  <sheetData>
    <row r="1" spans="1:30" ht="15.75" thickBot="1" x14ac:dyDescent="0.3"/>
    <row r="2" spans="1:30" ht="15.75" customHeight="1" thickBot="1" x14ac:dyDescent="0.3">
      <c r="B2" s="142" t="s">
        <v>4</v>
      </c>
      <c r="C2" s="143"/>
      <c r="D2" s="143"/>
      <c r="E2" s="143"/>
      <c r="F2" s="143"/>
      <c r="G2" s="143"/>
      <c r="H2" s="143"/>
      <c r="I2" s="143"/>
      <c r="J2" s="143"/>
      <c r="K2" s="144"/>
      <c r="L2" s="217" t="s">
        <v>5</v>
      </c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9"/>
    </row>
    <row r="3" spans="1:30" x14ac:dyDescent="0.25">
      <c r="B3" s="145"/>
      <c r="C3" s="146"/>
      <c r="D3" s="146"/>
      <c r="E3" s="146"/>
      <c r="F3" s="146"/>
      <c r="G3" s="146"/>
      <c r="H3" s="146"/>
      <c r="I3" s="146"/>
      <c r="J3" s="146"/>
      <c r="K3" s="147"/>
      <c r="L3" s="151" t="s">
        <v>6</v>
      </c>
      <c r="M3" s="152"/>
      <c r="N3" s="152"/>
      <c r="O3" s="152"/>
      <c r="P3" s="214" t="s">
        <v>7</v>
      </c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6"/>
    </row>
    <row r="4" spans="1:30" ht="15" customHeight="1" x14ac:dyDescent="0.25">
      <c r="B4" s="145"/>
      <c r="C4" s="146"/>
      <c r="D4" s="146"/>
      <c r="E4" s="146"/>
      <c r="F4" s="146"/>
      <c r="G4" s="146"/>
      <c r="H4" s="146"/>
      <c r="I4" s="146"/>
      <c r="J4" s="146"/>
      <c r="K4" s="147"/>
      <c r="L4" s="153"/>
      <c r="M4" s="154"/>
      <c r="N4" s="154"/>
      <c r="O4" s="154"/>
      <c r="P4" s="157" t="s">
        <v>548</v>
      </c>
      <c r="Q4" s="158"/>
      <c r="R4" s="158"/>
      <c r="S4" s="158"/>
      <c r="T4" s="158"/>
      <c r="U4" s="158"/>
      <c r="V4" s="158"/>
      <c r="W4" s="158"/>
      <c r="X4" s="159"/>
      <c r="Y4" s="157" t="s">
        <v>41</v>
      </c>
      <c r="Z4" s="212"/>
      <c r="AA4" s="212"/>
      <c r="AB4" s="212"/>
      <c r="AC4" s="212"/>
      <c r="AD4" s="213"/>
    </row>
    <row r="5" spans="1:30" ht="15.75" customHeight="1" thickBot="1" x14ac:dyDescent="0.3">
      <c r="B5" s="145"/>
      <c r="C5" s="146"/>
      <c r="D5" s="146"/>
      <c r="E5" s="146"/>
      <c r="F5" s="146"/>
      <c r="G5" s="146"/>
      <c r="H5" s="146"/>
      <c r="I5" s="146"/>
      <c r="J5" s="146"/>
      <c r="K5" s="147"/>
      <c r="L5" s="153"/>
      <c r="M5" s="154"/>
      <c r="N5" s="154"/>
      <c r="O5" s="154"/>
      <c r="P5" s="255" t="s">
        <v>8</v>
      </c>
      <c r="Q5" s="256"/>
      <c r="R5" s="257"/>
      <c r="S5" s="253" t="s">
        <v>549</v>
      </c>
      <c r="T5" s="253"/>
      <c r="U5" s="253"/>
      <c r="V5" s="253"/>
      <c r="W5" s="253"/>
      <c r="X5" s="254"/>
      <c r="Y5" s="222" t="s">
        <v>9</v>
      </c>
      <c r="Z5" s="223"/>
      <c r="AA5" s="223"/>
      <c r="AB5" s="224"/>
      <c r="AC5" s="220" t="s">
        <v>10</v>
      </c>
      <c r="AD5" s="221"/>
    </row>
    <row r="6" spans="1:30" ht="15.75" customHeight="1" thickBot="1" x14ac:dyDescent="0.3">
      <c r="B6" s="145"/>
      <c r="C6" s="146"/>
      <c r="D6" s="146"/>
      <c r="E6" s="146"/>
      <c r="F6" s="146"/>
      <c r="G6" s="146"/>
      <c r="H6" s="146"/>
      <c r="I6" s="146"/>
      <c r="J6" s="146"/>
      <c r="K6" s="147"/>
      <c r="L6" s="153"/>
      <c r="M6" s="154"/>
      <c r="N6" s="154"/>
      <c r="O6" s="154"/>
      <c r="P6" s="258"/>
      <c r="Q6" s="259"/>
      <c r="R6" s="257"/>
      <c r="S6" s="52" t="s">
        <v>11</v>
      </c>
      <c r="T6" s="50"/>
      <c r="U6" s="249" t="s">
        <v>12</v>
      </c>
      <c r="V6" s="249"/>
      <c r="W6" s="249"/>
      <c r="X6" s="250"/>
      <c r="Y6" s="49"/>
      <c r="Z6" s="264" t="s">
        <v>13</v>
      </c>
      <c r="AA6" s="249"/>
      <c r="AB6" s="249"/>
      <c r="AC6" s="249"/>
      <c r="AD6" s="250"/>
    </row>
    <row r="7" spans="1:30" ht="16.5" customHeight="1" x14ac:dyDescent="0.25">
      <c r="B7" s="148"/>
      <c r="C7" s="149"/>
      <c r="D7" s="149"/>
      <c r="E7" s="149"/>
      <c r="F7" s="149"/>
      <c r="G7" s="149"/>
      <c r="H7" s="149"/>
      <c r="I7" s="149"/>
      <c r="J7" s="149"/>
      <c r="K7" s="150"/>
      <c r="L7" s="155"/>
      <c r="M7" s="156"/>
      <c r="N7" s="156"/>
      <c r="O7" s="156"/>
      <c r="P7" s="160" t="s">
        <v>14</v>
      </c>
      <c r="Q7" s="161"/>
      <c r="R7" s="51"/>
      <c r="S7" s="162" t="s">
        <v>15</v>
      </c>
      <c r="T7" s="163"/>
      <c r="U7" s="251"/>
      <c r="V7" s="251"/>
      <c r="W7" s="251"/>
      <c r="X7" s="252"/>
      <c r="Y7" s="45"/>
      <c r="Z7" s="265"/>
      <c r="AA7" s="251"/>
      <c r="AB7" s="251"/>
      <c r="AC7" s="251"/>
      <c r="AD7" s="252"/>
    </row>
    <row r="8" spans="1:30" ht="37.5" customHeight="1" thickBot="1" x14ac:dyDescent="0.3">
      <c r="B8" s="36" t="s">
        <v>16</v>
      </c>
      <c r="C8" s="37" t="s">
        <v>17</v>
      </c>
      <c r="D8" s="36" t="s">
        <v>18</v>
      </c>
      <c r="E8" s="36" t="s">
        <v>19</v>
      </c>
      <c r="F8" s="36" t="s">
        <v>20</v>
      </c>
      <c r="G8" s="38" t="s">
        <v>21</v>
      </c>
      <c r="H8" s="39" t="s">
        <v>22</v>
      </c>
      <c r="I8" s="36" t="s">
        <v>23</v>
      </c>
      <c r="J8" s="37" t="s">
        <v>24</v>
      </c>
      <c r="K8" s="36" t="s">
        <v>25</v>
      </c>
      <c r="L8" s="40" t="s">
        <v>26</v>
      </c>
      <c r="M8" s="40" t="s">
        <v>27</v>
      </c>
      <c r="N8" s="41" t="s">
        <v>28</v>
      </c>
      <c r="O8" s="40" t="s">
        <v>29</v>
      </c>
      <c r="P8" s="65" t="s">
        <v>30</v>
      </c>
      <c r="Q8" s="65" t="s">
        <v>31</v>
      </c>
      <c r="R8" s="66" t="s">
        <v>28</v>
      </c>
      <c r="S8" s="65" t="s">
        <v>32</v>
      </c>
      <c r="T8" s="65" t="s">
        <v>33</v>
      </c>
      <c r="U8" s="43" t="s">
        <v>34</v>
      </c>
      <c r="V8" s="65" t="s">
        <v>35</v>
      </c>
      <c r="W8" s="43" t="s">
        <v>36</v>
      </c>
      <c r="X8" s="42" t="s">
        <v>37</v>
      </c>
      <c r="Y8" s="46" t="s">
        <v>38</v>
      </c>
      <c r="Z8" s="47" t="s">
        <v>28</v>
      </c>
      <c r="AA8" s="47" t="s">
        <v>39</v>
      </c>
      <c r="AB8" s="48" t="s">
        <v>40</v>
      </c>
      <c r="AC8" s="266" t="s">
        <v>41</v>
      </c>
      <c r="AD8" s="267"/>
    </row>
    <row r="9" spans="1:30" ht="32.25" customHeight="1" thickBot="1" x14ac:dyDescent="0.3">
      <c r="A9" s="53" t="s">
        <v>42</v>
      </c>
      <c r="B9" s="35">
        <v>1</v>
      </c>
      <c r="C9" s="35">
        <v>1</v>
      </c>
      <c r="D9" s="35">
        <v>2</v>
      </c>
      <c r="E9" s="35">
        <v>2</v>
      </c>
      <c r="F9" s="35">
        <v>2</v>
      </c>
      <c r="G9" s="35">
        <v>1</v>
      </c>
      <c r="H9" s="35">
        <v>1</v>
      </c>
      <c r="I9" s="35">
        <v>2</v>
      </c>
      <c r="J9" s="35">
        <v>4</v>
      </c>
      <c r="K9" s="35">
        <v>4</v>
      </c>
      <c r="L9" s="35">
        <v>2</v>
      </c>
      <c r="M9" s="35">
        <v>2</v>
      </c>
      <c r="N9" s="35">
        <v>2</v>
      </c>
      <c r="O9" s="74">
        <v>2</v>
      </c>
      <c r="P9" s="79">
        <v>2</v>
      </c>
      <c r="Q9" s="79">
        <v>2</v>
      </c>
      <c r="R9" s="81">
        <v>4</v>
      </c>
      <c r="S9" s="80">
        <v>2</v>
      </c>
      <c r="T9" s="79">
        <v>2</v>
      </c>
      <c r="U9" s="79">
        <v>1</v>
      </c>
      <c r="V9" s="79">
        <v>1</v>
      </c>
      <c r="W9" s="79">
        <v>1</v>
      </c>
      <c r="X9" s="78">
        <v>1</v>
      </c>
      <c r="Y9" s="35">
        <v>8</v>
      </c>
      <c r="Z9" s="35">
        <v>4</v>
      </c>
      <c r="AA9" s="35">
        <v>4</v>
      </c>
      <c r="AB9" s="35">
        <v>4</v>
      </c>
      <c r="AC9" s="268" t="s">
        <v>43</v>
      </c>
      <c r="AD9" s="269"/>
    </row>
    <row r="10" spans="1:30" ht="14.45" customHeight="1" x14ac:dyDescent="0.25">
      <c r="S10" s="76" t="s">
        <v>448</v>
      </c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</row>
    <row r="11" spans="1:30" ht="15.75" thickBot="1" x14ac:dyDescent="0.3">
      <c r="B11" t="s">
        <v>44</v>
      </c>
    </row>
    <row r="12" spans="1:30" x14ac:dyDescent="0.25">
      <c r="B12" s="44" t="s">
        <v>45</v>
      </c>
      <c r="C12" s="170" t="s">
        <v>46</v>
      </c>
      <c r="D12" s="172"/>
      <c r="E12" s="170" t="s">
        <v>47</v>
      </c>
      <c r="F12" s="171"/>
      <c r="G12" s="171"/>
      <c r="H12" s="172"/>
      <c r="I12" s="225" t="s">
        <v>2</v>
      </c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</row>
    <row r="13" spans="1:30" x14ac:dyDescent="0.25">
      <c r="B13" s="202" t="s">
        <v>48</v>
      </c>
      <c r="C13" s="174" t="s">
        <v>49</v>
      </c>
      <c r="D13" s="175"/>
      <c r="E13" s="174" t="s">
        <v>50</v>
      </c>
      <c r="F13" s="175"/>
      <c r="G13" s="175"/>
      <c r="H13" s="176"/>
      <c r="I13" s="72" t="s">
        <v>51</v>
      </c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175"/>
      <c r="X13" s="176"/>
    </row>
    <row r="14" spans="1:30" x14ac:dyDescent="0.25">
      <c r="B14" s="203"/>
      <c r="C14" s="168" t="s">
        <v>52</v>
      </c>
      <c r="D14" s="169"/>
      <c r="E14" s="168" t="s">
        <v>53</v>
      </c>
      <c r="F14" s="169"/>
      <c r="G14" s="169"/>
      <c r="H14" s="177"/>
      <c r="I14" s="168" t="s">
        <v>51</v>
      </c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77"/>
    </row>
    <row r="15" spans="1:30" x14ac:dyDescent="0.25">
      <c r="B15" s="203"/>
      <c r="C15" s="166" t="s">
        <v>54</v>
      </c>
      <c r="D15" s="167"/>
      <c r="E15" s="166">
        <v>0</v>
      </c>
      <c r="F15" s="167"/>
      <c r="G15" s="167"/>
      <c r="H15" s="184"/>
      <c r="I15" s="166" t="s">
        <v>51</v>
      </c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84"/>
    </row>
    <row r="16" spans="1:30" x14ac:dyDescent="0.25">
      <c r="B16" s="203"/>
      <c r="C16" s="168" t="s">
        <v>55</v>
      </c>
      <c r="D16" s="169"/>
      <c r="E16" s="168" t="s">
        <v>56</v>
      </c>
      <c r="F16" s="169"/>
      <c r="G16" s="169"/>
      <c r="H16" s="177"/>
      <c r="I16" s="168" t="s">
        <v>57</v>
      </c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77"/>
    </row>
    <row r="17" spans="2:24" x14ac:dyDescent="0.25">
      <c r="B17" s="203"/>
      <c r="C17" s="166" t="s">
        <v>58</v>
      </c>
      <c r="D17" s="167"/>
      <c r="E17" s="166" t="s">
        <v>56</v>
      </c>
      <c r="F17" s="167"/>
      <c r="G17" s="167"/>
      <c r="H17" s="184"/>
      <c r="I17" s="166" t="s">
        <v>51</v>
      </c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84"/>
    </row>
    <row r="18" spans="2:24" x14ac:dyDescent="0.25">
      <c r="B18" s="203"/>
      <c r="C18" s="168" t="s">
        <v>59</v>
      </c>
      <c r="D18" s="169"/>
      <c r="E18" s="168">
        <v>0</v>
      </c>
      <c r="F18" s="169"/>
      <c r="G18" s="169"/>
      <c r="H18" s="177"/>
      <c r="I18" s="168" t="s">
        <v>51</v>
      </c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77"/>
    </row>
    <row r="19" spans="2:24" x14ac:dyDescent="0.25">
      <c r="B19" s="203"/>
      <c r="C19" s="166" t="s">
        <v>21</v>
      </c>
      <c r="D19" s="167"/>
      <c r="E19" s="166">
        <v>3</v>
      </c>
      <c r="F19" s="167"/>
      <c r="G19" s="167"/>
      <c r="H19" s="184"/>
      <c r="I19" s="166" t="s">
        <v>51</v>
      </c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84"/>
    </row>
    <row r="20" spans="2:24" x14ac:dyDescent="0.25">
      <c r="B20" s="203"/>
      <c r="C20" s="168" t="s">
        <v>22</v>
      </c>
      <c r="D20" s="169"/>
      <c r="E20" s="168" t="s">
        <v>60</v>
      </c>
      <c r="F20" s="169"/>
      <c r="G20" s="169"/>
      <c r="H20" s="177"/>
      <c r="I20" s="168" t="s">
        <v>51</v>
      </c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77"/>
    </row>
    <row r="21" spans="2:24" x14ac:dyDescent="0.25">
      <c r="B21" s="203"/>
      <c r="C21" s="166" t="s">
        <v>61</v>
      </c>
      <c r="D21" s="167"/>
      <c r="E21" s="166" t="s">
        <v>56</v>
      </c>
      <c r="F21" s="167"/>
      <c r="G21" s="167"/>
      <c r="H21" s="184"/>
      <c r="I21" s="166" t="s">
        <v>51</v>
      </c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84"/>
    </row>
    <row r="22" spans="2:24" ht="48" customHeight="1" x14ac:dyDescent="0.25">
      <c r="B22" s="203"/>
      <c r="C22" s="168" t="s">
        <v>62</v>
      </c>
      <c r="D22" s="169"/>
      <c r="E22" s="185" t="s">
        <v>63</v>
      </c>
      <c r="F22" s="169"/>
      <c r="G22" s="169"/>
      <c r="H22" s="177"/>
      <c r="I22" s="185" t="s">
        <v>64</v>
      </c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1"/>
    </row>
    <row r="23" spans="2:24" ht="30" customHeight="1" x14ac:dyDescent="0.25">
      <c r="B23" s="204"/>
      <c r="C23" s="173" t="s">
        <v>65</v>
      </c>
      <c r="D23" s="111"/>
      <c r="E23" s="110" t="s">
        <v>66</v>
      </c>
      <c r="F23" s="111"/>
      <c r="G23" s="111"/>
      <c r="H23" s="112"/>
      <c r="I23" s="110" t="s">
        <v>67</v>
      </c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3"/>
    </row>
    <row r="24" spans="2:24" ht="33.75" customHeight="1" x14ac:dyDescent="0.25">
      <c r="B24" s="199" t="s">
        <v>68</v>
      </c>
      <c r="C24" s="122" t="s">
        <v>69</v>
      </c>
      <c r="D24" s="122"/>
      <c r="E24" s="186" t="s">
        <v>70</v>
      </c>
      <c r="F24" s="187"/>
      <c r="G24" s="187"/>
      <c r="H24" s="187"/>
      <c r="I24" s="245" t="s">
        <v>51</v>
      </c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</row>
    <row r="25" spans="2:24" ht="30" customHeight="1" x14ac:dyDescent="0.25">
      <c r="B25" s="200"/>
      <c r="C25" s="207" t="s">
        <v>71</v>
      </c>
      <c r="D25" s="207"/>
      <c r="E25" s="188" t="s">
        <v>72</v>
      </c>
      <c r="F25" s="189"/>
      <c r="G25" s="189"/>
      <c r="H25" s="190"/>
      <c r="I25" s="227" t="s">
        <v>51</v>
      </c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9"/>
    </row>
    <row r="26" spans="2:24" x14ac:dyDescent="0.25">
      <c r="B26" s="200"/>
      <c r="C26" s="208" t="s">
        <v>28</v>
      </c>
      <c r="D26" s="208"/>
      <c r="E26" s="209" t="s">
        <v>73</v>
      </c>
      <c r="F26" s="210"/>
      <c r="G26" s="210"/>
      <c r="H26" s="211"/>
      <c r="I26" s="230" t="s">
        <v>51</v>
      </c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2"/>
    </row>
    <row r="27" spans="2:24" ht="15.75" thickBot="1" x14ac:dyDescent="0.3">
      <c r="B27" s="201"/>
      <c r="C27" s="193" t="s">
        <v>29</v>
      </c>
      <c r="D27" s="193"/>
      <c r="E27" s="117" t="s">
        <v>56</v>
      </c>
      <c r="F27" s="118"/>
      <c r="G27" s="118"/>
      <c r="H27" s="119"/>
      <c r="I27" s="117" t="s">
        <v>51</v>
      </c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9"/>
    </row>
    <row r="28" spans="2:24" x14ac:dyDescent="0.25">
      <c r="B28" s="196" t="s">
        <v>551</v>
      </c>
      <c r="C28" s="194" t="s">
        <v>74</v>
      </c>
      <c r="D28" s="195"/>
      <c r="E28" s="137" t="s">
        <v>75</v>
      </c>
      <c r="F28" s="138"/>
      <c r="G28" s="138"/>
      <c r="H28" s="139"/>
      <c r="I28" s="233" t="s">
        <v>51</v>
      </c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5"/>
    </row>
    <row r="29" spans="2:24" x14ac:dyDescent="0.25">
      <c r="B29" s="197"/>
      <c r="C29" s="164" t="s">
        <v>76</v>
      </c>
      <c r="D29" s="165"/>
      <c r="E29" s="113" t="s">
        <v>77</v>
      </c>
      <c r="F29" s="114"/>
      <c r="G29" s="114"/>
      <c r="H29" s="115"/>
      <c r="I29" s="236" t="s">
        <v>51</v>
      </c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8"/>
    </row>
    <row r="30" spans="2:24" x14ac:dyDescent="0.25">
      <c r="B30" s="197"/>
      <c r="C30" s="191" t="s">
        <v>28</v>
      </c>
      <c r="D30" s="192"/>
      <c r="E30" s="116" t="s">
        <v>552</v>
      </c>
      <c r="F30" s="116"/>
      <c r="G30" s="116"/>
      <c r="H30" s="116"/>
      <c r="I30" s="239" t="s">
        <v>553</v>
      </c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1"/>
    </row>
    <row r="31" spans="2:24" x14ac:dyDescent="0.25">
      <c r="B31" s="197"/>
      <c r="C31" s="164" t="s">
        <v>78</v>
      </c>
      <c r="D31" s="165"/>
      <c r="E31" s="129">
        <v>0</v>
      </c>
      <c r="F31" s="130"/>
      <c r="G31" s="130"/>
      <c r="H31" s="131"/>
      <c r="I31" s="236" t="s">
        <v>51</v>
      </c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8"/>
    </row>
    <row r="32" spans="2:24" x14ac:dyDescent="0.25">
      <c r="B32" s="197"/>
      <c r="C32" s="191" t="s">
        <v>79</v>
      </c>
      <c r="D32" s="192"/>
      <c r="E32" s="132">
        <v>0</v>
      </c>
      <c r="F32" s="133"/>
      <c r="G32" s="133"/>
      <c r="H32" s="134"/>
      <c r="I32" s="239" t="s">
        <v>51</v>
      </c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1"/>
    </row>
    <row r="33" spans="2:24" x14ac:dyDescent="0.25">
      <c r="B33" s="197"/>
      <c r="C33" s="164" t="s">
        <v>80</v>
      </c>
      <c r="D33" s="165"/>
      <c r="E33" s="129">
        <v>1</v>
      </c>
      <c r="F33" s="130"/>
      <c r="G33" s="130"/>
      <c r="H33" s="131"/>
      <c r="I33" s="236" t="s">
        <v>51</v>
      </c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8"/>
    </row>
    <row r="34" spans="2:24" x14ac:dyDescent="0.25">
      <c r="B34" s="197"/>
      <c r="C34" s="191" t="s">
        <v>81</v>
      </c>
      <c r="D34" s="192"/>
      <c r="E34" s="132">
        <v>1</v>
      </c>
      <c r="F34" s="133"/>
      <c r="G34" s="133"/>
      <c r="H34" s="134"/>
      <c r="I34" s="239" t="s">
        <v>51</v>
      </c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1"/>
    </row>
    <row r="35" spans="2:24" x14ac:dyDescent="0.25">
      <c r="B35" s="197"/>
      <c r="C35" s="164" t="s">
        <v>82</v>
      </c>
      <c r="D35" s="165"/>
      <c r="E35" s="129">
        <v>2</v>
      </c>
      <c r="F35" s="130"/>
      <c r="G35" s="130"/>
      <c r="H35" s="131"/>
      <c r="I35" s="236" t="s">
        <v>51</v>
      </c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8"/>
    </row>
    <row r="36" spans="2:24" ht="15.75" thickBot="1" x14ac:dyDescent="0.3">
      <c r="B36" s="198"/>
      <c r="C36" s="205" t="s">
        <v>83</v>
      </c>
      <c r="D36" s="206"/>
      <c r="E36" s="178">
        <v>0</v>
      </c>
      <c r="F36" s="179"/>
      <c r="G36" s="179"/>
      <c r="H36" s="180"/>
      <c r="I36" s="242" t="s">
        <v>51</v>
      </c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4"/>
    </row>
    <row r="37" spans="2:24" ht="46.5" customHeight="1" x14ac:dyDescent="0.25">
      <c r="B37" s="140" t="s">
        <v>84</v>
      </c>
      <c r="C37" s="120" t="s">
        <v>85</v>
      </c>
      <c r="D37" s="121"/>
      <c r="E37" s="123" t="s">
        <v>56</v>
      </c>
      <c r="F37" s="124"/>
      <c r="G37" s="124"/>
      <c r="H37" s="125"/>
      <c r="I37" s="247" t="s">
        <v>554</v>
      </c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</row>
    <row r="38" spans="2:24" ht="14.25" customHeight="1" x14ac:dyDescent="0.25">
      <c r="B38" s="141"/>
      <c r="C38" s="135" t="s">
        <v>86</v>
      </c>
      <c r="D38" s="136"/>
      <c r="E38" s="126" t="s">
        <v>87</v>
      </c>
      <c r="F38" s="127"/>
      <c r="G38" s="127"/>
      <c r="H38" s="128"/>
      <c r="I38" s="135" t="s">
        <v>555</v>
      </c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</row>
    <row r="39" spans="2:24" ht="15.75" thickBot="1" x14ac:dyDescent="0.3">
      <c r="B39" s="141"/>
      <c r="C39" s="120" t="s">
        <v>88</v>
      </c>
      <c r="D39" s="121"/>
      <c r="E39" s="181" t="s">
        <v>56</v>
      </c>
      <c r="F39" s="182"/>
      <c r="G39" s="182"/>
      <c r="H39" s="183"/>
      <c r="I39" s="181" t="s">
        <v>89</v>
      </c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</row>
  </sheetData>
  <mergeCells count="104">
    <mergeCell ref="I37:X37"/>
    <mergeCell ref="I38:X38"/>
    <mergeCell ref="U6:X7"/>
    <mergeCell ref="S5:X5"/>
    <mergeCell ref="P5:R6"/>
    <mergeCell ref="I22:X22"/>
    <mergeCell ref="I23:X23"/>
    <mergeCell ref="Z6:AD7"/>
    <mergeCell ref="I19:X19"/>
    <mergeCell ref="I20:X20"/>
    <mergeCell ref="I21:X21"/>
    <mergeCell ref="AC8:AD8"/>
    <mergeCell ref="AC9:AD9"/>
    <mergeCell ref="I14:X14"/>
    <mergeCell ref="I15:X15"/>
    <mergeCell ref="I16:X16"/>
    <mergeCell ref="I17:X17"/>
    <mergeCell ref="I18:X18"/>
    <mergeCell ref="Y4:AD4"/>
    <mergeCell ref="P3:AD3"/>
    <mergeCell ref="L2:AD2"/>
    <mergeCell ref="AC5:AD5"/>
    <mergeCell ref="Y5:AB5"/>
    <mergeCell ref="E35:H35"/>
    <mergeCell ref="E15:H15"/>
    <mergeCell ref="E16:H16"/>
    <mergeCell ref="I39:X39"/>
    <mergeCell ref="I12:X12"/>
    <mergeCell ref="I25:X25"/>
    <mergeCell ref="I26:X26"/>
    <mergeCell ref="I27:X27"/>
    <mergeCell ref="I28:X28"/>
    <mergeCell ref="I29:X29"/>
    <mergeCell ref="I30:X30"/>
    <mergeCell ref="I31:X31"/>
    <mergeCell ref="I32:X32"/>
    <mergeCell ref="I33:X33"/>
    <mergeCell ref="I34:X34"/>
    <mergeCell ref="I35:X35"/>
    <mergeCell ref="I36:X36"/>
    <mergeCell ref="I24:X24"/>
    <mergeCell ref="W13:X13"/>
    <mergeCell ref="E18:H18"/>
    <mergeCell ref="C30:D30"/>
    <mergeCell ref="C31:D31"/>
    <mergeCell ref="C32:D32"/>
    <mergeCell ref="C27:D27"/>
    <mergeCell ref="C28:D28"/>
    <mergeCell ref="C29:D29"/>
    <mergeCell ref="B28:B36"/>
    <mergeCell ref="B24:B27"/>
    <mergeCell ref="B13:B23"/>
    <mergeCell ref="C22:D22"/>
    <mergeCell ref="C13:D13"/>
    <mergeCell ref="C14:D14"/>
    <mergeCell ref="C15:D15"/>
    <mergeCell ref="C16:D16"/>
    <mergeCell ref="C17:D17"/>
    <mergeCell ref="C34:D34"/>
    <mergeCell ref="C35:D35"/>
    <mergeCell ref="C36:D36"/>
    <mergeCell ref="E19:H19"/>
    <mergeCell ref="E20:H20"/>
    <mergeCell ref="C25:D25"/>
    <mergeCell ref="C26:D26"/>
    <mergeCell ref="E26:H26"/>
    <mergeCell ref="B37:B39"/>
    <mergeCell ref="B2:K7"/>
    <mergeCell ref="L3:O7"/>
    <mergeCell ref="P4:X4"/>
    <mergeCell ref="P7:Q7"/>
    <mergeCell ref="S7:T7"/>
    <mergeCell ref="C33:D33"/>
    <mergeCell ref="C19:D19"/>
    <mergeCell ref="C20:D20"/>
    <mergeCell ref="C18:D18"/>
    <mergeCell ref="C21:D21"/>
    <mergeCell ref="E12:H12"/>
    <mergeCell ref="C23:D23"/>
    <mergeCell ref="C12:D12"/>
    <mergeCell ref="E13:H13"/>
    <mergeCell ref="E14:H14"/>
    <mergeCell ref="E36:H36"/>
    <mergeCell ref="E39:H39"/>
    <mergeCell ref="E34:H34"/>
    <mergeCell ref="E17:H17"/>
    <mergeCell ref="E21:H21"/>
    <mergeCell ref="E22:H22"/>
    <mergeCell ref="E24:H24"/>
    <mergeCell ref="E25:H25"/>
    <mergeCell ref="E23:H23"/>
    <mergeCell ref="E29:H29"/>
    <mergeCell ref="E30:H30"/>
    <mergeCell ref="E27:H27"/>
    <mergeCell ref="C39:D39"/>
    <mergeCell ref="C24:D24"/>
    <mergeCell ref="E37:H37"/>
    <mergeCell ref="E38:H38"/>
    <mergeCell ref="E31:H31"/>
    <mergeCell ref="E32:H32"/>
    <mergeCell ref="E33:H33"/>
    <mergeCell ref="C37:D37"/>
    <mergeCell ref="C38:D38"/>
    <mergeCell ref="E28:H28"/>
  </mergeCells>
  <hyperlinks>
    <hyperlink ref="E28:E29" location="Messages!A1" display="see Messages" xr:uid="{72536EF1-0AB4-4F63-ADBC-45BA554428D9}"/>
    <hyperlink ref="E29:H29" location="Messages_Method_ID" display="see Messages - Method ID" xr:uid="{EBA0AC85-8608-4751-8A11-F4891CDEC9CB}"/>
    <hyperlink ref="E28:H28" location="Messages_Service_ID" display="see Messages - Service ID" xr:uid="{A48EBF8D-3FAD-4B54-A8CF-EAE140420876}"/>
    <hyperlink ref="E26:H26" location="Messages_UDP_Length" display="see Messages - UDP Length" xr:uid="{06833859-B8F0-4D35-A2BA-6971912CE570}"/>
    <hyperlink ref="E38:H38" location="Messages_E2E_Length" display="see Messages - E2E P06 Length" xr:uid="{176F6E6C-87A7-4D45-8A7D-915F3700D4A7}"/>
    <hyperlink ref="E30:H30" location="Messages!H3" display="Messages --&gt; PDU Length" xr:uid="{B4EC2C42-4523-4096-A597-05A2919D5952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1"/>
  <sheetViews>
    <sheetView zoomScale="85" zoomScaleNormal="85" workbookViewId="0">
      <selection activeCell="C11" sqref="C11"/>
    </sheetView>
  </sheetViews>
  <sheetFormatPr baseColWidth="10" defaultColWidth="11.42578125" defaultRowHeight="15" outlineLevelCol="1" x14ac:dyDescent="0.25"/>
  <cols>
    <col min="1" max="1" width="9.5703125" style="5" customWidth="1"/>
    <col min="2" max="2" width="24.85546875" style="2" customWidth="1"/>
    <col min="3" max="3" width="11.5703125" style="4" customWidth="1"/>
    <col min="4" max="4" width="17.28515625" style="2" customWidth="1"/>
    <col min="5" max="5" width="10.140625" style="2" customWidth="1"/>
    <col min="6" max="6" width="11.42578125" style="2" customWidth="1"/>
    <col min="7" max="8" width="13.5703125" style="2" customWidth="1" outlineLevel="1"/>
    <col min="9" max="9" width="16.42578125" style="2" customWidth="1" outlineLevel="1"/>
    <col min="10" max="10" width="17" style="2" bestFit="1" customWidth="1"/>
    <col min="11" max="11" width="14.5703125" style="2" bestFit="1" customWidth="1"/>
    <col min="12" max="12" width="17.5703125" style="2" bestFit="1" customWidth="1"/>
    <col min="13" max="13" width="13.140625" style="2" bestFit="1" customWidth="1" outlineLevel="1"/>
    <col min="14" max="14" width="12.7109375" style="2" bestFit="1" customWidth="1" outlineLevel="1"/>
    <col min="15" max="15" width="15.140625" style="2" customWidth="1" outlineLevel="1"/>
    <col min="16" max="16" width="14.7109375" style="2" bestFit="1" customWidth="1"/>
    <col min="17" max="17" width="48.28515625" style="2" customWidth="1"/>
    <col min="18" max="18" width="9.42578125" style="2" customWidth="1"/>
    <col min="19" max="16384" width="11.42578125" style="2"/>
  </cols>
  <sheetData>
    <row r="1" spans="1:18" x14ac:dyDescent="0.25">
      <c r="A1" s="11" t="s">
        <v>524</v>
      </c>
    </row>
    <row r="2" spans="1:18" x14ac:dyDescent="0.25">
      <c r="A2" s="11"/>
    </row>
    <row r="3" spans="1:18" s="21" customFormat="1" ht="47.25" customHeight="1" x14ac:dyDescent="0.25">
      <c r="A3" s="20" t="s">
        <v>90</v>
      </c>
      <c r="B3" s="20" t="s">
        <v>91</v>
      </c>
      <c r="C3" s="20" t="s">
        <v>69</v>
      </c>
      <c r="D3" s="20" t="s">
        <v>71</v>
      </c>
      <c r="E3" s="20" t="s">
        <v>74</v>
      </c>
      <c r="F3" s="20" t="s">
        <v>76</v>
      </c>
      <c r="G3" s="20" t="s">
        <v>14</v>
      </c>
      <c r="H3" s="20" t="s">
        <v>92</v>
      </c>
      <c r="I3" s="20" t="s">
        <v>93</v>
      </c>
      <c r="J3" s="20" t="s">
        <v>94</v>
      </c>
      <c r="K3" s="20" t="s">
        <v>95</v>
      </c>
      <c r="L3" s="20" t="s">
        <v>96</v>
      </c>
      <c r="M3" s="20" t="s">
        <v>97</v>
      </c>
      <c r="N3" s="20" t="s">
        <v>98</v>
      </c>
      <c r="O3" s="20" t="s">
        <v>99</v>
      </c>
      <c r="P3" s="20" t="s">
        <v>100</v>
      </c>
      <c r="Q3" s="20" t="s">
        <v>2</v>
      </c>
    </row>
    <row r="4" spans="1:18" s="103" customFormat="1" x14ac:dyDescent="0.25">
      <c r="A4" s="69" t="s">
        <v>101</v>
      </c>
      <c r="B4" s="105" t="s">
        <v>102</v>
      </c>
      <c r="C4" s="69">
        <v>42402</v>
      </c>
      <c r="D4" s="69">
        <v>42102</v>
      </c>
      <c r="E4" s="69">
        <v>0</v>
      </c>
      <c r="F4" s="69">
        <v>336</v>
      </c>
      <c r="G4" s="69">
        <v>336</v>
      </c>
      <c r="H4" s="69">
        <v>35328</v>
      </c>
      <c r="I4" s="69" t="s">
        <v>51</v>
      </c>
      <c r="J4" s="69" t="s">
        <v>51</v>
      </c>
      <c r="K4" s="69" t="s">
        <v>336</v>
      </c>
      <c r="L4" s="69" t="s">
        <v>336</v>
      </c>
      <c r="M4" s="69">
        <v>35336</v>
      </c>
      <c r="N4" s="69">
        <v>35344</v>
      </c>
      <c r="O4" s="69" t="s">
        <v>336</v>
      </c>
      <c r="P4" s="69" t="s">
        <v>336</v>
      </c>
      <c r="Q4" s="102"/>
      <c r="R4" s="270"/>
    </row>
    <row r="5" spans="1:18" s="103" customFormat="1" x14ac:dyDescent="0.25">
      <c r="A5" s="69" t="s">
        <v>101</v>
      </c>
      <c r="B5" s="105" t="s">
        <v>103</v>
      </c>
      <c r="C5" s="69">
        <v>42402</v>
      </c>
      <c r="D5" s="69">
        <v>42102</v>
      </c>
      <c r="E5" s="69">
        <v>0</v>
      </c>
      <c r="F5" s="69">
        <v>329</v>
      </c>
      <c r="G5" s="69">
        <v>329</v>
      </c>
      <c r="H5" s="69">
        <v>9393</v>
      </c>
      <c r="I5" s="69" t="s">
        <v>51</v>
      </c>
      <c r="J5" s="69" t="s">
        <v>51</v>
      </c>
      <c r="K5" s="69" t="s">
        <v>336</v>
      </c>
      <c r="L5" s="69" t="s">
        <v>336</v>
      </c>
      <c r="M5" s="69">
        <v>9401</v>
      </c>
      <c r="N5" s="69">
        <v>9409</v>
      </c>
      <c r="O5" s="69" t="s">
        <v>336</v>
      </c>
      <c r="P5" s="69" t="s">
        <v>336</v>
      </c>
      <c r="Q5" s="102"/>
      <c r="R5" s="270"/>
    </row>
    <row r="6" spans="1:18" s="103" customFormat="1" x14ac:dyDescent="0.25">
      <c r="A6" s="82" t="s">
        <v>101</v>
      </c>
      <c r="B6" s="70" t="s">
        <v>483</v>
      </c>
      <c r="C6" s="69">
        <v>42402</v>
      </c>
      <c r="D6" s="69">
        <v>42102</v>
      </c>
      <c r="E6" s="69">
        <v>0</v>
      </c>
      <c r="F6" s="82">
        <v>380</v>
      </c>
      <c r="G6" s="104">
        <v>380</v>
      </c>
      <c r="H6" s="82">
        <v>76</v>
      </c>
      <c r="I6" s="69" t="s">
        <v>107</v>
      </c>
      <c r="J6" s="69" t="s">
        <v>51</v>
      </c>
      <c r="K6" s="69" t="s">
        <v>104</v>
      </c>
      <c r="L6" s="69" t="s">
        <v>51</v>
      </c>
      <c r="M6" s="104">
        <f>Tabelle3[[#This Row],[PDU Length]]+8</f>
        <v>84</v>
      </c>
      <c r="N6" s="82">
        <f>Tabelle3[[#This Row],[UDP Payload 
'[Bytes']]]+8</f>
        <v>92</v>
      </c>
      <c r="O6" s="69" t="s">
        <v>104</v>
      </c>
      <c r="P6" s="69" t="s">
        <v>51</v>
      </c>
      <c r="Q6" s="68" t="s">
        <v>508</v>
      </c>
      <c r="R6" s="101"/>
    </row>
    <row r="7" spans="1:18" s="103" customFormat="1" x14ac:dyDescent="0.25">
      <c r="A7" s="82" t="s">
        <v>105</v>
      </c>
      <c r="B7" s="70" t="s">
        <v>449</v>
      </c>
      <c r="C7" s="71">
        <v>42401</v>
      </c>
      <c r="D7" s="71">
        <v>42101</v>
      </c>
      <c r="E7" s="69">
        <v>0</v>
      </c>
      <c r="F7" s="82">
        <v>390</v>
      </c>
      <c r="G7" s="104">
        <v>390</v>
      </c>
      <c r="H7" s="82">
        <v>56</v>
      </c>
      <c r="I7" s="69" t="s">
        <v>107</v>
      </c>
      <c r="J7" s="69" t="s">
        <v>51</v>
      </c>
      <c r="K7" s="69" t="s">
        <v>104</v>
      </c>
      <c r="L7" s="69" t="s">
        <v>51</v>
      </c>
      <c r="M7" s="104">
        <f>Tabelle3[[#This Row],[PDU Length]]+8</f>
        <v>64</v>
      </c>
      <c r="N7" s="82">
        <f>Tabelle3[[#This Row],[UDP Payload 
'[Bytes']]]+8</f>
        <v>72</v>
      </c>
      <c r="O7" s="69" t="s">
        <v>104</v>
      </c>
      <c r="P7" s="69" t="s">
        <v>51</v>
      </c>
      <c r="Q7" s="68" t="s">
        <v>508</v>
      </c>
      <c r="R7" s="101"/>
    </row>
    <row r="8" spans="1:18" ht="45" x14ac:dyDescent="0.25">
      <c r="A8" s="69" t="s">
        <v>105</v>
      </c>
      <c r="B8" s="70" t="s">
        <v>106</v>
      </c>
      <c r="C8" s="71">
        <v>42401</v>
      </c>
      <c r="D8" s="71">
        <v>42101</v>
      </c>
      <c r="E8" s="69">
        <v>0</v>
      </c>
      <c r="F8" s="69">
        <v>321</v>
      </c>
      <c r="G8" s="69">
        <v>321</v>
      </c>
      <c r="H8" s="69">
        <v>32</v>
      </c>
      <c r="I8" s="69" t="s">
        <v>107</v>
      </c>
      <c r="J8" s="69" t="s">
        <v>51</v>
      </c>
      <c r="K8" s="69" t="s">
        <v>104</v>
      </c>
      <c r="L8" s="69" t="s">
        <v>51</v>
      </c>
      <c r="M8" s="69" t="s">
        <v>108</v>
      </c>
      <c r="N8" s="69" t="s">
        <v>109</v>
      </c>
      <c r="O8" s="69" t="s">
        <v>104</v>
      </c>
      <c r="P8" s="69" t="s">
        <v>51</v>
      </c>
      <c r="Q8" s="68" t="s">
        <v>110</v>
      </c>
      <c r="R8" s="57"/>
    </row>
    <row r="9" spans="1:18" ht="45" x14ac:dyDescent="0.25">
      <c r="A9" s="69" t="s">
        <v>105</v>
      </c>
      <c r="B9" s="70" t="s">
        <v>111</v>
      </c>
      <c r="C9" s="71">
        <v>42401</v>
      </c>
      <c r="D9" s="71">
        <v>42101</v>
      </c>
      <c r="E9" s="69">
        <v>0</v>
      </c>
      <c r="F9" s="69">
        <v>322</v>
      </c>
      <c r="G9" s="69">
        <v>322</v>
      </c>
      <c r="H9" s="69">
        <v>32</v>
      </c>
      <c r="I9" s="69" t="s">
        <v>107</v>
      </c>
      <c r="J9" s="69" t="s">
        <v>51</v>
      </c>
      <c r="K9" s="69" t="s">
        <v>104</v>
      </c>
      <c r="L9" s="69" t="s">
        <v>51</v>
      </c>
      <c r="M9" s="69" t="s">
        <v>108</v>
      </c>
      <c r="N9" s="69" t="s">
        <v>109</v>
      </c>
      <c r="O9" s="69" t="s">
        <v>104</v>
      </c>
      <c r="P9" s="69" t="s">
        <v>51</v>
      </c>
      <c r="Q9" s="68" t="s">
        <v>110</v>
      </c>
      <c r="R9" s="57"/>
    </row>
    <row r="10" spans="1:18" ht="45" x14ac:dyDescent="0.25">
      <c r="A10" s="69" t="s">
        <v>105</v>
      </c>
      <c r="B10" s="70" t="s">
        <v>112</v>
      </c>
      <c r="C10" s="71">
        <v>42401</v>
      </c>
      <c r="D10" s="71">
        <v>42101</v>
      </c>
      <c r="E10" s="69">
        <v>0</v>
      </c>
      <c r="F10" s="69">
        <v>328</v>
      </c>
      <c r="G10" s="69">
        <v>328</v>
      </c>
      <c r="H10" s="69">
        <v>11</v>
      </c>
      <c r="I10" s="69" t="s">
        <v>107</v>
      </c>
      <c r="J10" s="69" t="s">
        <v>51</v>
      </c>
      <c r="K10" s="69" t="s">
        <v>104</v>
      </c>
      <c r="L10" s="69" t="s">
        <v>51</v>
      </c>
      <c r="M10" s="69" t="s">
        <v>113</v>
      </c>
      <c r="N10" s="69" t="s">
        <v>114</v>
      </c>
      <c r="O10" s="69" t="s">
        <v>104</v>
      </c>
      <c r="P10" s="69" t="s">
        <v>51</v>
      </c>
      <c r="Q10" s="68" t="s">
        <v>110</v>
      </c>
      <c r="R10" s="57"/>
    </row>
    <row r="11" spans="1:18" ht="45" x14ac:dyDescent="0.25">
      <c r="A11" s="69" t="s">
        <v>105</v>
      </c>
      <c r="B11" s="70" t="s">
        <v>115</v>
      </c>
      <c r="C11" s="71">
        <v>42401</v>
      </c>
      <c r="D11" s="71">
        <v>42101</v>
      </c>
      <c r="E11" s="69">
        <v>0</v>
      </c>
      <c r="F11" s="69">
        <v>325</v>
      </c>
      <c r="G11" s="69">
        <v>325</v>
      </c>
      <c r="H11" s="69">
        <v>22</v>
      </c>
      <c r="I11" s="69" t="s">
        <v>107</v>
      </c>
      <c r="J11" s="69" t="s">
        <v>51</v>
      </c>
      <c r="K11" s="69" t="s">
        <v>104</v>
      </c>
      <c r="L11" s="69" t="s">
        <v>51</v>
      </c>
      <c r="M11" s="69" t="s">
        <v>116</v>
      </c>
      <c r="N11" s="69" t="s">
        <v>117</v>
      </c>
      <c r="O11" s="69" t="s">
        <v>104</v>
      </c>
      <c r="P11" s="69" t="s">
        <v>51</v>
      </c>
      <c r="Q11" s="68" t="s">
        <v>110</v>
      </c>
    </row>
    <row r="12" spans="1:18" ht="45" x14ac:dyDescent="0.25">
      <c r="A12" s="69" t="s">
        <v>105</v>
      </c>
      <c r="B12" s="70" t="s">
        <v>118</v>
      </c>
      <c r="C12" s="71">
        <v>42401</v>
      </c>
      <c r="D12" s="71">
        <v>42101</v>
      </c>
      <c r="E12" s="69">
        <v>0</v>
      </c>
      <c r="F12" s="69">
        <v>327</v>
      </c>
      <c r="G12" s="69">
        <v>327</v>
      </c>
      <c r="H12" s="69">
        <v>32</v>
      </c>
      <c r="I12" s="69" t="s">
        <v>107</v>
      </c>
      <c r="J12" s="69" t="s">
        <v>51</v>
      </c>
      <c r="K12" s="69" t="s">
        <v>104</v>
      </c>
      <c r="L12" s="69" t="s">
        <v>51</v>
      </c>
      <c r="M12" s="69" t="s">
        <v>108</v>
      </c>
      <c r="N12" s="69" t="s">
        <v>109</v>
      </c>
      <c r="O12" s="69" t="s">
        <v>104</v>
      </c>
      <c r="P12" s="69" t="s">
        <v>51</v>
      </c>
      <c r="Q12" s="68" t="s">
        <v>110</v>
      </c>
    </row>
    <row r="13" spans="1:18" ht="45" x14ac:dyDescent="0.25">
      <c r="A13" s="69" t="s">
        <v>105</v>
      </c>
      <c r="B13" s="70" t="s">
        <v>119</v>
      </c>
      <c r="C13" s="71">
        <v>42401</v>
      </c>
      <c r="D13" s="71">
        <v>42101</v>
      </c>
      <c r="E13" s="69">
        <v>0</v>
      </c>
      <c r="F13" s="69">
        <v>323</v>
      </c>
      <c r="G13" s="69">
        <v>323</v>
      </c>
      <c r="H13" s="69">
        <v>28</v>
      </c>
      <c r="I13" s="69" t="s">
        <v>107</v>
      </c>
      <c r="J13" s="69" t="s">
        <v>51</v>
      </c>
      <c r="K13" s="69" t="s">
        <v>104</v>
      </c>
      <c r="L13" s="69" t="s">
        <v>51</v>
      </c>
      <c r="M13" s="69" t="s">
        <v>120</v>
      </c>
      <c r="N13" s="69" t="s">
        <v>121</v>
      </c>
      <c r="O13" s="69" t="s">
        <v>104</v>
      </c>
      <c r="P13" s="69" t="s">
        <v>51</v>
      </c>
      <c r="Q13" s="68" t="s">
        <v>110</v>
      </c>
    </row>
    <row r="14" spans="1:18" ht="45" x14ac:dyDescent="0.25">
      <c r="A14" s="69" t="s">
        <v>105</v>
      </c>
      <c r="B14" s="70" t="s">
        <v>122</v>
      </c>
      <c r="C14" s="71">
        <v>42401</v>
      </c>
      <c r="D14" s="71">
        <v>42101</v>
      </c>
      <c r="E14" s="69">
        <v>0</v>
      </c>
      <c r="F14" s="69">
        <v>326</v>
      </c>
      <c r="G14" s="69">
        <v>326</v>
      </c>
      <c r="H14" s="69">
        <v>32</v>
      </c>
      <c r="I14" s="69" t="s">
        <v>107</v>
      </c>
      <c r="J14" s="69" t="s">
        <v>51</v>
      </c>
      <c r="K14" s="69" t="s">
        <v>104</v>
      </c>
      <c r="L14" s="69" t="s">
        <v>51</v>
      </c>
      <c r="M14" s="69" t="s">
        <v>108</v>
      </c>
      <c r="N14" s="69" t="s">
        <v>109</v>
      </c>
      <c r="O14" s="69" t="s">
        <v>104</v>
      </c>
      <c r="P14" s="69" t="s">
        <v>51</v>
      </c>
      <c r="Q14" s="68" t="s">
        <v>110</v>
      </c>
    </row>
    <row r="15" spans="1:18" x14ac:dyDescent="0.25">
      <c r="A15" s="26"/>
      <c r="B15" s="22"/>
      <c r="C15" s="67"/>
      <c r="D15" s="6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56"/>
    </row>
    <row r="16" spans="1:18" x14ac:dyDescent="0.25">
      <c r="A16" s="26"/>
      <c r="B16" s="22"/>
      <c r="C16" s="67"/>
      <c r="D16" s="67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56"/>
    </row>
    <row r="17" spans="1:17" x14ac:dyDescent="0.25">
      <c r="A17" s="26"/>
      <c r="B17" s="22"/>
      <c r="C17" s="67"/>
      <c r="D17" s="67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56"/>
    </row>
    <row r="18" spans="1:17" x14ac:dyDescent="0.25">
      <c r="A18" s="26"/>
      <c r="B18" s="22"/>
      <c r="C18" s="67"/>
      <c r="D18" s="67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56"/>
    </row>
    <row r="19" spans="1:17" x14ac:dyDescent="0.25">
      <c r="A19" s="26"/>
      <c r="B19" s="22"/>
      <c r="C19" s="67"/>
      <c r="D19" s="6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56"/>
    </row>
    <row r="20" spans="1:17" x14ac:dyDescent="0.25">
      <c r="B20" s="3"/>
    </row>
    <row r="21" spans="1:17" x14ac:dyDescent="0.25">
      <c r="B21" s="3"/>
    </row>
    <row r="22" spans="1:17" x14ac:dyDescent="0.25">
      <c r="B22" s="3"/>
    </row>
    <row r="23" spans="1:17" x14ac:dyDescent="0.25">
      <c r="B23" s="3"/>
    </row>
    <row r="24" spans="1:17" x14ac:dyDescent="0.25">
      <c r="B24" s="3"/>
    </row>
    <row r="25" spans="1:17" x14ac:dyDescent="0.25">
      <c r="B25" s="3"/>
    </row>
    <row r="26" spans="1:17" x14ac:dyDescent="0.25">
      <c r="B26" s="3"/>
    </row>
    <row r="27" spans="1:17" x14ac:dyDescent="0.25">
      <c r="B27" s="3"/>
    </row>
    <row r="28" spans="1:17" x14ac:dyDescent="0.25">
      <c r="B28" s="3"/>
    </row>
    <row r="29" spans="1:17" x14ac:dyDescent="0.25">
      <c r="B29" s="3"/>
    </row>
    <row r="30" spans="1:17" x14ac:dyDescent="0.25">
      <c r="B30" s="3"/>
    </row>
    <row r="31" spans="1:17" x14ac:dyDescent="0.25">
      <c r="B31" s="3"/>
    </row>
  </sheetData>
  <sortState xmlns:xlrd2="http://schemas.microsoft.com/office/spreadsheetml/2017/richdata2" ref="B8:B39">
    <sortCondition ref="B8"/>
  </sortState>
  <mergeCells count="1">
    <mergeCell ref="R4:R5"/>
  </mergeCells>
  <hyperlinks>
    <hyperlink ref="B8" location="AccelerationLateralCog!A1" display="AccelerationLateralCog" xr:uid="{4BC67CAF-4411-47A7-BD2F-673ADA26B613}"/>
    <hyperlink ref="B4" location="DetectionList!A1" display="DetectionList" xr:uid="{558F77FC-EE52-43B4-AAEE-78376743CCA5}"/>
    <hyperlink ref="B5" location="ObjectList!A1" display="ObjectList" xr:uid="{DD4B5C4C-D9EB-4B00-98FC-6DD451A57DA4}"/>
    <hyperlink ref="B6" location="SensorStatus!A1" display="SensorStatus" xr:uid="{F55AE5D5-FF29-429C-A2F8-1BAC2BDDCEF6}"/>
    <hyperlink ref="B7" location="SensorConfiguration!A1" display="SensorConfiguration" xr:uid="{811CA37D-E079-47AC-B5E9-37F3C3C0DFF0}"/>
    <hyperlink ref="B9" location="AccelerationLongitudinalCog!A1" display="AccelerationLongitudinalCog" xr:uid="{ABC7F172-DAAF-43EB-98EB-7D247F41B87A}"/>
    <hyperlink ref="B10" location="CharacteristicSpeed!A1" display="CharacteristicSpeed" xr:uid="{44B7DDBB-9122-43C6-B2C2-6D285EB2E7B4}"/>
    <hyperlink ref="B11" location="DrivingDirection!A1" display="DrivingDirection" xr:uid="{3317A217-49A4-4E8F-B6C3-5C33D47DD409}"/>
    <hyperlink ref="B12" location="SteeringAngleFrontAxle!A1" display="SteeringAngleFrontAxle" xr:uid="{F42CFD42-0670-4B9F-812C-B7434BF2031A}"/>
    <hyperlink ref="B13" location="VelocityVehicle!A1" display="VelocityVehicle" xr:uid="{52C7327C-D962-4C89-90C0-FC4FAE63ED93}"/>
    <hyperlink ref="B14" location="YawRate!A1" display="YawRate" xr:uid="{D9B96174-70DE-4BFB-A9A3-528A6C4C93E4}"/>
  </hyperlinks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59999389629810485"/>
    <pageSetUpPr fitToPage="1"/>
  </sheetPr>
  <dimension ref="A1:U34"/>
  <sheetViews>
    <sheetView zoomScaleNormal="100" zoomScaleSheetLayoutView="100" workbookViewId="0">
      <selection activeCell="U19" sqref="U19"/>
    </sheetView>
  </sheetViews>
  <sheetFormatPr baseColWidth="10" defaultColWidth="9.140625" defaultRowHeight="15" outlineLevelCol="1" x14ac:dyDescent="0.25"/>
  <cols>
    <col min="1" max="1" width="13.28515625" style="6" customWidth="1"/>
    <col min="2" max="2" width="24.7109375" style="6" bestFit="1" customWidth="1"/>
    <col min="3" max="3" width="41" style="6" customWidth="1"/>
    <col min="4" max="4" width="14.140625" style="9" bestFit="1" customWidth="1"/>
    <col min="5" max="5" width="20.42578125" style="9" customWidth="1"/>
    <col min="6" max="6" width="11.85546875" style="9" bestFit="1" customWidth="1"/>
    <col min="7" max="7" width="14.5703125" style="9" bestFit="1" customWidth="1"/>
    <col min="8" max="8" width="10.28515625" style="9" bestFit="1" customWidth="1"/>
    <col min="9" max="10" width="11.5703125" style="9" hidden="1" customWidth="1" outlineLevel="1"/>
    <col min="11" max="11" width="9.7109375" style="9" hidden="1" customWidth="1" outlineLevel="1"/>
    <col min="12" max="12" width="11.7109375" style="9" bestFit="1" customWidth="1" collapsed="1"/>
    <col min="13" max="13" width="12.140625" style="9" bestFit="1" customWidth="1"/>
    <col min="14" max="14" width="13.42578125" hidden="1" customWidth="1"/>
    <col min="15" max="15" width="13.85546875" style="9" hidden="1" customWidth="1"/>
    <col min="16" max="16" width="15.42578125" style="9" hidden="1" customWidth="1"/>
    <col min="17" max="17" width="7.28515625" style="9" bestFit="1" customWidth="1"/>
    <col min="18" max="18" width="10.140625" style="6" hidden="1" customWidth="1" outlineLevel="1"/>
    <col min="19" max="19" width="9" style="6" hidden="1" customWidth="1" outlineLevel="1"/>
    <col min="20" max="20" width="23.28515625" style="6" customWidth="1" collapsed="1"/>
    <col min="21" max="21" width="15.140625" style="9" bestFit="1" customWidth="1"/>
    <col min="22" max="16384" width="9.140625" style="6"/>
  </cols>
  <sheetData>
    <row r="1" spans="1:21" x14ac:dyDescent="0.25">
      <c r="A1" s="11" t="s">
        <v>526</v>
      </c>
      <c r="E1" s="9" t="s">
        <v>123</v>
      </c>
      <c r="N1" s="9"/>
      <c r="Q1" s="6"/>
      <c r="T1" s="15"/>
      <c r="U1" s="15" t="s">
        <v>124</v>
      </c>
    </row>
    <row r="2" spans="1:21" x14ac:dyDescent="0.25">
      <c r="E2" s="9" t="s">
        <v>550</v>
      </c>
      <c r="N2" s="9"/>
      <c r="Q2" s="6"/>
      <c r="T2" s="9"/>
      <c r="U2" s="6"/>
    </row>
    <row r="3" spans="1:21" s="11" customFormat="1" x14ac:dyDescent="0.25">
      <c r="A3" s="11" t="s">
        <v>125</v>
      </c>
      <c r="B3" s="11" t="s">
        <v>126</v>
      </c>
      <c r="C3" s="11" t="s">
        <v>127</v>
      </c>
      <c r="D3" s="14" t="s">
        <v>128</v>
      </c>
      <c r="E3" s="14" t="s">
        <v>129</v>
      </c>
      <c r="F3" s="14" t="s">
        <v>130</v>
      </c>
      <c r="G3" s="14" t="s">
        <v>131</v>
      </c>
      <c r="H3" s="14" t="s">
        <v>132</v>
      </c>
      <c r="I3" s="14" t="s">
        <v>133</v>
      </c>
      <c r="J3" s="14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1" t="s">
        <v>141</v>
      </c>
      <c r="R3" s="11" t="s">
        <v>142</v>
      </c>
      <c r="S3" s="11" t="s">
        <v>143</v>
      </c>
      <c r="T3" s="34" t="s">
        <v>144</v>
      </c>
    </row>
    <row r="4" spans="1:21" s="13" customFormat="1" x14ac:dyDescent="0.25">
      <c r="A4" s="13" t="s">
        <v>102</v>
      </c>
      <c r="B4" s="13" t="s">
        <v>38</v>
      </c>
      <c r="C4" s="13" t="s">
        <v>542</v>
      </c>
      <c r="D4" s="18">
        <v>1</v>
      </c>
      <c r="E4" s="18">
        <v>71</v>
      </c>
      <c r="F4" s="18">
        <v>64</v>
      </c>
      <c r="G4" s="9" t="s">
        <v>145</v>
      </c>
      <c r="H4" s="18" t="s">
        <v>146</v>
      </c>
      <c r="I4" s="18" t="s">
        <v>51</v>
      </c>
      <c r="J4" s="18" t="s">
        <v>51</v>
      </c>
      <c r="K4" s="18" t="s">
        <v>51</v>
      </c>
      <c r="L4" s="18" t="s">
        <v>51</v>
      </c>
      <c r="M4" s="18" t="s">
        <v>51</v>
      </c>
      <c r="N4" s="18" t="s">
        <v>51</v>
      </c>
      <c r="O4" s="18" t="s">
        <v>51</v>
      </c>
      <c r="P4" s="18" t="s">
        <v>51</v>
      </c>
      <c r="Q4" s="18" t="s">
        <v>51</v>
      </c>
      <c r="R4" s="18" t="s">
        <v>51</v>
      </c>
      <c r="S4" s="18" t="s">
        <v>51</v>
      </c>
      <c r="T4" s="30" t="s">
        <v>51</v>
      </c>
    </row>
    <row r="5" spans="1:21" s="13" customFormat="1" x14ac:dyDescent="0.25">
      <c r="A5" s="13" t="s">
        <v>102</v>
      </c>
      <c r="B5" s="13" t="s">
        <v>28</v>
      </c>
      <c r="C5" s="13" t="s">
        <v>543</v>
      </c>
      <c r="D5" s="18">
        <v>1</v>
      </c>
      <c r="E5" s="18">
        <f>E4+(F4*D4)</f>
        <v>135</v>
      </c>
      <c r="F5" s="18">
        <v>32</v>
      </c>
      <c r="G5" s="9" t="s">
        <v>145</v>
      </c>
      <c r="H5" s="18" t="s">
        <v>147</v>
      </c>
      <c r="I5" s="18" t="s">
        <v>51</v>
      </c>
      <c r="J5" s="18" t="s">
        <v>51</v>
      </c>
      <c r="K5" s="18" t="s">
        <v>51</v>
      </c>
      <c r="L5" s="18" t="s">
        <v>51</v>
      </c>
      <c r="M5" s="18" t="s">
        <v>51</v>
      </c>
      <c r="N5" s="18" t="s">
        <v>51</v>
      </c>
      <c r="O5" s="18" t="s">
        <v>51</v>
      </c>
      <c r="P5" s="18" t="s">
        <v>51</v>
      </c>
      <c r="Q5" s="18" t="s">
        <v>51</v>
      </c>
      <c r="R5" s="18" t="s">
        <v>51</v>
      </c>
      <c r="S5" s="18" t="s">
        <v>51</v>
      </c>
      <c r="T5" s="30" t="s">
        <v>51</v>
      </c>
    </row>
    <row r="6" spans="1:21" s="13" customFormat="1" x14ac:dyDescent="0.25">
      <c r="A6" s="13" t="s">
        <v>102</v>
      </c>
      <c r="B6" s="13" t="s">
        <v>39</v>
      </c>
      <c r="C6" s="13" t="s">
        <v>544</v>
      </c>
      <c r="D6" s="18">
        <v>1</v>
      </c>
      <c r="E6" s="18">
        <f t="shared" ref="E6:E33" si="0">E5+(F5*D5)</f>
        <v>167</v>
      </c>
      <c r="F6" s="18">
        <v>32</v>
      </c>
      <c r="G6" s="9" t="s">
        <v>145</v>
      </c>
      <c r="H6" s="18" t="s">
        <v>147</v>
      </c>
      <c r="I6" s="18" t="s">
        <v>51</v>
      </c>
      <c r="J6" s="18" t="s">
        <v>51</v>
      </c>
      <c r="K6" s="18" t="s">
        <v>51</v>
      </c>
      <c r="L6" s="18" t="s">
        <v>51</v>
      </c>
      <c r="M6" s="18" t="s">
        <v>51</v>
      </c>
      <c r="N6" s="18" t="s">
        <v>51</v>
      </c>
      <c r="O6" s="18" t="s">
        <v>51</v>
      </c>
      <c r="P6" s="18" t="s">
        <v>51</v>
      </c>
      <c r="Q6" s="18" t="s">
        <v>51</v>
      </c>
      <c r="R6" s="18" t="s">
        <v>51</v>
      </c>
      <c r="S6" s="18" t="s">
        <v>51</v>
      </c>
      <c r="T6" s="30" t="s">
        <v>51</v>
      </c>
    </row>
    <row r="7" spans="1:21" s="13" customFormat="1" x14ac:dyDescent="0.25">
      <c r="A7" s="13" t="s">
        <v>102</v>
      </c>
      <c r="B7" s="13" t="s">
        <v>148</v>
      </c>
      <c r="C7" s="13" t="s">
        <v>545</v>
      </c>
      <c r="D7" s="18">
        <v>1</v>
      </c>
      <c r="E7" s="18">
        <f t="shared" si="0"/>
        <v>199</v>
      </c>
      <c r="F7" s="18">
        <v>32</v>
      </c>
      <c r="G7" s="9" t="s">
        <v>145</v>
      </c>
      <c r="H7" s="18" t="s">
        <v>147</v>
      </c>
      <c r="I7" s="18" t="s">
        <v>51</v>
      </c>
      <c r="J7" s="18" t="s">
        <v>51</v>
      </c>
      <c r="K7" s="18" t="s">
        <v>51</v>
      </c>
      <c r="L7" s="9" t="s">
        <v>51</v>
      </c>
      <c r="M7" s="9" t="s">
        <v>51</v>
      </c>
      <c r="N7" s="9" t="s">
        <v>51</v>
      </c>
      <c r="O7" s="9" t="s">
        <v>51</v>
      </c>
      <c r="P7" s="9" t="s">
        <v>51</v>
      </c>
      <c r="Q7" s="18" t="s">
        <v>51</v>
      </c>
      <c r="R7" s="18" t="s">
        <v>51</v>
      </c>
      <c r="S7" s="9" t="e">
        <f>I7/K7</f>
        <v>#VALUE!</v>
      </c>
      <c r="T7" s="30" t="s">
        <v>51</v>
      </c>
    </row>
    <row r="8" spans="1:21" s="13" customFormat="1" x14ac:dyDescent="0.25">
      <c r="A8" s="13" t="s">
        <v>102</v>
      </c>
      <c r="B8" s="13" t="s">
        <v>149</v>
      </c>
      <c r="C8" s="6" t="s">
        <v>150</v>
      </c>
      <c r="D8" s="9">
        <v>1</v>
      </c>
      <c r="E8" s="18">
        <f t="shared" si="0"/>
        <v>231</v>
      </c>
      <c r="F8" s="9">
        <v>32</v>
      </c>
      <c r="G8" s="9" t="s">
        <v>145</v>
      </c>
      <c r="H8" s="9" t="s">
        <v>147</v>
      </c>
      <c r="I8" s="9">
        <v>0</v>
      </c>
      <c r="J8" s="9">
        <v>1</v>
      </c>
      <c r="K8" s="9">
        <v>1</v>
      </c>
      <c r="L8" s="9">
        <f t="shared" ref="L8:L13" si="1">IF(MID(H8,1,1)="u",0,-(2^(F8/D8)-2)/2)</f>
        <v>0</v>
      </c>
      <c r="M8" s="9">
        <v>999999999</v>
      </c>
      <c r="N8" s="9">
        <v>0</v>
      </c>
      <c r="O8" s="9">
        <f>M8*P8+S8</f>
        <v>999999999</v>
      </c>
      <c r="P8" s="9">
        <v>1</v>
      </c>
      <c r="Q8" s="18" t="s">
        <v>151</v>
      </c>
      <c r="R8" s="18" t="s">
        <v>51</v>
      </c>
      <c r="S8" s="9">
        <f t="shared" ref="S8:S18" si="2">I8/K8</f>
        <v>0</v>
      </c>
      <c r="T8" s="30" t="s">
        <v>51</v>
      </c>
    </row>
    <row r="9" spans="1:21" s="13" customFormat="1" x14ac:dyDescent="0.25">
      <c r="A9" s="13" t="s">
        <v>102</v>
      </c>
      <c r="B9" s="13" t="s">
        <v>152</v>
      </c>
      <c r="C9" s="6" t="s">
        <v>153</v>
      </c>
      <c r="D9" s="9">
        <v>1</v>
      </c>
      <c r="E9" s="18">
        <f t="shared" si="0"/>
        <v>263</v>
      </c>
      <c r="F9" s="9">
        <v>32</v>
      </c>
      <c r="G9" s="9" t="s">
        <v>145</v>
      </c>
      <c r="H9" s="9" t="s">
        <v>147</v>
      </c>
      <c r="I9" s="9">
        <v>0</v>
      </c>
      <c r="J9" s="9">
        <v>1</v>
      </c>
      <c r="K9" s="9">
        <v>1</v>
      </c>
      <c r="L9" s="9">
        <f t="shared" si="1"/>
        <v>0</v>
      </c>
      <c r="M9" s="9">
        <f>IF(MID(H9,1,1)="u",2^(F9/D9)-1,(2^(F9/D9)-1)/2)</f>
        <v>4294967295</v>
      </c>
      <c r="N9" s="9">
        <f t="shared" ref="N9" si="3">L9*P9+S9</f>
        <v>0</v>
      </c>
      <c r="O9" s="9">
        <f t="shared" ref="O9" si="4">M9*P9+S9</f>
        <v>4294967295</v>
      </c>
      <c r="P9" s="9">
        <f>J9/K9</f>
        <v>1</v>
      </c>
      <c r="Q9" s="9" t="s">
        <v>154</v>
      </c>
      <c r="R9" s="9" t="s">
        <v>154</v>
      </c>
      <c r="S9" s="9">
        <f t="shared" si="2"/>
        <v>0</v>
      </c>
      <c r="T9" s="30" t="s">
        <v>51</v>
      </c>
    </row>
    <row r="10" spans="1:21" s="13" customFormat="1" ht="45" x14ac:dyDescent="0.25">
      <c r="A10" s="13" t="s">
        <v>102</v>
      </c>
      <c r="B10" s="13" t="s">
        <v>155</v>
      </c>
      <c r="C10" s="6" t="s">
        <v>536</v>
      </c>
      <c r="D10" s="9">
        <v>1</v>
      </c>
      <c r="E10" s="18">
        <f t="shared" si="0"/>
        <v>295</v>
      </c>
      <c r="F10" s="9">
        <v>8</v>
      </c>
      <c r="G10" s="9" t="s">
        <v>145</v>
      </c>
      <c r="H10" s="9" t="s">
        <v>156</v>
      </c>
      <c r="I10" s="9">
        <v>0</v>
      </c>
      <c r="J10" s="9">
        <v>1</v>
      </c>
      <c r="K10" s="9">
        <v>1</v>
      </c>
      <c r="L10" s="9">
        <f t="shared" si="1"/>
        <v>0</v>
      </c>
      <c r="M10" s="9">
        <v>3</v>
      </c>
      <c r="N10" s="9">
        <v>0</v>
      </c>
      <c r="O10" s="9">
        <v>255</v>
      </c>
      <c r="P10" s="9" t="s">
        <v>51</v>
      </c>
      <c r="Q10" s="9" t="s">
        <v>51</v>
      </c>
      <c r="R10" s="9" t="s">
        <v>154</v>
      </c>
      <c r="S10" s="9">
        <f t="shared" si="2"/>
        <v>0</v>
      </c>
      <c r="T10" s="31" t="s">
        <v>515</v>
      </c>
    </row>
    <row r="11" spans="1:21" s="13" customFormat="1" x14ac:dyDescent="0.25">
      <c r="A11" s="13" t="s">
        <v>102</v>
      </c>
      <c r="B11" s="6" t="s">
        <v>157</v>
      </c>
      <c r="C11" s="13" t="s">
        <v>388</v>
      </c>
      <c r="D11" s="9">
        <v>1</v>
      </c>
      <c r="E11" s="18">
        <f t="shared" si="0"/>
        <v>303</v>
      </c>
      <c r="F11" s="9">
        <v>32</v>
      </c>
      <c r="G11" s="9" t="s">
        <v>145</v>
      </c>
      <c r="H11" s="9" t="s">
        <v>147</v>
      </c>
      <c r="I11" s="9">
        <v>0</v>
      </c>
      <c r="J11" s="9">
        <v>1</v>
      </c>
      <c r="K11" s="9">
        <v>1</v>
      </c>
      <c r="L11" s="9">
        <f t="shared" si="1"/>
        <v>0</v>
      </c>
      <c r="M11" s="9">
        <f>IF(MID(H11,1,1)="u",2^(F11/D11)-1,(2^(F11/D11)-1)/2)</f>
        <v>4294967295</v>
      </c>
      <c r="N11" s="9">
        <v>0</v>
      </c>
      <c r="O11" s="9">
        <v>4294967295</v>
      </c>
      <c r="P11" s="9" t="s">
        <v>51</v>
      </c>
      <c r="Q11" s="9" t="s">
        <v>51</v>
      </c>
      <c r="R11" s="9" t="s">
        <v>151</v>
      </c>
      <c r="S11" s="9">
        <f t="shared" si="2"/>
        <v>0</v>
      </c>
      <c r="T11" s="30" t="s">
        <v>51</v>
      </c>
    </row>
    <row r="12" spans="1:21" s="13" customFormat="1" x14ac:dyDescent="0.25">
      <c r="A12" s="13" t="s">
        <v>102</v>
      </c>
      <c r="B12" s="6" t="s">
        <v>158</v>
      </c>
      <c r="C12" s="13" t="s">
        <v>389</v>
      </c>
      <c r="D12" s="9">
        <v>1</v>
      </c>
      <c r="E12" s="18">
        <f t="shared" si="0"/>
        <v>335</v>
      </c>
      <c r="F12" s="9">
        <v>8</v>
      </c>
      <c r="G12" s="9" t="s">
        <v>145</v>
      </c>
      <c r="H12" s="9" t="s">
        <v>156</v>
      </c>
      <c r="I12" s="9">
        <v>0</v>
      </c>
      <c r="J12" s="9">
        <v>1</v>
      </c>
      <c r="K12" s="9">
        <v>1</v>
      </c>
      <c r="L12" s="9">
        <f t="shared" si="1"/>
        <v>0</v>
      </c>
      <c r="M12" s="9">
        <v>255</v>
      </c>
      <c r="N12" s="9">
        <v>0</v>
      </c>
      <c r="O12" s="9">
        <v>255</v>
      </c>
      <c r="P12" s="9" t="s">
        <v>51</v>
      </c>
      <c r="Q12" s="9" t="s">
        <v>51</v>
      </c>
      <c r="R12" s="9" t="s">
        <v>51</v>
      </c>
      <c r="S12" s="9">
        <f t="shared" si="2"/>
        <v>0</v>
      </c>
      <c r="T12" s="27" t="s">
        <v>51</v>
      </c>
    </row>
    <row r="13" spans="1:21" s="13" customFormat="1" x14ac:dyDescent="0.25">
      <c r="A13" s="13" t="s">
        <v>102</v>
      </c>
      <c r="B13" s="13" t="s">
        <v>159</v>
      </c>
      <c r="C13" s="13" t="s">
        <v>390</v>
      </c>
      <c r="D13" s="18">
        <v>1</v>
      </c>
      <c r="E13" s="18">
        <f t="shared" si="0"/>
        <v>343</v>
      </c>
      <c r="F13" s="18">
        <v>16</v>
      </c>
      <c r="G13" s="9" t="s">
        <v>145</v>
      </c>
      <c r="H13" s="18" t="s">
        <v>160</v>
      </c>
      <c r="I13" s="18">
        <v>0</v>
      </c>
      <c r="J13" s="18">
        <v>1</v>
      </c>
      <c r="K13" s="18">
        <v>1</v>
      </c>
      <c r="L13" s="9">
        <f t="shared" si="1"/>
        <v>0</v>
      </c>
      <c r="M13" s="9">
        <f>IF(MID(H13,1,1)="u",2^(F13/D13)-1,(2^(F13/D13)-1)/2)</f>
        <v>65535</v>
      </c>
      <c r="N13" s="9">
        <v>0</v>
      </c>
      <c r="O13" s="9">
        <v>65535</v>
      </c>
      <c r="P13" s="9" t="s">
        <v>51</v>
      </c>
      <c r="Q13" s="9" t="s">
        <v>51</v>
      </c>
      <c r="R13" s="9" t="s">
        <v>161</v>
      </c>
      <c r="S13" s="9">
        <f t="shared" si="2"/>
        <v>0</v>
      </c>
      <c r="T13" s="30" t="s">
        <v>51</v>
      </c>
    </row>
    <row r="14" spans="1:21" s="13" customFormat="1" x14ac:dyDescent="0.25">
      <c r="A14" s="13" t="s">
        <v>102</v>
      </c>
      <c r="B14" s="13" t="s">
        <v>162</v>
      </c>
      <c r="C14" s="13" t="s">
        <v>391</v>
      </c>
      <c r="D14" s="18">
        <v>1</v>
      </c>
      <c r="E14" s="18">
        <f t="shared" si="0"/>
        <v>359</v>
      </c>
      <c r="F14" s="18">
        <v>32</v>
      </c>
      <c r="G14" s="9" t="s">
        <v>145</v>
      </c>
      <c r="H14" s="18" t="s">
        <v>163</v>
      </c>
      <c r="I14" s="18">
        <v>0</v>
      </c>
      <c r="J14" s="18">
        <v>1</v>
      </c>
      <c r="K14" s="18">
        <v>1</v>
      </c>
      <c r="L14" s="9">
        <v>-10</v>
      </c>
      <c r="M14" s="9">
        <v>10</v>
      </c>
      <c r="N14" s="9" t="s">
        <v>51</v>
      </c>
      <c r="O14" s="9" t="s">
        <v>51</v>
      </c>
      <c r="P14" s="9" t="s">
        <v>51</v>
      </c>
      <c r="Q14" s="9" t="s">
        <v>164</v>
      </c>
      <c r="R14" s="9" t="s">
        <v>51</v>
      </c>
      <c r="S14" s="9">
        <f t="shared" si="2"/>
        <v>0</v>
      </c>
      <c r="T14" s="30" t="s">
        <v>51</v>
      </c>
    </row>
    <row r="15" spans="1:21" s="13" customFormat="1" x14ac:dyDescent="0.25">
      <c r="A15" s="13" t="s">
        <v>102</v>
      </c>
      <c r="B15" s="13" t="s">
        <v>165</v>
      </c>
      <c r="C15" s="6" t="s">
        <v>402</v>
      </c>
      <c r="D15" s="18">
        <v>1</v>
      </c>
      <c r="E15" s="18">
        <f t="shared" si="0"/>
        <v>391</v>
      </c>
      <c r="F15" s="18">
        <v>32</v>
      </c>
      <c r="G15" s="9" t="s">
        <v>145</v>
      </c>
      <c r="H15" s="18" t="s">
        <v>163</v>
      </c>
      <c r="I15" s="18">
        <v>0</v>
      </c>
      <c r="J15" s="18">
        <v>1</v>
      </c>
      <c r="K15" s="18">
        <v>1</v>
      </c>
      <c r="L15" s="9">
        <v>0</v>
      </c>
      <c r="M15" s="9" t="s">
        <v>166</v>
      </c>
      <c r="N15" s="9" t="s">
        <v>51</v>
      </c>
      <c r="O15" s="9" t="s">
        <v>51</v>
      </c>
      <c r="P15" s="9" t="s">
        <v>51</v>
      </c>
      <c r="Q15" s="9" t="s">
        <v>164</v>
      </c>
      <c r="R15" s="9" t="s">
        <v>51</v>
      </c>
      <c r="S15" s="9">
        <f t="shared" si="2"/>
        <v>0</v>
      </c>
      <c r="T15" s="31" t="s">
        <v>51</v>
      </c>
    </row>
    <row r="16" spans="1:21" s="13" customFormat="1" x14ac:dyDescent="0.25">
      <c r="A16" s="13" t="s">
        <v>102</v>
      </c>
      <c r="B16" s="6" t="s">
        <v>167</v>
      </c>
      <c r="C16" s="6" t="s">
        <v>392</v>
      </c>
      <c r="D16" s="9">
        <v>1</v>
      </c>
      <c r="E16" s="18">
        <f t="shared" si="0"/>
        <v>423</v>
      </c>
      <c r="F16" s="9">
        <v>32</v>
      </c>
      <c r="G16" s="9" t="s">
        <v>145</v>
      </c>
      <c r="H16" s="18" t="s">
        <v>163</v>
      </c>
      <c r="I16" s="9">
        <v>0</v>
      </c>
      <c r="J16" s="18">
        <v>1</v>
      </c>
      <c r="K16" s="18">
        <v>1</v>
      </c>
      <c r="L16" s="9">
        <v>-10</v>
      </c>
      <c r="M16" s="9">
        <v>10</v>
      </c>
      <c r="N16" s="9" t="s">
        <v>51</v>
      </c>
      <c r="O16" s="9" t="s">
        <v>51</v>
      </c>
      <c r="P16" s="9" t="s">
        <v>51</v>
      </c>
      <c r="Q16" s="9" t="s">
        <v>164</v>
      </c>
      <c r="R16" s="9" t="s">
        <v>168</v>
      </c>
      <c r="S16" s="9">
        <f t="shared" si="2"/>
        <v>0</v>
      </c>
      <c r="T16" s="29" t="s">
        <v>51</v>
      </c>
    </row>
    <row r="17" spans="1:20" s="13" customFormat="1" x14ac:dyDescent="0.25">
      <c r="A17" s="13" t="s">
        <v>102</v>
      </c>
      <c r="B17" s="6" t="s">
        <v>169</v>
      </c>
      <c r="C17" s="6" t="s">
        <v>403</v>
      </c>
      <c r="D17" s="9">
        <v>1</v>
      </c>
      <c r="E17" s="18">
        <f t="shared" si="0"/>
        <v>455</v>
      </c>
      <c r="F17" s="18">
        <v>32</v>
      </c>
      <c r="G17" s="9" t="s">
        <v>145</v>
      </c>
      <c r="H17" s="18" t="s">
        <v>163</v>
      </c>
      <c r="I17" s="28">
        <v>0</v>
      </c>
      <c r="J17" s="18">
        <v>1</v>
      </c>
      <c r="K17" s="18">
        <v>1</v>
      </c>
      <c r="L17" s="9">
        <v>0</v>
      </c>
      <c r="M17" s="9" t="s">
        <v>166</v>
      </c>
      <c r="N17" s="9" t="s">
        <v>51</v>
      </c>
      <c r="O17" s="9" t="s">
        <v>51</v>
      </c>
      <c r="P17" s="9" t="s">
        <v>51</v>
      </c>
      <c r="Q17" s="9" t="s">
        <v>164</v>
      </c>
      <c r="R17" s="18" t="s">
        <v>164</v>
      </c>
      <c r="S17" s="9">
        <f t="shared" si="2"/>
        <v>0</v>
      </c>
      <c r="T17" s="29" t="s">
        <v>51</v>
      </c>
    </row>
    <row r="18" spans="1:20" s="13" customFormat="1" x14ac:dyDescent="0.25">
      <c r="A18" s="13" t="s">
        <v>102</v>
      </c>
      <c r="B18" s="13" t="s">
        <v>170</v>
      </c>
      <c r="C18" s="6" t="s">
        <v>393</v>
      </c>
      <c r="D18" s="18">
        <v>1</v>
      </c>
      <c r="E18" s="18">
        <f t="shared" si="0"/>
        <v>487</v>
      </c>
      <c r="F18" s="18">
        <v>32</v>
      </c>
      <c r="G18" s="9" t="s">
        <v>145</v>
      </c>
      <c r="H18" s="18" t="s">
        <v>163</v>
      </c>
      <c r="I18" s="18">
        <v>0</v>
      </c>
      <c r="J18" s="18">
        <v>1</v>
      </c>
      <c r="K18" s="18">
        <v>1</v>
      </c>
      <c r="L18" s="9">
        <v>-10</v>
      </c>
      <c r="M18" s="9">
        <v>10</v>
      </c>
      <c r="N18" s="9" t="s">
        <v>51</v>
      </c>
      <c r="O18" s="9" t="s">
        <v>51</v>
      </c>
      <c r="P18" s="9" t="s">
        <v>51</v>
      </c>
      <c r="Q18" s="9" t="s">
        <v>164</v>
      </c>
      <c r="R18" s="9" t="s">
        <v>51</v>
      </c>
      <c r="S18" s="9">
        <f t="shared" si="2"/>
        <v>0</v>
      </c>
      <c r="T18" s="29" t="s">
        <v>51</v>
      </c>
    </row>
    <row r="19" spans="1:20" s="13" customFormat="1" x14ac:dyDescent="0.25">
      <c r="A19" s="13" t="s">
        <v>102</v>
      </c>
      <c r="B19" s="6" t="s">
        <v>171</v>
      </c>
      <c r="C19" s="6" t="s">
        <v>404</v>
      </c>
      <c r="D19" s="9">
        <v>1</v>
      </c>
      <c r="E19" s="18">
        <f t="shared" si="0"/>
        <v>519</v>
      </c>
      <c r="F19" s="18">
        <v>32</v>
      </c>
      <c r="G19" s="9" t="s">
        <v>145</v>
      </c>
      <c r="H19" s="18" t="s">
        <v>163</v>
      </c>
      <c r="I19" s="28">
        <v>0</v>
      </c>
      <c r="J19" s="18">
        <v>1</v>
      </c>
      <c r="K19" s="18">
        <v>1</v>
      </c>
      <c r="L19" s="9">
        <v>0</v>
      </c>
      <c r="M19" s="9" t="s">
        <v>166</v>
      </c>
      <c r="N19" s="9" t="s">
        <v>51</v>
      </c>
      <c r="O19" s="9" t="s">
        <v>51</v>
      </c>
      <c r="P19" s="9" t="s">
        <v>51</v>
      </c>
      <c r="Q19" s="9" t="s">
        <v>164</v>
      </c>
      <c r="R19" s="18" t="s">
        <v>164</v>
      </c>
      <c r="S19" s="9">
        <f t="shared" ref="S19:S24" si="5">I19/K19</f>
        <v>0</v>
      </c>
      <c r="T19" s="29" t="s">
        <v>51</v>
      </c>
    </row>
    <row r="20" spans="1:20" s="13" customFormat="1" x14ac:dyDescent="0.25">
      <c r="A20" s="13" t="s">
        <v>102</v>
      </c>
      <c r="B20" s="13" t="s">
        <v>173</v>
      </c>
      <c r="C20" s="13" t="s">
        <v>405</v>
      </c>
      <c r="D20" s="18">
        <v>1</v>
      </c>
      <c r="E20" s="18">
        <f t="shared" si="0"/>
        <v>551</v>
      </c>
      <c r="F20" s="18">
        <v>32</v>
      </c>
      <c r="G20" s="9" t="s">
        <v>145</v>
      </c>
      <c r="H20" s="18" t="s">
        <v>163</v>
      </c>
      <c r="I20" s="18">
        <v>0</v>
      </c>
      <c r="J20" s="18">
        <v>1</v>
      </c>
      <c r="K20" s="18">
        <v>1</v>
      </c>
      <c r="L20" s="60" t="s">
        <v>174</v>
      </c>
      <c r="M20" s="61" t="s">
        <v>175</v>
      </c>
      <c r="N20" s="9" t="s">
        <v>51</v>
      </c>
      <c r="O20" s="9" t="s">
        <v>51</v>
      </c>
      <c r="P20" s="9" t="s">
        <v>51</v>
      </c>
      <c r="Q20" s="9" t="s">
        <v>176</v>
      </c>
      <c r="R20" s="9" t="s">
        <v>51</v>
      </c>
      <c r="S20" s="9">
        <f t="shared" si="5"/>
        <v>0</v>
      </c>
      <c r="T20" s="29" t="s">
        <v>51</v>
      </c>
    </row>
    <row r="21" spans="1:20" s="13" customFormat="1" x14ac:dyDescent="0.25">
      <c r="A21" s="13" t="s">
        <v>102</v>
      </c>
      <c r="B21" s="6" t="s">
        <v>177</v>
      </c>
      <c r="C21" s="58" t="s">
        <v>406</v>
      </c>
      <c r="D21" s="9">
        <v>1</v>
      </c>
      <c r="E21" s="18">
        <f t="shared" si="0"/>
        <v>583</v>
      </c>
      <c r="F21" s="18">
        <v>32</v>
      </c>
      <c r="G21" s="18" t="s">
        <v>145</v>
      </c>
      <c r="H21" s="18" t="s">
        <v>163</v>
      </c>
      <c r="I21" s="18">
        <v>0</v>
      </c>
      <c r="J21" s="18">
        <v>1</v>
      </c>
      <c r="K21" s="18">
        <v>1</v>
      </c>
      <c r="L21" s="18">
        <v>0</v>
      </c>
      <c r="M21" s="18" t="s">
        <v>3</v>
      </c>
      <c r="N21" s="18" t="s">
        <v>51</v>
      </c>
      <c r="O21" s="18" t="s">
        <v>51</v>
      </c>
      <c r="P21" s="18" t="s">
        <v>51</v>
      </c>
      <c r="Q21" s="9" t="s">
        <v>176</v>
      </c>
      <c r="R21" s="18" t="s">
        <v>164</v>
      </c>
      <c r="S21" s="9">
        <f t="shared" si="5"/>
        <v>0</v>
      </c>
      <c r="T21" s="29" t="s">
        <v>51</v>
      </c>
    </row>
    <row r="22" spans="1:20" s="13" customFormat="1" x14ac:dyDescent="0.25">
      <c r="A22" s="13" t="s">
        <v>102</v>
      </c>
      <c r="B22" s="13" t="s">
        <v>178</v>
      </c>
      <c r="C22" s="58" t="s">
        <v>395</v>
      </c>
      <c r="D22" s="18">
        <v>1</v>
      </c>
      <c r="E22" s="18">
        <f t="shared" si="0"/>
        <v>615</v>
      </c>
      <c r="F22" s="18">
        <v>32</v>
      </c>
      <c r="G22" s="18" t="s">
        <v>145</v>
      </c>
      <c r="H22" s="18" t="s">
        <v>163</v>
      </c>
      <c r="I22" s="18">
        <v>0</v>
      </c>
      <c r="J22" s="18">
        <v>1</v>
      </c>
      <c r="K22" s="18">
        <v>1</v>
      </c>
      <c r="L22" s="60" t="s">
        <v>174</v>
      </c>
      <c r="M22" s="61" t="s">
        <v>175</v>
      </c>
      <c r="N22" s="18" t="s">
        <v>51</v>
      </c>
      <c r="O22" s="18" t="s">
        <v>51</v>
      </c>
      <c r="P22" s="18" t="s">
        <v>51</v>
      </c>
      <c r="Q22" s="9" t="s">
        <v>176</v>
      </c>
      <c r="R22" s="18" t="s">
        <v>51</v>
      </c>
      <c r="S22" s="9">
        <f t="shared" si="5"/>
        <v>0</v>
      </c>
      <c r="T22" s="29" t="s">
        <v>51</v>
      </c>
    </row>
    <row r="23" spans="1:20" s="13" customFormat="1" x14ac:dyDescent="0.25">
      <c r="A23" s="13" t="s">
        <v>102</v>
      </c>
      <c r="B23" s="6" t="s">
        <v>179</v>
      </c>
      <c r="C23" s="58" t="s">
        <v>180</v>
      </c>
      <c r="D23" s="9">
        <v>1</v>
      </c>
      <c r="E23" s="18">
        <f t="shared" si="0"/>
        <v>647</v>
      </c>
      <c r="F23" s="18">
        <v>32</v>
      </c>
      <c r="G23" s="18" t="s">
        <v>145</v>
      </c>
      <c r="H23" s="18" t="s">
        <v>163</v>
      </c>
      <c r="I23" s="18">
        <v>0</v>
      </c>
      <c r="J23" s="18">
        <v>1</v>
      </c>
      <c r="K23" s="18">
        <v>1</v>
      </c>
      <c r="L23" s="18">
        <v>0</v>
      </c>
      <c r="M23" s="18" t="s">
        <v>3</v>
      </c>
      <c r="N23" s="18" t="s">
        <v>51</v>
      </c>
      <c r="O23" s="18" t="s">
        <v>51</v>
      </c>
      <c r="P23" s="18" t="s">
        <v>51</v>
      </c>
      <c r="Q23" s="9" t="s">
        <v>176</v>
      </c>
      <c r="R23" s="18" t="s">
        <v>164</v>
      </c>
      <c r="S23" s="9">
        <f t="shared" si="5"/>
        <v>0</v>
      </c>
      <c r="T23" s="29" t="s">
        <v>51</v>
      </c>
    </row>
    <row r="24" spans="1:20" s="13" customFormat="1" x14ac:dyDescent="0.25">
      <c r="A24" s="13" t="s">
        <v>102</v>
      </c>
      <c r="B24" s="13" t="s">
        <v>181</v>
      </c>
      <c r="C24" s="58" t="s">
        <v>394</v>
      </c>
      <c r="D24" s="18">
        <v>1</v>
      </c>
      <c r="E24" s="18">
        <f t="shared" si="0"/>
        <v>679</v>
      </c>
      <c r="F24" s="18">
        <v>32</v>
      </c>
      <c r="G24" s="18" t="s">
        <v>145</v>
      </c>
      <c r="H24" s="18" t="s">
        <v>163</v>
      </c>
      <c r="I24" s="18">
        <v>0</v>
      </c>
      <c r="J24" s="18">
        <v>1</v>
      </c>
      <c r="K24" s="18">
        <v>1</v>
      </c>
      <c r="L24" s="60" t="s">
        <v>174</v>
      </c>
      <c r="M24" s="61" t="s">
        <v>175</v>
      </c>
      <c r="N24" s="18" t="s">
        <v>51</v>
      </c>
      <c r="O24" s="18" t="s">
        <v>51</v>
      </c>
      <c r="P24" s="18" t="s">
        <v>51</v>
      </c>
      <c r="Q24" s="9" t="s">
        <v>176</v>
      </c>
      <c r="R24" s="18" t="s">
        <v>51</v>
      </c>
      <c r="S24" s="9">
        <f t="shared" si="5"/>
        <v>0</v>
      </c>
      <c r="T24" s="29" t="s">
        <v>51</v>
      </c>
    </row>
    <row r="25" spans="1:20" x14ac:dyDescent="0.25">
      <c r="A25" s="13" t="s">
        <v>102</v>
      </c>
      <c r="B25" s="6" t="s">
        <v>182</v>
      </c>
      <c r="C25" s="58" t="s">
        <v>183</v>
      </c>
      <c r="D25" s="9">
        <v>1</v>
      </c>
      <c r="E25" s="18">
        <f t="shared" si="0"/>
        <v>711</v>
      </c>
      <c r="F25" s="18">
        <v>32</v>
      </c>
      <c r="G25" s="18" t="s">
        <v>145</v>
      </c>
      <c r="H25" s="18" t="s">
        <v>163</v>
      </c>
      <c r="I25" s="18">
        <v>0</v>
      </c>
      <c r="J25" s="18">
        <v>1</v>
      </c>
      <c r="K25" s="18">
        <v>1</v>
      </c>
      <c r="L25" s="18">
        <v>0</v>
      </c>
      <c r="M25" s="18" t="s">
        <v>3</v>
      </c>
      <c r="N25" s="18" t="s">
        <v>51</v>
      </c>
      <c r="O25" s="18" t="s">
        <v>51</v>
      </c>
      <c r="P25" s="18" t="s">
        <v>51</v>
      </c>
      <c r="Q25" s="9" t="s">
        <v>176</v>
      </c>
      <c r="R25" s="18"/>
      <c r="S25" s="9"/>
      <c r="T25" s="29" t="s">
        <v>51</v>
      </c>
    </row>
    <row r="26" spans="1:20" x14ac:dyDescent="0.25">
      <c r="A26" s="13" t="s">
        <v>102</v>
      </c>
      <c r="B26" s="6" t="s">
        <v>184</v>
      </c>
      <c r="C26" s="58" t="s">
        <v>396</v>
      </c>
      <c r="D26" s="9">
        <v>1</v>
      </c>
      <c r="E26" s="18">
        <f t="shared" si="0"/>
        <v>743</v>
      </c>
      <c r="F26" s="18">
        <v>8</v>
      </c>
      <c r="G26" s="18" t="s">
        <v>145</v>
      </c>
      <c r="H26" s="18" t="s">
        <v>156</v>
      </c>
      <c r="I26" s="18">
        <v>0</v>
      </c>
      <c r="J26" s="18">
        <v>1</v>
      </c>
      <c r="K26" s="18">
        <v>1</v>
      </c>
      <c r="L26" s="18">
        <v>0</v>
      </c>
      <c r="M26" s="18">
        <v>255</v>
      </c>
      <c r="N26" s="18">
        <v>0</v>
      </c>
      <c r="O26" s="18">
        <v>255</v>
      </c>
      <c r="P26" s="18" t="s">
        <v>51</v>
      </c>
      <c r="Q26" s="9" t="s">
        <v>51</v>
      </c>
      <c r="R26" s="18"/>
      <c r="S26" s="9"/>
      <c r="T26" s="29" t="s">
        <v>51</v>
      </c>
    </row>
    <row r="27" spans="1:20" x14ac:dyDescent="0.25">
      <c r="A27" s="13" t="s">
        <v>102</v>
      </c>
      <c r="B27" s="6" t="s">
        <v>185</v>
      </c>
      <c r="C27" s="6" t="s">
        <v>186</v>
      </c>
      <c r="D27" s="9">
        <v>800</v>
      </c>
      <c r="E27" s="18">
        <f t="shared" si="0"/>
        <v>751</v>
      </c>
      <c r="F27" s="18">
        <v>352</v>
      </c>
      <c r="G27" s="18" t="s">
        <v>145</v>
      </c>
      <c r="H27" s="19" t="s">
        <v>187</v>
      </c>
      <c r="I27" s="18" t="s">
        <v>51</v>
      </c>
      <c r="J27" s="18" t="s">
        <v>51</v>
      </c>
      <c r="K27" s="18" t="s">
        <v>51</v>
      </c>
      <c r="L27" s="18" t="s">
        <v>51</v>
      </c>
      <c r="M27" s="18" t="s">
        <v>51</v>
      </c>
      <c r="N27" s="18" t="s">
        <v>51</v>
      </c>
      <c r="O27" s="18" t="s">
        <v>51</v>
      </c>
      <c r="P27" s="18" t="s">
        <v>51</v>
      </c>
      <c r="Q27" s="9" t="s">
        <v>51</v>
      </c>
      <c r="R27" s="18"/>
      <c r="S27" s="9"/>
      <c r="T27" s="29" t="s">
        <v>51</v>
      </c>
    </row>
    <row r="28" spans="1:20" x14ac:dyDescent="0.25">
      <c r="A28" s="13" t="s">
        <v>102</v>
      </c>
      <c r="B28" s="6" t="s">
        <v>188</v>
      </c>
      <c r="C28" s="6" t="s">
        <v>397</v>
      </c>
      <c r="D28" s="9">
        <v>1</v>
      </c>
      <c r="E28" s="18">
        <f t="shared" si="0"/>
        <v>282351</v>
      </c>
      <c r="F28" s="18">
        <v>32</v>
      </c>
      <c r="G28" s="18" t="s">
        <v>145</v>
      </c>
      <c r="H28" s="18" t="s">
        <v>163</v>
      </c>
      <c r="I28" s="18">
        <v>0</v>
      </c>
      <c r="J28" s="18">
        <v>1</v>
      </c>
      <c r="K28" s="18">
        <v>1</v>
      </c>
      <c r="L28" s="18">
        <v>-100</v>
      </c>
      <c r="M28" s="18">
        <v>100</v>
      </c>
      <c r="N28" s="18" t="s">
        <v>51</v>
      </c>
      <c r="O28" s="18" t="s">
        <v>51</v>
      </c>
      <c r="P28" s="18" t="s">
        <v>51</v>
      </c>
      <c r="Q28" s="9" t="s">
        <v>172</v>
      </c>
      <c r="R28" s="18"/>
      <c r="S28" s="9"/>
      <c r="T28" s="29" t="s">
        <v>51</v>
      </c>
    </row>
    <row r="29" spans="1:20" x14ac:dyDescent="0.25">
      <c r="A29" s="13" t="s">
        <v>102</v>
      </c>
      <c r="B29" s="6" t="s">
        <v>189</v>
      </c>
      <c r="C29" s="6" t="s">
        <v>398</v>
      </c>
      <c r="D29" s="9">
        <v>1</v>
      </c>
      <c r="E29" s="18">
        <f t="shared" si="0"/>
        <v>282383</v>
      </c>
      <c r="F29" s="18">
        <v>32</v>
      </c>
      <c r="G29" s="18" t="s">
        <v>145</v>
      </c>
      <c r="H29" s="18" t="s">
        <v>163</v>
      </c>
      <c r="I29" s="18">
        <v>0</v>
      </c>
      <c r="J29" s="18">
        <v>1</v>
      </c>
      <c r="K29" s="18">
        <v>1</v>
      </c>
      <c r="L29" s="18">
        <v>-100</v>
      </c>
      <c r="M29" s="18">
        <v>100</v>
      </c>
      <c r="N29" s="18" t="s">
        <v>51</v>
      </c>
      <c r="O29" s="18" t="s">
        <v>51</v>
      </c>
      <c r="P29" s="18" t="s">
        <v>51</v>
      </c>
      <c r="Q29" s="9" t="s">
        <v>172</v>
      </c>
      <c r="R29" s="18"/>
      <c r="S29" s="9"/>
      <c r="T29" s="29" t="s">
        <v>51</v>
      </c>
    </row>
    <row r="30" spans="1:20" x14ac:dyDescent="0.25">
      <c r="A30" s="13" t="s">
        <v>102</v>
      </c>
      <c r="B30" s="6" t="s">
        <v>190</v>
      </c>
      <c r="C30" s="6" t="s">
        <v>191</v>
      </c>
      <c r="D30" s="9">
        <v>1</v>
      </c>
      <c r="E30" s="18">
        <f t="shared" si="0"/>
        <v>282415</v>
      </c>
      <c r="F30" s="18">
        <v>32</v>
      </c>
      <c r="G30" s="18" t="s">
        <v>145</v>
      </c>
      <c r="H30" s="18" t="s">
        <v>147</v>
      </c>
      <c r="I30" s="18">
        <v>0</v>
      </c>
      <c r="J30" s="18">
        <v>1</v>
      </c>
      <c r="K30" s="18">
        <v>1</v>
      </c>
      <c r="L30" s="18">
        <f t="shared" ref="L30" si="6">IF(MID(H30,1,1)="u",0,-(2^(F30/D30)-2)/2)</f>
        <v>0</v>
      </c>
      <c r="M30" s="18">
        <v>800</v>
      </c>
      <c r="N30" s="18">
        <v>0</v>
      </c>
      <c r="O30" s="18">
        <v>2047</v>
      </c>
      <c r="P30" s="18">
        <f>(Tabelle615[[#This Row],[MaxPhys]]-Tabelle615[[#This Row],[MinPhys]])/Tabelle615[[#This Row],[Upper]]</f>
        <v>2.5587499999999999</v>
      </c>
      <c r="Q30" s="9" t="s">
        <v>51</v>
      </c>
      <c r="R30" s="18"/>
      <c r="S30" s="9"/>
      <c r="T30" s="29" t="s">
        <v>51</v>
      </c>
    </row>
    <row r="31" spans="1:20" x14ac:dyDescent="0.25">
      <c r="A31" s="13" t="s">
        <v>102</v>
      </c>
      <c r="B31" s="6" t="s">
        <v>192</v>
      </c>
      <c r="C31" s="6" t="s">
        <v>399</v>
      </c>
      <c r="D31" s="9">
        <v>1</v>
      </c>
      <c r="E31" s="18">
        <f t="shared" si="0"/>
        <v>282447</v>
      </c>
      <c r="F31" s="18">
        <v>32</v>
      </c>
      <c r="G31" s="18" t="s">
        <v>145</v>
      </c>
      <c r="H31" s="18" t="s">
        <v>163</v>
      </c>
      <c r="I31" s="18">
        <v>0</v>
      </c>
      <c r="J31" s="18">
        <v>1</v>
      </c>
      <c r="K31" s="18">
        <v>1</v>
      </c>
      <c r="L31" s="60" t="s">
        <v>174</v>
      </c>
      <c r="M31" s="62" t="s">
        <v>175</v>
      </c>
      <c r="N31" s="18" t="s">
        <v>51</v>
      </c>
      <c r="O31" s="18" t="s">
        <v>51</v>
      </c>
      <c r="P31" s="18" t="s">
        <v>51</v>
      </c>
      <c r="Q31" s="9" t="s">
        <v>176</v>
      </c>
      <c r="R31" s="18"/>
      <c r="S31" s="9"/>
      <c r="T31" s="29" t="s">
        <v>51</v>
      </c>
    </row>
    <row r="32" spans="1:20" x14ac:dyDescent="0.25">
      <c r="A32" s="13" t="s">
        <v>102</v>
      </c>
      <c r="B32" s="6" t="s">
        <v>193</v>
      </c>
      <c r="C32" s="6" t="s">
        <v>400</v>
      </c>
      <c r="D32" s="9">
        <v>1</v>
      </c>
      <c r="E32" s="18">
        <f t="shared" si="0"/>
        <v>282479</v>
      </c>
      <c r="F32" s="18">
        <v>32</v>
      </c>
      <c r="G32" s="18" t="s">
        <v>145</v>
      </c>
      <c r="H32" s="18" t="s">
        <v>163</v>
      </c>
      <c r="I32" s="18">
        <v>0</v>
      </c>
      <c r="J32" s="18">
        <v>1</v>
      </c>
      <c r="K32" s="18">
        <v>1</v>
      </c>
      <c r="L32" s="60" t="s">
        <v>174</v>
      </c>
      <c r="M32" s="62" t="s">
        <v>175</v>
      </c>
      <c r="N32" s="18" t="s">
        <v>51</v>
      </c>
      <c r="O32" s="18" t="s">
        <v>51</v>
      </c>
      <c r="P32" s="18" t="s">
        <v>51</v>
      </c>
      <c r="Q32" s="9" t="s">
        <v>176</v>
      </c>
      <c r="R32" s="18"/>
      <c r="S32" s="9"/>
      <c r="T32" s="29" t="s">
        <v>51</v>
      </c>
    </row>
    <row r="33" spans="1:20" ht="45" x14ac:dyDescent="0.25">
      <c r="A33" s="93" t="s">
        <v>102</v>
      </c>
      <c r="B33" s="92" t="s">
        <v>512</v>
      </c>
      <c r="C33" s="92" t="s">
        <v>513</v>
      </c>
      <c r="D33" s="99">
        <v>1</v>
      </c>
      <c r="E33" s="18">
        <f t="shared" si="0"/>
        <v>282511</v>
      </c>
      <c r="F33" s="86">
        <v>8</v>
      </c>
      <c r="G33" s="86" t="s">
        <v>145</v>
      </c>
      <c r="H33" s="86" t="s">
        <v>156</v>
      </c>
      <c r="I33" s="86"/>
      <c r="J33" s="86"/>
      <c r="K33" s="86"/>
      <c r="L33" s="86">
        <v>0</v>
      </c>
      <c r="M33" s="87">
        <v>2</v>
      </c>
      <c r="N33" s="86">
        <v>0</v>
      </c>
      <c r="O33" s="86">
        <v>255</v>
      </c>
      <c r="P33" s="87">
        <f>(Tabelle615[[#This Row],[MaxPhys]]-Tabelle615[[#This Row],[MinPhys]])/Tabelle615[[#This Row],[Upper]]</f>
        <v>127.5</v>
      </c>
      <c r="Q33" s="92"/>
      <c r="R33" s="86"/>
      <c r="S33" s="94"/>
      <c r="T33" s="100" t="s">
        <v>514</v>
      </c>
    </row>
    <row r="34" spans="1:20" x14ac:dyDescent="0.25">
      <c r="E34" s="86">
        <f>E33+(F33*D33)</f>
        <v>282519</v>
      </c>
    </row>
  </sheetData>
  <hyperlinks>
    <hyperlink ref="U1" location="Messages!A1" display="Messages" xr:uid="{6CDE2D57-F8D0-46BA-96FC-006580CB3AFB}"/>
    <hyperlink ref="H27" location="Detection!A1" display="Detection" xr:uid="{7C2A32DC-EB29-409C-A24A-F4D03B3EC41D}"/>
  </hyperlink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9847407452621"/>
    <pageSetUpPr fitToPage="1"/>
  </sheetPr>
  <dimension ref="A1:V20"/>
  <sheetViews>
    <sheetView zoomScaleNormal="100" zoomScaleSheetLayoutView="98" workbookViewId="0">
      <selection activeCell="B6" sqref="B6"/>
    </sheetView>
  </sheetViews>
  <sheetFormatPr baseColWidth="10" defaultColWidth="9.140625" defaultRowHeight="15" outlineLevelCol="1" x14ac:dyDescent="0.25"/>
  <cols>
    <col min="1" max="1" width="25.7109375" style="6" customWidth="1"/>
    <col min="2" max="2" width="42.140625" style="8" bestFit="1" customWidth="1"/>
    <col min="3" max="3" width="11.140625" style="10" bestFit="1" customWidth="1"/>
    <col min="4" max="4" width="8.85546875" style="10" bestFit="1" customWidth="1"/>
    <col min="5" max="5" width="9.28515625" style="10" bestFit="1" customWidth="1"/>
    <col min="6" max="6" width="12.140625" style="10" bestFit="1" customWidth="1"/>
    <col min="7" max="7" width="7.5703125" style="10" bestFit="1" customWidth="1"/>
    <col min="8" max="9" width="8.5703125" style="10" hidden="1" customWidth="1" outlineLevel="1"/>
    <col min="10" max="10" width="6.85546875" style="10" hidden="1" customWidth="1" outlineLevel="1"/>
    <col min="11" max="11" width="8.7109375" style="10" bestFit="1" customWidth="1" collapsed="1"/>
    <col min="12" max="12" width="8.85546875" style="10" bestFit="1" customWidth="1"/>
    <col min="13" max="13" width="11" hidden="1" customWidth="1"/>
    <col min="14" max="14" width="11.28515625" style="10" hidden="1" customWidth="1"/>
    <col min="15" max="15" width="12.85546875" style="10" hidden="1" customWidth="1"/>
    <col min="16" max="16" width="7.140625" style="10" bestFit="1" customWidth="1"/>
    <col min="17" max="17" width="14.5703125" style="10" hidden="1" customWidth="1" outlineLevel="1"/>
    <col min="18" max="18" width="8.85546875" style="10" hidden="1" customWidth="1" outlineLevel="1"/>
    <col min="19" max="19" width="30.140625" style="10" customWidth="1" collapsed="1"/>
    <col min="20" max="20" width="14.28515625" style="6" bestFit="1" customWidth="1"/>
    <col min="21" max="21" width="9.140625" style="6"/>
    <col min="22" max="22" width="9.85546875" style="6" bestFit="1" customWidth="1"/>
    <col min="23" max="16384" width="9.140625" style="6"/>
  </cols>
  <sheetData>
    <row r="1" spans="1:22" ht="15" customHeight="1" x14ac:dyDescent="0.25">
      <c r="A1" s="1" t="s">
        <v>525</v>
      </c>
      <c r="M1" s="10"/>
      <c r="S1" s="9"/>
      <c r="T1" s="15" t="s">
        <v>124</v>
      </c>
    </row>
    <row r="2" spans="1:22" x14ac:dyDescent="0.25">
      <c r="M2" s="10"/>
      <c r="S2" s="9"/>
    </row>
    <row r="3" spans="1:22" s="34" customFormat="1" ht="15" customHeight="1" x14ac:dyDescent="0.25">
      <c r="A3" s="34" t="s">
        <v>126</v>
      </c>
      <c r="B3" s="34" t="s">
        <v>127</v>
      </c>
      <c r="C3" s="34" t="s">
        <v>128</v>
      </c>
      <c r="D3" s="34" t="s">
        <v>129</v>
      </c>
      <c r="E3" s="34" t="s">
        <v>130</v>
      </c>
      <c r="F3" s="34" t="s">
        <v>131</v>
      </c>
      <c r="G3" s="34" t="s">
        <v>132</v>
      </c>
      <c r="H3" s="34" t="s">
        <v>133</v>
      </c>
      <c r="I3" s="34" t="s">
        <v>134</v>
      </c>
      <c r="J3" s="34" t="s">
        <v>135</v>
      </c>
      <c r="K3" s="34" t="s">
        <v>136</v>
      </c>
      <c r="L3" s="34" t="s">
        <v>137</v>
      </c>
      <c r="M3" s="34" t="s">
        <v>138</v>
      </c>
      <c r="N3" s="34" t="s">
        <v>139</v>
      </c>
      <c r="O3" s="34" t="s">
        <v>140</v>
      </c>
      <c r="P3" s="34" t="s">
        <v>141</v>
      </c>
      <c r="Q3" s="34" t="s">
        <v>142</v>
      </c>
      <c r="R3" s="34" t="s">
        <v>143</v>
      </c>
      <c r="S3" s="34" t="s">
        <v>144</v>
      </c>
    </row>
    <row r="4" spans="1:22" ht="15" customHeight="1" x14ac:dyDescent="0.25">
      <c r="A4" s="12" t="s">
        <v>194</v>
      </c>
      <c r="B4" s="12" t="s">
        <v>537</v>
      </c>
      <c r="C4" s="7">
        <v>1</v>
      </c>
      <c r="D4" s="7">
        <v>751</v>
      </c>
      <c r="E4" s="7">
        <v>32</v>
      </c>
      <c r="F4" s="33" t="s">
        <v>145</v>
      </c>
      <c r="G4" s="12" t="s">
        <v>163</v>
      </c>
      <c r="H4" s="63" t="s">
        <v>174</v>
      </c>
      <c r="I4" s="63" t="s">
        <v>175</v>
      </c>
      <c r="J4" s="7" t="s">
        <v>51</v>
      </c>
      <c r="K4" s="63" t="s">
        <v>174</v>
      </c>
      <c r="L4" s="63" t="s">
        <v>175</v>
      </c>
      <c r="M4" s="9" t="s">
        <v>51</v>
      </c>
      <c r="N4" s="9" t="s">
        <v>51</v>
      </c>
      <c r="O4" s="9" t="s">
        <v>51</v>
      </c>
      <c r="P4" s="12" t="s">
        <v>176</v>
      </c>
      <c r="Q4" s="12" t="s">
        <v>176</v>
      </c>
      <c r="R4" s="9">
        <v>0</v>
      </c>
      <c r="S4" s="33" t="s">
        <v>51</v>
      </c>
    </row>
    <row r="5" spans="1:22" s="13" customFormat="1" ht="15" customHeight="1" x14ac:dyDescent="0.25">
      <c r="A5" s="12" t="s">
        <v>195</v>
      </c>
      <c r="B5" s="12" t="s">
        <v>196</v>
      </c>
      <c r="C5" s="7">
        <v>1</v>
      </c>
      <c r="D5" s="7">
        <f>D4+E4</f>
        <v>783</v>
      </c>
      <c r="E5" s="7">
        <v>32</v>
      </c>
      <c r="F5" s="33" t="s">
        <v>145</v>
      </c>
      <c r="G5" s="12" t="s">
        <v>163</v>
      </c>
      <c r="H5" s="7">
        <v>0</v>
      </c>
      <c r="I5" s="7">
        <v>1</v>
      </c>
      <c r="J5" s="7" t="s">
        <v>51</v>
      </c>
      <c r="K5" s="7">
        <v>0</v>
      </c>
      <c r="L5" s="7">
        <v>1</v>
      </c>
      <c r="M5" s="9" t="s">
        <v>51</v>
      </c>
      <c r="N5" s="9" t="s">
        <v>51</v>
      </c>
      <c r="O5" s="9" t="s">
        <v>51</v>
      </c>
      <c r="P5" s="12" t="s">
        <v>176</v>
      </c>
      <c r="Q5" s="12" t="s">
        <v>176</v>
      </c>
      <c r="R5" s="9">
        <v>0</v>
      </c>
      <c r="S5" s="33" t="s">
        <v>51</v>
      </c>
    </row>
    <row r="6" spans="1:22" s="13" customFormat="1" ht="120" x14ac:dyDescent="0.25">
      <c r="A6" s="12" t="s">
        <v>197</v>
      </c>
      <c r="B6" s="12" t="s">
        <v>198</v>
      </c>
      <c r="C6" s="7">
        <v>1</v>
      </c>
      <c r="D6" s="7">
        <f>D5+E5</f>
        <v>815</v>
      </c>
      <c r="E6" s="7">
        <v>8</v>
      </c>
      <c r="F6" s="33" t="s">
        <v>145</v>
      </c>
      <c r="G6" s="12" t="s">
        <v>156</v>
      </c>
      <c r="H6" s="7">
        <v>0</v>
      </c>
      <c r="I6" s="7">
        <v>255</v>
      </c>
      <c r="J6" s="7">
        <f>2^(E6/C6)-1</f>
        <v>255</v>
      </c>
      <c r="K6" s="9">
        <f t="shared" ref="K6" si="0">IF(MID(G6,1,1)="u",0,-(2^(E6/C6)-2)/2)</f>
        <v>0</v>
      </c>
      <c r="L6" s="9">
        <f>IF(MID(G6,1,1)="u",2^(E6/C6)-1,(2^(E6/C6)-1)/2)</f>
        <v>255</v>
      </c>
      <c r="M6" s="9">
        <f t="shared" ref="M6" si="1">K6*O6+R6</f>
        <v>0</v>
      </c>
      <c r="N6" s="9">
        <f t="shared" ref="N6" si="2">L6*O6+R6</f>
        <v>255</v>
      </c>
      <c r="O6" s="9">
        <f t="shared" ref="O6" si="3">I6/J6</f>
        <v>1</v>
      </c>
      <c r="P6" s="12" t="s">
        <v>51</v>
      </c>
      <c r="Q6" s="12" t="s">
        <v>51</v>
      </c>
      <c r="R6" s="9">
        <f t="shared" ref="R6" si="4">H6/J6</f>
        <v>0</v>
      </c>
      <c r="S6" s="12" t="s">
        <v>387</v>
      </c>
    </row>
    <row r="7" spans="1:22" x14ac:dyDescent="0.25">
      <c r="A7" s="12" t="s">
        <v>199</v>
      </c>
      <c r="B7" s="12" t="s">
        <v>538</v>
      </c>
      <c r="C7" s="7">
        <v>1</v>
      </c>
      <c r="D7" s="7">
        <f>D6+E6</f>
        <v>823</v>
      </c>
      <c r="E7" s="7">
        <v>32</v>
      </c>
      <c r="F7" s="33" t="s">
        <v>145</v>
      </c>
      <c r="G7" s="12" t="s">
        <v>163</v>
      </c>
      <c r="H7" s="63" t="s">
        <v>174</v>
      </c>
      <c r="I7" s="63" t="s">
        <v>175</v>
      </c>
      <c r="J7" s="7" t="s">
        <v>51</v>
      </c>
      <c r="K7" s="63" t="s">
        <v>174</v>
      </c>
      <c r="L7" s="63" t="s">
        <v>175</v>
      </c>
      <c r="M7" s="9" t="s">
        <v>51</v>
      </c>
      <c r="N7" s="9" t="s">
        <v>51</v>
      </c>
      <c r="O7" s="9" t="s">
        <v>51</v>
      </c>
      <c r="P7" s="12" t="s">
        <v>176</v>
      </c>
      <c r="Q7" s="12" t="s">
        <v>176</v>
      </c>
      <c r="R7" s="9">
        <v>0</v>
      </c>
      <c r="S7" s="30" t="s">
        <v>51</v>
      </c>
      <c r="V7" s="75"/>
    </row>
    <row r="8" spans="1:22" s="13" customFormat="1" ht="15" customHeight="1" x14ac:dyDescent="0.25">
      <c r="A8" s="12" t="s">
        <v>200</v>
      </c>
      <c r="B8" s="12" t="s">
        <v>201</v>
      </c>
      <c r="C8" s="7">
        <v>1</v>
      </c>
      <c r="D8" s="7">
        <f>D7+E7</f>
        <v>855</v>
      </c>
      <c r="E8" s="7">
        <v>32</v>
      </c>
      <c r="F8" s="33" t="s">
        <v>145</v>
      </c>
      <c r="G8" s="12" t="s">
        <v>163</v>
      </c>
      <c r="H8" s="7">
        <v>0</v>
      </c>
      <c r="I8" s="7">
        <v>1</v>
      </c>
      <c r="J8" s="7" t="s">
        <v>51</v>
      </c>
      <c r="K8" s="7">
        <v>0</v>
      </c>
      <c r="L8" s="7">
        <v>1</v>
      </c>
      <c r="M8" s="9" t="s">
        <v>51</v>
      </c>
      <c r="N8" s="9" t="s">
        <v>51</v>
      </c>
      <c r="O8" s="9" t="s">
        <v>51</v>
      </c>
      <c r="P8" s="12" t="s">
        <v>176</v>
      </c>
      <c r="Q8" s="12" t="s">
        <v>176</v>
      </c>
      <c r="R8" s="9">
        <v>0</v>
      </c>
      <c r="S8" s="33" t="s">
        <v>51</v>
      </c>
      <c r="V8" s="75"/>
    </row>
    <row r="9" spans="1:22" s="13" customFormat="1" ht="15" customHeight="1" x14ac:dyDescent="0.25">
      <c r="A9" s="12" t="s">
        <v>202</v>
      </c>
      <c r="B9" s="12" t="s">
        <v>203</v>
      </c>
      <c r="C9" s="7">
        <v>1</v>
      </c>
      <c r="D9" s="7">
        <f>D8+E8</f>
        <v>887</v>
      </c>
      <c r="E9" s="7">
        <v>32</v>
      </c>
      <c r="F9" s="33" t="s">
        <v>145</v>
      </c>
      <c r="G9" s="12" t="s">
        <v>163</v>
      </c>
      <c r="H9" s="7">
        <v>0</v>
      </c>
      <c r="I9" s="7">
        <v>1500</v>
      </c>
      <c r="J9" s="7" t="s">
        <v>51</v>
      </c>
      <c r="K9" s="7">
        <v>0</v>
      </c>
      <c r="L9" s="7">
        <v>1500</v>
      </c>
      <c r="M9" s="9" t="s">
        <v>51</v>
      </c>
      <c r="N9" s="9" t="s">
        <v>51</v>
      </c>
      <c r="O9" s="9" t="s">
        <v>51</v>
      </c>
      <c r="P9" s="12" t="s">
        <v>164</v>
      </c>
      <c r="Q9" s="12" t="s">
        <v>164</v>
      </c>
      <c r="R9" s="9">
        <v>0</v>
      </c>
      <c r="S9" s="33" t="s">
        <v>51</v>
      </c>
      <c r="V9" s="75"/>
    </row>
    <row r="10" spans="1:22" s="13" customFormat="1" ht="15" customHeight="1" x14ac:dyDescent="0.25">
      <c r="A10" s="12" t="s">
        <v>204</v>
      </c>
      <c r="B10" s="12" t="s">
        <v>205</v>
      </c>
      <c r="C10" s="7">
        <v>1</v>
      </c>
      <c r="D10" s="7">
        <f t="shared" ref="D10:D20" si="5">D9+E9</f>
        <v>919</v>
      </c>
      <c r="E10" s="7">
        <v>32</v>
      </c>
      <c r="F10" s="33" t="s">
        <v>145</v>
      </c>
      <c r="G10" s="12" t="s">
        <v>163</v>
      </c>
      <c r="H10" s="7">
        <v>0</v>
      </c>
      <c r="I10" s="7">
        <v>1</v>
      </c>
      <c r="J10" s="7" t="s">
        <v>51</v>
      </c>
      <c r="K10" s="7">
        <v>0</v>
      </c>
      <c r="L10" s="7">
        <v>1</v>
      </c>
      <c r="M10" s="9" t="s">
        <v>51</v>
      </c>
      <c r="N10" s="9" t="s">
        <v>51</v>
      </c>
      <c r="O10" s="9" t="s">
        <v>51</v>
      </c>
      <c r="P10" s="12" t="s">
        <v>164</v>
      </c>
      <c r="Q10" s="12" t="s">
        <v>164</v>
      </c>
      <c r="R10" s="9">
        <v>0</v>
      </c>
      <c r="S10" s="33" t="s">
        <v>51</v>
      </c>
      <c r="V10" s="75"/>
    </row>
    <row r="11" spans="1:22" x14ac:dyDescent="0.25">
      <c r="A11" s="12" t="s">
        <v>206</v>
      </c>
      <c r="B11" s="12" t="s">
        <v>207</v>
      </c>
      <c r="C11" s="7">
        <v>1</v>
      </c>
      <c r="D11" s="7">
        <f t="shared" si="5"/>
        <v>951</v>
      </c>
      <c r="E11" s="7">
        <v>32</v>
      </c>
      <c r="F11" s="33" t="s">
        <v>145</v>
      </c>
      <c r="G11" s="12" t="s">
        <v>163</v>
      </c>
      <c r="H11" s="7">
        <v>-100</v>
      </c>
      <c r="I11" s="7">
        <v>100</v>
      </c>
      <c r="J11" s="7" t="s">
        <v>51</v>
      </c>
      <c r="K11" s="7">
        <v>-100</v>
      </c>
      <c r="L11" s="7">
        <v>100</v>
      </c>
      <c r="M11" s="9" t="s">
        <v>51</v>
      </c>
      <c r="N11" s="9" t="s">
        <v>51</v>
      </c>
      <c r="O11" s="9" t="s">
        <v>51</v>
      </c>
      <c r="P11" s="12" t="s">
        <v>172</v>
      </c>
      <c r="Q11" s="12" t="s">
        <v>168</v>
      </c>
      <c r="R11" s="9">
        <v>0</v>
      </c>
      <c r="S11" s="33" t="s">
        <v>51</v>
      </c>
    </row>
    <row r="12" spans="1:22" x14ac:dyDescent="0.25">
      <c r="A12" s="12" t="s">
        <v>208</v>
      </c>
      <c r="B12" s="12" t="s">
        <v>209</v>
      </c>
      <c r="C12" s="7">
        <v>1</v>
      </c>
      <c r="D12" s="7">
        <f t="shared" si="5"/>
        <v>983</v>
      </c>
      <c r="E12" s="7">
        <v>32</v>
      </c>
      <c r="F12" s="33" t="s">
        <v>145</v>
      </c>
      <c r="G12" s="12" t="s">
        <v>163</v>
      </c>
      <c r="H12" s="7">
        <v>0</v>
      </c>
      <c r="I12" s="7">
        <v>1</v>
      </c>
      <c r="J12" s="7" t="s">
        <v>51</v>
      </c>
      <c r="K12" s="7">
        <v>0</v>
      </c>
      <c r="L12" s="7">
        <v>1</v>
      </c>
      <c r="M12" s="9" t="s">
        <v>51</v>
      </c>
      <c r="N12" s="9" t="s">
        <v>51</v>
      </c>
      <c r="O12" s="9" t="s">
        <v>51</v>
      </c>
      <c r="P12" s="12" t="s">
        <v>172</v>
      </c>
      <c r="Q12" s="12" t="s">
        <v>168</v>
      </c>
      <c r="R12" s="9">
        <v>0</v>
      </c>
      <c r="S12" s="33" t="s">
        <v>51</v>
      </c>
    </row>
    <row r="13" spans="1:22" s="13" customFormat="1" x14ac:dyDescent="0.25">
      <c r="A13" s="12" t="s">
        <v>210</v>
      </c>
      <c r="B13" s="12" t="s">
        <v>539</v>
      </c>
      <c r="C13" s="7">
        <v>1</v>
      </c>
      <c r="D13" s="7">
        <f t="shared" si="5"/>
        <v>1015</v>
      </c>
      <c r="E13" s="7">
        <v>8</v>
      </c>
      <c r="F13" s="33" t="s">
        <v>145</v>
      </c>
      <c r="G13" s="12" t="s">
        <v>211</v>
      </c>
      <c r="H13" s="7">
        <v>-128</v>
      </c>
      <c r="I13" s="7">
        <v>127</v>
      </c>
      <c r="J13" s="7">
        <v>1</v>
      </c>
      <c r="K13" s="9">
        <v>-128</v>
      </c>
      <c r="L13" s="9">
        <v>127</v>
      </c>
      <c r="M13" s="7">
        <v>-128</v>
      </c>
      <c r="N13" s="7">
        <v>127</v>
      </c>
      <c r="O13" s="7">
        <v>1</v>
      </c>
      <c r="P13" s="12" t="s">
        <v>212</v>
      </c>
      <c r="Q13" s="12" t="s">
        <v>213</v>
      </c>
      <c r="R13" s="9">
        <v>0</v>
      </c>
      <c r="S13" s="27" t="s">
        <v>51</v>
      </c>
    </row>
    <row r="14" spans="1:22" s="13" customFormat="1" ht="15" customHeight="1" x14ac:dyDescent="0.25">
      <c r="A14" s="12" t="s">
        <v>214</v>
      </c>
      <c r="B14" s="12" t="s">
        <v>215</v>
      </c>
      <c r="C14" s="7">
        <v>1</v>
      </c>
      <c r="D14" s="7">
        <f t="shared" si="5"/>
        <v>1023</v>
      </c>
      <c r="E14" s="7">
        <v>16</v>
      </c>
      <c r="F14" s="33" t="s">
        <v>145</v>
      </c>
      <c r="G14" s="12" t="s">
        <v>160</v>
      </c>
      <c r="H14" s="7">
        <v>0</v>
      </c>
      <c r="I14" s="7">
        <v>65535</v>
      </c>
      <c r="J14" s="7">
        <v>65535</v>
      </c>
      <c r="K14" s="9">
        <f>IF(MID(G15,1,1)="u",0,-(2^(E14/C14)-2)/2)</f>
        <v>0</v>
      </c>
      <c r="L14" s="9">
        <v>65535</v>
      </c>
      <c r="M14" s="9">
        <v>0</v>
      </c>
      <c r="N14" s="9">
        <f t="shared" ref="N14:N15" si="6">L14*O14+R14</f>
        <v>65535</v>
      </c>
      <c r="O14" s="9">
        <f t="shared" ref="O14" si="7">I14/J14</f>
        <v>1</v>
      </c>
      <c r="P14" s="12" t="s">
        <v>51</v>
      </c>
      <c r="Q14" s="12" t="s">
        <v>51</v>
      </c>
      <c r="R14" s="9">
        <v>0</v>
      </c>
      <c r="S14" s="33" t="s">
        <v>51</v>
      </c>
    </row>
    <row r="15" spans="1:22" x14ac:dyDescent="0.25">
      <c r="A15" s="12" t="s">
        <v>216</v>
      </c>
      <c r="B15" s="12" t="s">
        <v>217</v>
      </c>
      <c r="C15" s="7">
        <v>1</v>
      </c>
      <c r="D15" s="7">
        <f t="shared" si="5"/>
        <v>1039</v>
      </c>
      <c r="E15" s="7">
        <v>8</v>
      </c>
      <c r="F15" s="33" t="s">
        <v>145</v>
      </c>
      <c r="G15" s="12" t="s">
        <v>156</v>
      </c>
      <c r="H15" s="7">
        <v>0</v>
      </c>
      <c r="I15" s="7">
        <v>100</v>
      </c>
      <c r="J15" s="7">
        <v>1</v>
      </c>
      <c r="K15" s="7">
        <f t="shared" ref="K15:K20" si="8">IF(MID(G15,1,1)="u",0,-(2^(E15/C15)-2)/2)</f>
        <v>0</v>
      </c>
      <c r="L15" s="7">
        <v>100</v>
      </c>
      <c r="M15" s="9">
        <f t="shared" ref="M15" si="9">K15*O15+R15</f>
        <v>0</v>
      </c>
      <c r="N15" s="9">
        <f t="shared" si="6"/>
        <v>100</v>
      </c>
      <c r="O15" s="59">
        <v>1</v>
      </c>
      <c r="P15" s="12" t="s">
        <v>218</v>
      </c>
      <c r="Q15" s="12" t="s">
        <v>51</v>
      </c>
      <c r="R15" s="7">
        <f t="shared" ref="R15:R20" si="10">H15/J15</f>
        <v>0</v>
      </c>
      <c r="S15" s="27" t="s">
        <v>51</v>
      </c>
    </row>
    <row r="16" spans="1:22" ht="93" customHeight="1" x14ac:dyDescent="0.25">
      <c r="A16" s="12" t="s">
        <v>219</v>
      </c>
      <c r="B16" s="12" t="s">
        <v>220</v>
      </c>
      <c r="C16" s="7">
        <v>1</v>
      </c>
      <c r="D16" s="7">
        <f t="shared" si="5"/>
        <v>1047</v>
      </c>
      <c r="E16" s="7">
        <v>8</v>
      </c>
      <c r="F16" s="33" t="s">
        <v>145</v>
      </c>
      <c r="G16" s="12" t="s">
        <v>156</v>
      </c>
      <c r="H16" s="7">
        <v>0</v>
      </c>
      <c r="I16" s="7">
        <v>255</v>
      </c>
      <c r="J16" s="7">
        <v>1</v>
      </c>
      <c r="K16" s="7">
        <f t="shared" si="8"/>
        <v>0</v>
      </c>
      <c r="L16" s="7">
        <v>255</v>
      </c>
      <c r="M16" s="7">
        <v>0</v>
      </c>
      <c r="N16" s="7">
        <v>255</v>
      </c>
      <c r="O16" s="59" t="s">
        <v>51</v>
      </c>
      <c r="P16" s="12" t="s">
        <v>51</v>
      </c>
      <c r="Q16" s="12" t="s">
        <v>51</v>
      </c>
      <c r="R16" s="7">
        <f t="shared" si="10"/>
        <v>0</v>
      </c>
      <c r="S16" s="27" t="s">
        <v>221</v>
      </c>
    </row>
    <row r="17" spans="1:19" x14ac:dyDescent="0.25">
      <c r="A17" s="12" t="s">
        <v>222</v>
      </c>
      <c r="B17" s="12" t="s">
        <v>223</v>
      </c>
      <c r="C17" s="7">
        <v>1</v>
      </c>
      <c r="D17" s="7">
        <f t="shared" si="5"/>
        <v>1055</v>
      </c>
      <c r="E17" s="7">
        <v>8</v>
      </c>
      <c r="F17" s="33" t="s">
        <v>145</v>
      </c>
      <c r="G17" s="12" t="s">
        <v>156</v>
      </c>
      <c r="H17" s="7">
        <v>0</v>
      </c>
      <c r="I17" s="7">
        <v>100</v>
      </c>
      <c r="J17" s="7">
        <v>1</v>
      </c>
      <c r="K17" s="7">
        <f t="shared" ref="K17" si="11">IF(MID(G17,1,1)="u",0,-(2^(E17/C17)-2)/2)</f>
        <v>0</v>
      </c>
      <c r="L17" s="7">
        <v>100</v>
      </c>
      <c r="M17" s="9">
        <f t="shared" ref="M17:M18" si="12">K17*O17+R17</f>
        <v>0</v>
      </c>
      <c r="N17" s="9">
        <f t="shared" ref="N17:N18" si="13">L17*O17+R17</f>
        <v>100</v>
      </c>
      <c r="O17" s="59">
        <v>1</v>
      </c>
      <c r="P17" s="12" t="s">
        <v>218</v>
      </c>
      <c r="Q17" s="12" t="s">
        <v>51</v>
      </c>
      <c r="R17" s="7">
        <f t="shared" si="10"/>
        <v>0</v>
      </c>
      <c r="S17" s="27" t="s">
        <v>51</v>
      </c>
    </row>
    <row r="18" spans="1:19" x14ac:dyDescent="0.25">
      <c r="A18" s="12" t="s">
        <v>224</v>
      </c>
      <c r="B18" s="12" t="s">
        <v>401</v>
      </c>
      <c r="C18" s="7">
        <v>1</v>
      </c>
      <c r="D18" s="7">
        <f t="shared" si="5"/>
        <v>1063</v>
      </c>
      <c r="E18" s="7">
        <v>16</v>
      </c>
      <c r="F18" s="33" t="s">
        <v>145</v>
      </c>
      <c r="G18" s="12" t="s">
        <v>160</v>
      </c>
      <c r="H18" s="7">
        <v>0</v>
      </c>
      <c r="I18" s="7">
        <v>65535</v>
      </c>
      <c r="J18" s="7">
        <v>65535</v>
      </c>
      <c r="K18" s="7">
        <f t="shared" si="8"/>
        <v>0</v>
      </c>
      <c r="L18" s="7">
        <v>65535</v>
      </c>
      <c r="M18" s="9">
        <f t="shared" si="12"/>
        <v>0</v>
      </c>
      <c r="N18" s="9">
        <f t="shared" si="13"/>
        <v>65535</v>
      </c>
      <c r="O18" s="59">
        <v>1</v>
      </c>
      <c r="P18" s="12" t="s">
        <v>51</v>
      </c>
      <c r="Q18" s="12" t="s">
        <v>51</v>
      </c>
      <c r="R18" s="7">
        <f t="shared" si="10"/>
        <v>0</v>
      </c>
      <c r="S18" s="27" t="s">
        <v>51</v>
      </c>
    </row>
    <row r="19" spans="1:19" x14ac:dyDescent="0.25">
      <c r="A19" s="12" t="s">
        <v>225</v>
      </c>
      <c r="B19" s="12" t="s">
        <v>386</v>
      </c>
      <c r="C19" s="7">
        <v>1</v>
      </c>
      <c r="D19" s="7">
        <f t="shared" si="5"/>
        <v>1079</v>
      </c>
      <c r="E19" s="7">
        <v>8</v>
      </c>
      <c r="F19" s="33" t="s">
        <v>145</v>
      </c>
      <c r="G19" s="12" t="s">
        <v>156</v>
      </c>
      <c r="H19" s="7">
        <v>0</v>
      </c>
      <c r="I19" s="7">
        <v>100</v>
      </c>
      <c r="J19" s="7">
        <v>1</v>
      </c>
      <c r="K19" s="7">
        <f t="shared" si="8"/>
        <v>0</v>
      </c>
      <c r="L19" s="7">
        <v>100</v>
      </c>
      <c r="M19" s="7">
        <v>0</v>
      </c>
      <c r="N19" s="7">
        <v>100</v>
      </c>
      <c r="O19" s="59">
        <v>1</v>
      </c>
      <c r="P19" s="12" t="s">
        <v>218</v>
      </c>
      <c r="Q19" s="12" t="s">
        <v>51</v>
      </c>
      <c r="R19" s="7">
        <f t="shared" si="10"/>
        <v>0</v>
      </c>
      <c r="S19" s="27" t="s">
        <v>51</v>
      </c>
    </row>
    <row r="20" spans="1:19" x14ac:dyDescent="0.25">
      <c r="A20" s="12" t="s">
        <v>226</v>
      </c>
      <c r="B20" s="12" t="s">
        <v>166</v>
      </c>
      <c r="C20" s="7">
        <v>1</v>
      </c>
      <c r="D20" s="7">
        <f t="shared" si="5"/>
        <v>1087</v>
      </c>
      <c r="E20" s="7">
        <v>16</v>
      </c>
      <c r="F20" s="33" t="s">
        <v>145</v>
      </c>
      <c r="G20" s="12" t="s">
        <v>160</v>
      </c>
      <c r="H20" s="7">
        <v>0</v>
      </c>
      <c r="I20" s="7">
        <v>65535</v>
      </c>
      <c r="J20" s="7">
        <f>2^(E20/C20)-1</f>
        <v>65535</v>
      </c>
      <c r="K20" s="7">
        <f t="shared" si="8"/>
        <v>0</v>
      </c>
      <c r="L20" s="7">
        <f>IF(MID(G20,1,1)="u",2^(E20/C20)-1,(2^(E20/C20)-1)/2)</f>
        <v>65535</v>
      </c>
      <c r="M20" s="7">
        <v>0</v>
      </c>
      <c r="N20" s="7">
        <v>65535</v>
      </c>
      <c r="O20" s="59" t="s">
        <v>51</v>
      </c>
      <c r="P20" s="12" t="s">
        <v>51</v>
      </c>
      <c r="Q20" s="12" t="s">
        <v>51</v>
      </c>
      <c r="R20" s="7">
        <f t="shared" si="10"/>
        <v>0</v>
      </c>
      <c r="S20" s="27" t="s">
        <v>51</v>
      </c>
    </row>
  </sheetData>
  <hyperlinks>
    <hyperlink ref="T1" location="Messages!A1" display="Messages" xr:uid="{B00CE98E-A740-438A-BEB2-FD511B1F2E8D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59999389629810485"/>
    <pageSetUpPr fitToPage="1"/>
  </sheetPr>
  <dimension ref="A1:V15"/>
  <sheetViews>
    <sheetView zoomScaleNormal="100" zoomScaleSheetLayoutView="106" workbookViewId="0">
      <selection activeCell="B6" sqref="B6"/>
    </sheetView>
  </sheetViews>
  <sheetFormatPr baseColWidth="10" defaultColWidth="9.140625" defaultRowHeight="15" outlineLevelCol="1" x14ac:dyDescent="0.25"/>
  <cols>
    <col min="1" max="1" width="11.85546875" style="6" customWidth="1"/>
    <col min="2" max="2" width="24.140625" style="29" bestFit="1" customWidth="1"/>
    <col min="3" max="3" width="35.7109375" style="29" bestFit="1" customWidth="1"/>
    <col min="4" max="4" width="11.140625" style="29" bestFit="1" customWidth="1"/>
    <col min="5" max="5" width="19.7109375" style="29" bestFit="1" customWidth="1"/>
    <col min="6" max="6" width="9.28515625" style="29" bestFit="1" customWidth="1"/>
    <col min="7" max="7" width="12.140625" style="29" bestFit="1" customWidth="1"/>
    <col min="8" max="8" width="7.5703125" style="29" bestFit="1" customWidth="1"/>
    <col min="9" max="10" width="8.5703125" style="29" hidden="1" customWidth="1" outlineLevel="1"/>
    <col min="11" max="11" width="6.85546875" style="29" hidden="1" customWidth="1" outlineLevel="1"/>
    <col min="12" max="12" width="8.7109375" style="29" bestFit="1" customWidth="1" collapsed="1"/>
    <col min="13" max="13" width="11.42578125" style="29" bestFit="1" customWidth="1"/>
    <col min="14" max="14" width="11" style="54" hidden="1" customWidth="1"/>
    <col min="15" max="15" width="11.42578125" style="29" hidden="1" customWidth="1"/>
    <col min="16" max="16" width="12.85546875" style="29" hidden="1" customWidth="1"/>
    <col min="17" max="17" width="7.140625" style="29" bestFit="1" customWidth="1"/>
    <col min="18" max="18" width="10.140625" style="29" hidden="1" customWidth="1" outlineLevel="1"/>
    <col min="19" max="19" width="8.85546875" style="29" hidden="1" customWidth="1" outlineLevel="1"/>
    <col min="20" max="20" width="24" style="54" customWidth="1" collapsed="1"/>
    <col min="21" max="22" width="15.5703125" style="9" bestFit="1" customWidth="1"/>
    <col min="23" max="23" width="12.42578125" style="6" bestFit="1" customWidth="1"/>
    <col min="24" max="16384" width="9.140625" style="6"/>
  </cols>
  <sheetData>
    <row r="1" spans="1:22" x14ac:dyDescent="0.25">
      <c r="A1" s="11" t="s">
        <v>527</v>
      </c>
      <c r="E1" s="9" t="s">
        <v>123</v>
      </c>
      <c r="N1" s="29"/>
      <c r="T1" s="29"/>
      <c r="U1" s="15" t="s">
        <v>124</v>
      </c>
      <c r="V1" s="6"/>
    </row>
    <row r="2" spans="1:22" x14ac:dyDescent="0.25">
      <c r="E2" s="9" t="s">
        <v>550</v>
      </c>
      <c r="N2" s="29"/>
      <c r="T2" s="29"/>
      <c r="U2" s="6"/>
      <c r="V2" s="6"/>
    </row>
    <row r="3" spans="1:22" s="11" customFormat="1" x14ac:dyDescent="0.25">
      <c r="A3" s="11" t="s">
        <v>91</v>
      </c>
      <c r="B3" s="34" t="s">
        <v>126</v>
      </c>
      <c r="C3" s="34" t="s">
        <v>127</v>
      </c>
      <c r="D3" s="34" t="s">
        <v>128</v>
      </c>
      <c r="E3" s="34" t="s">
        <v>129</v>
      </c>
      <c r="F3" s="34" t="s">
        <v>130</v>
      </c>
      <c r="G3" s="34" t="s">
        <v>131</v>
      </c>
      <c r="H3" s="34" t="s">
        <v>132</v>
      </c>
      <c r="I3" s="34" t="s">
        <v>133</v>
      </c>
      <c r="J3" s="34" t="s">
        <v>134</v>
      </c>
      <c r="K3" s="34" t="s">
        <v>135</v>
      </c>
      <c r="L3" s="34" t="s">
        <v>136</v>
      </c>
      <c r="M3" s="34" t="s">
        <v>137</v>
      </c>
      <c r="N3" s="34" t="s">
        <v>138</v>
      </c>
      <c r="O3" s="34" t="s">
        <v>139</v>
      </c>
      <c r="P3" s="34" t="s">
        <v>140</v>
      </c>
      <c r="Q3" s="34" t="s">
        <v>141</v>
      </c>
      <c r="R3" s="34" t="s">
        <v>142</v>
      </c>
      <c r="S3" s="34" t="s">
        <v>143</v>
      </c>
      <c r="T3" s="34" t="s">
        <v>144</v>
      </c>
    </row>
    <row r="4" spans="1:22" s="11" customFormat="1" x14ac:dyDescent="0.25">
      <c r="A4" s="30" t="s">
        <v>103</v>
      </c>
      <c r="B4" s="13" t="s">
        <v>38</v>
      </c>
      <c r="C4" s="13" t="s">
        <v>542</v>
      </c>
      <c r="D4" s="18">
        <v>1</v>
      </c>
      <c r="E4" s="18">
        <v>71</v>
      </c>
      <c r="F4" s="18">
        <v>64</v>
      </c>
      <c r="G4" s="29" t="s">
        <v>145</v>
      </c>
      <c r="H4" s="30" t="s">
        <v>146</v>
      </c>
      <c r="I4" s="18" t="s">
        <v>51</v>
      </c>
      <c r="J4" s="18" t="s">
        <v>51</v>
      </c>
      <c r="K4" s="18" t="s">
        <v>51</v>
      </c>
      <c r="L4" s="18" t="s">
        <v>51</v>
      </c>
      <c r="M4" s="18" t="s">
        <v>51</v>
      </c>
      <c r="N4" s="18" t="s">
        <v>51</v>
      </c>
      <c r="O4" s="18" t="s">
        <v>51</v>
      </c>
      <c r="P4" s="18" t="s">
        <v>51</v>
      </c>
      <c r="Q4" s="30" t="s">
        <v>51</v>
      </c>
      <c r="R4" s="30"/>
      <c r="S4" s="18"/>
      <c r="T4" s="30" t="s">
        <v>51</v>
      </c>
    </row>
    <row r="5" spans="1:22" s="11" customFormat="1" x14ac:dyDescent="0.25">
      <c r="A5" s="30" t="s">
        <v>103</v>
      </c>
      <c r="B5" s="13" t="s">
        <v>28</v>
      </c>
      <c r="C5" s="13" t="s">
        <v>543</v>
      </c>
      <c r="D5" s="18">
        <v>1</v>
      </c>
      <c r="E5" s="18">
        <f t="shared" ref="E5:E14" si="0">E4+(F4*D4)</f>
        <v>135</v>
      </c>
      <c r="F5" s="18">
        <v>32</v>
      </c>
      <c r="G5" s="29" t="s">
        <v>145</v>
      </c>
      <c r="H5" s="30" t="s">
        <v>147</v>
      </c>
      <c r="I5" s="18" t="s">
        <v>51</v>
      </c>
      <c r="J5" s="18" t="s">
        <v>51</v>
      </c>
      <c r="K5" s="18" t="s">
        <v>51</v>
      </c>
      <c r="L5" s="18" t="s">
        <v>51</v>
      </c>
      <c r="M5" s="18" t="s">
        <v>51</v>
      </c>
      <c r="N5" s="18" t="s">
        <v>51</v>
      </c>
      <c r="O5" s="18" t="s">
        <v>51</v>
      </c>
      <c r="P5" s="18" t="s">
        <v>51</v>
      </c>
      <c r="Q5" s="30" t="s">
        <v>51</v>
      </c>
      <c r="R5" s="30"/>
      <c r="S5" s="18"/>
      <c r="T5" s="30" t="s">
        <v>51</v>
      </c>
    </row>
    <row r="6" spans="1:22" s="11" customFormat="1" x14ac:dyDescent="0.25">
      <c r="A6" s="30" t="s">
        <v>103</v>
      </c>
      <c r="B6" s="13" t="s">
        <v>39</v>
      </c>
      <c r="C6" s="13" t="s">
        <v>544</v>
      </c>
      <c r="D6" s="18">
        <v>1</v>
      </c>
      <c r="E6" s="18">
        <f t="shared" si="0"/>
        <v>167</v>
      </c>
      <c r="F6" s="18">
        <v>32</v>
      </c>
      <c r="G6" s="29" t="s">
        <v>145</v>
      </c>
      <c r="H6" s="30" t="s">
        <v>147</v>
      </c>
      <c r="I6" s="18" t="s">
        <v>51</v>
      </c>
      <c r="J6" s="18" t="s">
        <v>51</v>
      </c>
      <c r="K6" s="18" t="s">
        <v>51</v>
      </c>
      <c r="L6" s="18" t="s">
        <v>51</v>
      </c>
      <c r="M6" s="18" t="s">
        <v>51</v>
      </c>
      <c r="N6" s="18" t="s">
        <v>51</v>
      </c>
      <c r="O6" s="18" t="s">
        <v>51</v>
      </c>
      <c r="P6" s="18" t="s">
        <v>51</v>
      </c>
      <c r="Q6" s="30" t="s">
        <v>51</v>
      </c>
      <c r="R6" s="30"/>
      <c r="S6" s="18"/>
      <c r="T6" s="30" t="s">
        <v>51</v>
      </c>
    </row>
    <row r="7" spans="1:22" s="11" customFormat="1" x14ac:dyDescent="0.25">
      <c r="A7" s="30" t="s">
        <v>103</v>
      </c>
      <c r="B7" s="13" t="s">
        <v>148</v>
      </c>
      <c r="C7" s="13" t="s">
        <v>545</v>
      </c>
      <c r="D7" s="18">
        <v>1</v>
      </c>
      <c r="E7" s="18">
        <f t="shared" si="0"/>
        <v>199</v>
      </c>
      <c r="F7" s="18">
        <v>32</v>
      </c>
      <c r="G7" s="29" t="s">
        <v>145</v>
      </c>
      <c r="H7" s="30" t="s">
        <v>147</v>
      </c>
      <c r="I7" s="18" t="s">
        <v>51</v>
      </c>
      <c r="J7" s="18" t="s">
        <v>51</v>
      </c>
      <c r="K7" s="18" t="s">
        <v>51</v>
      </c>
      <c r="L7" s="18" t="s">
        <v>51</v>
      </c>
      <c r="M7" s="18" t="s">
        <v>51</v>
      </c>
      <c r="N7" s="18" t="s">
        <v>51</v>
      </c>
      <c r="O7" s="18" t="s">
        <v>51</v>
      </c>
      <c r="P7" s="18" t="s">
        <v>51</v>
      </c>
      <c r="Q7" s="30" t="s">
        <v>51</v>
      </c>
      <c r="R7" s="30"/>
      <c r="S7" s="18"/>
      <c r="T7" s="30" t="s">
        <v>51</v>
      </c>
    </row>
    <row r="8" spans="1:22" s="18" customFormat="1" x14ac:dyDescent="0.25">
      <c r="A8" s="30" t="s">
        <v>103</v>
      </c>
      <c r="B8" s="13" t="s">
        <v>149</v>
      </c>
      <c r="C8" s="6" t="s">
        <v>150</v>
      </c>
      <c r="D8" s="18">
        <v>1</v>
      </c>
      <c r="E8" s="18">
        <f t="shared" si="0"/>
        <v>231</v>
      </c>
      <c r="F8" s="9">
        <v>32</v>
      </c>
      <c r="G8" s="29" t="s">
        <v>145</v>
      </c>
      <c r="H8" s="30" t="s">
        <v>147</v>
      </c>
      <c r="I8" s="9">
        <v>0</v>
      </c>
      <c r="J8" s="9">
        <v>1</v>
      </c>
      <c r="K8" s="9">
        <v>1</v>
      </c>
      <c r="L8" s="9">
        <f t="shared" ref="L8:L11" si="1">IF(MID(H8,1,1)="u",0,-(2^F8-2)/2)</f>
        <v>0</v>
      </c>
      <c r="M8" s="9">
        <v>999999999</v>
      </c>
      <c r="N8" s="9">
        <v>0</v>
      </c>
      <c r="O8" s="9">
        <v>999999999</v>
      </c>
      <c r="P8" s="9" t="s">
        <v>51</v>
      </c>
      <c r="Q8" s="29" t="s">
        <v>151</v>
      </c>
      <c r="R8" s="29" t="s">
        <v>51</v>
      </c>
      <c r="S8" s="9" t="s">
        <v>51</v>
      </c>
      <c r="T8" s="29" t="s">
        <v>51</v>
      </c>
    </row>
    <row r="9" spans="1:22" s="18" customFormat="1" x14ac:dyDescent="0.25">
      <c r="A9" s="30" t="s">
        <v>103</v>
      </c>
      <c r="B9" s="13" t="s">
        <v>152</v>
      </c>
      <c r="C9" s="6" t="s">
        <v>153</v>
      </c>
      <c r="D9" s="18">
        <v>1</v>
      </c>
      <c r="E9" s="18">
        <f t="shared" si="0"/>
        <v>263</v>
      </c>
      <c r="F9" s="9">
        <v>32</v>
      </c>
      <c r="G9" s="29" t="s">
        <v>145</v>
      </c>
      <c r="H9" s="30" t="s">
        <v>147</v>
      </c>
      <c r="I9" s="9">
        <v>0</v>
      </c>
      <c r="J9" s="9">
        <v>1</v>
      </c>
      <c r="K9" s="9">
        <v>1</v>
      </c>
      <c r="L9" s="9">
        <f t="shared" si="1"/>
        <v>0</v>
      </c>
      <c r="M9" s="9">
        <f>IF(MID(H9,1,1)="u",2^F9-1,(2^F9-1)/2)</f>
        <v>4294967295</v>
      </c>
      <c r="N9" s="9">
        <v>0</v>
      </c>
      <c r="O9" s="9">
        <v>4294967295</v>
      </c>
      <c r="P9" s="9" t="s">
        <v>51</v>
      </c>
      <c r="Q9" s="29" t="s">
        <v>154</v>
      </c>
      <c r="R9" s="29" t="s">
        <v>51</v>
      </c>
      <c r="S9" s="9" t="s">
        <v>51</v>
      </c>
      <c r="T9" s="29" t="s">
        <v>51</v>
      </c>
    </row>
    <row r="10" spans="1:22" s="18" customFormat="1" ht="75" x14ac:dyDescent="0.25">
      <c r="A10" s="30" t="s">
        <v>103</v>
      </c>
      <c r="B10" s="13" t="s">
        <v>155</v>
      </c>
      <c r="C10" s="6" t="s">
        <v>536</v>
      </c>
      <c r="D10" s="18">
        <v>1</v>
      </c>
      <c r="E10" s="18">
        <f t="shared" si="0"/>
        <v>295</v>
      </c>
      <c r="F10" s="9">
        <v>8</v>
      </c>
      <c r="G10" s="29" t="s">
        <v>145</v>
      </c>
      <c r="H10" s="29" t="s">
        <v>156</v>
      </c>
      <c r="I10" s="9">
        <v>0</v>
      </c>
      <c r="J10" s="9">
        <v>1</v>
      </c>
      <c r="K10" s="9">
        <v>1</v>
      </c>
      <c r="L10" s="9">
        <f t="shared" si="1"/>
        <v>0</v>
      </c>
      <c r="M10" s="9">
        <v>3</v>
      </c>
      <c r="N10" s="9">
        <v>0</v>
      </c>
      <c r="O10" s="9">
        <v>255</v>
      </c>
      <c r="P10" s="9" t="s">
        <v>51</v>
      </c>
      <c r="Q10" s="29" t="s">
        <v>51</v>
      </c>
      <c r="R10" s="29" t="s">
        <v>51</v>
      </c>
      <c r="S10" s="9" t="s">
        <v>51</v>
      </c>
      <c r="T10" s="31" t="s">
        <v>515</v>
      </c>
    </row>
    <row r="11" spans="1:22" s="18" customFormat="1" x14ac:dyDescent="0.25">
      <c r="A11" s="30" t="s">
        <v>103</v>
      </c>
      <c r="B11" s="6" t="s">
        <v>157</v>
      </c>
      <c r="C11" s="13" t="s">
        <v>388</v>
      </c>
      <c r="D11" s="18">
        <v>1</v>
      </c>
      <c r="E11" s="18">
        <f t="shared" si="0"/>
        <v>303</v>
      </c>
      <c r="F11" s="9">
        <v>32</v>
      </c>
      <c r="G11" s="29" t="s">
        <v>145</v>
      </c>
      <c r="H11" s="30" t="s">
        <v>147</v>
      </c>
      <c r="I11" s="9">
        <v>0</v>
      </c>
      <c r="J11" s="9">
        <v>1</v>
      </c>
      <c r="K11" s="9">
        <v>1</v>
      </c>
      <c r="L11" s="9">
        <f t="shared" si="1"/>
        <v>0</v>
      </c>
      <c r="M11" s="9">
        <f>IF(MID(H11,1,1)="u",2^F11-1,(2^F11-1)/2)</f>
        <v>4294967295</v>
      </c>
      <c r="N11" s="9">
        <v>0</v>
      </c>
      <c r="O11" s="9">
        <v>4294967295</v>
      </c>
      <c r="P11" s="9" t="s">
        <v>51</v>
      </c>
      <c r="Q11" s="30" t="s">
        <v>51</v>
      </c>
      <c r="R11" s="29" t="s">
        <v>51</v>
      </c>
      <c r="S11" s="9">
        <f>I11/K11</f>
        <v>0</v>
      </c>
      <c r="T11" s="29" t="s">
        <v>51</v>
      </c>
    </row>
    <row r="12" spans="1:22" s="18" customFormat="1" x14ac:dyDescent="0.25">
      <c r="A12" s="30" t="s">
        <v>103</v>
      </c>
      <c r="B12" s="6" t="s">
        <v>158</v>
      </c>
      <c r="C12" s="13" t="s">
        <v>389</v>
      </c>
      <c r="D12" s="9">
        <v>1</v>
      </c>
      <c r="E12" s="18">
        <f t="shared" si="0"/>
        <v>335</v>
      </c>
      <c r="F12" s="9">
        <v>8</v>
      </c>
      <c r="G12" s="29" t="s">
        <v>145</v>
      </c>
      <c r="H12" s="29" t="s">
        <v>156</v>
      </c>
      <c r="I12" s="9">
        <v>0</v>
      </c>
      <c r="J12" s="9">
        <v>1</v>
      </c>
      <c r="K12" s="9">
        <v>1</v>
      </c>
      <c r="L12" s="9">
        <f t="shared" ref="L12:L13" si="2">IF(MID(H12,1,1)="u",0,-(2^F12-2)/2)</f>
        <v>0</v>
      </c>
      <c r="M12" s="9">
        <f>IF(MID(H12,1,1)="u",2^F12-1,(2^F12-1)/2)</f>
        <v>255</v>
      </c>
      <c r="N12" s="9">
        <v>0</v>
      </c>
      <c r="O12" s="9">
        <v>255</v>
      </c>
      <c r="P12" s="9" t="s">
        <v>51</v>
      </c>
      <c r="Q12" s="30" t="s">
        <v>51</v>
      </c>
      <c r="R12" s="29" t="s">
        <v>51</v>
      </c>
      <c r="S12" s="9">
        <f t="shared" ref="S12:S13" si="3">I12/K12</f>
        <v>0</v>
      </c>
      <c r="T12" s="29" t="s">
        <v>51</v>
      </c>
    </row>
    <row r="13" spans="1:22" s="18" customFormat="1" x14ac:dyDescent="0.25">
      <c r="A13" s="30" t="s">
        <v>103</v>
      </c>
      <c r="B13" s="29" t="s">
        <v>227</v>
      </c>
      <c r="C13" s="29" t="s">
        <v>228</v>
      </c>
      <c r="D13" s="9">
        <v>1</v>
      </c>
      <c r="E13" s="18">
        <f t="shared" si="0"/>
        <v>343</v>
      </c>
      <c r="F13" s="9">
        <v>8</v>
      </c>
      <c r="G13" s="29" t="s">
        <v>145</v>
      </c>
      <c r="H13" s="29" t="s">
        <v>156</v>
      </c>
      <c r="I13" s="9">
        <v>0</v>
      </c>
      <c r="J13" s="9">
        <v>1</v>
      </c>
      <c r="K13" s="9">
        <v>1</v>
      </c>
      <c r="L13" s="9">
        <f t="shared" si="2"/>
        <v>0</v>
      </c>
      <c r="M13" s="9">
        <v>50</v>
      </c>
      <c r="N13" s="9">
        <f t="shared" ref="N13" si="4">L13*P13+S13</f>
        <v>0</v>
      </c>
      <c r="O13" s="9">
        <f t="shared" ref="O13" si="5">M13*P13+S13</f>
        <v>50</v>
      </c>
      <c r="P13" s="9">
        <f t="shared" ref="P13" si="6">J13/K13</f>
        <v>1</v>
      </c>
      <c r="Q13" s="29" t="s">
        <v>51</v>
      </c>
      <c r="R13" s="29" t="s">
        <v>154</v>
      </c>
      <c r="S13" s="9">
        <f t="shared" si="3"/>
        <v>0</v>
      </c>
      <c r="T13" s="29" t="s">
        <v>51</v>
      </c>
    </row>
    <row r="14" spans="1:22" s="9" customFormat="1" x14ac:dyDescent="0.25">
      <c r="A14" s="30" t="s">
        <v>103</v>
      </c>
      <c r="B14" s="54" t="s">
        <v>229</v>
      </c>
      <c r="C14" s="30" t="s">
        <v>230</v>
      </c>
      <c r="D14" s="18">
        <v>50</v>
      </c>
      <c r="E14" s="18">
        <f t="shared" si="0"/>
        <v>351</v>
      </c>
      <c r="F14" s="18">
        <v>1496</v>
      </c>
      <c r="G14" s="29" t="s">
        <v>145</v>
      </c>
      <c r="H14" s="55" t="s">
        <v>231</v>
      </c>
      <c r="I14" s="18" t="s">
        <v>51</v>
      </c>
      <c r="J14" s="18" t="s">
        <v>51</v>
      </c>
      <c r="K14" s="18" t="s">
        <v>51</v>
      </c>
      <c r="L14" s="18" t="s">
        <v>51</v>
      </c>
      <c r="M14" s="18" t="s">
        <v>51</v>
      </c>
      <c r="N14" s="18" t="s">
        <v>51</v>
      </c>
      <c r="O14" s="18" t="s">
        <v>51</v>
      </c>
      <c r="P14" s="18" t="s">
        <v>51</v>
      </c>
      <c r="Q14" s="30" t="s">
        <v>51</v>
      </c>
      <c r="R14" s="30" t="s">
        <v>51</v>
      </c>
      <c r="S14" s="18" t="s">
        <v>51</v>
      </c>
      <c r="T14" s="30" t="s">
        <v>51</v>
      </c>
    </row>
    <row r="15" spans="1:22" x14ac:dyDescent="0.25">
      <c r="A15" s="30"/>
      <c r="B15" s="30"/>
      <c r="C15" s="30"/>
      <c r="D15" s="18"/>
      <c r="E15" s="18">
        <f>E14+(F14*D14)</f>
        <v>75151</v>
      </c>
      <c r="F15" s="18"/>
      <c r="G15" s="30"/>
      <c r="H15" s="30"/>
      <c r="I15" s="18"/>
      <c r="J15" s="18"/>
      <c r="K15" s="18"/>
      <c r="L15" s="18"/>
      <c r="M15" s="18"/>
      <c r="N15" s="18"/>
      <c r="O15" s="18"/>
      <c r="P15" s="18"/>
      <c r="Q15" s="30"/>
      <c r="R15" s="30"/>
      <c r="S15" s="18"/>
      <c r="T15" s="30"/>
    </row>
  </sheetData>
  <phoneticPr fontId="11" type="noConversion"/>
  <hyperlinks>
    <hyperlink ref="U1" location="Messages!A1" display="Messages" xr:uid="{3A8DC6DE-A15A-449D-A28D-C203B0ED6113}"/>
    <hyperlink ref="H14" location="Object!A1" display="Object" xr:uid="{32FCDEC9-9AF8-4E62-B1E9-F4C475B49B46}"/>
  </hyperlinks>
  <pageMargins left="0.70866141732283472" right="0.70866141732283472" top="0.74803149606299213" bottom="0.74803149606299213" header="0.31496062992125984" footer="0.31496062992125984"/>
  <pageSetup paperSize="9" scale="60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14999847407452621"/>
    <pageSetUpPr fitToPage="1"/>
  </sheetPr>
  <dimension ref="A1:U68"/>
  <sheetViews>
    <sheetView zoomScaleNormal="100" zoomScaleSheetLayoutView="100" workbookViewId="0">
      <selection activeCell="L60" sqref="L60"/>
    </sheetView>
  </sheetViews>
  <sheetFormatPr baseColWidth="10" defaultColWidth="9.140625" defaultRowHeight="15" outlineLevelCol="2" x14ac:dyDescent="0.25"/>
  <cols>
    <col min="1" max="1" width="35.42578125" style="6" customWidth="1"/>
    <col min="2" max="2" width="50.42578125" style="8" customWidth="1"/>
    <col min="3" max="3" width="11.42578125" style="10" bestFit="1" customWidth="1"/>
    <col min="4" max="4" width="9" style="10" bestFit="1" customWidth="1"/>
    <col min="5" max="5" width="9.28515625" style="10" bestFit="1" customWidth="1"/>
    <col min="6" max="6" width="12.140625" style="10" bestFit="1" customWidth="1"/>
    <col min="7" max="7" width="7.7109375" style="10" bestFit="1" customWidth="1"/>
    <col min="8" max="8" width="9" style="10" hidden="1" customWidth="1" outlineLevel="1"/>
    <col min="9" max="9" width="12.5703125" style="10" hidden="1" customWidth="1" outlineLevel="1"/>
    <col min="10" max="10" width="7" style="10" hidden="1" customWidth="1" outlineLevel="1"/>
    <col min="11" max="11" width="9.140625" style="10" bestFit="1" customWidth="1" collapsed="1"/>
    <col min="12" max="12" width="13.7109375" style="10" customWidth="1"/>
    <col min="13" max="13" width="13.140625" hidden="1" customWidth="1"/>
    <col min="14" max="14" width="12.5703125" style="10" hidden="1" customWidth="1"/>
    <col min="15" max="15" width="13.140625" style="10" hidden="1" customWidth="1"/>
    <col min="16" max="16" width="9.140625" style="10" customWidth="1"/>
    <col min="17" max="17" width="5.5703125" style="10" hidden="1" customWidth="1" outlineLevel="1"/>
    <col min="18" max="18" width="5.28515625" style="10" hidden="1" customWidth="1" outlineLevel="2"/>
    <col min="19" max="19" width="23.42578125" customWidth="1" collapsed="1"/>
    <col min="20" max="20" width="9.5703125" style="10" bestFit="1" customWidth="1"/>
    <col min="21" max="21" width="48.28515625" style="9" bestFit="1" customWidth="1"/>
    <col min="22" max="22" width="9.5703125" style="6" bestFit="1" customWidth="1"/>
    <col min="23" max="16384" width="9.140625" style="6"/>
  </cols>
  <sheetData>
    <row r="1" spans="1:21" ht="15" customHeight="1" x14ac:dyDescent="0.25">
      <c r="A1" s="1" t="s">
        <v>528</v>
      </c>
      <c r="M1" s="10"/>
      <c r="S1" s="9"/>
      <c r="T1" s="15" t="s">
        <v>124</v>
      </c>
      <c r="U1" s="6"/>
    </row>
    <row r="2" spans="1:21" x14ac:dyDescent="0.25">
      <c r="M2" s="10"/>
      <c r="S2" s="9"/>
      <c r="T2" s="6"/>
      <c r="U2" s="6"/>
    </row>
    <row r="3" spans="1:21" s="34" customFormat="1" ht="15" customHeight="1" x14ac:dyDescent="0.25">
      <c r="A3" s="34" t="s">
        <v>126</v>
      </c>
      <c r="B3" s="34" t="s">
        <v>127</v>
      </c>
      <c r="C3" s="34" t="s">
        <v>128</v>
      </c>
      <c r="D3" s="34" t="s">
        <v>129</v>
      </c>
      <c r="E3" s="34" t="s">
        <v>130</v>
      </c>
      <c r="F3" s="34" t="s">
        <v>131</v>
      </c>
      <c r="G3" s="34" t="s">
        <v>132</v>
      </c>
      <c r="H3" s="34" t="s">
        <v>133</v>
      </c>
      <c r="I3" s="34" t="s">
        <v>134</v>
      </c>
      <c r="J3" s="34" t="s">
        <v>135</v>
      </c>
      <c r="K3" s="34" t="s">
        <v>136</v>
      </c>
      <c r="L3" s="34" t="s">
        <v>137</v>
      </c>
      <c r="M3" s="34" t="s">
        <v>138</v>
      </c>
      <c r="N3" s="34" t="s">
        <v>139</v>
      </c>
      <c r="O3" s="34" t="s">
        <v>140</v>
      </c>
      <c r="P3" s="34" t="s">
        <v>141</v>
      </c>
      <c r="Q3" s="34" t="s">
        <v>142</v>
      </c>
      <c r="R3" s="34" t="s">
        <v>143</v>
      </c>
      <c r="S3" s="34" t="s">
        <v>144</v>
      </c>
    </row>
    <row r="4" spans="1:21" ht="15" customHeight="1" x14ac:dyDescent="0.25">
      <c r="A4" s="6" t="s">
        <v>232</v>
      </c>
      <c r="B4" s="6" t="s">
        <v>166</v>
      </c>
      <c r="C4" s="9">
        <v>1</v>
      </c>
      <c r="D4" s="9">
        <v>351</v>
      </c>
      <c r="E4" s="9">
        <v>16</v>
      </c>
      <c r="F4" s="29" t="s">
        <v>233</v>
      </c>
      <c r="G4" s="29" t="s">
        <v>160</v>
      </c>
      <c r="H4" s="9">
        <v>0</v>
      </c>
      <c r="I4" s="9">
        <v>1</v>
      </c>
      <c r="J4" s="9">
        <v>1</v>
      </c>
      <c r="K4" s="9">
        <f t="shared" ref="K4:K31" si="0">IF(MID(G4,1,1)="u",0,-(2^(E4/C4)-2)/2)</f>
        <v>0</v>
      </c>
      <c r="L4" s="9">
        <f t="shared" ref="L4:L8" si="1">IF(MID(G4,1,1)="u",2^(E4/C4)-1,(2^(E4/C4)-1)/2)</f>
        <v>65535</v>
      </c>
      <c r="M4" s="9" t="s">
        <v>51</v>
      </c>
      <c r="N4" s="9" t="s">
        <v>51</v>
      </c>
      <c r="O4" s="9" t="s">
        <v>51</v>
      </c>
      <c r="P4" s="29" t="s">
        <v>51</v>
      </c>
      <c r="Q4" s="29" t="s">
        <v>51</v>
      </c>
      <c r="R4" s="9">
        <f t="shared" ref="R4:R35" si="2">H4/J4</f>
        <v>0</v>
      </c>
      <c r="S4" s="29" t="s">
        <v>51</v>
      </c>
      <c r="T4" s="6"/>
      <c r="U4" s="6"/>
    </row>
    <row r="5" spans="1:21" ht="15" customHeight="1" x14ac:dyDescent="0.25">
      <c r="A5" s="12" t="s">
        <v>234</v>
      </c>
      <c r="B5" s="12" t="s">
        <v>407</v>
      </c>
      <c r="C5" s="7">
        <v>1</v>
      </c>
      <c r="D5" s="7">
        <f>D4+E4</f>
        <v>367</v>
      </c>
      <c r="E5" s="7">
        <v>32</v>
      </c>
      <c r="F5" s="29" t="s">
        <v>233</v>
      </c>
      <c r="G5" s="12" t="s">
        <v>147</v>
      </c>
      <c r="H5" s="7">
        <v>0</v>
      </c>
      <c r="I5" s="7">
        <v>1</v>
      </c>
      <c r="J5" s="7">
        <v>1</v>
      </c>
      <c r="K5" s="9">
        <f t="shared" si="0"/>
        <v>0</v>
      </c>
      <c r="L5" s="9">
        <f t="shared" si="1"/>
        <v>4294967295</v>
      </c>
      <c r="M5" s="9">
        <f t="shared" ref="M5:M10" si="3">K5*O5+R5</f>
        <v>0</v>
      </c>
      <c r="N5" s="9">
        <f t="shared" ref="N5:N10" si="4">L5*O5+R5</f>
        <v>4294967295</v>
      </c>
      <c r="O5" s="9">
        <f t="shared" ref="O5:O10" si="5">I5/J5</f>
        <v>1</v>
      </c>
      <c r="P5" s="29" t="s">
        <v>51</v>
      </c>
      <c r="Q5" s="12" t="s">
        <v>164</v>
      </c>
      <c r="R5" s="9">
        <f t="shared" si="2"/>
        <v>0</v>
      </c>
      <c r="S5" s="32" t="s">
        <v>51</v>
      </c>
      <c r="T5" s="6"/>
      <c r="U5" s="6"/>
    </row>
    <row r="6" spans="1:21" ht="15" customHeight="1" x14ac:dyDescent="0.25">
      <c r="A6" s="12" t="s">
        <v>235</v>
      </c>
      <c r="B6" s="12" t="s">
        <v>236</v>
      </c>
      <c r="C6" s="7">
        <v>1</v>
      </c>
      <c r="D6" s="7">
        <f t="shared" ref="D6:D68" si="6">D5+E5</f>
        <v>399</v>
      </c>
      <c r="E6" s="7">
        <v>16</v>
      </c>
      <c r="F6" s="29" t="s">
        <v>233</v>
      </c>
      <c r="G6" s="12" t="s">
        <v>160</v>
      </c>
      <c r="H6" s="7">
        <v>0</v>
      </c>
      <c r="I6" s="7">
        <v>1</v>
      </c>
      <c r="J6" s="7">
        <v>1</v>
      </c>
      <c r="K6" s="9">
        <f t="shared" si="0"/>
        <v>0</v>
      </c>
      <c r="L6" s="9">
        <f t="shared" si="1"/>
        <v>65535</v>
      </c>
      <c r="M6" s="9">
        <f t="shared" si="3"/>
        <v>0</v>
      </c>
      <c r="N6" s="9">
        <f t="shared" si="4"/>
        <v>65535</v>
      </c>
      <c r="O6" s="9">
        <f t="shared" si="5"/>
        <v>1</v>
      </c>
      <c r="P6" s="29" t="s">
        <v>408</v>
      </c>
      <c r="Q6" s="12" t="s">
        <v>164</v>
      </c>
      <c r="R6" s="9">
        <f t="shared" si="2"/>
        <v>0</v>
      </c>
      <c r="S6" s="32" t="s">
        <v>51</v>
      </c>
      <c r="T6" s="6"/>
      <c r="U6" s="6"/>
    </row>
    <row r="7" spans="1:21" ht="60" x14ac:dyDescent="0.25">
      <c r="A7" s="12" t="s">
        <v>237</v>
      </c>
      <c r="B7" s="12" t="s">
        <v>238</v>
      </c>
      <c r="C7" s="7">
        <v>1</v>
      </c>
      <c r="D7" s="7">
        <f t="shared" si="6"/>
        <v>415</v>
      </c>
      <c r="E7" s="7">
        <v>8</v>
      </c>
      <c r="F7" s="29" t="s">
        <v>233</v>
      </c>
      <c r="G7" s="12" t="s">
        <v>156</v>
      </c>
      <c r="H7" s="7">
        <v>0</v>
      </c>
      <c r="I7" s="7">
        <v>1</v>
      </c>
      <c r="J7" s="7">
        <v>1</v>
      </c>
      <c r="K7" s="9">
        <f t="shared" si="0"/>
        <v>0</v>
      </c>
      <c r="L7" s="9">
        <f t="shared" si="1"/>
        <v>255</v>
      </c>
      <c r="M7" s="9">
        <f t="shared" si="3"/>
        <v>0</v>
      </c>
      <c r="N7" s="9">
        <f t="shared" si="4"/>
        <v>255</v>
      </c>
      <c r="O7" s="9">
        <f t="shared" si="5"/>
        <v>1</v>
      </c>
      <c r="P7" s="29" t="s">
        <v>51</v>
      </c>
      <c r="Q7" s="12" t="s">
        <v>168</v>
      </c>
      <c r="R7" s="9">
        <f t="shared" si="2"/>
        <v>0</v>
      </c>
      <c r="S7" s="64" t="s">
        <v>239</v>
      </c>
      <c r="T7" s="6"/>
      <c r="U7" s="6"/>
    </row>
    <row r="8" spans="1:21" s="13" customFormat="1" ht="45" x14ac:dyDescent="0.25">
      <c r="A8" s="12" t="s">
        <v>240</v>
      </c>
      <c r="B8" s="12" t="s">
        <v>241</v>
      </c>
      <c r="C8" s="7">
        <v>1</v>
      </c>
      <c r="D8" s="7">
        <f t="shared" si="6"/>
        <v>423</v>
      </c>
      <c r="E8" s="7">
        <v>8</v>
      </c>
      <c r="F8" s="29" t="s">
        <v>233</v>
      </c>
      <c r="G8" s="12" t="s">
        <v>156</v>
      </c>
      <c r="H8" s="7">
        <v>0</v>
      </c>
      <c r="I8" s="7">
        <v>1</v>
      </c>
      <c r="J8" s="7">
        <v>1</v>
      </c>
      <c r="K8" s="9">
        <f t="shared" si="0"/>
        <v>0</v>
      </c>
      <c r="L8" s="9">
        <f t="shared" si="1"/>
        <v>255</v>
      </c>
      <c r="M8" s="9">
        <f t="shared" si="3"/>
        <v>0</v>
      </c>
      <c r="N8" s="9">
        <f t="shared" si="4"/>
        <v>255</v>
      </c>
      <c r="O8" s="9">
        <f t="shared" si="5"/>
        <v>1</v>
      </c>
      <c r="P8" s="29" t="s">
        <v>51</v>
      </c>
      <c r="Q8" s="12" t="s">
        <v>168</v>
      </c>
      <c r="R8" s="9">
        <f t="shared" si="2"/>
        <v>0</v>
      </c>
      <c r="S8" s="64" t="s">
        <v>242</v>
      </c>
    </row>
    <row r="9" spans="1:21" ht="19.149999999999999" customHeight="1" x14ac:dyDescent="0.25">
      <c r="A9" s="12" t="s">
        <v>243</v>
      </c>
      <c r="B9" s="12" t="s">
        <v>166</v>
      </c>
      <c r="C9" s="7">
        <v>1</v>
      </c>
      <c r="D9" s="7">
        <f t="shared" si="6"/>
        <v>431</v>
      </c>
      <c r="E9" s="7">
        <v>16</v>
      </c>
      <c r="F9" s="29" t="s">
        <v>233</v>
      </c>
      <c r="G9" s="12" t="s">
        <v>160</v>
      </c>
      <c r="H9" s="7">
        <v>0</v>
      </c>
      <c r="I9" s="7">
        <v>1</v>
      </c>
      <c r="J9" s="7">
        <v>1</v>
      </c>
      <c r="K9" s="9">
        <f t="shared" si="0"/>
        <v>0</v>
      </c>
      <c r="L9" s="9">
        <f>IF(MID(G9,1,1)="u",2^(E9/C9)-1,(2^(E9/C9)-1)/2)</f>
        <v>65535</v>
      </c>
      <c r="M9" s="9">
        <f t="shared" si="3"/>
        <v>0</v>
      </c>
      <c r="N9" s="9">
        <f t="shared" si="4"/>
        <v>65535</v>
      </c>
      <c r="O9" s="9">
        <f t="shared" si="5"/>
        <v>1</v>
      </c>
      <c r="P9" s="29" t="s">
        <v>51</v>
      </c>
      <c r="Q9" s="12" t="s">
        <v>244</v>
      </c>
      <c r="R9" s="9">
        <f t="shared" si="2"/>
        <v>0</v>
      </c>
      <c r="S9" s="32" t="s">
        <v>51</v>
      </c>
      <c r="T9" s="6"/>
      <c r="U9" s="6"/>
    </row>
    <row r="10" spans="1:21" s="13" customFormat="1" ht="135" x14ac:dyDescent="0.25">
      <c r="A10" s="12" t="s">
        <v>245</v>
      </c>
      <c r="B10" s="12" t="s">
        <v>246</v>
      </c>
      <c r="C10" s="7">
        <v>1</v>
      </c>
      <c r="D10" s="7">
        <f t="shared" si="6"/>
        <v>447</v>
      </c>
      <c r="E10" s="7">
        <v>8</v>
      </c>
      <c r="F10" s="29" t="s">
        <v>233</v>
      </c>
      <c r="G10" s="12" t="s">
        <v>156</v>
      </c>
      <c r="H10" s="7">
        <v>0</v>
      </c>
      <c r="I10" s="7">
        <v>1</v>
      </c>
      <c r="J10" s="7">
        <v>1</v>
      </c>
      <c r="K10" s="9">
        <f t="shared" si="0"/>
        <v>0</v>
      </c>
      <c r="L10" s="9">
        <f>IF(MID(G10,1,1)="u",2^(E10/C10)-1,(2^(E10/C10)-1)/2)</f>
        <v>255</v>
      </c>
      <c r="M10" s="9">
        <f t="shared" si="3"/>
        <v>0</v>
      </c>
      <c r="N10" s="9">
        <f t="shared" si="4"/>
        <v>255</v>
      </c>
      <c r="O10" s="9">
        <f t="shared" si="5"/>
        <v>1</v>
      </c>
      <c r="P10" s="29" t="s">
        <v>51</v>
      </c>
      <c r="Q10" s="12" t="s">
        <v>244</v>
      </c>
      <c r="R10" s="9">
        <f t="shared" si="2"/>
        <v>0</v>
      </c>
      <c r="S10" s="64" t="s">
        <v>247</v>
      </c>
    </row>
    <row r="11" spans="1:21" s="13" customFormat="1" ht="15" customHeight="1" x14ac:dyDescent="0.25">
      <c r="A11" s="12" t="s">
        <v>248</v>
      </c>
      <c r="B11" s="12" t="s">
        <v>409</v>
      </c>
      <c r="C11" s="7">
        <v>1</v>
      </c>
      <c r="D11" s="7">
        <f t="shared" si="6"/>
        <v>455</v>
      </c>
      <c r="E11" s="7">
        <v>32</v>
      </c>
      <c r="F11" s="29" t="s">
        <v>233</v>
      </c>
      <c r="G11" s="12" t="s">
        <v>163</v>
      </c>
      <c r="H11" s="7">
        <v>0</v>
      </c>
      <c r="I11" s="7">
        <v>1</v>
      </c>
      <c r="J11" s="7">
        <v>1</v>
      </c>
      <c r="K11" s="9">
        <v>-1600</v>
      </c>
      <c r="L11" s="9">
        <v>1600</v>
      </c>
      <c r="M11" s="9" t="s">
        <v>51</v>
      </c>
      <c r="N11" s="9" t="s">
        <v>51</v>
      </c>
      <c r="O11" s="9" t="s">
        <v>51</v>
      </c>
      <c r="P11" s="29" t="s">
        <v>164</v>
      </c>
      <c r="Q11" s="12" t="s">
        <v>164</v>
      </c>
      <c r="R11" s="9">
        <f t="shared" si="2"/>
        <v>0</v>
      </c>
      <c r="S11" s="32" t="s">
        <v>51</v>
      </c>
    </row>
    <row r="12" spans="1:21" ht="15" customHeight="1" x14ac:dyDescent="0.25">
      <c r="A12" s="12" t="s">
        <v>249</v>
      </c>
      <c r="B12" s="12" t="s">
        <v>250</v>
      </c>
      <c r="C12" s="7">
        <v>1</v>
      </c>
      <c r="D12" s="7">
        <f t="shared" si="6"/>
        <v>487</v>
      </c>
      <c r="E12" s="7">
        <v>32</v>
      </c>
      <c r="F12" s="29" t="s">
        <v>233</v>
      </c>
      <c r="G12" s="12" t="s">
        <v>163</v>
      </c>
      <c r="H12" s="7">
        <v>0</v>
      </c>
      <c r="I12" s="7">
        <v>1</v>
      </c>
      <c r="J12" s="7">
        <v>1</v>
      </c>
      <c r="K12" s="9">
        <v>0</v>
      </c>
      <c r="L12" s="9" t="s">
        <v>575</v>
      </c>
      <c r="M12" s="9" t="s">
        <v>51</v>
      </c>
      <c r="N12" s="9" t="s">
        <v>51</v>
      </c>
      <c r="O12" s="9" t="s">
        <v>51</v>
      </c>
      <c r="P12" s="29" t="s">
        <v>164</v>
      </c>
      <c r="Q12" s="12" t="s">
        <v>164</v>
      </c>
      <c r="R12" s="9">
        <f t="shared" si="2"/>
        <v>0</v>
      </c>
      <c r="S12" s="32" t="s">
        <v>51</v>
      </c>
      <c r="T12" s="6"/>
      <c r="U12" s="6"/>
    </row>
    <row r="13" spans="1:21" ht="15" customHeight="1" x14ac:dyDescent="0.25">
      <c r="A13" s="12" t="s">
        <v>251</v>
      </c>
      <c r="B13" s="12" t="s">
        <v>410</v>
      </c>
      <c r="C13" s="7">
        <v>1</v>
      </c>
      <c r="D13" s="7">
        <f t="shared" si="6"/>
        <v>519</v>
      </c>
      <c r="E13" s="7">
        <v>32</v>
      </c>
      <c r="F13" s="29" t="s">
        <v>233</v>
      </c>
      <c r="G13" s="12" t="s">
        <v>163</v>
      </c>
      <c r="H13" s="7">
        <v>0</v>
      </c>
      <c r="I13" s="7">
        <v>1</v>
      </c>
      <c r="J13" s="7">
        <v>1</v>
      </c>
      <c r="K13" s="9">
        <v>-1600</v>
      </c>
      <c r="L13" s="9">
        <v>1600</v>
      </c>
      <c r="M13" s="9" t="s">
        <v>51</v>
      </c>
      <c r="N13" s="9" t="s">
        <v>51</v>
      </c>
      <c r="O13" s="9" t="s">
        <v>51</v>
      </c>
      <c r="P13" s="29" t="s">
        <v>164</v>
      </c>
      <c r="Q13" s="12" t="s">
        <v>168</v>
      </c>
      <c r="R13" s="9">
        <f t="shared" si="2"/>
        <v>0</v>
      </c>
      <c r="S13" s="32" t="s">
        <v>51</v>
      </c>
      <c r="T13" s="6"/>
      <c r="U13" s="6"/>
    </row>
    <row r="14" spans="1:21" ht="15" customHeight="1" x14ac:dyDescent="0.25">
      <c r="A14" s="12" t="s">
        <v>252</v>
      </c>
      <c r="B14" s="12" t="s">
        <v>253</v>
      </c>
      <c r="C14" s="7">
        <v>1</v>
      </c>
      <c r="D14" s="7">
        <f t="shared" si="6"/>
        <v>551</v>
      </c>
      <c r="E14" s="7">
        <v>32</v>
      </c>
      <c r="F14" s="29" t="s">
        <v>233</v>
      </c>
      <c r="G14" s="12" t="s">
        <v>163</v>
      </c>
      <c r="H14" s="7">
        <v>0</v>
      </c>
      <c r="I14" s="7">
        <v>1</v>
      </c>
      <c r="J14" s="7">
        <v>1</v>
      </c>
      <c r="K14" s="9">
        <v>0</v>
      </c>
      <c r="L14" s="9" t="s">
        <v>575</v>
      </c>
      <c r="M14" s="9" t="s">
        <v>51</v>
      </c>
      <c r="N14" s="9" t="s">
        <v>51</v>
      </c>
      <c r="O14" s="9" t="s">
        <v>51</v>
      </c>
      <c r="P14" s="29" t="s">
        <v>164</v>
      </c>
      <c r="Q14" s="12" t="s">
        <v>168</v>
      </c>
      <c r="R14" s="9">
        <f t="shared" si="2"/>
        <v>0</v>
      </c>
      <c r="S14" s="32" t="s">
        <v>51</v>
      </c>
      <c r="T14" s="6"/>
      <c r="U14" s="6"/>
    </row>
    <row r="15" spans="1:21" ht="15" customHeight="1" x14ac:dyDescent="0.25">
      <c r="A15" s="12" t="s">
        <v>254</v>
      </c>
      <c r="B15" s="12" t="s">
        <v>411</v>
      </c>
      <c r="C15" s="7">
        <v>1</v>
      </c>
      <c r="D15" s="7">
        <f t="shared" si="6"/>
        <v>583</v>
      </c>
      <c r="E15" s="7">
        <v>32</v>
      </c>
      <c r="F15" s="29" t="s">
        <v>233</v>
      </c>
      <c r="G15" s="12" t="s">
        <v>163</v>
      </c>
      <c r="H15" s="7">
        <v>0</v>
      </c>
      <c r="I15" s="7">
        <v>1</v>
      </c>
      <c r="J15" s="7">
        <v>1</v>
      </c>
      <c r="K15" s="9">
        <v>-1600</v>
      </c>
      <c r="L15" s="9">
        <v>1600</v>
      </c>
      <c r="M15" s="9" t="s">
        <v>51</v>
      </c>
      <c r="N15" s="9" t="s">
        <v>51</v>
      </c>
      <c r="O15" s="9" t="s">
        <v>51</v>
      </c>
      <c r="P15" s="29" t="s">
        <v>164</v>
      </c>
      <c r="Q15" s="12" t="s">
        <v>244</v>
      </c>
      <c r="R15" s="9">
        <f t="shared" si="2"/>
        <v>0</v>
      </c>
      <c r="S15" s="32" t="s">
        <v>51</v>
      </c>
      <c r="T15" s="6"/>
      <c r="U15" s="6"/>
    </row>
    <row r="16" spans="1:21" ht="15" customHeight="1" x14ac:dyDescent="0.25">
      <c r="A16" s="12" t="s">
        <v>255</v>
      </c>
      <c r="B16" s="12" t="s">
        <v>256</v>
      </c>
      <c r="C16" s="7">
        <v>1</v>
      </c>
      <c r="D16" s="7">
        <f t="shared" si="6"/>
        <v>615</v>
      </c>
      <c r="E16" s="7">
        <v>32</v>
      </c>
      <c r="F16" s="29" t="s">
        <v>233</v>
      </c>
      <c r="G16" s="12" t="s">
        <v>163</v>
      </c>
      <c r="H16" s="7">
        <v>0</v>
      </c>
      <c r="I16" s="7">
        <v>1</v>
      </c>
      <c r="J16" s="7">
        <v>1</v>
      </c>
      <c r="K16" s="9">
        <v>0</v>
      </c>
      <c r="L16" s="9" t="s">
        <v>575</v>
      </c>
      <c r="M16" s="9" t="s">
        <v>51</v>
      </c>
      <c r="N16" s="9" t="s">
        <v>51</v>
      </c>
      <c r="O16" s="9" t="s">
        <v>51</v>
      </c>
      <c r="P16" s="29" t="s">
        <v>164</v>
      </c>
      <c r="Q16" s="12" t="s">
        <v>244</v>
      </c>
      <c r="R16" s="9">
        <f t="shared" si="2"/>
        <v>0</v>
      </c>
      <c r="S16" s="32" t="s">
        <v>51</v>
      </c>
      <c r="T16" s="6"/>
      <c r="U16" s="6"/>
    </row>
    <row r="17" spans="1:21" ht="15" customHeight="1" x14ac:dyDescent="0.25">
      <c r="A17" s="12" t="s">
        <v>257</v>
      </c>
      <c r="B17" s="12" t="s">
        <v>258</v>
      </c>
      <c r="C17" s="7">
        <v>1</v>
      </c>
      <c r="D17" s="7">
        <f t="shared" si="6"/>
        <v>647</v>
      </c>
      <c r="E17" s="7">
        <v>32</v>
      </c>
      <c r="F17" s="29" t="s">
        <v>233</v>
      </c>
      <c r="G17" s="12" t="s">
        <v>163</v>
      </c>
      <c r="H17" s="7">
        <v>0</v>
      </c>
      <c r="I17" s="7">
        <v>1</v>
      </c>
      <c r="J17" s="7">
        <v>1</v>
      </c>
      <c r="K17" s="9">
        <v>0</v>
      </c>
      <c r="L17" s="9" t="s">
        <v>575</v>
      </c>
      <c r="M17" s="9" t="s">
        <v>51</v>
      </c>
      <c r="N17" s="9" t="s">
        <v>51</v>
      </c>
      <c r="O17" s="9" t="s">
        <v>51</v>
      </c>
      <c r="P17" s="29" t="s">
        <v>259</v>
      </c>
      <c r="Q17" s="12" t="s">
        <v>164</v>
      </c>
      <c r="R17" s="9">
        <f t="shared" si="2"/>
        <v>0</v>
      </c>
      <c r="S17" s="32" t="s">
        <v>51</v>
      </c>
      <c r="T17" s="6"/>
      <c r="U17" s="6"/>
    </row>
    <row r="18" spans="1:21" ht="15" customHeight="1" x14ac:dyDescent="0.25">
      <c r="A18" s="12" t="s">
        <v>260</v>
      </c>
      <c r="B18" s="12" t="s">
        <v>261</v>
      </c>
      <c r="C18" s="7">
        <v>1</v>
      </c>
      <c r="D18" s="7">
        <f t="shared" si="6"/>
        <v>679</v>
      </c>
      <c r="E18" s="7">
        <v>32</v>
      </c>
      <c r="F18" s="29" t="s">
        <v>233</v>
      </c>
      <c r="G18" s="12" t="s">
        <v>163</v>
      </c>
      <c r="H18" s="7">
        <v>0</v>
      </c>
      <c r="I18" s="7">
        <v>1</v>
      </c>
      <c r="J18" s="7">
        <v>1</v>
      </c>
      <c r="K18" s="109">
        <v>-3141</v>
      </c>
      <c r="L18" s="109">
        <v>3141</v>
      </c>
      <c r="M18" s="9" t="s">
        <v>51</v>
      </c>
      <c r="N18" s="9" t="s">
        <v>51</v>
      </c>
      <c r="O18" s="9" t="s">
        <v>51</v>
      </c>
      <c r="P18" s="29" t="s">
        <v>176</v>
      </c>
      <c r="Q18" s="12" t="s">
        <v>164</v>
      </c>
      <c r="R18" s="9">
        <f t="shared" si="2"/>
        <v>0</v>
      </c>
      <c r="S18" s="32" t="s">
        <v>51</v>
      </c>
      <c r="T18" s="6"/>
      <c r="U18" s="6"/>
    </row>
    <row r="19" spans="1:21" x14ac:dyDescent="0.25">
      <c r="A19" s="12" t="s">
        <v>263</v>
      </c>
      <c r="B19" s="12" t="s">
        <v>264</v>
      </c>
      <c r="C19" s="7">
        <v>1</v>
      </c>
      <c r="D19" s="7">
        <f t="shared" si="6"/>
        <v>711</v>
      </c>
      <c r="E19" s="7">
        <v>32</v>
      </c>
      <c r="F19" s="29" t="s">
        <v>233</v>
      </c>
      <c r="G19" s="12" t="s">
        <v>163</v>
      </c>
      <c r="H19" s="7">
        <v>0</v>
      </c>
      <c r="I19" s="7">
        <v>1</v>
      </c>
      <c r="J19" s="7">
        <v>1</v>
      </c>
      <c r="K19" s="9">
        <v>0</v>
      </c>
      <c r="L19" s="9" t="s">
        <v>575</v>
      </c>
      <c r="M19" s="9" t="s">
        <v>51</v>
      </c>
      <c r="N19" s="9" t="s">
        <v>51</v>
      </c>
      <c r="O19" s="9" t="s">
        <v>51</v>
      </c>
      <c r="P19" s="29" t="s">
        <v>176</v>
      </c>
      <c r="Q19" s="12" t="s">
        <v>51</v>
      </c>
      <c r="R19" s="9">
        <f t="shared" si="2"/>
        <v>0</v>
      </c>
      <c r="S19" s="12" t="s">
        <v>51</v>
      </c>
      <c r="T19" s="6"/>
      <c r="U19" s="6"/>
    </row>
    <row r="20" spans="1:21" x14ac:dyDescent="0.25">
      <c r="A20" s="12" t="s">
        <v>265</v>
      </c>
      <c r="B20" s="12" t="s">
        <v>412</v>
      </c>
      <c r="C20" s="7">
        <v>1</v>
      </c>
      <c r="D20" s="7">
        <f>D19+E19</f>
        <v>743</v>
      </c>
      <c r="E20" s="7">
        <v>8</v>
      </c>
      <c r="F20" s="29" t="s">
        <v>233</v>
      </c>
      <c r="G20" s="12" t="s">
        <v>156</v>
      </c>
      <c r="H20" s="7">
        <v>0</v>
      </c>
      <c r="I20" s="7">
        <v>1</v>
      </c>
      <c r="J20" s="7">
        <f t="shared" ref="J20:J32" si="7">2^(E20/C20)-1</f>
        <v>255</v>
      </c>
      <c r="K20" s="7">
        <f>IF(MID(G20,1,1)="u",0,-(2^(E20/C20)-2)/2)</f>
        <v>0</v>
      </c>
      <c r="L20" s="7">
        <f>IF(MID(G20,1,1)="u",2^(E20/C20)-1,(2^(E20/C20)-1)/2)</f>
        <v>255</v>
      </c>
      <c r="M20" s="7" t="s">
        <v>51</v>
      </c>
      <c r="N20" s="7" t="s">
        <v>51</v>
      </c>
      <c r="O20" s="9" t="s">
        <v>51</v>
      </c>
      <c r="P20" s="29" t="s">
        <v>51</v>
      </c>
      <c r="Q20" s="12" t="s">
        <v>176</v>
      </c>
      <c r="R20" s="7">
        <f t="shared" si="2"/>
        <v>0</v>
      </c>
      <c r="S20" s="33" t="s">
        <v>51</v>
      </c>
      <c r="T20" s="6"/>
      <c r="U20" s="6"/>
    </row>
    <row r="21" spans="1:21" s="13" customFormat="1" ht="15" customHeight="1" x14ac:dyDescent="0.25">
      <c r="A21" s="12" t="s">
        <v>266</v>
      </c>
      <c r="B21" s="12" t="s">
        <v>267</v>
      </c>
      <c r="C21" s="7">
        <v>1</v>
      </c>
      <c r="D21" s="7">
        <f>D20+E20</f>
        <v>751</v>
      </c>
      <c r="E21" s="7">
        <v>32</v>
      </c>
      <c r="F21" s="29" t="s">
        <v>233</v>
      </c>
      <c r="G21" s="12" t="s">
        <v>163</v>
      </c>
      <c r="H21" s="7">
        <v>0</v>
      </c>
      <c r="I21" s="7">
        <v>1</v>
      </c>
      <c r="J21" s="7">
        <v>1</v>
      </c>
      <c r="K21" s="9">
        <v>0</v>
      </c>
      <c r="L21" s="9">
        <v>100</v>
      </c>
      <c r="M21" s="9" t="s">
        <v>51</v>
      </c>
      <c r="N21" s="9" t="s">
        <v>51</v>
      </c>
      <c r="O21" s="9" t="s">
        <v>51</v>
      </c>
      <c r="P21" s="29" t="s">
        <v>218</v>
      </c>
      <c r="Q21" s="12" t="s">
        <v>213</v>
      </c>
      <c r="R21" s="9">
        <f t="shared" si="2"/>
        <v>0</v>
      </c>
      <c r="S21" s="33" t="s">
        <v>51</v>
      </c>
    </row>
    <row r="22" spans="1:21" s="13" customFormat="1" ht="15" customHeight="1" x14ac:dyDescent="0.25">
      <c r="A22" s="12" t="s">
        <v>268</v>
      </c>
      <c r="B22" s="12" t="s">
        <v>412</v>
      </c>
      <c r="C22" s="7">
        <v>1</v>
      </c>
      <c r="D22" s="7">
        <f t="shared" si="6"/>
        <v>783</v>
      </c>
      <c r="E22" s="7">
        <v>32</v>
      </c>
      <c r="F22" s="29" t="s">
        <v>233</v>
      </c>
      <c r="G22" s="12" t="s">
        <v>163</v>
      </c>
      <c r="H22" s="7">
        <v>0</v>
      </c>
      <c r="I22" s="7">
        <v>1</v>
      </c>
      <c r="J22" s="7">
        <v>1</v>
      </c>
      <c r="K22" s="9">
        <v>0</v>
      </c>
      <c r="L22" s="9">
        <v>100</v>
      </c>
      <c r="M22" s="9" t="s">
        <v>51</v>
      </c>
      <c r="N22" s="9" t="s">
        <v>51</v>
      </c>
      <c r="O22" s="9" t="s">
        <v>51</v>
      </c>
      <c r="P22" s="12" t="s">
        <v>218</v>
      </c>
      <c r="Q22" s="12" t="s">
        <v>51</v>
      </c>
      <c r="R22" s="9">
        <f t="shared" si="2"/>
        <v>0</v>
      </c>
      <c r="S22" s="33" t="s">
        <v>51</v>
      </c>
    </row>
    <row r="23" spans="1:21" s="13" customFormat="1" ht="15" customHeight="1" x14ac:dyDescent="0.25">
      <c r="A23" s="12" t="s">
        <v>269</v>
      </c>
      <c r="B23" s="12" t="s">
        <v>413</v>
      </c>
      <c r="C23" s="7">
        <v>1</v>
      </c>
      <c r="D23" s="7">
        <f t="shared" si="6"/>
        <v>815</v>
      </c>
      <c r="E23" s="7">
        <v>8</v>
      </c>
      <c r="F23" s="29" t="s">
        <v>233</v>
      </c>
      <c r="G23" s="12" t="s">
        <v>156</v>
      </c>
      <c r="H23" s="7">
        <v>0</v>
      </c>
      <c r="I23" s="7">
        <v>100</v>
      </c>
      <c r="J23" s="7">
        <f t="shared" si="7"/>
        <v>255</v>
      </c>
      <c r="K23" s="7">
        <f t="shared" si="0"/>
        <v>0</v>
      </c>
      <c r="L23" s="7">
        <v>100</v>
      </c>
      <c r="M23" s="9">
        <f t="shared" ref="M23:M32" si="8">K23*O23+R23</f>
        <v>0</v>
      </c>
      <c r="N23" s="9">
        <f t="shared" ref="N23:N32" si="9">L23*O23+R23</f>
        <v>100</v>
      </c>
      <c r="O23" s="59">
        <v>1</v>
      </c>
      <c r="P23" s="12" t="s">
        <v>218</v>
      </c>
      <c r="Q23" s="12" t="s">
        <v>51</v>
      </c>
      <c r="R23" s="9">
        <f t="shared" si="2"/>
        <v>0</v>
      </c>
      <c r="S23" s="33" t="s">
        <v>51</v>
      </c>
    </row>
    <row r="24" spans="1:21" s="13" customFormat="1" x14ac:dyDescent="0.25">
      <c r="A24" s="12" t="s">
        <v>270</v>
      </c>
      <c r="B24" s="12" t="s">
        <v>414</v>
      </c>
      <c r="C24" s="7">
        <v>1</v>
      </c>
      <c r="D24" s="7">
        <f t="shared" si="6"/>
        <v>823</v>
      </c>
      <c r="E24" s="7">
        <v>8</v>
      </c>
      <c r="F24" s="29" t="s">
        <v>233</v>
      </c>
      <c r="G24" s="12" t="s">
        <v>156</v>
      </c>
      <c r="H24" s="7">
        <v>0</v>
      </c>
      <c r="I24" s="7">
        <v>100</v>
      </c>
      <c r="J24" s="7">
        <f t="shared" si="7"/>
        <v>255</v>
      </c>
      <c r="K24" s="7">
        <f t="shared" si="0"/>
        <v>0</v>
      </c>
      <c r="L24" s="7">
        <v>100</v>
      </c>
      <c r="M24" s="9">
        <f t="shared" si="8"/>
        <v>0</v>
      </c>
      <c r="N24" s="9">
        <f t="shared" si="9"/>
        <v>100</v>
      </c>
      <c r="O24" s="59">
        <v>1</v>
      </c>
      <c r="P24" s="12" t="s">
        <v>218</v>
      </c>
      <c r="Q24" s="12" t="s">
        <v>51</v>
      </c>
      <c r="R24" s="9">
        <f t="shared" si="2"/>
        <v>0</v>
      </c>
      <c r="S24" s="33" t="s">
        <v>51</v>
      </c>
    </row>
    <row r="25" spans="1:21" s="13" customFormat="1" x14ac:dyDescent="0.25">
      <c r="A25" s="12" t="s">
        <v>271</v>
      </c>
      <c r="B25" s="12" t="s">
        <v>415</v>
      </c>
      <c r="C25" s="7">
        <v>1</v>
      </c>
      <c r="D25" s="7">
        <f t="shared" si="6"/>
        <v>831</v>
      </c>
      <c r="E25" s="7">
        <v>8</v>
      </c>
      <c r="F25" s="29" t="s">
        <v>233</v>
      </c>
      <c r="G25" s="12" t="s">
        <v>156</v>
      </c>
      <c r="H25" s="7">
        <v>0</v>
      </c>
      <c r="I25" s="7">
        <v>100</v>
      </c>
      <c r="J25" s="7">
        <f t="shared" si="7"/>
        <v>255</v>
      </c>
      <c r="K25" s="7">
        <f t="shared" si="0"/>
        <v>0</v>
      </c>
      <c r="L25" s="7">
        <v>100</v>
      </c>
      <c r="M25" s="9">
        <f t="shared" si="8"/>
        <v>0</v>
      </c>
      <c r="N25" s="9">
        <f t="shared" si="9"/>
        <v>100</v>
      </c>
      <c r="O25" s="59">
        <v>1</v>
      </c>
      <c r="P25" s="12" t="s">
        <v>218</v>
      </c>
      <c r="Q25" s="12" t="s">
        <v>51</v>
      </c>
      <c r="R25" s="9">
        <f t="shared" si="2"/>
        <v>0</v>
      </c>
      <c r="S25" s="33" t="s">
        <v>51</v>
      </c>
    </row>
    <row r="26" spans="1:21" x14ac:dyDescent="0.25">
      <c r="A26" s="12" t="s">
        <v>272</v>
      </c>
      <c r="B26" s="12" t="s">
        <v>416</v>
      </c>
      <c r="C26" s="7">
        <v>1</v>
      </c>
      <c r="D26" s="7">
        <f t="shared" si="6"/>
        <v>839</v>
      </c>
      <c r="E26" s="7">
        <v>8</v>
      </c>
      <c r="F26" s="29" t="s">
        <v>233</v>
      </c>
      <c r="G26" s="12" t="s">
        <v>156</v>
      </c>
      <c r="H26" s="7">
        <v>0</v>
      </c>
      <c r="I26" s="7">
        <v>100</v>
      </c>
      <c r="J26" s="7">
        <f t="shared" si="7"/>
        <v>255</v>
      </c>
      <c r="K26" s="7">
        <f t="shared" si="0"/>
        <v>0</v>
      </c>
      <c r="L26" s="7">
        <v>100</v>
      </c>
      <c r="M26" s="9">
        <f t="shared" si="8"/>
        <v>0</v>
      </c>
      <c r="N26" s="9">
        <f t="shared" si="9"/>
        <v>100</v>
      </c>
      <c r="O26" s="59">
        <v>1</v>
      </c>
      <c r="P26" s="12" t="s">
        <v>218</v>
      </c>
      <c r="Q26" s="12" t="s">
        <v>51</v>
      </c>
      <c r="R26" s="9">
        <f t="shared" si="2"/>
        <v>0</v>
      </c>
      <c r="S26" s="33" t="s">
        <v>51</v>
      </c>
    </row>
    <row r="27" spans="1:21" x14ac:dyDescent="0.25">
      <c r="A27" s="12" t="s">
        <v>273</v>
      </c>
      <c r="B27" s="12" t="s">
        <v>417</v>
      </c>
      <c r="C27" s="7">
        <v>1</v>
      </c>
      <c r="D27" s="7">
        <f t="shared" si="6"/>
        <v>847</v>
      </c>
      <c r="E27" s="7">
        <v>8</v>
      </c>
      <c r="F27" s="29" t="s">
        <v>233</v>
      </c>
      <c r="G27" s="12" t="s">
        <v>156</v>
      </c>
      <c r="H27" s="7">
        <v>0</v>
      </c>
      <c r="I27" s="7">
        <v>100</v>
      </c>
      <c r="J27" s="7">
        <f t="shared" si="7"/>
        <v>255</v>
      </c>
      <c r="K27" s="7">
        <f t="shared" si="0"/>
        <v>0</v>
      </c>
      <c r="L27" s="7">
        <v>100</v>
      </c>
      <c r="M27" s="9">
        <f t="shared" si="8"/>
        <v>0</v>
      </c>
      <c r="N27" s="9">
        <f t="shared" si="9"/>
        <v>100</v>
      </c>
      <c r="O27" s="59">
        <v>1</v>
      </c>
      <c r="P27" s="12" t="s">
        <v>218</v>
      </c>
      <c r="Q27" s="12" t="s">
        <v>51</v>
      </c>
      <c r="R27" s="9">
        <f t="shared" si="2"/>
        <v>0</v>
      </c>
      <c r="S27" s="33" t="s">
        <v>51</v>
      </c>
    </row>
    <row r="28" spans="1:21" x14ac:dyDescent="0.25">
      <c r="A28" s="12" t="s">
        <v>274</v>
      </c>
      <c r="B28" s="12" t="s">
        <v>418</v>
      </c>
      <c r="C28" s="7">
        <v>1</v>
      </c>
      <c r="D28" s="7">
        <f t="shared" si="6"/>
        <v>855</v>
      </c>
      <c r="E28" s="7">
        <v>8</v>
      </c>
      <c r="F28" s="29" t="s">
        <v>233</v>
      </c>
      <c r="G28" s="12" t="s">
        <v>156</v>
      </c>
      <c r="H28" s="7">
        <v>0</v>
      </c>
      <c r="I28" s="7">
        <v>100</v>
      </c>
      <c r="J28" s="7">
        <f t="shared" si="7"/>
        <v>255</v>
      </c>
      <c r="K28" s="7">
        <f t="shared" si="0"/>
        <v>0</v>
      </c>
      <c r="L28" s="7">
        <v>100</v>
      </c>
      <c r="M28" s="9">
        <f t="shared" si="8"/>
        <v>0</v>
      </c>
      <c r="N28" s="9">
        <f t="shared" si="9"/>
        <v>100</v>
      </c>
      <c r="O28" s="59">
        <v>1</v>
      </c>
      <c r="P28" s="12" t="s">
        <v>218</v>
      </c>
      <c r="Q28" s="12" t="s">
        <v>51</v>
      </c>
      <c r="R28" s="9">
        <f t="shared" si="2"/>
        <v>0</v>
      </c>
      <c r="S28" s="33" t="s">
        <v>51</v>
      </c>
    </row>
    <row r="29" spans="1:21" x14ac:dyDescent="0.25">
      <c r="A29" s="12" t="s">
        <v>275</v>
      </c>
      <c r="B29" s="12" t="s">
        <v>419</v>
      </c>
      <c r="C29" s="7">
        <v>1</v>
      </c>
      <c r="D29" s="7">
        <f t="shared" si="6"/>
        <v>863</v>
      </c>
      <c r="E29" s="7">
        <v>8</v>
      </c>
      <c r="F29" s="29" t="s">
        <v>233</v>
      </c>
      <c r="G29" s="12" t="s">
        <v>156</v>
      </c>
      <c r="H29" s="7">
        <v>0</v>
      </c>
      <c r="I29" s="7">
        <v>100</v>
      </c>
      <c r="J29" s="7">
        <f t="shared" si="7"/>
        <v>255</v>
      </c>
      <c r="K29" s="7">
        <f t="shared" si="0"/>
        <v>0</v>
      </c>
      <c r="L29" s="7">
        <v>100</v>
      </c>
      <c r="M29" s="9">
        <f t="shared" si="8"/>
        <v>0</v>
      </c>
      <c r="N29" s="9">
        <f t="shared" si="9"/>
        <v>100</v>
      </c>
      <c r="O29" s="59">
        <v>1</v>
      </c>
      <c r="P29" s="12" t="s">
        <v>218</v>
      </c>
      <c r="Q29" s="12" t="s">
        <v>51</v>
      </c>
      <c r="R29" s="9">
        <f t="shared" si="2"/>
        <v>0</v>
      </c>
      <c r="S29" s="33" t="s">
        <v>51</v>
      </c>
    </row>
    <row r="30" spans="1:21" x14ac:dyDescent="0.25">
      <c r="A30" s="12" t="s">
        <v>276</v>
      </c>
      <c r="B30" s="12" t="s">
        <v>420</v>
      </c>
      <c r="C30" s="7">
        <v>1</v>
      </c>
      <c r="D30" s="7">
        <f t="shared" si="6"/>
        <v>871</v>
      </c>
      <c r="E30" s="7">
        <v>8</v>
      </c>
      <c r="F30" s="29" t="s">
        <v>233</v>
      </c>
      <c r="G30" s="12" t="s">
        <v>156</v>
      </c>
      <c r="H30" s="7">
        <v>0</v>
      </c>
      <c r="I30" s="7">
        <v>100</v>
      </c>
      <c r="J30" s="7">
        <f t="shared" si="7"/>
        <v>255</v>
      </c>
      <c r="K30" s="7">
        <f t="shared" si="0"/>
        <v>0</v>
      </c>
      <c r="L30" s="7">
        <v>100</v>
      </c>
      <c r="M30" s="9">
        <f t="shared" si="8"/>
        <v>0</v>
      </c>
      <c r="N30" s="9">
        <f t="shared" si="9"/>
        <v>100</v>
      </c>
      <c r="O30" s="59">
        <v>1</v>
      </c>
      <c r="P30" s="12" t="s">
        <v>218</v>
      </c>
      <c r="Q30" s="12" t="s">
        <v>51</v>
      </c>
      <c r="R30" s="9">
        <f t="shared" si="2"/>
        <v>0</v>
      </c>
      <c r="S30" s="33" t="s">
        <v>51</v>
      </c>
    </row>
    <row r="31" spans="1:21" x14ac:dyDescent="0.25">
      <c r="A31" s="12" t="s">
        <v>277</v>
      </c>
      <c r="B31" s="12" t="s">
        <v>412</v>
      </c>
      <c r="C31" s="7">
        <v>1</v>
      </c>
      <c r="D31" s="7">
        <f t="shared" si="6"/>
        <v>879</v>
      </c>
      <c r="E31" s="7">
        <v>8</v>
      </c>
      <c r="F31" s="29" t="s">
        <v>233</v>
      </c>
      <c r="G31" s="12" t="s">
        <v>156</v>
      </c>
      <c r="H31" s="7">
        <v>0</v>
      </c>
      <c r="I31" s="7">
        <v>100</v>
      </c>
      <c r="J31" s="7">
        <f t="shared" si="7"/>
        <v>255</v>
      </c>
      <c r="K31" s="7">
        <f t="shared" si="0"/>
        <v>0</v>
      </c>
      <c r="L31" s="7">
        <v>100</v>
      </c>
      <c r="M31" s="9">
        <f t="shared" si="8"/>
        <v>0</v>
      </c>
      <c r="N31" s="9">
        <f t="shared" si="9"/>
        <v>100</v>
      </c>
      <c r="O31" s="59">
        <v>1</v>
      </c>
      <c r="P31" s="12" t="s">
        <v>218</v>
      </c>
      <c r="Q31" s="12" t="s">
        <v>51</v>
      </c>
      <c r="R31" s="9">
        <f t="shared" si="2"/>
        <v>0</v>
      </c>
      <c r="S31" s="33" t="s">
        <v>51</v>
      </c>
    </row>
    <row r="32" spans="1:21" x14ac:dyDescent="0.25">
      <c r="A32" s="12" t="s">
        <v>278</v>
      </c>
      <c r="B32" s="12" t="s">
        <v>412</v>
      </c>
      <c r="C32" s="7">
        <v>1</v>
      </c>
      <c r="D32" s="7">
        <f t="shared" si="6"/>
        <v>887</v>
      </c>
      <c r="E32" s="7">
        <v>8</v>
      </c>
      <c r="F32" s="29" t="s">
        <v>233</v>
      </c>
      <c r="G32" s="12" t="s">
        <v>156</v>
      </c>
      <c r="H32" s="7">
        <v>0</v>
      </c>
      <c r="I32" s="7">
        <v>100</v>
      </c>
      <c r="J32" s="7">
        <f t="shared" si="7"/>
        <v>255</v>
      </c>
      <c r="K32" s="7">
        <f t="shared" ref="K32:K65" si="10">IF(MID(G32,1,1)="u",0,-(2^(E32/C32)-2)/2)</f>
        <v>0</v>
      </c>
      <c r="L32" s="7">
        <v>100</v>
      </c>
      <c r="M32" s="9">
        <f t="shared" si="8"/>
        <v>0</v>
      </c>
      <c r="N32" s="9">
        <f t="shared" si="9"/>
        <v>100</v>
      </c>
      <c r="O32" s="59">
        <v>1</v>
      </c>
      <c r="P32" s="12" t="s">
        <v>218</v>
      </c>
      <c r="Q32" s="12" t="s">
        <v>51</v>
      </c>
      <c r="R32" s="9">
        <f t="shared" si="2"/>
        <v>0</v>
      </c>
      <c r="S32" s="33" t="s">
        <v>51</v>
      </c>
    </row>
    <row r="33" spans="1:19" x14ac:dyDescent="0.25">
      <c r="A33" s="12" t="s">
        <v>279</v>
      </c>
      <c r="B33" s="12" t="s">
        <v>412</v>
      </c>
      <c r="C33" s="7">
        <v>1</v>
      </c>
      <c r="D33" s="7">
        <f t="shared" si="6"/>
        <v>895</v>
      </c>
      <c r="E33" s="7">
        <v>8</v>
      </c>
      <c r="F33" s="29" t="s">
        <v>233</v>
      </c>
      <c r="G33" s="12" t="s">
        <v>156</v>
      </c>
      <c r="H33" s="7">
        <v>0</v>
      </c>
      <c r="I33" s="7">
        <v>1</v>
      </c>
      <c r="J33" s="7">
        <v>1</v>
      </c>
      <c r="K33" s="7">
        <f t="shared" si="10"/>
        <v>0</v>
      </c>
      <c r="L33" s="7">
        <v>255</v>
      </c>
      <c r="M33" s="7">
        <f>Tabelle417[[#This Row],[Lower]]*Tabelle417[[#This Row],[Resolution]]+Tabelle417[[#This Row],[Offset]]</f>
        <v>0</v>
      </c>
      <c r="N33" s="7">
        <f>Tabelle417[[#This Row],[Upper]]*Tabelle417[[#This Row],[Resolution]]+Tabelle417[[#This Row],[Offset]]</f>
        <v>255</v>
      </c>
      <c r="O33" s="59">
        <v>1</v>
      </c>
      <c r="P33" s="12" t="s">
        <v>51</v>
      </c>
      <c r="Q33" s="12" t="s">
        <v>51</v>
      </c>
      <c r="R33" s="9">
        <f t="shared" si="2"/>
        <v>0</v>
      </c>
      <c r="S33" s="33" t="s">
        <v>51</v>
      </c>
    </row>
    <row r="34" spans="1:19" x14ac:dyDescent="0.25">
      <c r="A34" s="12" t="s">
        <v>280</v>
      </c>
      <c r="B34" s="12" t="s">
        <v>421</v>
      </c>
      <c r="C34" s="7">
        <v>1</v>
      </c>
      <c r="D34" s="7">
        <f t="shared" si="6"/>
        <v>903</v>
      </c>
      <c r="E34" s="7">
        <v>32</v>
      </c>
      <c r="F34" s="29" t="s">
        <v>233</v>
      </c>
      <c r="G34" s="12" t="s">
        <v>163</v>
      </c>
      <c r="H34" s="7">
        <v>0</v>
      </c>
      <c r="I34" s="7">
        <v>1</v>
      </c>
      <c r="J34" s="7">
        <v>1</v>
      </c>
      <c r="K34" s="7" t="s">
        <v>51</v>
      </c>
      <c r="L34" s="7" t="s">
        <v>51</v>
      </c>
      <c r="M34" s="7" t="s">
        <v>51</v>
      </c>
      <c r="N34" s="7" t="s">
        <v>51</v>
      </c>
      <c r="O34" s="59">
        <v>1</v>
      </c>
      <c r="P34" s="12" t="s">
        <v>172</v>
      </c>
      <c r="Q34" s="12" t="s">
        <v>51</v>
      </c>
      <c r="R34" s="9">
        <f t="shared" si="2"/>
        <v>0</v>
      </c>
      <c r="S34" s="33" t="s">
        <v>51</v>
      </c>
    </row>
    <row r="35" spans="1:19" x14ac:dyDescent="0.25">
      <c r="A35" s="12" t="s">
        <v>281</v>
      </c>
      <c r="B35" s="12" t="s">
        <v>422</v>
      </c>
      <c r="C35" s="7">
        <v>1</v>
      </c>
      <c r="D35" s="7">
        <f t="shared" si="6"/>
        <v>935</v>
      </c>
      <c r="E35" s="7">
        <v>32</v>
      </c>
      <c r="F35" s="29" t="s">
        <v>233</v>
      </c>
      <c r="G35" s="12" t="s">
        <v>163</v>
      </c>
      <c r="H35" s="7">
        <v>0</v>
      </c>
      <c r="I35" s="7">
        <v>1</v>
      </c>
      <c r="J35" s="7">
        <v>1</v>
      </c>
      <c r="K35" s="7">
        <v>0</v>
      </c>
      <c r="L35" s="7" t="s">
        <v>51</v>
      </c>
      <c r="M35" s="7" t="s">
        <v>51</v>
      </c>
      <c r="N35" s="7" t="s">
        <v>51</v>
      </c>
      <c r="O35" s="59">
        <v>1</v>
      </c>
      <c r="P35" s="12" t="s">
        <v>172</v>
      </c>
      <c r="Q35" s="12" t="s">
        <v>51</v>
      </c>
      <c r="R35" s="9">
        <f t="shared" si="2"/>
        <v>0</v>
      </c>
      <c r="S35" s="33" t="s">
        <v>51</v>
      </c>
    </row>
    <row r="36" spans="1:19" x14ac:dyDescent="0.25">
      <c r="A36" s="12" t="s">
        <v>282</v>
      </c>
      <c r="B36" s="12" t="s">
        <v>423</v>
      </c>
      <c r="C36" s="7">
        <v>1</v>
      </c>
      <c r="D36" s="7">
        <f t="shared" si="6"/>
        <v>967</v>
      </c>
      <c r="E36" s="7">
        <v>32</v>
      </c>
      <c r="F36" s="29" t="s">
        <v>233</v>
      </c>
      <c r="G36" s="12" t="s">
        <v>163</v>
      </c>
      <c r="H36" s="7">
        <v>0</v>
      </c>
      <c r="I36" s="7">
        <v>1</v>
      </c>
      <c r="J36" s="7">
        <v>1</v>
      </c>
      <c r="K36" s="7" t="s">
        <v>51</v>
      </c>
      <c r="L36" s="7" t="s">
        <v>51</v>
      </c>
      <c r="M36" s="7" t="s">
        <v>51</v>
      </c>
      <c r="N36" s="7" t="s">
        <v>51</v>
      </c>
      <c r="O36" s="59">
        <v>1</v>
      </c>
      <c r="P36" s="12" t="s">
        <v>172</v>
      </c>
      <c r="Q36" s="12" t="s">
        <v>51</v>
      </c>
      <c r="R36" s="9">
        <f t="shared" ref="R36:R67" si="11">H36/J36</f>
        <v>0</v>
      </c>
      <c r="S36" s="33" t="s">
        <v>51</v>
      </c>
    </row>
    <row r="37" spans="1:19" x14ac:dyDescent="0.25">
      <c r="A37" s="12" t="s">
        <v>283</v>
      </c>
      <c r="B37" s="12" t="s">
        <v>424</v>
      </c>
      <c r="C37" s="7">
        <v>1</v>
      </c>
      <c r="D37" s="7">
        <f t="shared" si="6"/>
        <v>999</v>
      </c>
      <c r="E37" s="7">
        <v>32</v>
      </c>
      <c r="F37" s="29" t="s">
        <v>233</v>
      </c>
      <c r="G37" s="12" t="s">
        <v>163</v>
      </c>
      <c r="H37" s="7">
        <v>0</v>
      </c>
      <c r="I37" s="7">
        <v>1</v>
      </c>
      <c r="J37" s="7">
        <v>1</v>
      </c>
      <c r="K37" s="7">
        <v>0</v>
      </c>
      <c r="L37" s="7" t="s">
        <v>51</v>
      </c>
      <c r="M37" s="7" t="s">
        <v>51</v>
      </c>
      <c r="N37" s="7" t="s">
        <v>51</v>
      </c>
      <c r="O37" s="59">
        <v>1</v>
      </c>
      <c r="P37" s="12" t="s">
        <v>172</v>
      </c>
      <c r="Q37" s="12" t="s">
        <v>51</v>
      </c>
      <c r="R37" s="9">
        <f t="shared" si="11"/>
        <v>0</v>
      </c>
      <c r="S37" s="33" t="s">
        <v>51</v>
      </c>
    </row>
    <row r="38" spans="1:19" x14ac:dyDescent="0.25">
      <c r="A38" s="12" t="s">
        <v>284</v>
      </c>
      <c r="B38" s="12" t="s">
        <v>425</v>
      </c>
      <c r="C38" s="7">
        <v>1</v>
      </c>
      <c r="D38" s="7">
        <f t="shared" si="6"/>
        <v>1031</v>
      </c>
      <c r="E38" s="7">
        <v>32</v>
      </c>
      <c r="F38" s="29" t="s">
        <v>233</v>
      </c>
      <c r="G38" s="12" t="s">
        <v>163</v>
      </c>
      <c r="H38" s="7">
        <v>0</v>
      </c>
      <c r="I38" s="7">
        <v>1</v>
      </c>
      <c r="J38" s="7">
        <v>1</v>
      </c>
      <c r="K38" s="7">
        <v>0</v>
      </c>
      <c r="L38" s="7" t="s">
        <v>51</v>
      </c>
      <c r="M38" s="7" t="s">
        <v>51</v>
      </c>
      <c r="N38" s="7" t="s">
        <v>51</v>
      </c>
      <c r="O38" s="59">
        <v>1</v>
      </c>
      <c r="P38" s="12" t="s">
        <v>285</v>
      </c>
      <c r="Q38" s="12" t="s">
        <v>51</v>
      </c>
      <c r="R38" s="9">
        <f t="shared" si="11"/>
        <v>0</v>
      </c>
      <c r="S38" s="33" t="s">
        <v>51</v>
      </c>
    </row>
    <row r="39" spans="1:19" x14ac:dyDescent="0.25">
      <c r="A39" s="12" t="s">
        <v>286</v>
      </c>
      <c r="B39" s="12" t="s">
        <v>412</v>
      </c>
      <c r="C39" s="7">
        <v>1</v>
      </c>
      <c r="D39" s="7">
        <f t="shared" si="6"/>
        <v>1063</v>
      </c>
      <c r="E39" s="7">
        <v>8</v>
      </c>
      <c r="F39" s="29" t="s">
        <v>233</v>
      </c>
      <c r="G39" s="12" t="s">
        <v>156</v>
      </c>
      <c r="H39" s="7">
        <v>0</v>
      </c>
      <c r="I39" s="7">
        <v>1</v>
      </c>
      <c r="J39" s="7">
        <v>1</v>
      </c>
      <c r="K39" s="7">
        <f t="shared" si="10"/>
        <v>0</v>
      </c>
      <c r="L39" s="7">
        <f t="shared" ref="L39:L65" si="12">IF(MID(G39,1,1)="u",2^(E39/C39)-1,(2^(E39/C39)-1)/2)</f>
        <v>255</v>
      </c>
      <c r="M39" s="7">
        <f>Tabelle417[[#This Row],[Lower]]*Tabelle417[[#This Row],[Resolution]]+Tabelle417[[#This Row],[Offset]]</f>
        <v>0</v>
      </c>
      <c r="N39" s="7">
        <f>Tabelle417[[#This Row],[Upper]]*Tabelle417[[#This Row],[Resolution]]+Tabelle417[[#This Row],[Offset]]</f>
        <v>255</v>
      </c>
      <c r="O39" s="59">
        <v>1</v>
      </c>
      <c r="P39" s="12" t="s">
        <v>51</v>
      </c>
      <c r="Q39" s="12" t="s">
        <v>51</v>
      </c>
      <c r="R39" s="9">
        <f t="shared" si="11"/>
        <v>0</v>
      </c>
      <c r="S39" s="33" t="s">
        <v>51</v>
      </c>
    </row>
    <row r="40" spans="1:19" x14ac:dyDescent="0.25">
      <c r="A40" s="12" t="s">
        <v>287</v>
      </c>
      <c r="B40" s="12" t="s">
        <v>426</v>
      </c>
      <c r="C40" s="7">
        <v>1</v>
      </c>
      <c r="D40" s="7">
        <f t="shared" si="6"/>
        <v>1071</v>
      </c>
      <c r="E40" s="7">
        <v>32</v>
      </c>
      <c r="F40" s="29" t="s">
        <v>233</v>
      </c>
      <c r="G40" s="12" t="s">
        <v>163</v>
      </c>
      <c r="H40" s="7">
        <v>0</v>
      </c>
      <c r="I40" s="7">
        <v>1</v>
      </c>
      <c r="J40" s="7">
        <v>1</v>
      </c>
      <c r="K40" s="7" t="s">
        <v>51</v>
      </c>
      <c r="L40" s="7" t="s">
        <v>51</v>
      </c>
      <c r="M40" s="7" t="s">
        <v>51</v>
      </c>
      <c r="N40" s="7" t="s">
        <v>51</v>
      </c>
      <c r="O40" s="59">
        <v>1</v>
      </c>
      <c r="P40" s="12" t="s">
        <v>172</v>
      </c>
      <c r="Q40" s="12" t="s">
        <v>51</v>
      </c>
      <c r="R40" s="9">
        <f t="shared" si="11"/>
        <v>0</v>
      </c>
      <c r="S40" s="33" t="s">
        <v>51</v>
      </c>
    </row>
    <row r="41" spans="1:19" x14ac:dyDescent="0.25">
      <c r="A41" s="12" t="s">
        <v>288</v>
      </c>
      <c r="B41" s="12" t="s">
        <v>427</v>
      </c>
      <c r="C41" s="7">
        <v>1</v>
      </c>
      <c r="D41" s="7">
        <f t="shared" si="6"/>
        <v>1103</v>
      </c>
      <c r="E41" s="7">
        <v>32</v>
      </c>
      <c r="F41" s="29" t="s">
        <v>233</v>
      </c>
      <c r="G41" s="12" t="s">
        <v>163</v>
      </c>
      <c r="H41" s="7">
        <v>0</v>
      </c>
      <c r="I41" s="7">
        <v>1</v>
      </c>
      <c r="J41" s="7">
        <v>1</v>
      </c>
      <c r="K41" s="7" t="s">
        <v>51</v>
      </c>
      <c r="L41" s="7" t="s">
        <v>51</v>
      </c>
      <c r="M41" s="7" t="s">
        <v>51</v>
      </c>
      <c r="N41" s="7" t="s">
        <v>51</v>
      </c>
      <c r="O41" s="59">
        <v>1</v>
      </c>
      <c r="P41" s="12" t="s">
        <v>172</v>
      </c>
      <c r="Q41" s="12" t="s">
        <v>51</v>
      </c>
      <c r="R41" s="9">
        <f t="shared" si="11"/>
        <v>0</v>
      </c>
      <c r="S41" s="33" t="s">
        <v>51</v>
      </c>
    </row>
    <row r="42" spans="1:19" x14ac:dyDescent="0.25">
      <c r="A42" s="12" t="s">
        <v>289</v>
      </c>
      <c r="B42" s="12" t="s">
        <v>428</v>
      </c>
      <c r="C42" s="7">
        <v>1</v>
      </c>
      <c r="D42" s="7">
        <f t="shared" si="6"/>
        <v>1135</v>
      </c>
      <c r="E42" s="7">
        <v>32</v>
      </c>
      <c r="F42" s="29" t="s">
        <v>233</v>
      </c>
      <c r="G42" s="12" t="s">
        <v>163</v>
      </c>
      <c r="H42" s="7">
        <v>0</v>
      </c>
      <c r="I42" s="7">
        <v>1</v>
      </c>
      <c r="J42" s="7">
        <v>1</v>
      </c>
      <c r="K42" s="7" t="s">
        <v>51</v>
      </c>
      <c r="L42" s="7" t="s">
        <v>51</v>
      </c>
      <c r="M42" s="7" t="s">
        <v>51</v>
      </c>
      <c r="N42" s="7" t="s">
        <v>51</v>
      </c>
      <c r="O42" s="59">
        <v>1</v>
      </c>
      <c r="P42" s="12" t="s">
        <v>172</v>
      </c>
      <c r="Q42" s="12" t="s">
        <v>51</v>
      </c>
      <c r="R42" s="9">
        <f t="shared" si="11"/>
        <v>0</v>
      </c>
      <c r="S42" s="33" t="s">
        <v>51</v>
      </c>
    </row>
    <row r="43" spans="1:19" x14ac:dyDescent="0.25">
      <c r="A43" s="12" t="s">
        <v>290</v>
      </c>
      <c r="B43" s="12" t="s">
        <v>429</v>
      </c>
      <c r="C43" s="7">
        <v>1</v>
      </c>
      <c r="D43" s="7">
        <f t="shared" si="6"/>
        <v>1167</v>
      </c>
      <c r="E43" s="7">
        <v>32</v>
      </c>
      <c r="F43" s="29" t="s">
        <v>233</v>
      </c>
      <c r="G43" s="12" t="s">
        <v>163</v>
      </c>
      <c r="H43" s="7">
        <v>0</v>
      </c>
      <c r="I43" s="7">
        <v>1</v>
      </c>
      <c r="J43" s="7">
        <v>1</v>
      </c>
      <c r="K43" s="7" t="s">
        <v>51</v>
      </c>
      <c r="L43" s="7" t="s">
        <v>51</v>
      </c>
      <c r="M43" s="7" t="s">
        <v>51</v>
      </c>
      <c r="N43" s="7" t="s">
        <v>51</v>
      </c>
      <c r="O43" s="59">
        <v>1</v>
      </c>
      <c r="P43" s="12" t="s">
        <v>172</v>
      </c>
      <c r="Q43" s="12" t="s">
        <v>51</v>
      </c>
      <c r="R43" s="9">
        <f t="shared" si="11"/>
        <v>0</v>
      </c>
      <c r="S43" s="33" t="s">
        <v>51</v>
      </c>
    </row>
    <row r="44" spans="1:19" x14ac:dyDescent="0.25">
      <c r="A44" s="12" t="s">
        <v>291</v>
      </c>
      <c r="B44" s="12" t="s">
        <v>430</v>
      </c>
      <c r="C44" s="7">
        <v>1</v>
      </c>
      <c r="D44" s="7">
        <f t="shared" si="6"/>
        <v>1199</v>
      </c>
      <c r="E44" s="7">
        <v>32</v>
      </c>
      <c r="F44" s="29" t="s">
        <v>233</v>
      </c>
      <c r="G44" s="12" t="s">
        <v>163</v>
      </c>
      <c r="H44" s="7">
        <v>0</v>
      </c>
      <c r="I44" s="7">
        <v>1</v>
      </c>
      <c r="J44" s="7">
        <v>1</v>
      </c>
      <c r="K44" s="7">
        <v>0</v>
      </c>
      <c r="L44" s="7" t="s">
        <v>51</v>
      </c>
      <c r="M44" s="7" t="s">
        <v>51</v>
      </c>
      <c r="N44" s="7" t="s">
        <v>51</v>
      </c>
      <c r="O44" s="59">
        <v>1</v>
      </c>
      <c r="P44" s="12" t="s">
        <v>285</v>
      </c>
      <c r="Q44" s="12" t="s">
        <v>51</v>
      </c>
      <c r="R44" s="9">
        <f t="shared" si="11"/>
        <v>0</v>
      </c>
      <c r="S44" s="33" t="s">
        <v>51</v>
      </c>
    </row>
    <row r="45" spans="1:19" x14ac:dyDescent="0.25">
      <c r="A45" s="12" t="s">
        <v>292</v>
      </c>
      <c r="B45" s="12" t="s">
        <v>412</v>
      </c>
      <c r="C45" s="7">
        <v>1</v>
      </c>
      <c r="D45" s="7">
        <f t="shared" si="6"/>
        <v>1231</v>
      </c>
      <c r="E45" s="7">
        <v>8</v>
      </c>
      <c r="F45" s="29" t="s">
        <v>233</v>
      </c>
      <c r="G45" s="12" t="s">
        <v>156</v>
      </c>
      <c r="H45" s="7">
        <v>0</v>
      </c>
      <c r="I45" s="7">
        <v>1</v>
      </c>
      <c r="J45" s="7">
        <v>1</v>
      </c>
      <c r="K45" s="7">
        <f t="shared" si="10"/>
        <v>0</v>
      </c>
      <c r="L45" s="7">
        <f t="shared" si="12"/>
        <v>255</v>
      </c>
      <c r="M45" s="7">
        <f>Tabelle417[[#This Row],[Lower]]*Tabelle417[[#This Row],[Resolution]]+Tabelle417[[#This Row],[Offset]]</f>
        <v>0</v>
      </c>
      <c r="N45" s="7">
        <f>Tabelle417[[#This Row],[Upper]]*Tabelle417[[#This Row],[Resolution]]+Tabelle417[[#This Row],[Offset]]</f>
        <v>255</v>
      </c>
      <c r="O45" s="59">
        <v>1</v>
      </c>
      <c r="P45" s="12" t="s">
        <v>51</v>
      </c>
      <c r="Q45" s="12" t="s">
        <v>51</v>
      </c>
      <c r="R45" s="9">
        <f t="shared" si="11"/>
        <v>0</v>
      </c>
      <c r="S45" s="33" t="s">
        <v>51</v>
      </c>
    </row>
    <row r="46" spans="1:19" x14ac:dyDescent="0.25">
      <c r="A46" s="12" t="s">
        <v>293</v>
      </c>
      <c r="B46" s="12" t="s">
        <v>431</v>
      </c>
      <c r="C46" s="7">
        <v>1</v>
      </c>
      <c r="D46" s="7">
        <f t="shared" si="6"/>
        <v>1239</v>
      </c>
      <c r="E46" s="7">
        <v>32</v>
      </c>
      <c r="F46" s="29" t="s">
        <v>233</v>
      </c>
      <c r="G46" s="12" t="s">
        <v>163</v>
      </c>
      <c r="H46" s="7">
        <v>0</v>
      </c>
      <c r="I46" s="7">
        <v>1</v>
      </c>
      <c r="J46" s="7">
        <v>1</v>
      </c>
      <c r="K46" s="7" t="s">
        <v>51</v>
      </c>
      <c r="L46" s="7" t="s">
        <v>51</v>
      </c>
      <c r="M46" s="7" t="s">
        <v>51</v>
      </c>
      <c r="N46" s="7" t="s">
        <v>51</v>
      </c>
      <c r="O46" s="59">
        <v>1</v>
      </c>
      <c r="P46" s="12" t="s">
        <v>294</v>
      </c>
      <c r="Q46" s="12" t="s">
        <v>51</v>
      </c>
      <c r="R46" s="9">
        <f t="shared" si="11"/>
        <v>0</v>
      </c>
      <c r="S46" s="33" t="s">
        <v>51</v>
      </c>
    </row>
    <row r="47" spans="1:19" x14ac:dyDescent="0.25">
      <c r="A47" s="12" t="s">
        <v>295</v>
      </c>
      <c r="B47" s="12" t="s">
        <v>432</v>
      </c>
      <c r="C47" s="7">
        <v>1</v>
      </c>
      <c r="D47" s="7">
        <f t="shared" si="6"/>
        <v>1271</v>
      </c>
      <c r="E47" s="7">
        <v>32</v>
      </c>
      <c r="F47" s="29" t="s">
        <v>233</v>
      </c>
      <c r="G47" s="12" t="s">
        <v>163</v>
      </c>
      <c r="H47" s="7">
        <v>0</v>
      </c>
      <c r="I47" s="7">
        <v>1</v>
      </c>
      <c r="J47" s="7">
        <v>1</v>
      </c>
      <c r="K47" s="7">
        <v>0</v>
      </c>
      <c r="L47" s="7" t="s">
        <v>51</v>
      </c>
      <c r="M47" s="7" t="s">
        <v>51</v>
      </c>
      <c r="N47" s="7" t="s">
        <v>51</v>
      </c>
      <c r="O47" s="59">
        <v>1</v>
      </c>
      <c r="P47" s="12" t="s">
        <v>294</v>
      </c>
      <c r="Q47" s="12" t="s">
        <v>51</v>
      </c>
      <c r="R47" s="9">
        <f t="shared" si="11"/>
        <v>0</v>
      </c>
      <c r="S47" s="33" t="s">
        <v>51</v>
      </c>
    </row>
    <row r="48" spans="1:19" x14ac:dyDescent="0.25">
      <c r="A48" s="12" t="s">
        <v>296</v>
      </c>
      <c r="B48" s="12" t="s">
        <v>433</v>
      </c>
      <c r="C48" s="7">
        <v>1</v>
      </c>
      <c r="D48" s="7">
        <f t="shared" si="6"/>
        <v>1303</v>
      </c>
      <c r="E48" s="7">
        <v>32</v>
      </c>
      <c r="F48" s="29" t="s">
        <v>233</v>
      </c>
      <c r="G48" s="12" t="s">
        <v>163</v>
      </c>
      <c r="H48" s="7">
        <v>0</v>
      </c>
      <c r="I48" s="7">
        <v>1</v>
      </c>
      <c r="J48" s="7">
        <v>1</v>
      </c>
      <c r="K48" s="7" t="s">
        <v>51</v>
      </c>
      <c r="L48" s="7" t="s">
        <v>51</v>
      </c>
      <c r="M48" s="7" t="s">
        <v>51</v>
      </c>
      <c r="N48" s="7" t="s">
        <v>51</v>
      </c>
      <c r="O48" s="59">
        <v>1</v>
      </c>
      <c r="P48" s="12" t="s">
        <v>294</v>
      </c>
      <c r="Q48" s="12" t="s">
        <v>51</v>
      </c>
      <c r="R48" s="9">
        <f t="shared" si="11"/>
        <v>0</v>
      </c>
      <c r="S48" s="33" t="s">
        <v>51</v>
      </c>
    </row>
    <row r="49" spans="1:19" x14ac:dyDescent="0.25">
      <c r="A49" s="12" t="s">
        <v>297</v>
      </c>
      <c r="B49" s="12" t="s">
        <v>434</v>
      </c>
      <c r="C49" s="7">
        <v>1</v>
      </c>
      <c r="D49" s="7">
        <f t="shared" si="6"/>
        <v>1335</v>
      </c>
      <c r="E49" s="7">
        <v>32</v>
      </c>
      <c r="F49" s="29" t="s">
        <v>233</v>
      </c>
      <c r="G49" s="12" t="s">
        <v>163</v>
      </c>
      <c r="H49" s="7">
        <v>0</v>
      </c>
      <c r="I49" s="7">
        <v>1</v>
      </c>
      <c r="J49" s="7">
        <v>1</v>
      </c>
      <c r="K49" s="7">
        <v>0</v>
      </c>
      <c r="L49" s="7" t="s">
        <v>51</v>
      </c>
      <c r="M49" s="7" t="s">
        <v>51</v>
      </c>
      <c r="N49" s="7" t="s">
        <v>51</v>
      </c>
      <c r="O49" s="59">
        <v>1</v>
      </c>
      <c r="P49" s="12" t="s">
        <v>294</v>
      </c>
      <c r="Q49" s="12" t="s">
        <v>51</v>
      </c>
      <c r="R49" s="9">
        <f t="shared" si="11"/>
        <v>0</v>
      </c>
      <c r="S49" s="33" t="s">
        <v>51</v>
      </c>
    </row>
    <row r="50" spans="1:19" x14ac:dyDescent="0.25">
      <c r="A50" s="12" t="s">
        <v>298</v>
      </c>
      <c r="B50" s="12" t="s">
        <v>435</v>
      </c>
      <c r="C50" s="7">
        <v>1</v>
      </c>
      <c r="D50" s="7">
        <f t="shared" si="6"/>
        <v>1367</v>
      </c>
      <c r="E50" s="7">
        <v>32</v>
      </c>
      <c r="F50" s="29" t="s">
        <v>233</v>
      </c>
      <c r="G50" s="12" t="s">
        <v>163</v>
      </c>
      <c r="H50" s="7">
        <v>0</v>
      </c>
      <c r="I50" s="7">
        <v>1</v>
      </c>
      <c r="J50" s="7">
        <v>1</v>
      </c>
      <c r="K50" s="7">
        <v>0</v>
      </c>
      <c r="L50" s="7" t="s">
        <v>51</v>
      </c>
      <c r="M50" s="7" t="s">
        <v>51</v>
      </c>
      <c r="N50" s="7" t="s">
        <v>51</v>
      </c>
      <c r="O50" s="59">
        <v>1</v>
      </c>
      <c r="P50" s="12" t="s">
        <v>299</v>
      </c>
      <c r="Q50" s="12" t="s">
        <v>51</v>
      </c>
      <c r="R50" s="9">
        <f t="shared" si="11"/>
        <v>0</v>
      </c>
      <c r="S50" s="33" t="s">
        <v>51</v>
      </c>
    </row>
    <row r="51" spans="1:19" x14ac:dyDescent="0.25">
      <c r="A51" s="12" t="s">
        <v>300</v>
      </c>
      <c r="B51" s="12" t="s">
        <v>412</v>
      </c>
      <c r="C51" s="7">
        <v>1</v>
      </c>
      <c r="D51" s="7">
        <f t="shared" si="6"/>
        <v>1399</v>
      </c>
      <c r="E51" s="7">
        <v>8</v>
      </c>
      <c r="F51" s="29" t="s">
        <v>233</v>
      </c>
      <c r="G51" s="12" t="s">
        <v>156</v>
      </c>
      <c r="H51" s="7">
        <v>0</v>
      </c>
      <c r="I51" s="7">
        <v>1</v>
      </c>
      <c r="J51" s="7">
        <v>1</v>
      </c>
      <c r="K51" s="7">
        <f t="shared" si="10"/>
        <v>0</v>
      </c>
      <c r="L51" s="7">
        <f t="shared" si="12"/>
        <v>255</v>
      </c>
      <c r="M51" s="7">
        <f>Tabelle417[[#This Row],[Lower]]*Tabelle417[[#This Row],[Resolution]]+Tabelle417[[#This Row],[Offset]]</f>
        <v>0</v>
      </c>
      <c r="N51" s="7">
        <f>Tabelle417[[#This Row],[Upper]]*Tabelle417[[#This Row],[Resolution]]+Tabelle417[[#This Row],[Offset]]</f>
        <v>255</v>
      </c>
      <c r="O51" s="59">
        <v>1</v>
      </c>
      <c r="P51" s="12" t="s">
        <v>51</v>
      </c>
      <c r="Q51" s="12" t="s">
        <v>51</v>
      </c>
      <c r="R51" s="9">
        <f t="shared" si="11"/>
        <v>0</v>
      </c>
      <c r="S51" s="33" t="s">
        <v>51</v>
      </c>
    </row>
    <row r="52" spans="1:19" x14ac:dyDescent="0.25">
      <c r="A52" s="12" t="s">
        <v>301</v>
      </c>
      <c r="B52" s="12" t="s">
        <v>436</v>
      </c>
      <c r="C52" s="7">
        <v>1</v>
      </c>
      <c r="D52" s="7">
        <f t="shared" si="6"/>
        <v>1407</v>
      </c>
      <c r="E52" s="7">
        <v>32</v>
      </c>
      <c r="F52" s="29" t="s">
        <v>233</v>
      </c>
      <c r="G52" s="12" t="s">
        <v>163</v>
      </c>
      <c r="H52" s="7">
        <v>0</v>
      </c>
      <c r="I52" s="7">
        <v>1</v>
      </c>
      <c r="J52" s="7">
        <v>1</v>
      </c>
      <c r="K52" s="7" t="s">
        <v>51</v>
      </c>
      <c r="L52" s="7" t="s">
        <v>51</v>
      </c>
      <c r="M52" s="7" t="s">
        <v>51</v>
      </c>
      <c r="N52" s="7" t="s">
        <v>51</v>
      </c>
      <c r="O52" s="59">
        <v>1</v>
      </c>
      <c r="P52" s="12" t="s">
        <v>294</v>
      </c>
      <c r="Q52" s="12" t="s">
        <v>51</v>
      </c>
      <c r="R52" s="9">
        <f t="shared" si="11"/>
        <v>0</v>
      </c>
      <c r="S52" s="33" t="s">
        <v>51</v>
      </c>
    </row>
    <row r="53" spans="1:19" x14ac:dyDescent="0.25">
      <c r="A53" s="12" t="s">
        <v>302</v>
      </c>
      <c r="B53" s="12" t="s">
        <v>437</v>
      </c>
      <c r="C53" s="7">
        <v>1</v>
      </c>
      <c r="D53" s="7">
        <f t="shared" si="6"/>
        <v>1439</v>
      </c>
      <c r="E53" s="7">
        <v>32</v>
      </c>
      <c r="F53" s="29" t="s">
        <v>233</v>
      </c>
      <c r="G53" s="12" t="s">
        <v>163</v>
      </c>
      <c r="H53" s="7">
        <v>0</v>
      </c>
      <c r="I53" s="7">
        <v>1</v>
      </c>
      <c r="J53" s="7">
        <v>1</v>
      </c>
      <c r="K53" s="7">
        <v>0</v>
      </c>
      <c r="L53" s="7" t="s">
        <v>51</v>
      </c>
      <c r="M53" s="7" t="s">
        <v>51</v>
      </c>
      <c r="N53" s="7" t="s">
        <v>51</v>
      </c>
      <c r="O53" s="59">
        <v>1</v>
      </c>
      <c r="P53" s="12" t="s">
        <v>294</v>
      </c>
      <c r="Q53" s="12" t="s">
        <v>51</v>
      </c>
      <c r="R53" s="9">
        <f t="shared" si="11"/>
        <v>0</v>
      </c>
      <c r="S53" s="33" t="s">
        <v>51</v>
      </c>
    </row>
    <row r="54" spans="1:19" x14ac:dyDescent="0.25">
      <c r="A54" s="12" t="s">
        <v>303</v>
      </c>
      <c r="B54" s="12" t="s">
        <v>438</v>
      </c>
      <c r="C54" s="7">
        <v>1</v>
      </c>
      <c r="D54" s="7">
        <f t="shared" si="6"/>
        <v>1471</v>
      </c>
      <c r="E54" s="7">
        <v>32</v>
      </c>
      <c r="F54" s="29" t="s">
        <v>233</v>
      </c>
      <c r="G54" s="12" t="s">
        <v>163</v>
      </c>
      <c r="H54" s="7">
        <v>0</v>
      </c>
      <c r="I54" s="7">
        <v>1</v>
      </c>
      <c r="J54" s="7">
        <v>1</v>
      </c>
      <c r="K54" s="7" t="s">
        <v>51</v>
      </c>
      <c r="L54" s="7" t="s">
        <v>51</v>
      </c>
      <c r="M54" s="7" t="s">
        <v>51</v>
      </c>
      <c r="N54" s="7" t="s">
        <v>51</v>
      </c>
      <c r="O54" s="59">
        <v>1</v>
      </c>
      <c r="P54" s="12" t="s">
        <v>294</v>
      </c>
      <c r="Q54" s="12" t="s">
        <v>51</v>
      </c>
      <c r="R54" s="9">
        <f t="shared" si="11"/>
        <v>0</v>
      </c>
      <c r="S54" s="33" t="s">
        <v>51</v>
      </c>
    </row>
    <row r="55" spans="1:19" x14ac:dyDescent="0.25">
      <c r="A55" s="12" t="s">
        <v>304</v>
      </c>
      <c r="B55" s="12" t="s">
        <v>439</v>
      </c>
      <c r="C55" s="7">
        <v>1</v>
      </c>
      <c r="D55" s="7">
        <f t="shared" si="6"/>
        <v>1503</v>
      </c>
      <c r="E55" s="7">
        <v>32</v>
      </c>
      <c r="F55" s="29" t="s">
        <v>233</v>
      </c>
      <c r="G55" s="12" t="s">
        <v>163</v>
      </c>
      <c r="H55" s="7">
        <v>0</v>
      </c>
      <c r="I55" s="7">
        <v>1</v>
      </c>
      <c r="J55" s="7">
        <v>1</v>
      </c>
      <c r="K55" s="7">
        <v>0</v>
      </c>
      <c r="L55" s="7" t="s">
        <v>51</v>
      </c>
      <c r="M55" s="7" t="s">
        <v>51</v>
      </c>
      <c r="N55" s="7" t="s">
        <v>51</v>
      </c>
      <c r="O55" s="59">
        <v>1</v>
      </c>
      <c r="P55" s="12" t="s">
        <v>294</v>
      </c>
      <c r="Q55" s="12" t="s">
        <v>51</v>
      </c>
      <c r="R55" s="9">
        <f t="shared" si="11"/>
        <v>0</v>
      </c>
      <c r="S55" s="33" t="s">
        <v>51</v>
      </c>
    </row>
    <row r="56" spans="1:19" x14ac:dyDescent="0.25">
      <c r="A56" s="12" t="s">
        <v>305</v>
      </c>
      <c r="B56" s="12" t="s">
        <v>440</v>
      </c>
      <c r="C56" s="7">
        <v>1</v>
      </c>
      <c r="D56" s="7">
        <f t="shared" si="6"/>
        <v>1535</v>
      </c>
      <c r="E56" s="7">
        <v>32</v>
      </c>
      <c r="F56" s="29" t="s">
        <v>233</v>
      </c>
      <c r="G56" s="12" t="s">
        <v>163</v>
      </c>
      <c r="H56" s="7">
        <v>0</v>
      </c>
      <c r="I56" s="7">
        <v>1</v>
      </c>
      <c r="J56" s="7">
        <v>1</v>
      </c>
      <c r="K56" s="7">
        <v>0</v>
      </c>
      <c r="L56" s="7" t="s">
        <v>51</v>
      </c>
      <c r="M56" s="7" t="s">
        <v>51</v>
      </c>
      <c r="N56" s="7" t="s">
        <v>51</v>
      </c>
      <c r="O56" s="59">
        <v>1</v>
      </c>
      <c r="P56" s="12" t="s">
        <v>299</v>
      </c>
      <c r="Q56" s="12" t="s">
        <v>51</v>
      </c>
      <c r="R56" s="9">
        <f t="shared" si="11"/>
        <v>0</v>
      </c>
      <c r="S56" s="33" t="s">
        <v>51</v>
      </c>
    </row>
    <row r="57" spans="1:19" x14ac:dyDescent="0.25">
      <c r="A57" s="12" t="s">
        <v>306</v>
      </c>
      <c r="B57" s="12" t="s">
        <v>412</v>
      </c>
      <c r="C57" s="7">
        <v>1</v>
      </c>
      <c r="D57" s="7">
        <f t="shared" si="6"/>
        <v>1567</v>
      </c>
      <c r="E57" s="7">
        <v>8</v>
      </c>
      <c r="F57" s="29" t="s">
        <v>233</v>
      </c>
      <c r="G57" s="12" t="s">
        <v>156</v>
      </c>
      <c r="H57" s="7">
        <v>0</v>
      </c>
      <c r="I57" s="7">
        <v>1</v>
      </c>
      <c r="J57" s="7">
        <v>1</v>
      </c>
      <c r="K57" s="7">
        <f t="shared" si="10"/>
        <v>0</v>
      </c>
      <c r="L57" s="7">
        <f t="shared" si="12"/>
        <v>255</v>
      </c>
      <c r="M57" s="7">
        <f>Tabelle417[[#This Row],[Lower]]*Tabelle417[[#This Row],[Resolution]]+Tabelle417[[#This Row],[Offset]]</f>
        <v>0</v>
      </c>
      <c r="N57" s="7">
        <f>Tabelle417[[#This Row],[Upper]]*Tabelle417[[#This Row],[Resolution]]+Tabelle417[[#This Row],[Offset]]</f>
        <v>255</v>
      </c>
      <c r="O57" s="59">
        <v>1</v>
      </c>
      <c r="P57" s="12" t="s">
        <v>51</v>
      </c>
      <c r="Q57" s="12" t="s">
        <v>51</v>
      </c>
      <c r="R57" s="9">
        <f t="shared" si="11"/>
        <v>0</v>
      </c>
      <c r="S57" s="33" t="s">
        <v>51</v>
      </c>
    </row>
    <row r="58" spans="1:19" x14ac:dyDescent="0.25">
      <c r="A58" s="12" t="s">
        <v>307</v>
      </c>
      <c r="B58" s="12" t="s">
        <v>308</v>
      </c>
      <c r="C58" s="7">
        <v>1</v>
      </c>
      <c r="D58" s="7">
        <f t="shared" si="6"/>
        <v>1575</v>
      </c>
      <c r="E58" s="7">
        <v>32</v>
      </c>
      <c r="F58" s="29" t="s">
        <v>233</v>
      </c>
      <c r="G58" s="12" t="s">
        <v>163</v>
      </c>
      <c r="H58" s="7">
        <v>0</v>
      </c>
      <c r="I58" s="7">
        <v>1</v>
      </c>
      <c r="J58" s="7">
        <v>1</v>
      </c>
      <c r="K58" s="7" t="s">
        <v>51</v>
      </c>
      <c r="L58" s="7" t="s">
        <v>51</v>
      </c>
      <c r="M58" s="7" t="s">
        <v>51</v>
      </c>
      <c r="N58" s="7" t="s">
        <v>51</v>
      </c>
      <c r="O58" s="59">
        <v>1</v>
      </c>
      <c r="P58" s="12" t="s">
        <v>441</v>
      </c>
      <c r="Q58" s="12" t="s">
        <v>51</v>
      </c>
      <c r="R58" s="9">
        <f t="shared" si="11"/>
        <v>0</v>
      </c>
      <c r="S58" s="33" t="s">
        <v>51</v>
      </c>
    </row>
    <row r="59" spans="1:19" x14ac:dyDescent="0.25">
      <c r="A59" s="12" t="s">
        <v>310</v>
      </c>
      <c r="B59" s="12" t="s">
        <v>311</v>
      </c>
      <c r="C59" s="7">
        <v>1</v>
      </c>
      <c r="D59" s="7">
        <f t="shared" si="6"/>
        <v>1607</v>
      </c>
      <c r="E59" s="7">
        <v>32</v>
      </c>
      <c r="F59" s="29" t="s">
        <v>233</v>
      </c>
      <c r="G59" s="12" t="s">
        <v>163</v>
      </c>
      <c r="H59" s="7">
        <v>0</v>
      </c>
      <c r="I59" s="7">
        <v>1</v>
      </c>
      <c r="J59" s="7">
        <v>1</v>
      </c>
      <c r="K59" s="7">
        <v>0</v>
      </c>
      <c r="L59" s="7" t="s">
        <v>51</v>
      </c>
      <c r="M59" s="7" t="s">
        <v>51</v>
      </c>
      <c r="N59" s="7" t="s">
        <v>51</v>
      </c>
      <c r="O59" s="59">
        <v>1</v>
      </c>
      <c r="P59" s="12" t="s">
        <v>441</v>
      </c>
      <c r="Q59" s="12" t="s">
        <v>51</v>
      </c>
      <c r="R59" s="9">
        <f t="shared" si="11"/>
        <v>0</v>
      </c>
      <c r="S59" s="33" t="s">
        <v>51</v>
      </c>
    </row>
    <row r="60" spans="1:19" ht="60" x14ac:dyDescent="0.25">
      <c r="A60" s="12" t="s">
        <v>312</v>
      </c>
      <c r="B60" s="12" t="s">
        <v>442</v>
      </c>
      <c r="C60" s="7">
        <v>1</v>
      </c>
      <c r="D60" s="7">
        <f t="shared" si="6"/>
        <v>1639</v>
      </c>
      <c r="E60" s="7">
        <v>32</v>
      </c>
      <c r="F60" s="29" t="s">
        <v>233</v>
      </c>
      <c r="G60" s="12" t="s">
        <v>147</v>
      </c>
      <c r="H60" s="7">
        <v>0</v>
      </c>
      <c r="I60" s="7">
        <v>1</v>
      </c>
      <c r="J60" s="7">
        <v>1</v>
      </c>
      <c r="K60" s="7">
        <f t="shared" si="10"/>
        <v>0</v>
      </c>
      <c r="L60" s="7">
        <v>255</v>
      </c>
      <c r="M60" s="7">
        <f>Tabelle417[[#This Row],[Lower]]*Tabelle417[[#This Row],[Resolution]]+Tabelle417[[#This Row],[Offset]]</f>
        <v>0</v>
      </c>
      <c r="N60" s="7">
        <f>Tabelle417[[#This Row],[Upper]]*Tabelle417[[#This Row],[Resolution]]+Tabelle417[[#This Row],[Offset]]</f>
        <v>255</v>
      </c>
      <c r="O60" s="59">
        <v>1</v>
      </c>
      <c r="P60" s="12" t="s">
        <v>51</v>
      </c>
      <c r="Q60" s="12" t="s">
        <v>51</v>
      </c>
      <c r="R60" s="9">
        <f t="shared" si="11"/>
        <v>0</v>
      </c>
      <c r="S60" s="12" t="s">
        <v>313</v>
      </c>
    </row>
    <row r="61" spans="1:19" x14ac:dyDescent="0.25">
      <c r="A61" s="12" t="s">
        <v>314</v>
      </c>
      <c r="B61" s="12" t="s">
        <v>443</v>
      </c>
      <c r="C61" s="7">
        <v>1</v>
      </c>
      <c r="D61" s="7">
        <f t="shared" si="6"/>
        <v>1671</v>
      </c>
      <c r="E61" s="7">
        <v>8</v>
      </c>
      <c r="F61" s="29" t="s">
        <v>233</v>
      </c>
      <c r="G61" s="12" t="s">
        <v>156</v>
      </c>
      <c r="H61" s="7">
        <v>0</v>
      </c>
      <c r="I61" s="7">
        <v>1</v>
      </c>
      <c r="J61" s="7">
        <v>1</v>
      </c>
      <c r="K61" s="7">
        <f t="shared" si="10"/>
        <v>0</v>
      </c>
      <c r="L61" s="7">
        <f t="shared" si="12"/>
        <v>255</v>
      </c>
      <c r="M61" s="7">
        <f>Tabelle417[[#This Row],[Lower]]*Tabelle417[[#This Row],[Resolution]]+Tabelle417[[#This Row],[Offset]]</f>
        <v>0</v>
      </c>
      <c r="N61" s="7">
        <f>Tabelle417[[#This Row],[Upper]]*Tabelle417[[#This Row],[Resolution]]+Tabelle417[[#This Row],[Offset]]</f>
        <v>255</v>
      </c>
      <c r="O61" s="59">
        <v>1</v>
      </c>
      <c r="P61" s="12" t="s">
        <v>51</v>
      </c>
      <c r="Q61" s="12" t="s">
        <v>51</v>
      </c>
      <c r="R61" s="9">
        <f t="shared" si="11"/>
        <v>0</v>
      </c>
      <c r="S61" s="33" t="s">
        <v>51</v>
      </c>
    </row>
    <row r="62" spans="1:19" x14ac:dyDescent="0.25">
      <c r="A62" s="12" t="s">
        <v>315</v>
      </c>
      <c r="B62" s="12" t="s">
        <v>316</v>
      </c>
      <c r="C62" s="7">
        <v>1</v>
      </c>
      <c r="D62" s="7">
        <f t="shared" si="6"/>
        <v>1679</v>
      </c>
      <c r="E62" s="7">
        <v>32</v>
      </c>
      <c r="F62" s="29" t="s">
        <v>233</v>
      </c>
      <c r="G62" s="12" t="s">
        <v>163</v>
      </c>
      <c r="H62" s="7">
        <v>0</v>
      </c>
      <c r="I62" s="7">
        <v>1</v>
      </c>
      <c r="J62" s="7">
        <v>1</v>
      </c>
      <c r="K62" s="7" t="s">
        <v>51</v>
      </c>
      <c r="L62" s="7" t="s">
        <v>51</v>
      </c>
      <c r="M62" s="7" t="s">
        <v>51</v>
      </c>
      <c r="N62" s="7" t="s">
        <v>51</v>
      </c>
      <c r="O62" s="59">
        <v>1</v>
      </c>
      <c r="P62" s="12" t="s">
        <v>164</v>
      </c>
      <c r="Q62" s="12" t="s">
        <v>51</v>
      </c>
      <c r="R62" s="9">
        <f t="shared" si="11"/>
        <v>0</v>
      </c>
      <c r="S62" s="33" t="s">
        <v>51</v>
      </c>
    </row>
    <row r="63" spans="1:19" x14ac:dyDescent="0.25">
      <c r="A63" s="12" t="s">
        <v>317</v>
      </c>
      <c r="B63" s="12" t="s">
        <v>447</v>
      </c>
      <c r="C63" s="7">
        <v>1</v>
      </c>
      <c r="D63" s="7">
        <f t="shared" si="6"/>
        <v>1711</v>
      </c>
      <c r="E63" s="7">
        <v>32</v>
      </c>
      <c r="F63" s="29" t="s">
        <v>233</v>
      </c>
      <c r="G63" s="12" t="s">
        <v>163</v>
      </c>
      <c r="H63" s="7">
        <v>0</v>
      </c>
      <c r="I63" s="7">
        <v>1</v>
      </c>
      <c r="J63" s="7">
        <v>1</v>
      </c>
      <c r="K63" s="7" t="s">
        <v>51</v>
      </c>
      <c r="L63" s="7" t="s">
        <v>51</v>
      </c>
      <c r="M63" s="7" t="s">
        <v>51</v>
      </c>
      <c r="N63" s="7" t="s">
        <v>51</v>
      </c>
      <c r="O63" s="59">
        <v>1</v>
      </c>
      <c r="P63" s="12" t="s">
        <v>164</v>
      </c>
      <c r="Q63" s="12" t="s">
        <v>51</v>
      </c>
      <c r="R63" s="9">
        <f t="shared" si="11"/>
        <v>0</v>
      </c>
      <c r="S63" s="33" t="s">
        <v>51</v>
      </c>
    </row>
    <row r="64" spans="1:19" ht="60" x14ac:dyDescent="0.25">
      <c r="A64" s="12" t="s">
        <v>318</v>
      </c>
      <c r="B64" s="12" t="s">
        <v>444</v>
      </c>
      <c r="C64" s="7">
        <v>1</v>
      </c>
      <c r="D64" s="7">
        <f t="shared" si="6"/>
        <v>1743</v>
      </c>
      <c r="E64" s="7">
        <v>32</v>
      </c>
      <c r="F64" s="29" t="s">
        <v>233</v>
      </c>
      <c r="G64" s="12" t="s">
        <v>147</v>
      </c>
      <c r="H64" s="7">
        <v>0</v>
      </c>
      <c r="I64" s="7">
        <v>1</v>
      </c>
      <c r="J64" s="7">
        <v>1</v>
      </c>
      <c r="K64" s="7">
        <f t="shared" si="10"/>
        <v>0</v>
      </c>
      <c r="L64" s="7">
        <v>255</v>
      </c>
      <c r="M64" s="7">
        <f>Tabelle417[[#This Row],[Lower]]*Tabelle417[[#This Row],[Resolution]]+Tabelle417[[#This Row],[Offset]]</f>
        <v>0</v>
      </c>
      <c r="N64" s="7">
        <f>Tabelle417[[#This Row],[Upper]]*Tabelle417[[#This Row],[Resolution]]+Tabelle417[[#This Row],[Offset]]</f>
        <v>255</v>
      </c>
      <c r="O64" s="59">
        <v>1</v>
      </c>
      <c r="P64" s="12" t="s">
        <v>51</v>
      </c>
      <c r="Q64" s="12" t="s">
        <v>51</v>
      </c>
      <c r="R64" s="9">
        <f t="shared" si="11"/>
        <v>0</v>
      </c>
      <c r="S64" s="12" t="s">
        <v>313</v>
      </c>
    </row>
    <row r="65" spans="1:19" x14ac:dyDescent="0.25">
      <c r="A65" s="12" t="s">
        <v>319</v>
      </c>
      <c r="B65" s="12" t="s">
        <v>445</v>
      </c>
      <c r="C65" s="7">
        <v>1</v>
      </c>
      <c r="D65" s="7">
        <f t="shared" si="6"/>
        <v>1775</v>
      </c>
      <c r="E65" s="7">
        <v>8</v>
      </c>
      <c r="F65" s="29" t="s">
        <v>233</v>
      </c>
      <c r="G65" s="12" t="s">
        <v>156</v>
      </c>
      <c r="H65" s="7">
        <v>0</v>
      </c>
      <c r="I65" s="7">
        <v>1</v>
      </c>
      <c r="J65" s="7">
        <v>1</v>
      </c>
      <c r="K65" s="7">
        <f t="shared" si="10"/>
        <v>0</v>
      </c>
      <c r="L65" s="7">
        <f t="shared" si="12"/>
        <v>255</v>
      </c>
      <c r="M65" s="7">
        <f>Tabelle417[[#This Row],[Lower]]*Tabelle417[[#This Row],[Resolution]]+Tabelle417[[#This Row],[Offset]]</f>
        <v>0</v>
      </c>
      <c r="N65" s="7">
        <f>Tabelle417[[#This Row],[Upper]]*Tabelle417[[#This Row],[Resolution]]+Tabelle417[[#This Row],[Offset]]</f>
        <v>255</v>
      </c>
      <c r="O65" s="59">
        <v>1</v>
      </c>
      <c r="P65" s="12" t="s">
        <v>51</v>
      </c>
      <c r="Q65" s="12" t="s">
        <v>51</v>
      </c>
      <c r="R65" s="9">
        <f t="shared" si="11"/>
        <v>0</v>
      </c>
      <c r="S65" s="33" t="s">
        <v>51</v>
      </c>
    </row>
    <row r="66" spans="1:19" x14ac:dyDescent="0.25">
      <c r="A66" s="12" t="s">
        <v>320</v>
      </c>
      <c r="B66" s="12" t="s">
        <v>321</v>
      </c>
      <c r="C66" s="7">
        <v>1</v>
      </c>
      <c r="D66" s="7">
        <f t="shared" si="6"/>
        <v>1783</v>
      </c>
      <c r="E66" s="7">
        <v>32</v>
      </c>
      <c r="F66" s="29" t="s">
        <v>233</v>
      </c>
      <c r="G66" s="12" t="s">
        <v>163</v>
      </c>
      <c r="H66" s="7">
        <v>0</v>
      </c>
      <c r="I66" s="7">
        <v>1</v>
      </c>
      <c r="J66" s="7">
        <v>1</v>
      </c>
      <c r="K66" s="7" t="s">
        <v>51</v>
      </c>
      <c r="L66" s="7" t="s">
        <v>51</v>
      </c>
      <c r="M66" s="7" t="s">
        <v>51</v>
      </c>
      <c r="N66" s="7" t="s">
        <v>51</v>
      </c>
      <c r="O66" s="59">
        <v>1</v>
      </c>
      <c r="P66" s="12" t="s">
        <v>164</v>
      </c>
      <c r="Q66" s="12" t="s">
        <v>51</v>
      </c>
      <c r="R66" s="9">
        <f t="shared" si="11"/>
        <v>0</v>
      </c>
      <c r="S66" s="33" t="s">
        <v>51</v>
      </c>
    </row>
    <row r="67" spans="1:19" x14ac:dyDescent="0.25">
      <c r="A67" s="12" t="s">
        <v>322</v>
      </c>
      <c r="B67" s="12" t="s">
        <v>446</v>
      </c>
      <c r="C67" s="7">
        <v>1</v>
      </c>
      <c r="D67" s="7">
        <f t="shared" si="6"/>
        <v>1815</v>
      </c>
      <c r="E67" s="7">
        <v>32</v>
      </c>
      <c r="F67" s="29" t="s">
        <v>233</v>
      </c>
      <c r="G67" s="12" t="s">
        <v>163</v>
      </c>
      <c r="H67" s="7">
        <v>0</v>
      </c>
      <c r="I67" s="7">
        <v>1</v>
      </c>
      <c r="J67" s="7">
        <v>1</v>
      </c>
      <c r="K67" s="7" t="s">
        <v>51</v>
      </c>
      <c r="L67" s="7" t="s">
        <v>51</v>
      </c>
      <c r="M67" s="7" t="s">
        <v>51</v>
      </c>
      <c r="N67" s="7" t="s">
        <v>51</v>
      </c>
      <c r="O67" s="59">
        <v>1</v>
      </c>
      <c r="P67" s="12" t="s">
        <v>164</v>
      </c>
      <c r="Q67" s="12" t="s">
        <v>51</v>
      </c>
      <c r="R67" s="9">
        <f t="shared" si="11"/>
        <v>0</v>
      </c>
      <c r="S67" s="33" t="s">
        <v>51</v>
      </c>
    </row>
    <row r="68" spans="1:19" x14ac:dyDescent="0.25">
      <c r="A68" s="12"/>
      <c r="B68" s="12"/>
      <c r="C68" s="7"/>
      <c r="D68" s="7">
        <f t="shared" si="6"/>
        <v>1847</v>
      </c>
      <c r="E68" s="7"/>
      <c r="F68" s="12"/>
      <c r="G68" s="12"/>
      <c r="H68" s="7"/>
      <c r="I68" s="7"/>
      <c r="J68" s="7"/>
      <c r="K68" s="7"/>
      <c r="L68" s="7"/>
      <c r="M68" s="7"/>
      <c r="N68" s="7"/>
      <c r="O68" s="7"/>
      <c r="P68" s="12"/>
      <c r="Q68" s="12"/>
      <c r="R68" s="7" t="e">
        <f t="shared" ref="R68" si="13">H68/J68</f>
        <v>#DIV/0!</v>
      </c>
      <c r="S68" s="33"/>
    </row>
  </sheetData>
  <phoneticPr fontId="11" type="noConversion"/>
  <hyperlinks>
    <hyperlink ref="T1" location="Messages!A1" display="Messages" xr:uid="{47DE1792-D202-442C-BA55-B436D79A6EAA}"/>
  </hyperlinks>
  <pageMargins left="0.70866141732283472" right="0.70866141732283472" top="0.74803149606299213" bottom="0.74803149606299213" header="0.31496062992125984" footer="0.31496062992125984"/>
  <pageSetup paperSize="9" scale="57" fitToHeight="0" orientation="landscape" r:id="rId1"/>
  <headerFooter scaleWithDoc="0" alignWithMargins="0">
    <oddHeader>&amp;L&amp;G&amp;C&amp;"-,Fett"&amp;14&amp;F&amp;R&amp;10Confidential</oddHeader>
    <oddFooter>&amp;L&amp;10ARS540 Ethernet Interface&amp;C&amp;10&amp;P of &amp;N
&amp;A&amp;R&amp;10&amp;D</oddFooter>
  </headerFooter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72321FDD16847BB7D5AA9F0BCC2A1" ma:contentTypeVersion="13" ma:contentTypeDescription="Create a new document." ma:contentTypeScope="" ma:versionID="056179b2bd3294a9ec8ae93ad80adcbc">
  <xsd:schema xmlns:xsd="http://www.w3.org/2001/XMLSchema" xmlns:xs="http://www.w3.org/2001/XMLSchema" xmlns:p="http://schemas.microsoft.com/office/2006/metadata/properties" xmlns:ns2="bbe2c43d-6385-4f9c-8f6f-f289b09bbb44" xmlns:ns3="9e9241cd-84b1-4c2d-8a1f-7ac4a223b90a" targetNamespace="http://schemas.microsoft.com/office/2006/metadata/properties" ma:root="true" ma:fieldsID="8fcb397ce4edc02ab145006b4186017b" ns2:_="" ns3:_="">
    <xsd:import namespace="bbe2c43d-6385-4f9c-8f6f-f289b09bbb44"/>
    <xsd:import namespace="9e9241cd-84b1-4c2d-8a1f-7ac4a223b9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2c43d-6385-4f9c-8f6f-f289b09bbb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241cd-84b1-4c2d-8a1f-7ac4a223b90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689960-AC32-428B-8AC1-3047100CAF0B}">
  <ds:schemaRefs>
    <ds:schemaRef ds:uri="bbe2c43d-6385-4f9c-8f6f-f289b09bbb44"/>
    <ds:schemaRef ds:uri="http://schemas.microsoft.com/office/2006/documentManagement/types"/>
    <ds:schemaRef ds:uri="http://purl.org/dc/elements/1.1/"/>
    <ds:schemaRef ds:uri="http://schemas.microsoft.com/office/2006/metadata/properties"/>
    <ds:schemaRef ds:uri="9e9241cd-84b1-4c2d-8a1f-7ac4a223b90a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6B4C73-C6AB-4265-B42F-E501BDF5E8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2c43d-6385-4f9c-8f6f-f289b09bbb44"/>
    <ds:schemaRef ds:uri="9e9241cd-84b1-4c2d-8a1f-7ac4a223b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2FDF7E-90C8-4CE0-9D9A-028685914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62</vt:i4>
      </vt:variant>
    </vt:vector>
  </HeadingPairs>
  <TitlesOfParts>
    <vt:vector size="80" baseType="lpstr">
      <vt:lpstr>Version</vt:lpstr>
      <vt:lpstr>Connector - 2pins</vt:lpstr>
      <vt:lpstr>Connector - 6pins</vt:lpstr>
      <vt:lpstr>Message-Layout</vt:lpstr>
      <vt:lpstr>Messages</vt:lpstr>
      <vt:lpstr>DetectionList</vt:lpstr>
      <vt:lpstr>Detection</vt:lpstr>
      <vt:lpstr>ObjectList</vt:lpstr>
      <vt:lpstr>Object</vt:lpstr>
      <vt:lpstr>SensorStatus</vt:lpstr>
      <vt:lpstr>SensorConfiguration</vt:lpstr>
      <vt:lpstr>AccelerationLateralCog</vt:lpstr>
      <vt:lpstr>AccelerationLongitudinalCog</vt:lpstr>
      <vt:lpstr>CharacteristicSpeed</vt:lpstr>
      <vt:lpstr>DrivingDirection</vt:lpstr>
      <vt:lpstr>SteeringAngleFrontAxle</vt:lpstr>
      <vt:lpstr>VelocityVehicle</vt:lpstr>
      <vt:lpstr>YawRate</vt:lpstr>
      <vt:lpstr>CharacteristicSpeed!a</vt:lpstr>
      <vt:lpstr>DrivingDirection!a</vt:lpstr>
      <vt:lpstr>SteeringAngleFrontAxle!a</vt:lpstr>
      <vt:lpstr>VelocityVehicle!a</vt:lpstr>
      <vt:lpstr>YawRate!a</vt:lpstr>
      <vt:lpstr>a</vt:lpstr>
      <vt:lpstr>Detection!Druckbereich</vt:lpstr>
      <vt:lpstr>DetectionList!Druckbereich</vt:lpstr>
      <vt:lpstr>Messages!Druckbereich</vt:lpstr>
      <vt:lpstr>Object!Druckbereich</vt:lpstr>
      <vt:lpstr>ObjectList!Druckbereich</vt:lpstr>
      <vt:lpstr>SensorConfiguration!Druckbereich</vt:lpstr>
      <vt:lpstr>SensorStatus!Druckbereich</vt:lpstr>
      <vt:lpstr>AccelerationLateralCog!Messages_E2E_Length</vt:lpstr>
      <vt:lpstr>AccelerationLongitudinalCog!Messages_E2E_Length</vt:lpstr>
      <vt:lpstr>CharacteristicSpeed!Messages_E2E_Length</vt:lpstr>
      <vt:lpstr>DrivingDirection!Messages_E2E_Length</vt:lpstr>
      <vt:lpstr>SteeringAngleFrontAxle!Messages_E2E_Length</vt:lpstr>
      <vt:lpstr>VelocityVehicle!Messages_E2E_Length</vt:lpstr>
      <vt:lpstr>YawRate!Messages_E2E_Length</vt:lpstr>
      <vt:lpstr>Messages_E2E_Length</vt:lpstr>
      <vt:lpstr>AccelerationLateralCog!Messages_E2E_P06_Data_ID</vt:lpstr>
      <vt:lpstr>AccelerationLongitudinalCog!Messages_E2E_P06_Data_ID</vt:lpstr>
      <vt:lpstr>CharacteristicSpeed!Messages_E2E_P06_Data_ID</vt:lpstr>
      <vt:lpstr>DrivingDirection!Messages_E2E_P06_Data_ID</vt:lpstr>
      <vt:lpstr>SteeringAngleFrontAxle!Messages_E2E_P06_Data_ID</vt:lpstr>
      <vt:lpstr>VelocityVehicle!Messages_E2E_P06_Data_ID</vt:lpstr>
      <vt:lpstr>YawRate!Messages_E2E_P06_Data_ID</vt:lpstr>
      <vt:lpstr>Messages_E2E_P06_Data_ID</vt:lpstr>
      <vt:lpstr>AccelerationLateralCog!Messages_Method_ID</vt:lpstr>
      <vt:lpstr>AccelerationLongitudinalCog!Messages_Method_ID</vt:lpstr>
      <vt:lpstr>CharacteristicSpeed!Messages_Method_ID</vt:lpstr>
      <vt:lpstr>DrivingDirection!Messages_Method_ID</vt:lpstr>
      <vt:lpstr>SteeringAngleFrontAxle!Messages_Method_ID</vt:lpstr>
      <vt:lpstr>VelocityVehicle!Messages_Method_ID</vt:lpstr>
      <vt:lpstr>YawRate!Messages_Method_ID</vt:lpstr>
      <vt:lpstr>Messages_Method_ID</vt:lpstr>
      <vt:lpstr>AccelerationLateralCog!Messages_Service_ID</vt:lpstr>
      <vt:lpstr>AccelerationLongitudinalCog!Messages_Service_ID</vt:lpstr>
      <vt:lpstr>CharacteristicSpeed!Messages_Service_ID</vt:lpstr>
      <vt:lpstr>DrivingDirection!Messages_Service_ID</vt:lpstr>
      <vt:lpstr>SteeringAngleFrontAxle!Messages_Service_ID</vt:lpstr>
      <vt:lpstr>VelocityVehicle!Messages_Service_ID</vt:lpstr>
      <vt:lpstr>YawRate!Messages_Service_ID</vt:lpstr>
      <vt:lpstr>Messages_Service_ID</vt:lpstr>
      <vt:lpstr>AccelerationLateralCog!Messages_SOME_IP_Length</vt:lpstr>
      <vt:lpstr>AccelerationLongitudinalCog!Messages_SOME_IP_Length</vt:lpstr>
      <vt:lpstr>CharacteristicSpeed!Messages_SOME_IP_Length</vt:lpstr>
      <vt:lpstr>DrivingDirection!Messages_SOME_IP_Length</vt:lpstr>
      <vt:lpstr>SteeringAngleFrontAxle!Messages_SOME_IP_Length</vt:lpstr>
      <vt:lpstr>VelocityVehicle!Messages_SOME_IP_Length</vt:lpstr>
      <vt:lpstr>YawRate!Messages_SOME_IP_Length</vt:lpstr>
      <vt:lpstr>Messages_SOME_IP_Length</vt:lpstr>
      <vt:lpstr>AccelerationLateralCog!Messages_UDP_Length</vt:lpstr>
      <vt:lpstr>AccelerationLongitudinalCog!Messages_UDP_Length</vt:lpstr>
      <vt:lpstr>CharacteristicSpeed!Messages_UDP_Length</vt:lpstr>
      <vt:lpstr>DrivingDirection!Messages_UDP_Length</vt:lpstr>
      <vt:lpstr>SteeringAngleFrontAxle!Messages_UDP_Length</vt:lpstr>
      <vt:lpstr>VelocityVehicle!Messages_UDP_Length</vt:lpstr>
      <vt:lpstr>YawRate!Messages_UDP_Length</vt:lpstr>
      <vt:lpstr>Messages_UDP_Length</vt:lpstr>
      <vt:lpstr>Payload</vt:lpstr>
    </vt:vector>
  </TitlesOfParts>
  <Manager/>
  <Company>Continental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uidk7800</dc:creator>
  <cp:keywords/>
  <dc:description/>
  <cp:lastModifiedBy>Meier Martinez, Carlos Fernando (uib49002)</cp:lastModifiedBy>
  <cp:revision/>
  <cp:lastPrinted>2022-04-13T12:02:31Z</cp:lastPrinted>
  <dcterms:created xsi:type="dcterms:W3CDTF">2016-05-12T15:19:42Z</dcterms:created>
  <dcterms:modified xsi:type="dcterms:W3CDTF">2022-08-12T15:32:26Z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0x0101002C372321FDD16847BB7D5AA9F0BCC2A1</vt:lpwstr>
  </property>
  <property fmtid="{D5CDD505-2E9C-101B-9397-08002B2CF9AE}" pid="3" name="MSIP_Label_6006a9c5-d130-408c-bc8e-3b5ecdb17aa0_Enabled">
    <vt:lpwstr>true</vt:lpwstr>
  </property>
  <property fmtid="{D5CDD505-2E9C-101B-9397-08002B2CF9AE}" pid="4" name="MSIP_Label_6006a9c5-d130-408c-bc8e-3b5ecdb17aa0_SetDate">
    <vt:lpwstr>2022-03-28T11:30:47Z</vt:lpwstr>
  </property>
  <property fmtid="{D5CDD505-2E9C-101B-9397-08002B2CF9AE}" pid="5" name="MSIP_Label_6006a9c5-d130-408c-bc8e-3b5ecdb17aa0_Method">
    <vt:lpwstr>Standard</vt:lpwstr>
  </property>
  <property fmtid="{D5CDD505-2E9C-101B-9397-08002B2CF9AE}" pid="6" name="MSIP_Label_6006a9c5-d130-408c-bc8e-3b5ecdb17aa0_Name">
    <vt:lpwstr>Recipients Have Full Control​</vt:lpwstr>
  </property>
  <property fmtid="{D5CDD505-2E9C-101B-9397-08002B2CF9AE}" pid="7" name="MSIP_Label_6006a9c5-d130-408c-bc8e-3b5ecdb17aa0_SiteId">
    <vt:lpwstr>8d4b558f-7b2e-40ba-ad1f-e04d79e6265a</vt:lpwstr>
  </property>
  <property fmtid="{D5CDD505-2E9C-101B-9397-08002B2CF9AE}" pid="8" name="MSIP_Label_6006a9c5-d130-408c-bc8e-3b5ecdb17aa0_ActionId">
    <vt:lpwstr>ef80f68b-5a19-4479-af1f-ca7c3561fdbf</vt:lpwstr>
  </property>
  <property fmtid="{D5CDD505-2E9C-101B-9397-08002B2CF9AE}" pid="9" name="MSIP_Label_6006a9c5-d130-408c-bc8e-3b5ecdb17aa0_ContentBits">
    <vt:lpwstr>2</vt:lpwstr>
  </property>
</Properties>
</file>