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0100" windowHeight="9000"/>
  </bookViews>
  <sheets>
    <sheet name="Distance and Alpha" sheetId="1" r:id="rId1"/>
    <sheet name="Logistic Function_Surface area" sheetId="4" r:id="rId2"/>
    <sheet name="Sheet2" sheetId="2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36" i="1" l="1"/>
  <c r="B32" i="1"/>
  <c r="B35" i="1"/>
  <c r="B34" i="1"/>
  <c r="C26" i="1"/>
  <c r="B25" i="1"/>
  <c r="C24" i="1"/>
  <c r="C1" i="2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C14" i="4"/>
  <c r="B14" i="4"/>
  <c r="A14" i="4"/>
  <c r="C13" i="4"/>
  <c r="B13" i="4"/>
  <c r="A13" i="4"/>
  <c r="C12" i="4"/>
  <c r="B12" i="4"/>
  <c r="A12" i="4"/>
  <c r="C11" i="4"/>
  <c r="B11" i="4"/>
  <c r="D11" i="4" s="1"/>
  <c r="E11" i="4" s="1"/>
  <c r="F11" i="4" s="1"/>
  <c r="G11" i="4" s="1"/>
  <c r="D13" i="4" l="1"/>
  <c r="E13" i="4" s="1"/>
  <c r="F13" i="4" s="1"/>
  <c r="G13" i="4" s="1"/>
  <c r="D30" i="4"/>
  <c r="E30" i="4" s="1"/>
  <c r="F30" i="4" s="1"/>
  <c r="G30" i="4" s="1"/>
  <c r="D15" i="4"/>
  <c r="E15" i="4" s="1"/>
  <c r="F15" i="4" s="1"/>
  <c r="G15" i="4" s="1"/>
  <c r="D19" i="4"/>
  <c r="E19" i="4" s="1"/>
  <c r="F19" i="4" s="1"/>
  <c r="G19" i="4" s="1"/>
  <c r="D23" i="4"/>
  <c r="E23" i="4" s="1"/>
  <c r="D17" i="4"/>
  <c r="E17" i="4" s="1"/>
  <c r="F17" i="4" s="1"/>
  <c r="G17" i="4" s="1"/>
  <c r="D26" i="4"/>
  <c r="E26" i="4" s="1"/>
  <c r="D14" i="4"/>
  <c r="E14" i="4" s="1"/>
  <c r="F14" i="4" s="1"/>
  <c r="G14" i="4" s="1"/>
  <c r="D18" i="4"/>
  <c r="E18" i="4" s="1"/>
  <c r="F18" i="4" s="1"/>
  <c r="G18" i="4" s="1"/>
  <c r="D22" i="4"/>
  <c r="E22" i="4" s="1"/>
  <c r="F22" i="4" s="1"/>
  <c r="G22" i="4" s="1"/>
  <c r="D27" i="4"/>
  <c r="E27" i="4" s="1"/>
  <c r="F27" i="4" s="1"/>
  <c r="G27" i="4" s="1"/>
  <c r="D31" i="4"/>
  <c r="E31" i="4" s="1"/>
  <c r="F31" i="4" s="1"/>
  <c r="G31" i="4" s="1"/>
  <c r="D21" i="4"/>
  <c r="E21" i="4" s="1"/>
  <c r="F21" i="4" s="1"/>
  <c r="G21" i="4" s="1"/>
  <c r="D25" i="4"/>
  <c r="E25" i="4" s="1"/>
  <c r="F25" i="4" s="1"/>
  <c r="G25" i="4" s="1"/>
  <c r="D29" i="4"/>
  <c r="E29" i="4" s="1"/>
  <c r="F29" i="4" s="1"/>
  <c r="G29" i="4" s="1"/>
  <c r="F23" i="4"/>
  <c r="G23" i="4" s="1"/>
  <c r="F26" i="4"/>
  <c r="G26" i="4" s="1"/>
  <c r="D12" i="4"/>
  <c r="E12" i="4" s="1"/>
  <c r="F12" i="4" s="1"/>
  <c r="G12" i="4" s="1"/>
  <c r="D20" i="4"/>
  <c r="E20" i="4" s="1"/>
  <c r="F20" i="4" s="1"/>
  <c r="G20" i="4" s="1"/>
  <c r="D28" i="4"/>
  <c r="E28" i="4" s="1"/>
  <c r="F28" i="4" s="1"/>
  <c r="G28" i="4" s="1"/>
  <c r="D16" i="4"/>
  <c r="E16" i="4" s="1"/>
  <c r="F16" i="4" s="1"/>
  <c r="G16" i="4" s="1"/>
  <c r="D24" i="4"/>
  <c r="E24" i="4" s="1"/>
  <c r="F24" i="4" s="1"/>
  <c r="G24" i="4" s="1"/>
  <c r="C30" i="1"/>
  <c r="E24" i="1"/>
  <c r="D24" i="1"/>
  <c r="G19" i="1"/>
  <c r="F19" i="1"/>
  <c r="D19" i="1"/>
  <c r="B20" i="1"/>
  <c r="C14" i="1"/>
  <c r="C19" i="1" s="1"/>
  <c r="E19" i="1" s="1"/>
  <c r="D14" i="1"/>
  <c r="C15" i="1"/>
  <c r="C20" i="1" s="1"/>
  <c r="D15" i="1"/>
  <c r="D20" i="1" s="1"/>
  <c r="C16" i="1"/>
  <c r="C21" i="1" s="1"/>
  <c r="D16" i="1"/>
  <c r="D21" i="1" s="1"/>
  <c r="B15" i="1"/>
  <c r="B16" i="1"/>
  <c r="B21" i="1" s="1"/>
  <c r="B14" i="1"/>
  <c r="B19" i="1" s="1"/>
</calcChain>
</file>

<file path=xl/sharedStrings.xml><?xml version="1.0" encoding="utf-8"?>
<sst xmlns="http://schemas.openxmlformats.org/spreadsheetml/2006/main" count="56" uniqueCount="35">
  <si>
    <t>Alpha</t>
  </si>
  <si>
    <t>Distance Matrix</t>
  </si>
  <si>
    <t>17 6</t>
  </si>
  <si>
    <t xml:space="preserve">0 14 </t>
  </si>
  <si>
    <t>7 4</t>
  </si>
  <si>
    <t>Euclidian Distances verified on http://calculator.vhex.net/post/calculator-result/euclidean-distance</t>
  </si>
  <si>
    <t>Distance Matrix Alpha (C ^-alpha)</t>
  </si>
  <si>
    <t>A (17 6)</t>
  </si>
  <si>
    <t xml:space="preserve">A (7 4) </t>
  </si>
  <si>
    <t>A (0 14)</t>
  </si>
  <si>
    <t xml:space="preserve">O </t>
  </si>
  <si>
    <t>W</t>
  </si>
  <si>
    <t>T</t>
  </si>
  <si>
    <t>WC-alpha</t>
  </si>
  <si>
    <t>Sum</t>
  </si>
  <si>
    <t>Testing W * C Vector</t>
  </si>
  <si>
    <t>C-alpha</t>
  </si>
  <si>
    <t>Wj</t>
  </si>
  <si>
    <t>Parameters:</t>
  </si>
  <si>
    <t>LogitA (X1)</t>
  </si>
  <si>
    <t>LogisticA (P1)</t>
  </si>
  <si>
    <t>LogitB (X2)</t>
  </si>
  <si>
    <t>LogisticB (P2)</t>
  </si>
  <si>
    <t>Logit</t>
  </si>
  <si>
    <t>D</t>
  </si>
  <si>
    <t>C</t>
  </si>
  <si>
    <t>B</t>
  </si>
  <si>
    <t>A</t>
  </si>
  <si>
    <t>Z</t>
  </si>
  <si>
    <t>Logistic</t>
  </si>
  <si>
    <t>This file provided as instructor materials for Railsback &amp; Grimm 2012</t>
  </si>
  <si>
    <t xml:space="preserve">Z for 0 14 </t>
  </si>
  <si>
    <t>Z for 7 4</t>
  </si>
  <si>
    <t>R for 7 4 to 0 14</t>
  </si>
  <si>
    <t xml:space="preserve">A for 0 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</si>
</sst>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4731624294292"/>
          <c:y val="8.6206896551724144E-2"/>
          <c:w val="0.71565606850300223"/>
          <c:h val="0.68965517241379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Function_Surface area'!$G$10</c:f>
              <c:strCache>
                <c:ptCount val="1"/>
                <c:pt idx="0">
                  <c:v>Logistic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'Logistic Function_Surface area'!$A$11:$A$31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'Logistic Function_Surface area'!$G$11:$G$31</c:f>
              <c:numCache>
                <c:formatCode>General</c:formatCode>
                <c:ptCount val="21"/>
                <c:pt idx="0">
                  <c:v>5.8693512818982607E-2</c:v>
                </c:pt>
                <c:pt idx="1">
                  <c:v>7.6839655881256047E-2</c:v>
                </c:pt>
                <c:pt idx="2">
                  <c:v>0.10000000000000003</c:v>
                </c:pt>
                <c:pt idx="3">
                  <c:v>0.12916441402932866</c:v>
                </c:pt>
                <c:pt idx="4">
                  <c:v>0.16527251745085139</c:v>
                </c:pt>
                <c:pt idx="5">
                  <c:v>0.20905152600643742</c:v>
                </c:pt>
                <c:pt idx="6">
                  <c:v>0.26080387990640502</c:v>
                </c:pt>
                <c:pt idx="7">
                  <c:v>0.32018166690790001</c:v>
                </c:pt>
                <c:pt idx="8">
                  <c:v>0.38601848656926363</c:v>
                </c:pt>
                <c:pt idx="9">
                  <c:v>0.4563062223853005</c:v>
                </c:pt>
                <c:pt idx="10">
                  <c:v>0.52837833109999344</c:v>
                </c:pt>
                <c:pt idx="11">
                  <c:v>0.59928647080303898</c:v>
                </c:pt>
                <c:pt idx="12">
                  <c:v>0.6662672746959778</c:v>
                </c:pt>
                <c:pt idx="13">
                  <c:v>0.72714947772190464</c:v>
                </c:pt>
                <c:pt idx="14">
                  <c:v>0.78058272823255204</c:v>
                </c:pt>
                <c:pt idx="15">
                  <c:v>0.82605510977225405</c:v>
                </c:pt>
                <c:pt idx="16">
                  <c:v>0.86374864961478803</c:v>
                </c:pt>
                <c:pt idx="17">
                  <c:v>0.8943190527552376</c:v>
                </c:pt>
                <c:pt idx="18">
                  <c:v>0.91867623506322282</c:v>
                </c:pt>
                <c:pt idx="19">
                  <c:v>0.93780998961218021</c:v>
                </c:pt>
                <c:pt idx="20">
                  <c:v>0.95267388907288642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4208"/>
        <c:axId val="154134784"/>
      </c:scatterChart>
      <c:valAx>
        <c:axId val="1541342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 of Surface Area infected</a:t>
                </a:r>
              </a:p>
            </c:rich>
          </c:tx>
          <c:layout>
            <c:manualLayout>
              <c:xMode val="edge"/>
              <c:yMode val="edge"/>
              <c:x val="0.40869887939539473"/>
              <c:y val="0.87252703187742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4784"/>
        <c:crosses val="autoZero"/>
        <c:crossBetween val="midCat"/>
        <c:majorUnit val="10"/>
      </c:valAx>
      <c:valAx>
        <c:axId val="15413478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of dispersing</a:t>
                </a:r>
              </a:p>
            </c:rich>
          </c:tx>
          <c:layout>
            <c:manualLayout>
              <c:xMode val="edge"/>
              <c:yMode val="edge"/>
              <c:x val="5.1118325471275088E-2"/>
              <c:y val="0.1724136830962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4208"/>
        <c:crosses val="autoZero"/>
        <c:crossBetween val="midCat"/>
        <c:majorUnit val="0.2"/>
        <c:minorUnit val="0.2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91440</xdr:rowOff>
    </xdr:from>
    <xdr:to>
      <xdr:col>12</xdr:col>
      <xdr:colOff>525780</xdr:colOff>
      <xdr:row>30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413384</xdr:colOff>
      <xdr:row>2</xdr:row>
      <xdr:rowOff>51435</xdr:rowOff>
    </xdr:from>
    <xdr:to>
      <xdr:col>9</xdr:col>
      <xdr:colOff>112406</xdr:colOff>
      <xdr:row>5</xdr:row>
      <xdr:rowOff>91440</xdr:rowOff>
    </xdr:to>
    <xdr:sp macro="" textlink="">
      <xdr:nvSpPr>
        <xdr:cNvPr id="3" name="TextBox 2"/>
        <xdr:cNvSpPr txBox="1"/>
      </xdr:nvSpPr>
      <xdr:spPr>
        <a:xfrm>
          <a:off x="2242184" y="386715"/>
          <a:ext cx="5246382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Implementation of the logistic function as described in Sect.  16.4.1 of Railsback &amp; Grimm (2012). 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odd\Models\Edwards%20Aquifer\Validation_Respiration_0728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iration"/>
      <sheetName val="Photosythnesis"/>
      <sheetName val="In-situ-light"/>
      <sheetName val="Logistic Function_percent cover"/>
      <sheetName val="Calculating Astro Procedure"/>
      <sheetName val="Calculating totassim procedure"/>
      <sheetName val="Converting MJ to E"/>
      <sheetName val="Plot of Michaelis-Menten eq"/>
    </sheetNames>
    <sheetDataSet>
      <sheetData sheetId="0" refreshError="1"/>
      <sheetData sheetId="1" refreshError="1"/>
      <sheetData sheetId="2" refreshError="1"/>
      <sheetData sheetId="3">
        <row r="10">
          <cell r="G10" t="str">
            <v>Logistic</v>
          </cell>
        </row>
        <row r="11">
          <cell r="A11">
            <v>0</v>
          </cell>
          <cell r="G11">
            <v>9.1130065902302083E-3</v>
          </cell>
        </row>
        <row r="12">
          <cell r="A12">
            <v>5</v>
          </cell>
          <cell r="G12">
            <v>1.4485609424865606E-2</v>
          </cell>
        </row>
        <row r="13">
          <cell r="A13">
            <v>10</v>
          </cell>
          <cell r="G13">
            <v>2.2952279355560462E-2</v>
          </cell>
        </row>
        <row r="14">
          <cell r="A14">
            <v>15</v>
          </cell>
          <cell r="G14">
            <v>3.6185914966030346E-2</v>
          </cell>
        </row>
        <row r="15">
          <cell r="A15">
            <v>20</v>
          </cell>
          <cell r="G15">
            <v>5.660762025479963E-2</v>
          </cell>
        </row>
        <row r="16">
          <cell r="A16">
            <v>25</v>
          </cell>
          <cell r="G16">
            <v>8.7508015763208935E-2</v>
          </cell>
        </row>
        <row r="17">
          <cell r="A17">
            <v>30</v>
          </cell>
          <cell r="G17">
            <v>0.13289979512613681</v>
          </cell>
        </row>
        <row r="18">
          <cell r="A18">
            <v>35</v>
          </cell>
          <cell r="G18">
            <v>0.19675992013791052</v>
          </cell>
        </row>
        <row r="19">
          <cell r="A19">
            <v>40</v>
          </cell>
          <cell r="G19">
            <v>0.28134907898845418</v>
          </cell>
        </row>
        <row r="20">
          <cell r="A20">
            <v>45</v>
          </cell>
          <cell r="G20">
            <v>0.38487905128423699</v>
          </cell>
        </row>
        <row r="21">
          <cell r="A21">
            <v>50</v>
          </cell>
          <cell r="G21">
            <v>0.5</v>
          </cell>
        </row>
        <row r="22">
          <cell r="A22">
            <v>55</v>
          </cell>
          <cell r="G22">
            <v>0.61512094871576284</v>
          </cell>
        </row>
        <row r="23">
          <cell r="A23">
            <v>60</v>
          </cell>
          <cell r="G23">
            <v>0.71865092101154582</v>
          </cell>
        </row>
        <row r="24">
          <cell r="A24">
            <v>65</v>
          </cell>
          <cell r="G24">
            <v>0.80324007986208956</v>
          </cell>
        </row>
        <row r="25">
          <cell r="A25">
            <v>70</v>
          </cell>
          <cell r="G25">
            <v>0.86710020487386308</v>
          </cell>
        </row>
        <row r="26">
          <cell r="A26">
            <v>75</v>
          </cell>
          <cell r="G26">
            <v>0.91249198423679112</v>
          </cell>
        </row>
        <row r="27">
          <cell r="A27">
            <v>80</v>
          </cell>
          <cell r="G27">
            <v>0.94339237974520029</v>
          </cell>
        </row>
        <row r="28">
          <cell r="A28">
            <v>85</v>
          </cell>
          <cell r="G28">
            <v>0.9638140850339697</v>
          </cell>
        </row>
        <row r="29">
          <cell r="A29">
            <v>90</v>
          </cell>
          <cell r="G29">
            <v>0.97704772064443957</v>
          </cell>
        </row>
        <row r="30">
          <cell r="A30">
            <v>95</v>
          </cell>
          <cell r="G30">
            <v>0.98551439057513435</v>
          </cell>
        </row>
        <row r="31">
          <cell r="A31">
            <v>100</v>
          </cell>
          <cell r="G31">
            <v>0.99088699340976982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J17" sqref="J17"/>
    </sheetView>
  </sheetViews>
  <sheetFormatPr defaultRowHeight="14.4" x14ac:dyDescent="0.3"/>
  <cols>
    <col min="1" max="1" width="26.21875" customWidth="1"/>
    <col min="2" max="2" width="12" bestFit="1" customWidth="1"/>
    <col min="3" max="3" width="29.5546875" customWidth="1"/>
    <col min="4" max="4" width="12" bestFit="1" customWidth="1"/>
  </cols>
  <sheetData>
    <row r="1" spans="1:4" x14ac:dyDescent="0.3">
      <c r="A1" t="s">
        <v>5</v>
      </c>
    </row>
    <row r="2" spans="1:4" x14ac:dyDescent="0.3">
      <c r="C2" s="1"/>
    </row>
    <row r="3" spans="1:4" x14ac:dyDescent="0.3">
      <c r="A3" t="s">
        <v>0</v>
      </c>
      <c r="B3">
        <v>2.5</v>
      </c>
    </row>
    <row r="4" spans="1:4" x14ac:dyDescent="0.3">
      <c r="A4" t="s">
        <v>11</v>
      </c>
      <c r="B4">
        <v>10</v>
      </c>
    </row>
    <row r="5" spans="1:4" x14ac:dyDescent="0.3">
      <c r="A5" t="s">
        <v>10</v>
      </c>
      <c r="B5">
        <v>5</v>
      </c>
    </row>
    <row r="7" spans="1:4" x14ac:dyDescent="0.3">
      <c r="A7" t="s">
        <v>1</v>
      </c>
      <c r="B7" t="s">
        <v>2</v>
      </c>
      <c r="C7" t="s">
        <v>3</v>
      </c>
      <c r="D7" t="s">
        <v>4</v>
      </c>
    </row>
    <row r="8" spans="1:4" x14ac:dyDescent="0.3">
      <c r="A8" t="s">
        <v>2</v>
      </c>
      <c r="B8">
        <v>0</v>
      </c>
      <c r="C8">
        <v>18.7882942280559</v>
      </c>
      <c r="D8">
        <v>10.1980390271855</v>
      </c>
    </row>
    <row r="9" spans="1:4" x14ac:dyDescent="0.3">
      <c r="A9" t="s">
        <v>3</v>
      </c>
      <c r="B9">
        <v>0</v>
      </c>
      <c r="C9">
        <v>0</v>
      </c>
      <c r="D9">
        <v>12.2065556157337</v>
      </c>
    </row>
    <row r="10" spans="1:4" x14ac:dyDescent="0.3">
      <c r="A10" t="s">
        <v>4</v>
      </c>
      <c r="B10">
        <v>0</v>
      </c>
      <c r="C10">
        <v>0</v>
      </c>
      <c r="D10">
        <v>0</v>
      </c>
    </row>
    <row r="13" spans="1:4" x14ac:dyDescent="0.3">
      <c r="A13" t="s">
        <v>6</v>
      </c>
      <c r="B13" t="s">
        <v>2</v>
      </c>
      <c r="C13" t="s">
        <v>3</v>
      </c>
      <c r="D13" t="s">
        <v>4</v>
      </c>
    </row>
    <row r="14" spans="1:4" x14ac:dyDescent="0.3">
      <c r="A14" t="s">
        <v>2</v>
      </c>
      <c r="B14" t="e">
        <f>B8 ^ - $B$3</f>
        <v>#DIV/0!</v>
      </c>
      <c r="C14">
        <f t="shared" ref="C14:D14" si="0">C8 ^ - $B$3</f>
        <v>6.5355421251329872E-4</v>
      </c>
      <c r="D14">
        <f t="shared" si="0"/>
        <v>3.010983155175756E-3</v>
      </c>
    </row>
    <row r="15" spans="1:4" x14ac:dyDescent="0.3">
      <c r="A15" t="s">
        <v>3</v>
      </c>
      <c r="B15" t="e">
        <f t="shared" ref="B15:D16" si="1">B9 ^ - $B$3</f>
        <v>#DIV/0!</v>
      </c>
      <c r="C15" t="e">
        <f t="shared" si="1"/>
        <v>#DIV/0!</v>
      </c>
      <c r="D15">
        <f t="shared" si="1"/>
        <v>1.9209548815492976E-3</v>
      </c>
    </row>
    <row r="16" spans="1:4" x14ac:dyDescent="0.3">
      <c r="A16" t="s">
        <v>4</v>
      </c>
      <c r="B16" t="e">
        <f t="shared" si="1"/>
        <v>#DIV/0!</v>
      </c>
      <c r="C16" t="e">
        <f t="shared" si="1"/>
        <v>#DIV/0!</v>
      </c>
      <c r="D16" t="e">
        <f t="shared" si="1"/>
        <v>#DIV/0!</v>
      </c>
    </row>
    <row r="18" spans="1:7" x14ac:dyDescent="0.3">
      <c r="A18" t="s">
        <v>13</v>
      </c>
      <c r="B18" t="s">
        <v>2</v>
      </c>
      <c r="C18" t="s">
        <v>3</v>
      </c>
      <c r="D18" t="s">
        <v>4</v>
      </c>
      <c r="E18" t="s">
        <v>7</v>
      </c>
      <c r="F18" t="s">
        <v>8</v>
      </c>
      <c r="G18" t="s">
        <v>9</v>
      </c>
    </row>
    <row r="19" spans="1:7" x14ac:dyDescent="0.3">
      <c r="A19" t="s">
        <v>2</v>
      </c>
      <c r="B19" t="e">
        <f>B14*10</f>
        <v>#DIV/0!</v>
      </c>
      <c r="C19">
        <f t="shared" ref="C19:D19" si="2">C14*10</f>
        <v>6.5355421251329874E-3</v>
      </c>
      <c r="D19">
        <f t="shared" si="2"/>
        <v>3.010983155175756E-2</v>
      </c>
      <c r="E19">
        <f>1 / SUM(C19:D19)</f>
        <v>27.28857423633325</v>
      </c>
      <c r="F19">
        <f>1 / SUM(D19:D20)</f>
        <v>20.276004940727688</v>
      </c>
      <c r="G19">
        <f xml:space="preserve"> 1 / SUM(C19,D20)</f>
        <v>38.842356482881627</v>
      </c>
    </row>
    <row r="20" spans="1:7" x14ac:dyDescent="0.3">
      <c r="A20" t="s">
        <v>3</v>
      </c>
      <c r="B20" t="e">
        <f t="shared" ref="B20:D21" si="3">B15*10</f>
        <v>#DIV/0!</v>
      </c>
      <c r="C20" t="e">
        <f t="shared" si="3"/>
        <v>#DIV/0!</v>
      </c>
      <c r="D20">
        <f t="shared" si="3"/>
        <v>1.9209548815492975E-2</v>
      </c>
    </row>
    <row r="21" spans="1:7" x14ac:dyDescent="0.3">
      <c r="A21" t="s">
        <v>4</v>
      </c>
      <c r="B21" t="e">
        <f t="shared" si="3"/>
        <v>#DIV/0!</v>
      </c>
      <c r="C21" t="e">
        <f t="shared" si="3"/>
        <v>#DIV/0!</v>
      </c>
      <c r="D21" t="e">
        <f t="shared" si="3"/>
        <v>#DIV/0!</v>
      </c>
    </row>
    <row r="23" spans="1:7" x14ac:dyDescent="0.3">
      <c r="A23" t="s">
        <v>12</v>
      </c>
      <c r="B23" t="s">
        <v>2</v>
      </c>
      <c r="C23" t="s">
        <v>3</v>
      </c>
      <c r="D23" t="s">
        <v>4</v>
      </c>
      <c r="E23" t="s">
        <v>14</v>
      </c>
    </row>
    <row r="24" spans="1:7" x14ac:dyDescent="0.3">
      <c r="A24" t="s">
        <v>2</v>
      </c>
      <c r="C24">
        <f>E19*B5*C19</f>
        <v>0.89172813228187353</v>
      </c>
      <c r="D24">
        <f>E19*B5*D19</f>
        <v>4.1082718677181269</v>
      </c>
      <c r="E24">
        <f>SUM(C24:D24)</f>
        <v>5</v>
      </c>
    </row>
    <row r="25" spans="1:7" x14ac:dyDescent="0.3">
      <c r="A25" t="s">
        <v>3</v>
      </c>
      <c r="B25">
        <f>G19*D20*B5</f>
        <v>3.7307207148334731</v>
      </c>
    </row>
    <row r="26" spans="1:7" x14ac:dyDescent="0.3">
      <c r="A26" t="s">
        <v>4</v>
      </c>
      <c r="C26">
        <f>F19*D20*B5</f>
        <v>1.9474645334604261</v>
      </c>
    </row>
    <row r="29" spans="1:7" x14ac:dyDescent="0.3">
      <c r="A29" t="s">
        <v>15</v>
      </c>
    </row>
    <row r="30" spans="1:7" x14ac:dyDescent="0.3">
      <c r="A30" t="s">
        <v>16</v>
      </c>
      <c r="B30" s="2">
        <v>6.5355421251329503E-4</v>
      </c>
      <c r="C30" s="2">
        <f>B30*B31</f>
        <v>2.6142168500531801E-3</v>
      </c>
    </row>
    <row r="31" spans="1:7" x14ac:dyDescent="0.3">
      <c r="A31" t="s">
        <v>17</v>
      </c>
      <c r="B31">
        <v>4</v>
      </c>
    </row>
    <row r="32" spans="1:7" x14ac:dyDescent="0.3">
      <c r="A32" t="s">
        <v>34</v>
      </c>
      <c r="B32">
        <f>1/(SUM(D19,D20))</f>
        <v>20.276004940727688</v>
      </c>
    </row>
    <row r="34" spans="1:2" x14ac:dyDescent="0.3">
      <c r="A34" t="s">
        <v>31</v>
      </c>
      <c r="B34">
        <f>10/150*B5</f>
        <v>0.33333333333333331</v>
      </c>
    </row>
    <row r="35" spans="1:2" x14ac:dyDescent="0.3">
      <c r="A35" t="s">
        <v>32</v>
      </c>
      <c r="B35">
        <f>10/150*B5</f>
        <v>0.33333333333333331</v>
      </c>
    </row>
    <row r="36" spans="1:2" x14ac:dyDescent="0.3">
      <c r="A36" t="s">
        <v>33</v>
      </c>
      <c r="B36">
        <f>F19*B35*D20</f>
        <v>0.12983096889736176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1"/>
  <sheetViews>
    <sheetView workbookViewId="0">
      <selection activeCell="B6" sqref="B6"/>
    </sheetView>
  </sheetViews>
  <sheetFormatPr defaultColWidth="11.5546875" defaultRowHeight="13.2" x14ac:dyDescent="0.25"/>
  <cols>
    <col min="1" max="1" width="15.109375" style="3" customWidth="1"/>
    <col min="2" max="16384" width="11.5546875" style="3"/>
  </cols>
  <sheetData>
    <row r="2" spans="1:7" x14ac:dyDescent="0.25">
      <c r="A2" s="3" t="s">
        <v>18</v>
      </c>
    </row>
    <row r="3" spans="1:7" x14ac:dyDescent="0.25">
      <c r="A3" s="4" t="s">
        <v>19</v>
      </c>
      <c r="B3" s="4">
        <v>99</v>
      </c>
    </row>
    <row r="4" spans="1:7" x14ac:dyDescent="0.25">
      <c r="A4" s="4" t="s">
        <v>20</v>
      </c>
      <c r="B4" s="4">
        <v>0.95</v>
      </c>
    </row>
    <row r="5" spans="1:7" x14ac:dyDescent="0.25">
      <c r="A5" s="4" t="s">
        <v>21</v>
      </c>
      <c r="B5" s="4">
        <v>10</v>
      </c>
    </row>
    <row r="6" spans="1:7" x14ac:dyDescent="0.25">
      <c r="A6" s="4" t="s">
        <v>22</v>
      </c>
      <c r="B6" s="4">
        <v>0.1</v>
      </c>
    </row>
    <row r="10" spans="1:7" x14ac:dyDescent="0.25">
      <c r="A10" s="3" t="s">
        <v>23</v>
      </c>
      <c r="B10" s="3" t="s">
        <v>24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</row>
    <row r="11" spans="1:7" x14ac:dyDescent="0.25">
      <c r="A11" s="3">
        <v>0</v>
      </c>
      <c r="B11" s="3">
        <f t="shared" ref="B11:B31" si="0">LN($B$4/(1-$B$4))</f>
        <v>2.9444389791664394</v>
      </c>
      <c r="C11" s="3">
        <f>LN($B$6/(1-$B$6))</f>
        <v>-2.1972245773362191</v>
      </c>
      <c r="D11" s="3">
        <f t="shared" ref="D11:D31" si="1">(B11-C11)/($B$3-$B$5)</f>
        <v>5.7771500634861334E-2</v>
      </c>
      <c r="E11" s="3">
        <f t="shared" ref="E11:E31" si="2">B11-(D11*$B$3)</f>
        <v>-2.7749395836848327</v>
      </c>
      <c r="F11" s="3">
        <f t="shared" ref="F11:F31" si="3">EXP(E11+(D11*A11))</f>
        <v>6.2353243729101795E-2</v>
      </c>
      <c r="G11" s="3">
        <f t="shared" ref="G11:G31" si="4">F11/(1+F11)</f>
        <v>5.8693512818982607E-2</v>
      </c>
    </row>
    <row r="12" spans="1:7" x14ac:dyDescent="0.25">
      <c r="A12" s="3">
        <f t="shared" ref="A12:A31" si="5">A11+5</f>
        <v>5</v>
      </c>
      <c r="B12" s="3">
        <f t="shared" si="0"/>
        <v>2.9444389791664394</v>
      </c>
      <c r="C12" s="3">
        <f t="shared" ref="C12:C31" si="6">LN($B$6/(1-$B$6))</f>
        <v>-2.1972245773362191</v>
      </c>
      <c r="D12" s="3">
        <f t="shared" si="1"/>
        <v>5.7771500634861334E-2</v>
      </c>
      <c r="E12" s="3">
        <f t="shared" si="2"/>
        <v>-2.7749395836848327</v>
      </c>
      <c r="F12" s="3">
        <f t="shared" si="3"/>
        <v>8.3235438318797983E-2</v>
      </c>
      <c r="G12" s="3">
        <f t="shared" si="4"/>
        <v>7.6839655881256047E-2</v>
      </c>
    </row>
    <row r="13" spans="1:7" x14ac:dyDescent="0.25">
      <c r="A13" s="3">
        <f t="shared" si="5"/>
        <v>10</v>
      </c>
      <c r="B13" s="3">
        <f t="shared" si="0"/>
        <v>2.9444389791664394</v>
      </c>
      <c r="C13" s="3">
        <f t="shared" si="6"/>
        <v>-2.1972245773362191</v>
      </c>
      <c r="D13" s="3">
        <f t="shared" si="1"/>
        <v>5.7771500634861334E-2</v>
      </c>
      <c r="E13" s="3">
        <f t="shared" si="2"/>
        <v>-2.7749395836848327</v>
      </c>
      <c r="F13" s="3">
        <f t="shared" si="3"/>
        <v>0.11111111111111115</v>
      </c>
      <c r="G13" s="3">
        <f t="shared" si="4"/>
        <v>0.10000000000000003</v>
      </c>
    </row>
    <row r="14" spans="1:7" x14ac:dyDescent="0.25">
      <c r="A14" s="3">
        <f t="shared" si="5"/>
        <v>15</v>
      </c>
      <c r="B14" s="3">
        <f t="shared" si="0"/>
        <v>2.9444389791664394</v>
      </c>
      <c r="C14" s="3">
        <f t="shared" si="6"/>
        <v>-2.1972245773362191</v>
      </c>
      <c r="D14" s="3">
        <f t="shared" si="1"/>
        <v>5.7771500634861334E-2</v>
      </c>
      <c r="E14" s="3">
        <f t="shared" si="2"/>
        <v>-2.7749395836848327</v>
      </c>
      <c r="F14" s="3">
        <f t="shared" si="3"/>
        <v>0.14832238841658768</v>
      </c>
      <c r="G14" s="3">
        <f t="shared" si="4"/>
        <v>0.12916441402932866</v>
      </c>
    </row>
    <row r="15" spans="1:7" x14ac:dyDescent="0.25">
      <c r="A15" s="3">
        <f t="shared" si="5"/>
        <v>20</v>
      </c>
      <c r="B15" s="3">
        <f t="shared" si="0"/>
        <v>2.9444389791664394</v>
      </c>
      <c r="C15" s="3">
        <f t="shared" si="6"/>
        <v>-2.1972245773362191</v>
      </c>
      <c r="D15" s="3">
        <f t="shared" si="1"/>
        <v>5.7771500634861334E-2</v>
      </c>
      <c r="E15" s="3">
        <f t="shared" si="2"/>
        <v>-2.7749395836848327</v>
      </c>
      <c r="F15" s="3">
        <f t="shared" si="3"/>
        <v>0.19799577815040995</v>
      </c>
      <c r="G15" s="3">
        <f t="shared" si="4"/>
        <v>0.16527251745085139</v>
      </c>
    </row>
    <row r="16" spans="1:7" x14ac:dyDescent="0.25">
      <c r="A16" s="3">
        <f t="shared" si="5"/>
        <v>25</v>
      </c>
      <c r="B16" s="3">
        <f t="shared" si="0"/>
        <v>2.9444389791664394</v>
      </c>
      <c r="C16" s="3">
        <f t="shared" si="6"/>
        <v>-2.1972245773362191</v>
      </c>
      <c r="D16" s="3">
        <f t="shared" si="1"/>
        <v>5.7771500634861334E-2</v>
      </c>
      <c r="E16" s="3">
        <f t="shared" si="2"/>
        <v>-2.7749395836848327</v>
      </c>
      <c r="F16" s="3">
        <f t="shared" si="3"/>
        <v>0.26430486040502665</v>
      </c>
      <c r="G16" s="3">
        <f t="shared" si="4"/>
        <v>0.20905152600643742</v>
      </c>
    </row>
    <row r="17" spans="1:7" x14ac:dyDescent="0.25">
      <c r="A17" s="3">
        <f t="shared" si="5"/>
        <v>30</v>
      </c>
      <c r="B17" s="3">
        <f t="shared" si="0"/>
        <v>2.9444389791664394</v>
      </c>
      <c r="C17" s="3">
        <f t="shared" si="6"/>
        <v>-2.1972245773362191</v>
      </c>
      <c r="D17" s="3">
        <f t="shared" si="1"/>
        <v>5.7771500634861334E-2</v>
      </c>
      <c r="E17" s="3">
        <f t="shared" si="2"/>
        <v>-2.7749395836848327</v>
      </c>
      <c r="F17" s="3">
        <f t="shared" si="3"/>
        <v>0.35282095348847714</v>
      </c>
      <c r="G17" s="3">
        <f t="shared" si="4"/>
        <v>0.26080387990640502</v>
      </c>
    </row>
    <row r="18" spans="1:7" x14ac:dyDescent="0.25">
      <c r="A18" s="3">
        <f t="shared" si="5"/>
        <v>35</v>
      </c>
      <c r="B18" s="3">
        <f t="shared" si="0"/>
        <v>2.9444389791664394</v>
      </c>
      <c r="C18" s="3">
        <f t="shared" si="6"/>
        <v>-2.1972245773362191</v>
      </c>
      <c r="D18" s="3">
        <f t="shared" si="1"/>
        <v>5.7771500634861334E-2</v>
      </c>
      <c r="E18" s="3">
        <f t="shared" si="2"/>
        <v>-2.7749395836848327</v>
      </c>
      <c r="F18" s="3">
        <f t="shared" si="3"/>
        <v>0.47098121854345854</v>
      </c>
      <c r="G18" s="3">
        <f t="shared" si="4"/>
        <v>0.32018166690790001</v>
      </c>
    </row>
    <row r="19" spans="1:7" x14ac:dyDescent="0.25">
      <c r="A19" s="3">
        <f t="shared" si="5"/>
        <v>40</v>
      </c>
      <c r="B19" s="3">
        <f t="shared" si="0"/>
        <v>2.9444389791664394</v>
      </c>
      <c r="C19" s="3">
        <f t="shared" si="6"/>
        <v>-2.1972245773362191</v>
      </c>
      <c r="D19" s="3">
        <f t="shared" si="1"/>
        <v>5.7771500634861334E-2</v>
      </c>
      <c r="E19" s="3">
        <f t="shared" si="2"/>
        <v>-2.7749395836848327</v>
      </c>
      <c r="F19" s="3">
        <f t="shared" si="3"/>
        <v>0.62871353310348577</v>
      </c>
      <c r="G19" s="3">
        <f t="shared" si="4"/>
        <v>0.38601848656926363</v>
      </c>
    </row>
    <row r="20" spans="1:7" x14ac:dyDescent="0.25">
      <c r="A20" s="3">
        <f t="shared" si="5"/>
        <v>45</v>
      </c>
      <c r="B20" s="3">
        <f t="shared" si="0"/>
        <v>2.9444389791664394</v>
      </c>
      <c r="C20" s="3">
        <f t="shared" si="6"/>
        <v>-2.1972245773362191</v>
      </c>
      <c r="D20" s="3">
        <f t="shared" si="1"/>
        <v>5.7771500634861334E-2</v>
      </c>
      <c r="E20" s="3">
        <f t="shared" si="2"/>
        <v>-2.7749395836848327</v>
      </c>
      <c r="F20" s="3">
        <f t="shared" si="3"/>
        <v>0.83927063573766314</v>
      </c>
      <c r="G20" s="3">
        <f t="shared" si="4"/>
        <v>0.4563062223853005</v>
      </c>
    </row>
    <row r="21" spans="1:7" x14ac:dyDescent="0.25">
      <c r="A21" s="3">
        <f t="shared" si="5"/>
        <v>50</v>
      </c>
      <c r="B21" s="3">
        <f t="shared" si="0"/>
        <v>2.9444389791664394</v>
      </c>
      <c r="C21" s="3">
        <f t="shared" si="6"/>
        <v>-2.1972245773362191</v>
      </c>
      <c r="D21" s="3">
        <f t="shared" si="1"/>
        <v>5.7771500634861334E-2</v>
      </c>
      <c r="E21" s="3">
        <f t="shared" si="2"/>
        <v>-2.7749395836848327</v>
      </c>
      <c r="F21" s="3">
        <f t="shared" si="3"/>
        <v>1.1203436269846634</v>
      </c>
      <c r="G21" s="3">
        <f t="shared" si="4"/>
        <v>0.52837833109999344</v>
      </c>
    </row>
    <row r="22" spans="1:7" x14ac:dyDescent="0.25">
      <c r="A22" s="3">
        <f t="shared" si="5"/>
        <v>55</v>
      </c>
      <c r="B22" s="3">
        <f t="shared" si="0"/>
        <v>2.9444389791664394</v>
      </c>
      <c r="C22" s="3">
        <f t="shared" si="6"/>
        <v>-2.1972245773362191</v>
      </c>
      <c r="D22" s="3">
        <f t="shared" si="1"/>
        <v>5.7771500634861334E-2</v>
      </c>
      <c r="E22" s="3">
        <f t="shared" si="2"/>
        <v>-2.7749395836848327</v>
      </c>
      <c r="F22" s="3">
        <f t="shared" si="3"/>
        <v>1.4955483834150112</v>
      </c>
      <c r="G22" s="3">
        <f t="shared" si="4"/>
        <v>0.59928647080303898</v>
      </c>
    </row>
    <row r="23" spans="1:7" x14ac:dyDescent="0.25">
      <c r="A23" s="3">
        <f t="shared" si="5"/>
        <v>60</v>
      </c>
      <c r="B23" s="3">
        <f t="shared" si="0"/>
        <v>2.9444389791664394</v>
      </c>
      <c r="C23" s="3">
        <f t="shared" si="6"/>
        <v>-2.1972245773362191</v>
      </c>
      <c r="D23" s="3">
        <f t="shared" si="1"/>
        <v>5.7771500634861334E-2</v>
      </c>
      <c r="E23" s="3">
        <f t="shared" si="2"/>
        <v>-2.7749395836848327</v>
      </c>
      <c r="F23" s="3">
        <f t="shared" si="3"/>
        <v>1.9964097739861291</v>
      </c>
      <c r="G23" s="3">
        <f t="shared" si="4"/>
        <v>0.6662672746959778</v>
      </c>
    </row>
    <row r="24" spans="1:7" x14ac:dyDescent="0.25">
      <c r="A24" s="3">
        <f t="shared" si="5"/>
        <v>65</v>
      </c>
      <c r="B24" s="3">
        <f t="shared" si="0"/>
        <v>2.9444389791664394</v>
      </c>
      <c r="C24" s="3">
        <f t="shared" si="6"/>
        <v>-2.1972245773362191</v>
      </c>
      <c r="D24" s="3">
        <f t="shared" si="1"/>
        <v>5.7771500634861334E-2</v>
      </c>
      <c r="E24" s="3">
        <f t="shared" si="2"/>
        <v>-2.7749395836848327</v>
      </c>
      <c r="F24" s="3">
        <f t="shared" si="3"/>
        <v>2.6650103934225844</v>
      </c>
      <c r="G24" s="3">
        <f t="shared" si="4"/>
        <v>0.72714947772190464</v>
      </c>
    </row>
    <row r="25" spans="1:7" x14ac:dyDescent="0.25">
      <c r="A25" s="3">
        <f t="shared" si="5"/>
        <v>70</v>
      </c>
      <c r="B25" s="3">
        <f t="shared" si="0"/>
        <v>2.9444389791664394</v>
      </c>
      <c r="C25" s="3">
        <f t="shared" si="6"/>
        <v>-2.1972245773362191</v>
      </c>
      <c r="D25" s="3">
        <f t="shared" si="1"/>
        <v>5.7771500634861334E-2</v>
      </c>
      <c r="E25" s="3">
        <f t="shared" si="2"/>
        <v>-2.7749395836848327</v>
      </c>
      <c r="F25" s="3">
        <f t="shared" si="3"/>
        <v>3.55752636036721</v>
      </c>
      <c r="G25" s="3">
        <f t="shared" si="4"/>
        <v>0.78058272823255204</v>
      </c>
    </row>
    <row r="26" spans="1:7" x14ac:dyDescent="0.25">
      <c r="A26" s="3">
        <f t="shared" si="5"/>
        <v>75</v>
      </c>
      <c r="B26" s="3">
        <f t="shared" si="0"/>
        <v>2.9444389791664394</v>
      </c>
      <c r="C26" s="3">
        <f t="shared" si="6"/>
        <v>-2.1972245773362191</v>
      </c>
      <c r="D26" s="3">
        <f t="shared" si="1"/>
        <v>5.7771500634861334E-2</v>
      </c>
      <c r="E26" s="3">
        <f t="shared" si="2"/>
        <v>-2.7749395836848327</v>
      </c>
      <c r="F26" s="3">
        <f t="shared" si="3"/>
        <v>4.7489472596217137</v>
      </c>
      <c r="G26" s="3">
        <f t="shared" si="4"/>
        <v>0.82605510977225405</v>
      </c>
    </row>
    <row r="27" spans="1:7" x14ac:dyDescent="0.25">
      <c r="A27" s="3">
        <f t="shared" si="5"/>
        <v>80</v>
      </c>
      <c r="B27" s="3">
        <f t="shared" si="0"/>
        <v>2.9444389791664394</v>
      </c>
      <c r="C27" s="3">
        <f t="shared" si="6"/>
        <v>-2.1972245773362191</v>
      </c>
      <c r="D27" s="3">
        <f t="shared" si="1"/>
        <v>5.7771500634861334E-2</v>
      </c>
      <c r="E27" s="3">
        <f t="shared" si="2"/>
        <v>-2.7749395836848327</v>
      </c>
      <c r="F27" s="3">
        <f t="shared" si="3"/>
        <v>6.3393768001035147</v>
      </c>
      <c r="G27" s="3">
        <f t="shared" si="4"/>
        <v>0.86374864961478803</v>
      </c>
    </row>
    <row r="28" spans="1:7" x14ac:dyDescent="0.25">
      <c r="A28" s="3">
        <f t="shared" si="5"/>
        <v>85</v>
      </c>
      <c r="B28" s="3">
        <f t="shared" si="0"/>
        <v>2.9444389791664394</v>
      </c>
      <c r="C28" s="3">
        <f t="shared" si="6"/>
        <v>-2.1972245773362191</v>
      </c>
      <c r="D28" s="3">
        <f t="shared" si="1"/>
        <v>5.7771500634861334E-2</v>
      </c>
      <c r="E28" s="3">
        <f t="shared" si="2"/>
        <v>-2.7749395836848327</v>
      </c>
      <c r="F28" s="3">
        <f t="shared" si="3"/>
        <v>8.4624435725765181</v>
      </c>
      <c r="G28" s="3">
        <f t="shared" si="4"/>
        <v>0.8943190527552376</v>
      </c>
    </row>
    <row r="29" spans="1:7" x14ac:dyDescent="0.25">
      <c r="A29" s="3">
        <f t="shared" si="5"/>
        <v>90</v>
      </c>
      <c r="B29" s="3">
        <f t="shared" si="0"/>
        <v>2.9444389791664394</v>
      </c>
      <c r="C29" s="3">
        <f t="shared" si="6"/>
        <v>-2.1972245773362191</v>
      </c>
      <c r="D29" s="3">
        <f t="shared" si="1"/>
        <v>5.7771500634861334E-2</v>
      </c>
      <c r="E29" s="3">
        <f t="shared" si="2"/>
        <v>-2.7749395836848327</v>
      </c>
      <c r="F29" s="3">
        <f t="shared" si="3"/>
        <v>11.296528582726353</v>
      </c>
      <c r="G29" s="3">
        <f t="shared" si="4"/>
        <v>0.91867623506322282</v>
      </c>
    </row>
    <row r="30" spans="1:7" x14ac:dyDescent="0.25">
      <c r="A30" s="3">
        <f t="shared" si="5"/>
        <v>95</v>
      </c>
      <c r="B30" s="3">
        <f t="shared" si="0"/>
        <v>2.9444389791664394</v>
      </c>
      <c r="C30" s="3">
        <f t="shared" si="6"/>
        <v>-2.1972245773362191</v>
      </c>
      <c r="D30" s="3">
        <f t="shared" si="1"/>
        <v>5.7771500634861334E-2</v>
      </c>
      <c r="E30" s="3">
        <f t="shared" si="2"/>
        <v>-2.7749395836848327</v>
      </c>
      <c r="F30" s="3">
        <f t="shared" si="3"/>
        <v>15.079752901856008</v>
      </c>
      <c r="G30" s="3">
        <f t="shared" si="4"/>
        <v>0.93780998961218021</v>
      </c>
    </row>
    <row r="31" spans="1:7" x14ac:dyDescent="0.25">
      <c r="A31" s="3">
        <f t="shared" si="5"/>
        <v>100</v>
      </c>
      <c r="B31" s="3">
        <f t="shared" si="0"/>
        <v>2.9444389791664394</v>
      </c>
      <c r="C31" s="3">
        <f t="shared" si="6"/>
        <v>-2.1972245773362191</v>
      </c>
      <c r="D31" s="3">
        <f t="shared" si="1"/>
        <v>5.7771500634861334E-2</v>
      </c>
      <c r="E31" s="3">
        <f t="shared" si="2"/>
        <v>-2.7749395836848327</v>
      </c>
      <c r="F31" s="3">
        <f t="shared" si="3"/>
        <v>20.129984704217271</v>
      </c>
      <c r="G31" s="3">
        <f t="shared" si="4"/>
        <v>0.95267388907288642</v>
      </c>
    </row>
    <row r="151" spans="1:1" x14ac:dyDescent="0.25">
      <c r="A151" s="3" t="s">
        <v>30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4" x14ac:dyDescent="0.3"/>
  <sheetData>
    <row r="1" spans="1:3" x14ac:dyDescent="0.3">
      <c r="A1">
        <v>29.5856919937372</v>
      </c>
      <c r="B1">
        <v>0.41430800626271802</v>
      </c>
      <c r="C1">
        <f>SUM(A1:B1)</f>
        <v>29.999999999999918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 and Alpha</vt:lpstr>
      <vt:lpstr>Logistic Function_Surface area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Swannack, Todd M ERDC-RDE-EL-MS</dc:creator>
  <cp:lastModifiedBy>Swannack, Todd M ERDC-RDE-EL-MS</cp:lastModifiedBy>
  <dcterms:created xsi:type="dcterms:W3CDTF">2015-05-06T14:38:32Z</dcterms:created>
  <dcterms:modified xsi:type="dcterms:W3CDTF">2015-05-07T19:44:43Z</dcterms:modified>
</cp:coreProperties>
</file>