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pet\OneDrive\Analityk Danych PWN\"/>
    </mc:Choice>
  </mc:AlternateContent>
  <xr:revisionPtr revIDLastSave="0" documentId="13_ncr:1_{08F58F0F-655A-4B8C-B493-2E58BDA1E6AA}" xr6:coauthVersionLast="43" xr6:coauthVersionMax="43" xr10:uidLastSave="{00000000-0000-0000-0000-000000000000}"/>
  <bookViews>
    <workbookView xWindow="-120" yWindow="-120" windowWidth="20730" windowHeight="11310" activeTab="10" xr2:uid="{00000000-000D-0000-FFFF-FFFF00000000}"/>
  </bookViews>
  <sheets>
    <sheet name="z1" sheetId="4" r:id="rId1"/>
    <sheet name="z2" sheetId="10" r:id="rId2"/>
    <sheet name="z3" sheetId="3" r:id="rId3"/>
    <sheet name="z4" sheetId="12" r:id="rId4"/>
    <sheet name="z5" sheetId="16" r:id="rId5"/>
    <sheet name="z6" sheetId="17" r:id="rId6"/>
    <sheet name="z7" sheetId="19" r:id="rId7"/>
    <sheet name="Scenario Summary" sheetId="26" r:id="rId8"/>
    <sheet name="z8" sheetId="22" r:id="rId9"/>
    <sheet name="z9" sheetId="24" r:id="rId10"/>
    <sheet name="z10" sheetId="25" r:id="rId11"/>
  </sheets>
  <definedNames>
    <definedName name="Kryteria">'z3'!$H$18:$K$20</definedName>
    <definedName name="Rabaty">'z2'!$B$3:$H$4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8" i="24" l="1"/>
  <c r="F23" i="24"/>
  <c r="F15" i="24"/>
  <c r="F39" i="24"/>
  <c r="F24" i="24"/>
  <c r="F16" i="24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4" i="17"/>
  <c r="D1" i="17"/>
  <c r="E22" i="16"/>
  <c r="E21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4" i="16"/>
  <c r="F1" i="16"/>
  <c r="C6" i="12"/>
  <c r="H8" i="3"/>
  <c r="H7" i="3"/>
  <c r="H6" i="3"/>
  <c r="H5" i="3"/>
  <c r="H4" i="3"/>
  <c r="E10" i="10"/>
  <c r="E11" i="10"/>
  <c r="E12" i="10"/>
  <c r="E13" i="10"/>
  <c r="E9" i="10"/>
  <c r="D10" i="10"/>
  <c r="D11" i="10"/>
  <c r="D12" i="10"/>
  <c r="D13" i="10"/>
  <c r="D9" i="10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3" i="4"/>
  <c r="C11" i="22"/>
  <c r="F40" i="24" l="1"/>
  <c r="F41" i="24"/>
  <c r="I6" i="24" s="1"/>
  <c r="Q13" i="19"/>
  <c r="Q12" i="19"/>
  <c r="Q11" i="19"/>
  <c r="Q10" i="19"/>
  <c r="Q9" i="19"/>
  <c r="Q8" i="19"/>
  <c r="Q7" i="19"/>
  <c r="Q6" i="19"/>
  <c r="Q5" i="19"/>
  <c r="Q4" i="19"/>
  <c r="Q14" i="19" l="1"/>
  <c r="E20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K1" authorId="0" shapeId="0" xr:uid="{00000000-0006-0000-0000-000001000000}">
      <text>
        <r>
          <rPr>
            <sz val="10"/>
            <color indexed="81"/>
            <rFont val="Tahoma"/>
            <family val="2"/>
            <charset val="238"/>
          </rPr>
          <t xml:space="preserve">W rozliczeniu wycieczek - tabela </t>
        </r>
        <r>
          <rPr>
            <b/>
            <sz val="10"/>
            <color indexed="81"/>
            <rFont val="Tahoma"/>
            <family val="2"/>
            <charset val="238"/>
          </rPr>
          <t>(B2:F57)</t>
        </r>
        <r>
          <rPr>
            <sz val="10"/>
            <color indexed="81"/>
            <rFont val="Tahoma"/>
            <family val="2"/>
            <charset val="238"/>
          </rPr>
          <t xml:space="preserve"> należy uzupełnić odpowiednimi formułami i funkcjami brakujące dane.
W kolumnie </t>
        </r>
        <r>
          <rPr>
            <b/>
            <sz val="10"/>
            <color indexed="81"/>
            <rFont val="Tahoma"/>
            <family val="2"/>
            <charset val="238"/>
          </rPr>
          <t>Cena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(E3:E57)</t>
        </r>
        <r>
          <rPr>
            <sz val="10"/>
            <color indexed="81"/>
            <rFont val="Tahoma"/>
            <family val="2"/>
            <charset val="238"/>
          </rPr>
          <t xml:space="preserve"> zastosowana funkcja powinna wyszukać w tabeli</t>
        </r>
        <r>
          <rPr>
            <b/>
            <sz val="10"/>
            <color indexed="81"/>
            <rFont val="Tahoma"/>
            <family val="2"/>
            <charset val="238"/>
          </rPr>
          <t xml:space="preserve"> H6:I17 </t>
        </r>
        <r>
          <rPr>
            <sz val="10"/>
            <color indexed="81"/>
            <rFont val="Tahoma"/>
            <family val="2"/>
            <charset val="238"/>
          </rPr>
          <t xml:space="preserve">odpowiednią cenę wg. Symbolu wycieczki.
W kolumnie </t>
        </r>
        <r>
          <rPr>
            <b/>
            <sz val="10"/>
            <color indexed="81"/>
            <rFont val="Tahoma"/>
            <family val="2"/>
            <charset val="238"/>
          </rPr>
          <t>Razem (F3:F57)</t>
        </r>
        <r>
          <rPr>
            <sz val="10"/>
            <color indexed="81"/>
            <rFont val="Tahoma"/>
            <family val="2"/>
            <charset val="238"/>
          </rPr>
          <t xml:space="preserve"> należy zastosować odpowiednią formułę mnożącą ilość wycieczek przez cenę.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A1" authorId="0" shapeId="0" xr:uid="{00000000-0006-0000-0900-000001000000}">
      <text>
        <r>
          <rPr>
            <sz val="10"/>
            <color indexed="81"/>
            <rFont val="Tahoma"/>
            <family val="2"/>
            <charset val="238"/>
          </rPr>
          <t xml:space="preserve">Zadanie nr 10 znajduje się w innym pliku: </t>
        </r>
        <r>
          <rPr>
            <b/>
            <sz val="10"/>
            <color indexed="81"/>
            <rFont val="Tahoma"/>
            <family val="2"/>
            <charset val="238"/>
          </rPr>
          <t>Ex_10.xlsx</t>
        </r>
        <r>
          <rPr>
            <sz val="10"/>
            <color indexed="81"/>
            <rFont val="Tahoma"/>
            <family val="2"/>
            <charset val="238"/>
          </rPr>
          <t xml:space="preserve"> , dlatego:
a)  Proszę zapisać i zamknąć obecny skoroszyt.
b)  Otworzyć plik: </t>
        </r>
        <r>
          <rPr>
            <b/>
            <sz val="10"/>
            <color indexed="81"/>
            <rFont val="Tahoma"/>
            <family val="2"/>
            <charset val="238"/>
          </rPr>
          <t xml:space="preserve">Ex_10.xlsx 
</t>
        </r>
        <r>
          <rPr>
            <sz val="10"/>
            <color indexed="81"/>
            <rFont val="Tahoma"/>
            <family val="2"/>
            <charset val="238"/>
          </rPr>
          <t>i znajdujące się w nim polecenie 
wykonać.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H7" authorId="0" shapeId="0" xr:uid="{00000000-0006-0000-0100-000001000000}">
      <text>
        <r>
          <rPr>
            <b/>
            <u/>
            <sz val="10"/>
            <color indexed="81"/>
            <rFont val="Tahoma"/>
            <family val="2"/>
            <charset val="238"/>
          </rPr>
          <t>Część 1 - Nazwy zakresów</t>
        </r>
        <r>
          <rPr>
            <sz val="10"/>
            <color indexed="81"/>
            <rFont val="Tahoma"/>
            <family val="2"/>
            <charset val="238"/>
          </rPr>
          <t xml:space="preserve">
a)  Utwórz nową nazwę: </t>
        </r>
        <r>
          <rPr>
            <b/>
            <sz val="10"/>
            <color indexed="81"/>
            <rFont val="Tahoma"/>
            <family val="2"/>
            <charset val="238"/>
          </rPr>
          <t>Rabaty,</t>
        </r>
        <r>
          <rPr>
            <sz val="10"/>
            <color indexed="81"/>
            <rFont val="Tahoma"/>
            <family val="2"/>
            <charset val="238"/>
          </rPr>
          <t xml:space="preserve"> dla zakresu komórek
     z obszaru </t>
        </r>
        <r>
          <rPr>
            <b/>
            <sz val="10"/>
            <color indexed="81"/>
            <rFont val="Tahoma"/>
            <family val="2"/>
            <charset val="238"/>
          </rPr>
          <t xml:space="preserve">B3:H4
</t>
        </r>
        <r>
          <rPr>
            <sz val="10"/>
            <color indexed="81"/>
            <rFont val="Tahoma"/>
            <family val="2"/>
            <charset val="238"/>
          </rPr>
          <t xml:space="preserve">b)  Usuń nazwę zakresu: </t>
        </r>
        <r>
          <rPr>
            <b/>
            <sz val="10"/>
            <color indexed="81"/>
            <rFont val="Tahoma"/>
            <family val="2"/>
            <charset val="238"/>
          </rPr>
          <t>Klienci</t>
        </r>
        <r>
          <rPr>
            <sz val="10"/>
            <color indexed="81"/>
            <rFont val="Tahoma"/>
            <family val="2"/>
            <charset val="238"/>
          </rPr>
          <t xml:space="preserve">
</t>
        </r>
        <r>
          <rPr>
            <b/>
            <sz val="9"/>
            <color indexed="81"/>
            <rFont val="Tahoma"/>
            <family val="2"/>
            <charset val="238"/>
          </rPr>
          <t xml:space="preserve">
</t>
        </r>
        <r>
          <rPr>
            <b/>
            <u/>
            <sz val="10"/>
            <color indexed="81"/>
            <rFont val="Tahoma"/>
            <family val="2"/>
            <charset val="238"/>
          </rPr>
          <t>Część 2 - Funkcja Wyszukaj</t>
        </r>
        <r>
          <rPr>
            <b/>
            <sz val="10"/>
            <color indexed="81"/>
            <rFont val="Tahoma"/>
            <family val="2"/>
            <charset val="238"/>
          </rPr>
          <t xml:space="preserve">
</t>
        </r>
        <r>
          <rPr>
            <sz val="10"/>
            <color indexed="81"/>
            <rFont val="Tahoma"/>
            <family val="2"/>
            <charset val="238"/>
          </rPr>
          <t xml:space="preserve">a) </t>
        </r>
        <r>
          <rPr>
            <b/>
            <sz val="10"/>
            <color indexed="81"/>
            <rFont val="Tahoma"/>
            <family val="2"/>
            <charset val="238"/>
          </rPr>
          <t xml:space="preserve"> </t>
        </r>
        <r>
          <rPr>
            <sz val="10"/>
            <color indexed="81"/>
            <rFont val="Tahoma"/>
            <family val="2"/>
            <charset val="238"/>
          </rPr>
          <t xml:space="preserve">Wstaw do komórki </t>
        </r>
        <r>
          <rPr>
            <b/>
            <sz val="10"/>
            <color indexed="81"/>
            <rFont val="Tahoma"/>
            <family val="2"/>
            <charset val="238"/>
          </rPr>
          <t>D9</t>
        </r>
        <r>
          <rPr>
            <sz val="10"/>
            <color indexed="81"/>
            <rFont val="Tahoma"/>
            <family val="2"/>
            <charset val="238"/>
          </rPr>
          <t xml:space="preserve"> odpowiednią funkcję
     wyszukującą w </t>
        </r>
        <r>
          <rPr>
            <b/>
            <sz val="10"/>
            <color indexed="81"/>
            <rFont val="Tahoma"/>
            <family val="2"/>
            <charset val="238"/>
          </rPr>
          <t>Tabeli rabatów,</t>
        </r>
        <r>
          <rPr>
            <sz val="10"/>
            <color indexed="81"/>
            <rFont val="Tahoma"/>
            <family val="2"/>
            <charset val="238"/>
          </rPr>
          <t xml:space="preserve"> odpowiednią do
     wartości zamówienia danego klienta, wysokość
     rabatu. Koniecznie zastosuj w wyszukującej funkcji,
     utworzoną w części 1 zadania, nową nazwę 
     zakresu: </t>
        </r>
        <r>
          <rPr>
            <b/>
            <sz val="10"/>
            <color indexed="81"/>
            <rFont val="Tahoma"/>
            <family val="2"/>
            <charset val="238"/>
          </rPr>
          <t xml:space="preserve">Rabaty </t>
        </r>
        <r>
          <rPr>
            <sz val="10"/>
            <color indexed="81"/>
            <rFont val="Tahoma"/>
            <family val="2"/>
            <charset val="238"/>
          </rPr>
          <t xml:space="preserve">(B3:H4)
b)  Skopiuj formułę z </t>
        </r>
        <r>
          <rPr>
            <b/>
            <sz val="10"/>
            <color indexed="81"/>
            <rFont val="Tahoma"/>
            <family val="2"/>
            <charset val="238"/>
          </rPr>
          <t>D9</t>
        </r>
        <r>
          <rPr>
            <sz val="10"/>
            <color indexed="81"/>
            <rFont val="Tahoma"/>
            <family val="2"/>
            <charset val="238"/>
          </rPr>
          <t xml:space="preserve"> do zakresu </t>
        </r>
        <r>
          <rPr>
            <b/>
            <sz val="10"/>
            <color indexed="81"/>
            <rFont val="Tahoma"/>
            <family val="2"/>
            <charset val="238"/>
          </rPr>
          <t>D10:D13</t>
        </r>
        <r>
          <rPr>
            <sz val="10"/>
            <color indexed="81"/>
            <rFont val="Tahoma"/>
            <family val="2"/>
            <charset val="238"/>
          </rPr>
          <t xml:space="preserve">
c)  Uzupełnij odpowiednimi formułami zakres </t>
        </r>
        <r>
          <rPr>
            <b/>
            <sz val="10"/>
            <color indexed="81"/>
            <rFont val="Tahoma"/>
            <family val="2"/>
            <charset val="238"/>
          </rPr>
          <t>E9:E13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I1" authorId="0" shapeId="0" xr:uid="{00000000-0006-0000-0200-000001000000}">
      <text>
        <r>
          <rPr>
            <sz val="10"/>
            <color indexed="81"/>
            <rFont val="Tahoma"/>
            <family val="2"/>
            <charset val="238"/>
          </rPr>
          <t xml:space="preserve">W przedstawionej obok, bazie danych </t>
        </r>
        <r>
          <rPr>
            <b/>
            <sz val="10"/>
            <color indexed="81"/>
            <rFont val="Tahoma"/>
            <family val="2"/>
            <charset val="238"/>
          </rPr>
          <t>(A1:F129)</t>
        </r>
        <r>
          <rPr>
            <sz val="10"/>
            <color indexed="81"/>
            <rFont val="Tahoma"/>
            <family val="2"/>
            <charset val="238"/>
          </rPr>
          <t xml:space="preserve"> preprowadź obliczenia wykorzystując funkcje bazodanowe Excela.
Obliczenia dotyczą wszystkich kobiet z  wykształceniem licencjackim lub magisterskim oraz w wieku wyższym niż </t>
        </r>
        <r>
          <rPr>
            <b/>
            <sz val="10"/>
            <color indexed="81"/>
            <rFont val="Tahoma"/>
            <family val="2"/>
            <charset val="238"/>
          </rPr>
          <t>28</t>
        </r>
        <r>
          <rPr>
            <sz val="10"/>
            <color indexed="81"/>
            <rFont val="Tahoma"/>
            <family val="2"/>
            <charset val="238"/>
          </rPr>
          <t xml:space="preserve">, ale nie przekraczających </t>
        </r>
        <r>
          <rPr>
            <b/>
            <sz val="10"/>
            <color indexed="81"/>
            <rFont val="Tahoma"/>
            <family val="2"/>
            <charset val="238"/>
          </rPr>
          <t>55</t>
        </r>
        <r>
          <rPr>
            <sz val="10"/>
            <color indexed="81"/>
            <rFont val="Tahoma"/>
            <family val="2"/>
            <charset val="238"/>
          </rPr>
          <t xml:space="preserve"> lat. 
</t>
        </r>
        <r>
          <rPr>
            <b/>
            <u/>
            <sz val="10"/>
            <color indexed="32"/>
            <rFont val="Tahoma"/>
            <family val="2"/>
            <charset val="238"/>
          </rPr>
          <t>Dla tych osób wylicz:</t>
        </r>
        <r>
          <rPr>
            <sz val="10"/>
            <color indexed="81"/>
            <rFont val="Tahoma"/>
            <family val="2"/>
            <charset val="238"/>
          </rPr>
          <t xml:space="preserve">
- średni staż pracy
- maksymalny i minimalny wiek
- sumę ich wynagrodzeń
- ilość tych osób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E1" authorId="0" shapeId="0" xr:uid="{00000000-0006-0000-0300-000001000000}">
      <text>
        <r>
          <rPr>
            <sz val="10"/>
            <color indexed="81"/>
            <rFont val="Tahoma"/>
            <family val="2"/>
            <charset val="238"/>
          </rPr>
          <t xml:space="preserve">Wstaw do komórki </t>
        </r>
        <r>
          <rPr>
            <b/>
            <sz val="10"/>
            <color indexed="81"/>
            <rFont val="Tahoma"/>
            <family val="2"/>
            <charset val="238"/>
          </rPr>
          <t>C6</t>
        </r>
        <r>
          <rPr>
            <sz val="10"/>
            <color indexed="81"/>
            <rFont val="Tahoma"/>
            <family val="2"/>
            <charset val="238"/>
          </rPr>
          <t xml:space="preserve"> funkcję, która obliczy końcową wartość inwestycji przy założeniach określonych w </t>
        </r>
        <r>
          <rPr>
            <b/>
            <sz val="10"/>
            <color indexed="81"/>
            <rFont val="Tahoma"/>
            <family val="2"/>
            <charset val="238"/>
          </rPr>
          <t xml:space="preserve">B3:C5 </t>
        </r>
        <r>
          <rPr>
            <sz val="10"/>
            <color indexed="81"/>
            <rFont val="Tahoma"/>
            <family val="2"/>
            <charset val="238"/>
          </rPr>
          <t>tabeli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H1" authorId="0" shapeId="0" xr:uid="{00000000-0006-0000-0400-000001000000}">
      <text>
        <r>
          <rPr>
            <sz val="10"/>
            <color indexed="81"/>
            <rFont val="Tahoma"/>
            <family val="2"/>
            <charset val="238"/>
          </rPr>
          <t xml:space="preserve">a)  Do komórki </t>
        </r>
        <r>
          <rPr>
            <b/>
            <sz val="10"/>
            <color indexed="81"/>
            <rFont val="Tahoma"/>
            <family val="2"/>
            <charset val="238"/>
          </rPr>
          <t>F9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dzisiejszą datę.
b)  Do komórki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usunie zbędne odstępy z nazwy Portu lotniczego</t>
        </r>
        <r>
          <rPr>
            <b/>
            <sz val="10"/>
            <color indexed="81"/>
            <rFont val="Tahoma"/>
            <family val="2"/>
            <charset val="238"/>
          </rPr>
          <t xml:space="preserve"> (A4)</t>
        </r>
        <r>
          <rPr>
            <sz val="10"/>
            <color indexed="81"/>
            <rFont val="Tahoma"/>
            <family val="2"/>
            <charset val="238"/>
          </rPr>
          <t xml:space="preserve">
Skopiuj funkcję z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C5:C18</t>
        </r>
        <r>
          <rPr>
            <sz val="10"/>
            <color indexed="81"/>
            <rFont val="Tahoma"/>
            <family val="2"/>
            <charset val="238"/>
          </rPr>
          <t xml:space="preserve">
c)  Do komórki </t>
        </r>
        <r>
          <rPr>
            <b/>
            <sz val="10"/>
            <color indexed="81"/>
            <rFont val="Tahoma"/>
            <family val="2"/>
            <charset val="238"/>
          </rPr>
          <t>D4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pokaże </t>
        </r>
        <r>
          <rPr>
            <b/>
            <sz val="10"/>
            <color indexed="81"/>
            <rFont val="Tahoma"/>
            <family val="2"/>
            <charset val="238"/>
          </rPr>
          <t>Kod IATA</t>
        </r>
        <r>
          <rPr>
            <sz val="10"/>
            <color indexed="81"/>
            <rFont val="Tahoma"/>
            <family val="2"/>
            <charset val="238"/>
          </rPr>
          <t xml:space="preserve"> lotniska (trzy pierwsze od lewej znaki z nazwy Portu lotniczego w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)
Skopiuj funkcję z </t>
        </r>
        <r>
          <rPr>
            <b/>
            <sz val="10"/>
            <color indexed="81"/>
            <rFont val="Tahoma"/>
            <family val="2"/>
            <charset val="238"/>
          </rPr>
          <t>D4</t>
        </r>
        <r>
          <rPr>
            <sz val="10"/>
            <color indexed="81"/>
            <rFont val="Tahoma"/>
            <family val="2"/>
            <charset val="238"/>
          </rPr>
          <t xml:space="preserve"> do</t>
        </r>
        <r>
          <rPr>
            <b/>
            <sz val="10"/>
            <color indexed="81"/>
            <rFont val="Tahoma"/>
            <family val="2"/>
            <charset val="238"/>
          </rPr>
          <t xml:space="preserve"> D5:D18</t>
        </r>
        <r>
          <rPr>
            <sz val="10"/>
            <color indexed="81"/>
            <rFont val="Tahoma"/>
            <family val="2"/>
            <charset val="238"/>
          </rPr>
          <t xml:space="preserve">
d)  Do komórki </t>
        </r>
        <r>
          <rPr>
            <b/>
            <sz val="10"/>
            <color indexed="81"/>
            <rFont val="Tahoma"/>
            <family val="2"/>
            <charset val="238"/>
          </rPr>
          <t>F4</t>
        </r>
        <r>
          <rPr>
            <sz val="10"/>
            <color indexed="81"/>
            <rFont val="Tahoma"/>
            <family val="2"/>
            <charset val="238"/>
          </rPr>
          <t xml:space="preserve"> wstaw funkcję statystyczną, obliczającą które miejsce zajmuje liczba z komórki </t>
        </r>
        <r>
          <rPr>
            <b/>
            <sz val="10"/>
            <color indexed="81"/>
            <rFont val="Tahoma"/>
            <family val="2"/>
            <charset val="238"/>
          </rPr>
          <t>E4,</t>
        </r>
        <r>
          <rPr>
            <sz val="10"/>
            <color indexed="81"/>
            <rFont val="Tahoma"/>
            <family val="2"/>
            <charset val="238"/>
          </rPr>
          <t xml:space="preserve"> pośród wartości znajdujących się w zakresie komórek </t>
        </r>
        <r>
          <rPr>
            <b/>
            <sz val="10"/>
            <color indexed="81"/>
            <rFont val="Tahoma"/>
            <family val="2"/>
            <charset val="238"/>
          </rPr>
          <t>E4:E18</t>
        </r>
        <r>
          <rPr>
            <sz val="10"/>
            <color indexed="81"/>
            <rFont val="Tahoma"/>
            <family val="2"/>
            <charset val="238"/>
          </rPr>
          <t xml:space="preserve">
Skopiuj funkcję z </t>
        </r>
        <r>
          <rPr>
            <b/>
            <sz val="10"/>
            <color indexed="81"/>
            <rFont val="Tahoma"/>
            <family val="2"/>
            <charset val="238"/>
          </rPr>
          <t>F4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F5:F18</t>
        </r>
        <r>
          <rPr>
            <sz val="10"/>
            <color indexed="81"/>
            <rFont val="Tahoma"/>
            <family val="2"/>
            <charset val="238"/>
          </rPr>
          <t xml:space="preserve">
e)  Do komórek </t>
        </r>
        <r>
          <rPr>
            <b/>
            <sz val="10"/>
            <color indexed="81"/>
            <rFont val="Tahoma"/>
            <family val="2"/>
            <charset val="238"/>
          </rPr>
          <t>E21</t>
        </r>
        <r>
          <rPr>
            <sz val="10"/>
            <color indexed="81"/>
            <rFont val="Tahoma"/>
            <family val="2"/>
            <charset val="238"/>
          </rPr>
          <t xml:space="preserve"> i </t>
        </r>
        <r>
          <rPr>
            <b/>
            <sz val="10"/>
            <color indexed="81"/>
            <rFont val="Tahoma"/>
            <family val="2"/>
            <charset val="238"/>
          </rPr>
          <t>E22</t>
        </r>
        <r>
          <rPr>
            <sz val="10"/>
            <color indexed="81"/>
            <rFont val="Tahoma"/>
            <family val="2"/>
            <charset val="238"/>
          </rPr>
          <t xml:space="preserve"> wstaw funkcje, które zsumują liczbę pasażerów odpowiednio tylko dla regionu </t>
        </r>
        <r>
          <rPr>
            <b/>
            <sz val="10"/>
            <color indexed="81"/>
            <rFont val="Tahoma"/>
            <family val="2"/>
            <charset val="238"/>
          </rPr>
          <t>Północ</t>
        </r>
        <r>
          <rPr>
            <sz val="10"/>
            <color indexed="81"/>
            <rFont val="Tahoma"/>
            <family val="2"/>
            <charset val="238"/>
          </rPr>
          <t xml:space="preserve"> i regionu </t>
        </r>
        <r>
          <rPr>
            <b/>
            <sz val="10"/>
            <color indexed="81"/>
            <rFont val="Tahoma"/>
            <family val="2"/>
            <charset val="238"/>
          </rPr>
          <t>Południe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G1" authorId="0" shapeId="0" xr:uid="{00000000-0006-0000-0500-000001000000}">
      <text>
        <r>
          <rPr>
            <sz val="10"/>
            <color indexed="81"/>
            <rFont val="Tahoma"/>
            <family val="2"/>
            <charset val="238"/>
          </rPr>
          <t xml:space="preserve">a)  Do komórki </t>
        </r>
        <r>
          <rPr>
            <b/>
            <sz val="10"/>
            <color indexed="81"/>
            <rFont val="Tahoma"/>
            <family val="2"/>
            <charset val="238"/>
          </rPr>
          <t>D1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aktualną datę i czas.
b)  Do komórki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połączy zawartość komórek: </t>
        </r>
        <r>
          <rPr>
            <b/>
            <sz val="10"/>
            <color indexed="81"/>
            <rFont val="Tahoma"/>
            <family val="2"/>
            <charset val="238"/>
          </rPr>
          <t>B4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(Imię)</t>
        </r>
        <r>
          <rPr>
            <sz val="10"/>
            <color indexed="81"/>
            <rFont val="Tahoma"/>
            <family val="2"/>
            <charset val="238"/>
          </rPr>
          <t xml:space="preserve"> i </t>
        </r>
        <r>
          <rPr>
            <b/>
            <sz val="10"/>
            <color indexed="81"/>
            <rFont val="Tahoma"/>
            <family val="2"/>
            <charset val="238"/>
          </rPr>
          <t>A4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(Nazwisko)</t>
        </r>
        <r>
          <rPr>
            <sz val="10"/>
            <color indexed="81"/>
            <rFont val="Tahoma"/>
            <family val="2"/>
            <charset val="238"/>
          </rPr>
          <t xml:space="preserve"> w jeden tekst z jedną spacją pomiędzy tymi słowami.
Skopiuj funkcję z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do</t>
        </r>
        <r>
          <rPr>
            <b/>
            <sz val="10"/>
            <color indexed="81"/>
            <rFont val="Tahoma"/>
            <family val="2"/>
            <charset val="238"/>
          </rPr>
          <t xml:space="preserve"> C5:C193</t>
        </r>
        <r>
          <rPr>
            <sz val="10"/>
            <color indexed="81"/>
            <rFont val="Tahoma"/>
            <family val="2"/>
            <charset val="238"/>
          </rPr>
          <t xml:space="preserve">.
c)  Do komórki </t>
        </r>
        <r>
          <rPr>
            <b/>
            <sz val="10"/>
            <color indexed="81"/>
            <rFont val="Tahoma"/>
            <family val="2"/>
            <charset val="238"/>
          </rPr>
          <t>E4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</t>
        </r>
        <r>
          <rPr>
            <b/>
            <sz val="10"/>
            <color indexed="81"/>
            <rFont val="Tahoma"/>
            <family val="2"/>
            <charset val="238"/>
          </rPr>
          <t>Rok urodzenia</t>
        </r>
        <r>
          <rPr>
            <sz val="10"/>
            <color indexed="81"/>
            <rFont val="Tahoma"/>
            <family val="2"/>
            <charset val="238"/>
          </rPr>
          <t xml:space="preserve"> z komórki D4
Skopiuj funkcję z </t>
        </r>
        <r>
          <rPr>
            <b/>
            <sz val="10"/>
            <color indexed="81"/>
            <rFont val="Tahoma"/>
            <family val="2"/>
            <charset val="238"/>
          </rPr>
          <t>E4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E5:E193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S1" authorId="0" shapeId="0" xr:uid="{00000000-0006-0000-0600-000001000000}">
      <text>
        <r>
          <rPr>
            <sz val="10"/>
            <color indexed="81"/>
            <rFont val="Tahoma"/>
            <family val="2"/>
            <charset val="238"/>
          </rPr>
          <t xml:space="preserve">a)  Aby zapobiec wprowadzaniu nieprawidłowych danych do komórek w zakresie </t>
        </r>
        <r>
          <rPr>
            <b/>
            <sz val="10"/>
            <color indexed="81"/>
            <rFont val="Tahoma"/>
            <family val="2"/>
            <charset val="238"/>
          </rPr>
          <t>D4:P13</t>
        </r>
        <r>
          <rPr>
            <sz val="10"/>
            <color indexed="81"/>
            <rFont val="Tahoma"/>
            <family val="2"/>
            <charset val="238"/>
          </rPr>
          <t xml:space="preserve">, ustaw kryteria sprawdzania poprawności wprowadzonych ocen na takie, by mogły to być tylko liczby: </t>
        </r>
        <r>
          <rPr>
            <b/>
            <sz val="10"/>
            <color indexed="81"/>
            <rFont val="Tahoma"/>
            <family val="2"/>
            <charset val="238"/>
          </rPr>
          <t>1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2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3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4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5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6</t>
        </r>
        <r>
          <rPr>
            <sz val="10"/>
            <color indexed="81"/>
            <rFont val="Tahoma"/>
            <family val="2"/>
            <charset val="238"/>
          </rPr>
          <t xml:space="preserve">
b)  Zabezpiecz przed zmianami wszystkie pozostałe komórki arkusza, prócz obszaru do wpisywania ocen cząstkowych </t>
        </r>
        <r>
          <rPr>
            <b/>
            <sz val="10"/>
            <color indexed="81"/>
            <rFont val="Tahoma"/>
            <family val="2"/>
            <charset val="238"/>
          </rPr>
          <t>D4:P13</t>
        </r>
        <r>
          <rPr>
            <sz val="10"/>
            <color indexed="81"/>
            <rFont val="Tahoma"/>
            <family val="2"/>
            <charset val="238"/>
          </rPr>
          <t xml:space="preserve">
c)  Włącz ochronę arkusza, ustalając 
hasło: </t>
        </r>
        <r>
          <rPr>
            <b/>
            <sz val="10"/>
            <color indexed="81"/>
            <rFont val="Tahoma"/>
            <family val="2"/>
            <charset val="238"/>
          </rPr>
          <t>niezmieniaj</t>
        </r>
        <r>
          <rPr>
            <sz val="10"/>
            <color indexed="81"/>
            <rFont val="Tahoma"/>
            <family val="2"/>
            <charset val="238"/>
          </rPr>
          <t xml:space="preserve"> 
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H1" authorId="0" shapeId="0" xr:uid="{00000000-0006-0000-0700-000001000000}">
      <text>
        <r>
          <rPr>
            <sz val="10"/>
            <color indexed="81"/>
            <rFont val="Tahoma"/>
            <family val="2"/>
            <charset val="238"/>
          </rPr>
          <t xml:space="preserve">a)  Utwórz w obecnym arkuszu, dwa nowe scenariusze nazwane: </t>
        </r>
        <r>
          <rPr>
            <b/>
            <sz val="10"/>
            <color indexed="81"/>
            <rFont val="Tahoma"/>
            <family val="2"/>
            <charset val="238"/>
          </rPr>
          <t>Pośredni wariant</t>
        </r>
        <r>
          <rPr>
            <sz val="10"/>
            <color indexed="81"/>
            <rFont val="Tahoma"/>
            <family val="2"/>
            <charset val="238"/>
          </rPr>
          <t xml:space="preserve"> oraz </t>
        </r>
        <r>
          <rPr>
            <b/>
            <sz val="10"/>
            <color indexed="81"/>
            <rFont val="Tahoma"/>
            <family val="2"/>
            <charset val="238"/>
          </rPr>
          <t>Najgorszy wariant</t>
        </r>
        <r>
          <rPr>
            <sz val="10"/>
            <color indexed="81"/>
            <rFont val="Tahoma"/>
            <family val="2"/>
            <charset val="238"/>
          </rPr>
          <t xml:space="preserve">, korzystając z poniższych założeń: 
-  Scenariusz: </t>
        </r>
        <r>
          <rPr>
            <b/>
            <sz val="10"/>
            <color indexed="81"/>
            <rFont val="Tahoma"/>
            <family val="2"/>
            <charset val="238"/>
          </rPr>
          <t>Pośredni wariant</t>
        </r>
        <r>
          <rPr>
            <sz val="10"/>
            <color indexed="81"/>
            <rFont val="Tahoma"/>
            <family val="2"/>
            <charset val="238"/>
          </rPr>
          <t xml:space="preserve">
    zmieniane komórki: C6:C9
    komórka C6 - wartość  285
    komórka C7 - wartość  270
    komórka C8 - wartość  370
    komórka C9 - wartość  360
 - Scenariusz: </t>
        </r>
        <r>
          <rPr>
            <b/>
            <sz val="10"/>
            <color indexed="81"/>
            <rFont val="Tahoma"/>
            <family val="2"/>
            <charset val="238"/>
          </rPr>
          <t>Najgorszy wariant</t>
        </r>
        <r>
          <rPr>
            <sz val="10"/>
            <color indexed="81"/>
            <rFont val="Tahoma"/>
            <family val="2"/>
            <charset val="238"/>
          </rPr>
          <t xml:space="preserve">
    zmieniane komórki: C6:C9
    komórka C6 - wartość  270
    komórka C7 - wartość  260
    komórka C8 - wartość  340
    komórka C9 - wartość  345
b)  Utwórz</t>
        </r>
        <r>
          <rPr>
            <b/>
            <sz val="10"/>
            <color indexed="81"/>
            <rFont val="Tahoma"/>
            <family val="2"/>
            <charset val="238"/>
          </rPr>
          <t xml:space="preserve"> raport z podsumowania scenariuszy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J1" authorId="0" shapeId="0" xr:uid="{00000000-0006-0000-0800-000001000000}">
      <text>
        <r>
          <rPr>
            <sz val="10"/>
            <color indexed="81"/>
            <rFont val="Tahoma"/>
            <family val="2"/>
            <charset val="238"/>
          </rPr>
          <t xml:space="preserve">a)  Dla danych w tabeli </t>
        </r>
        <r>
          <rPr>
            <b/>
            <sz val="10"/>
            <color indexed="81"/>
            <rFont val="Tahoma"/>
            <family val="2"/>
            <charset val="238"/>
          </rPr>
          <t>A1:G33</t>
        </r>
        <r>
          <rPr>
            <sz val="10"/>
            <color indexed="81"/>
            <rFont val="Tahoma"/>
            <family val="2"/>
            <charset val="238"/>
          </rPr>
          <t xml:space="preserve">, używając polecenia: </t>
        </r>
        <r>
          <rPr>
            <b/>
            <sz val="10"/>
            <color indexed="81"/>
            <rFont val="Tahoma"/>
            <family val="2"/>
            <charset val="238"/>
          </rPr>
          <t>Suma częściowa</t>
        </r>
        <r>
          <rPr>
            <sz val="10"/>
            <color indexed="81"/>
            <rFont val="Tahoma"/>
            <family val="2"/>
            <charset val="238"/>
          </rPr>
          <t xml:space="preserve"> (inaczej: sumy pośrednie) aby z</t>
        </r>
        <r>
          <rPr>
            <b/>
            <sz val="10"/>
            <color indexed="81"/>
            <rFont val="Tahoma"/>
            <family val="2"/>
            <charset val="238"/>
          </rPr>
          <t>sumować wartość sprzedaży</t>
        </r>
        <r>
          <rPr>
            <sz val="10"/>
            <color indexed="81"/>
            <rFont val="Tahoma"/>
            <family val="2"/>
            <charset val="238"/>
          </rPr>
          <t xml:space="preserve"> dla poszczególnych rodzajów produktów.
b)  Dodatkowo należy obliczyć </t>
        </r>
        <r>
          <rPr>
            <b/>
            <sz val="10"/>
            <color indexed="81"/>
            <rFont val="Tahoma"/>
            <family val="2"/>
            <charset val="238"/>
          </rPr>
          <t>średnią wartość sprzedaży</t>
        </r>
        <r>
          <rPr>
            <sz val="10"/>
            <color indexed="81"/>
            <rFont val="Tahoma"/>
            <family val="2"/>
            <charset val="238"/>
          </rPr>
          <t xml:space="preserve"> dla każdego rodzaju produktu zachowując wszystkie wcześniej wyliczone sumy.
c)  Zwiń dane w tabeli tak aby były widoczne tylko </t>
        </r>
        <r>
          <rPr>
            <b/>
            <sz val="10"/>
            <color indexed="81"/>
            <rFont val="Tahoma"/>
            <family val="2"/>
            <charset val="238"/>
          </rPr>
          <t>sumy i średnie każdego produktu</t>
        </r>
        <r>
          <rPr>
            <sz val="10"/>
            <color indexed="81"/>
            <rFont val="Tahoma"/>
            <family val="2"/>
            <charset val="238"/>
          </rPr>
          <t xml:space="preserve">, oraz </t>
        </r>
        <r>
          <rPr>
            <b/>
            <sz val="10"/>
            <color indexed="81"/>
            <rFont val="Tahoma"/>
            <family val="2"/>
            <charset val="238"/>
          </rPr>
          <t xml:space="preserve"> suma i środnia końcowa</t>
        </r>
        <r>
          <rPr>
            <sz val="10"/>
            <color indexed="81"/>
            <rFont val="Tahoma"/>
            <family val="2"/>
            <charset val="238"/>
          </rPr>
          <t xml:space="preserve"> wszystkich produktów.</t>
        </r>
      </text>
    </comment>
  </commentList>
</comments>
</file>

<file path=xl/sharedStrings.xml><?xml version="1.0" encoding="utf-8"?>
<sst xmlns="http://schemas.openxmlformats.org/spreadsheetml/2006/main" count="1187" uniqueCount="475">
  <si>
    <t>Nazwisko</t>
  </si>
  <si>
    <t>Płeć</t>
  </si>
  <si>
    <t>Wiek</t>
  </si>
  <si>
    <t>Wykształcenie</t>
  </si>
  <si>
    <t>Staż pracy</t>
  </si>
  <si>
    <t>Wynagrodzenie</t>
  </si>
  <si>
    <t>Banaś</t>
  </si>
  <si>
    <t>Kobieta</t>
  </si>
  <si>
    <t>pomaturalne</t>
  </si>
  <si>
    <t>Brzezicka</t>
  </si>
  <si>
    <t>Chodała</t>
  </si>
  <si>
    <t>Mężczyzna</t>
  </si>
  <si>
    <t>średnie</t>
  </si>
  <si>
    <t>Ditrych</t>
  </si>
  <si>
    <t>Drżał</t>
  </si>
  <si>
    <t>zawodowe</t>
  </si>
  <si>
    <t>Dudek</t>
  </si>
  <si>
    <t>Galicki</t>
  </si>
  <si>
    <t>Grzebyk</t>
  </si>
  <si>
    <t>Haba</t>
  </si>
  <si>
    <t>Hunczak</t>
  </si>
  <si>
    <t>Król</t>
  </si>
  <si>
    <t>Królik</t>
  </si>
  <si>
    <t>Machocki</t>
  </si>
  <si>
    <t>licencjat</t>
  </si>
  <si>
    <t>podstawowe</t>
  </si>
  <si>
    <t>Adamiec</t>
  </si>
  <si>
    <t>Anczewski</t>
  </si>
  <si>
    <t>Andrychowicz</t>
  </si>
  <si>
    <t>Anioł</t>
  </si>
  <si>
    <t>Baranowska</t>
  </si>
  <si>
    <t>Barcisz</t>
  </si>
  <si>
    <t>Beneka</t>
  </si>
  <si>
    <t>Bielak</t>
  </si>
  <si>
    <t>Błażejczyk</t>
  </si>
  <si>
    <t>Boroński</t>
  </si>
  <si>
    <t>Celejewski</t>
  </si>
  <si>
    <t>Chojnacki</t>
  </si>
  <si>
    <t>Chrzanowska</t>
  </si>
  <si>
    <t>Ciechowska</t>
  </si>
  <si>
    <t>Cieślak</t>
  </si>
  <si>
    <t>Czerwiński</t>
  </si>
  <si>
    <t>Damska</t>
  </si>
  <si>
    <t>Duszczyk</t>
  </si>
  <si>
    <t>Dykiel</t>
  </si>
  <si>
    <t>Dziwulski</t>
  </si>
  <si>
    <t>Fedoruk</t>
  </si>
  <si>
    <t>Feler</t>
  </si>
  <si>
    <t>Figura</t>
  </si>
  <si>
    <t>Filipek</t>
  </si>
  <si>
    <t>Filipowicz</t>
  </si>
  <si>
    <t xml:space="preserve">Galaszewska </t>
  </si>
  <si>
    <t>Górecki</t>
  </si>
  <si>
    <t>Górski</t>
  </si>
  <si>
    <t>Grabowski</t>
  </si>
  <si>
    <t xml:space="preserve">Graczyński </t>
  </si>
  <si>
    <t>Graniecka</t>
  </si>
  <si>
    <t>Gregoruk</t>
  </si>
  <si>
    <t>Grzeszczak</t>
  </si>
  <si>
    <t>Hardy</t>
  </si>
  <si>
    <t>Hubertus</t>
  </si>
  <si>
    <t>Janiszewska</t>
  </si>
  <si>
    <t>Jasiewicz</t>
  </si>
  <si>
    <t>Jasińska</t>
  </si>
  <si>
    <t>Jędruszczak</t>
  </si>
  <si>
    <t>Kacprzak</t>
  </si>
  <si>
    <t>Kadej</t>
  </si>
  <si>
    <t>Kałuża</t>
  </si>
  <si>
    <t>Kieślowski</t>
  </si>
  <si>
    <t>Kłosiński</t>
  </si>
  <si>
    <t>Kopernik</t>
  </si>
  <si>
    <t>Koszewska</t>
  </si>
  <si>
    <t>Kowalska</t>
  </si>
  <si>
    <t>Kozikowska</t>
  </si>
  <si>
    <t>Krasiczyńska</t>
  </si>
  <si>
    <t>Krawczyk</t>
  </si>
  <si>
    <t>Lechowicz</t>
  </si>
  <si>
    <t>Leszczyńska</t>
  </si>
  <si>
    <t>Lichwiarz</t>
  </si>
  <si>
    <t>Linus</t>
  </si>
  <si>
    <t xml:space="preserve">Lubańska </t>
  </si>
  <si>
    <t>Lubaszka</t>
  </si>
  <si>
    <t>Mazowiecka</t>
  </si>
  <si>
    <t>Mączyńska</t>
  </si>
  <si>
    <t>Melnik</t>
  </si>
  <si>
    <t>Mianowska</t>
  </si>
  <si>
    <t>Miejska</t>
  </si>
  <si>
    <t>Miękus</t>
  </si>
  <si>
    <t>Mikołajczyk</t>
  </si>
  <si>
    <t>Milewska</t>
  </si>
  <si>
    <t xml:space="preserve">Murawska </t>
  </si>
  <si>
    <t>Nadwiślańska</t>
  </si>
  <si>
    <t>Naparstek</t>
  </si>
  <si>
    <t>Niewęgłowski</t>
  </si>
  <si>
    <t>Nowak</t>
  </si>
  <si>
    <t>Ochocka</t>
  </si>
  <si>
    <t>Ostrowska</t>
  </si>
  <si>
    <t>Pacuła</t>
  </si>
  <si>
    <t>Pankiewicz</t>
  </si>
  <si>
    <t>Persiński</t>
  </si>
  <si>
    <t>Pieńkowski</t>
  </si>
  <si>
    <t xml:space="preserve">Piwoński </t>
  </si>
  <si>
    <t>Pszczoła</t>
  </si>
  <si>
    <t>Pyza</t>
  </si>
  <si>
    <t>Reszczyński</t>
  </si>
  <si>
    <t>Rogowska</t>
  </si>
  <si>
    <t>Rosiak</t>
  </si>
  <si>
    <t>Rosiewicz</t>
  </si>
  <si>
    <t>Salezy</t>
  </si>
  <si>
    <t xml:space="preserve">Semeniuk </t>
  </si>
  <si>
    <t>Sękocińska</t>
  </si>
  <si>
    <t>Siedlecki</t>
  </si>
  <si>
    <t>Sienkiewicz</t>
  </si>
  <si>
    <t>Siennicki</t>
  </si>
  <si>
    <t>Słomczyński</t>
  </si>
  <si>
    <t xml:space="preserve">Sobiecka </t>
  </si>
  <si>
    <t>Soplica</t>
  </si>
  <si>
    <t>Szafrańska</t>
  </si>
  <si>
    <t>Szelest</t>
  </si>
  <si>
    <t>Śliwińska</t>
  </si>
  <si>
    <t>Terlecki</t>
  </si>
  <si>
    <t>Tkaczyk</t>
  </si>
  <si>
    <t>Urbańczyk</t>
  </si>
  <si>
    <t>Wachowicz</t>
  </si>
  <si>
    <t>Wanad</t>
  </si>
  <si>
    <t>Weiss</t>
  </si>
  <si>
    <t>Węgier</t>
  </si>
  <si>
    <t>Wojtyra</t>
  </si>
  <si>
    <t>Wolej</t>
  </si>
  <si>
    <t>Wolski</t>
  </si>
  <si>
    <t>Zach</t>
  </si>
  <si>
    <t>Zalesiak</t>
  </si>
  <si>
    <t>Zalewski</t>
  </si>
  <si>
    <t>Załuski</t>
  </si>
  <si>
    <t>Zambrowicz</t>
  </si>
  <si>
    <t>Żukowski</t>
  </si>
  <si>
    <t>magister</t>
  </si>
  <si>
    <t>inżynier</t>
  </si>
  <si>
    <t>Beklamosz</t>
  </si>
  <si>
    <t>Zad 3</t>
  </si>
  <si>
    <t>Oddział</t>
  </si>
  <si>
    <t>Symbol wycieczki</t>
  </si>
  <si>
    <t>Ilość</t>
  </si>
  <si>
    <t xml:space="preserve">Cena </t>
  </si>
  <si>
    <t>Gdańsk</t>
  </si>
  <si>
    <t>Poznań</t>
  </si>
  <si>
    <t>Cena</t>
  </si>
  <si>
    <t>1/2016A</t>
  </si>
  <si>
    <t>2/2016A</t>
  </si>
  <si>
    <t>3/2016A</t>
  </si>
  <si>
    <t>4/2016E</t>
  </si>
  <si>
    <t>5/2016E</t>
  </si>
  <si>
    <t>6/2016E</t>
  </si>
  <si>
    <t>7/2016E</t>
  </si>
  <si>
    <t>8/2016E</t>
  </si>
  <si>
    <t>9/2016AZ</t>
  </si>
  <si>
    <t>10/2016AZ</t>
  </si>
  <si>
    <t>11/2016AP</t>
  </si>
  <si>
    <t>Zad 1</t>
  </si>
  <si>
    <t>Bydgoszcz</t>
  </si>
  <si>
    <t>Toruń</t>
  </si>
  <si>
    <t>Kraków</t>
  </si>
  <si>
    <t>Razem</t>
  </si>
  <si>
    <t>Klient</t>
  </si>
  <si>
    <t>Wartość zamówienia</t>
  </si>
  <si>
    <t>Do zapłaty (po uwzględnieniu rabatu)</t>
  </si>
  <si>
    <t>Tabela rabatów w zależności od wartości zamówienia</t>
  </si>
  <si>
    <t>Poldruk S.A.</t>
  </si>
  <si>
    <t>Rafalska Eugenia</t>
  </si>
  <si>
    <t>PROFax sp. Z o.o.</t>
  </si>
  <si>
    <t>Kowalczyk Edward</t>
  </si>
  <si>
    <t>Zagnańska Ewa</t>
  </si>
  <si>
    <t>Rabat</t>
  </si>
  <si>
    <t>Zad 2</t>
  </si>
  <si>
    <t xml:space="preserve">Stopa rocznego wzrostu </t>
  </si>
  <si>
    <t>Końcowa wartość inwestycji</t>
  </si>
  <si>
    <t>Wartość początkowa inwestycji</t>
  </si>
  <si>
    <t>Inwestycje Finansowe</t>
  </si>
  <si>
    <t>Zad 4</t>
  </si>
  <si>
    <t>Ilość lat (ilość kapitalizacji)</t>
  </si>
  <si>
    <t>Kod IATA</t>
  </si>
  <si>
    <t>KRK      Kraków</t>
  </si>
  <si>
    <t>KTW          Katowice</t>
  </si>
  <si>
    <t xml:space="preserve"> WRO   Wrocław</t>
  </si>
  <si>
    <t xml:space="preserve">   POZ Poznań</t>
  </si>
  <si>
    <t xml:space="preserve">      SZZ Szczecin</t>
  </si>
  <si>
    <t xml:space="preserve">             LCJ Łódź</t>
  </si>
  <si>
    <t xml:space="preserve"> LUZ    Lublin</t>
  </si>
  <si>
    <t xml:space="preserve">    RDO Radom</t>
  </si>
  <si>
    <t xml:space="preserve">    SZY     Olsztyn</t>
  </si>
  <si>
    <t>Port Lotniczy</t>
  </si>
  <si>
    <t xml:space="preserve">  WMI       Warszawa  Modlin</t>
  </si>
  <si>
    <t>Region</t>
  </si>
  <si>
    <t>Północ</t>
  </si>
  <si>
    <t>Południe</t>
  </si>
  <si>
    <t>Ranking</t>
  </si>
  <si>
    <t xml:space="preserve">Data bieżąca: </t>
  </si>
  <si>
    <t>Lotniska pasażerskie w Polsce</t>
  </si>
  <si>
    <t>Liczba pasażerów za 2015</t>
  </si>
  <si>
    <t>Zad 5</t>
  </si>
  <si>
    <t xml:space="preserve">Razem:  </t>
  </si>
  <si>
    <t xml:space="preserve">Tylko region Północ:  </t>
  </si>
  <si>
    <t xml:space="preserve">Tylko region Południe:  </t>
  </si>
  <si>
    <t>RZE     Rzeszów</t>
  </si>
  <si>
    <t xml:space="preserve">    IEG Zielona    Góra</t>
  </si>
  <si>
    <t xml:space="preserve">      BZG           Bydgoszcz</t>
  </si>
  <si>
    <t xml:space="preserve"> GDN     Gdańsk</t>
  </si>
  <si>
    <t xml:space="preserve">   WAW   Warszawa  Okęcie</t>
  </si>
  <si>
    <t>Imię</t>
  </si>
  <si>
    <t>Jan</t>
  </si>
  <si>
    <t>Roszak</t>
  </si>
  <si>
    <t>Dariusz</t>
  </si>
  <si>
    <t>Cebula</t>
  </si>
  <si>
    <t>Paweł</t>
  </si>
  <si>
    <t>Wojtkowski</t>
  </si>
  <si>
    <t>Zbigniew</t>
  </si>
  <si>
    <t>Rębek</t>
  </si>
  <si>
    <t>Grzegorz</t>
  </si>
  <si>
    <t>Sławecki</t>
  </si>
  <si>
    <t>Roman</t>
  </si>
  <si>
    <t>Deptuła</t>
  </si>
  <si>
    <t>Jarosław</t>
  </si>
  <si>
    <t>Szczerba</t>
  </si>
  <si>
    <t>Józef</t>
  </si>
  <si>
    <t>Karski</t>
  </si>
  <si>
    <t>Krzysztof</t>
  </si>
  <si>
    <t>Rusiecki</t>
  </si>
  <si>
    <t>Pisalski</t>
  </si>
  <si>
    <t>Wrona</t>
  </si>
  <si>
    <t>Ross</t>
  </si>
  <si>
    <t>Dąbrowska</t>
  </si>
  <si>
    <t>Joanna</t>
  </si>
  <si>
    <t>Ćwierz</t>
  </si>
  <si>
    <t>Stanisław</t>
  </si>
  <si>
    <t>Karpiński</t>
  </si>
  <si>
    <t>Jerzy</t>
  </si>
  <si>
    <t>Sławiak</t>
  </si>
  <si>
    <t>Zdzisława</t>
  </si>
  <si>
    <t>Adamczyk</t>
  </si>
  <si>
    <t>Stefan</t>
  </si>
  <si>
    <t>Kosecki</t>
  </si>
  <si>
    <t>Zuba</t>
  </si>
  <si>
    <t>Lena</t>
  </si>
  <si>
    <t>Babalski</t>
  </si>
  <si>
    <t>Wojciech</t>
  </si>
  <si>
    <t>Hibner</t>
  </si>
  <si>
    <t>Teresa</t>
  </si>
  <si>
    <t>Janowska</t>
  </si>
  <si>
    <t>Bożena</t>
  </si>
  <si>
    <t>Okła-Drewnowicz</t>
  </si>
  <si>
    <t>Krystyna</t>
  </si>
  <si>
    <t>Pierzchała</t>
  </si>
  <si>
    <t>Ewa</t>
  </si>
  <si>
    <t>Sikora</t>
  </si>
  <si>
    <t>Elżbieta</t>
  </si>
  <si>
    <t>Rakoczy</t>
  </si>
  <si>
    <t>Ołdakowski</t>
  </si>
  <si>
    <t>Andrzej</t>
  </si>
  <si>
    <t>Jaros</t>
  </si>
  <si>
    <t>Jacek</t>
  </si>
  <si>
    <t>Urszula</t>
  </si>
  <si>
    <t>Masłowska</t>
  </si>
  <si>
    <t>Mirosława</t>
  </si>
  <si>
    <t>Fabisiak</t>
  </si>
  <si>
    <t>Magdalena</t>
  </si>
  <si>
    <t>Buła</t>
  </si>
  <si>
    <t>Michał</t>
  </si>
  <si>
    <t>Wargocka</t>
  </si>
  <si>
    <t>Krupa</t>
  </si>
  <si>
    <t>Marek</t>
  </si>
  <si>
    <t>Kwitek</t>
  </si>
  <si>
    <t>Szarama</t>
  </si>
  <si>
    <t>Skorupa</t>
  </si>
  <si>
    <t>Waldemar</t>
  </si>
  <si>
    <t>Janik</t>
  </si>
  <si>
    <t>Halicki</t>
  </si>
  <si>
    <t>Norbert</t>
  </si>
  <si>
    <t>Ryszka</t>
  </si>
  <si>
    <t>Brejza</t>
  </si>
  <si>
    <t>Adam</t>
  </si>
  <si>
    <t>Zakrzewska</t>
  </si>
  <si>
    <t>Czuma</t>
  </si>
  <si>
    <t>Leszek</t>
  </si>
  <si>
    <t>Guzowska</t>
  </si>
  <si>
    <t>Maria</t>
  </si>
  <si>
    <t>Raba</t>
  </si>
  <si>
    <t>Tadeusz</t>
  </si>
  <si>
    <t>Kierzkowska</t>
  </si>
  <si>
    <t>Stanisława</t>
  </si>
  <si>
    <t>Polak</t>
  </si>
  <si>
    <t>Racki</t>
  </si>
  <si>
    <t>Artur</t>
  </si>
  <si>
    <t>Olechowska</t>
  </si>
  <si>
    <t>Wolak</t>
  </si>
  <si>
    <t>Waśko</t>
  </si>
  <si>
    <t>Czesław</t>
  </si>
  <si>
    <t>Żelichowski</t>
  </si>
  <si>
    <t>Bogusław</t>
  </si>
  <si>
    <t>Lipiec</t>
  </si>
  <si>
    <t>Drab</t>
  </si>
  <si>
    <t>Kowalski</t>
  </si>
  <si>
    <t>Kuriata</t>
  </si>
  <si>
    <t>Gwiazdowski</t>
  </si>
  <si>
    <t>Wielichowska</t>
  </si>
  <si>
    <t>Witek</t>
  </si>
  <si>
    <t>Suski</t>
  </si>
  <si>
    <t>Osuch</t>
  </si>
  <si>
    <t>Aleksander</t>
  </si>
  <si>
    <t>Młyńczak</t>
  </si>
  <si>
    <t>Kaczanowski</t>
  </si>
  <si>
    <t>Krzyśków</t>
  </si>
  <si>
    <t>Katulski</t>
  </si>
  <si>
    <t>Piotr</t>
  </si>
  <si>
    <t>Streker-Dembińska</t>
  </si>
  <si>
    <t>Jolanta</t>
  </si>
  <si>
    <t>Chłopek</t>
  </si>
  <si>
    <t>Ryszard</t>
  </si>
  <si>
    <t>Kaźmierczak</t>
  </si>
  <si>
    <t>Agnieszka</t>
  </si>
  <si>
    <t>Tyszkiewicz</t>
  </si>
  <si>
    <t>Kazimierz</t>
  </si>
  <si>
    <t>Bętkowski</t>
  </si>
  <si>
    <t>Karol</t>
  </si>
  <si>
    <t>Czechyra</t>
  </si>
  <si>
    <t>Izabela</t>
  </si>
  <si>
    <t>Barbara</t>
  </si>
  <si>
    <t>Monika</t>
  </si>
  <si>
    <t>Grażyna</t>
  </si>
  <si>
    <t>Daniel</t>
  </si>
  <si>
    <t>Aneta</t>
  </si>
  <si>
    <t>Karolina</t>
  </si>
  <si>
    <t>Melisa</t>
  </si>
  <si>
    <t>Ewelina</t>
  </si>
  <si>
    <t>Zofia</t>
  </si>
  <si>
    <t>Juliusz</t>
  </si>
  <si>
    <t>Benedykt</t>
  </si>
  <si>
    <t>Janina</t>
  </si>
  <si>
    <t>Romuald</t>
  </si>
  <si>
    <t>Olgierd</t>
  </si>
  <si>
    <t>Mikołaj</t>
  </si>
  <si>
    <t>Janusz</t>
  </si>
  <si>
    <t>Elwira</t>
  </si>
  <si>
    <t>Wiesław</t>
  </si>
  <si>
    <t>Renata</t>
  </si>
  <si>
    <t>Cezary</t>
  </si>
  <si>
    <t>Zygmunt</t>
  </si>
  <si>
    <t>Dorota</t>
  </si>
  <si>
    <t>Zuzanna</t>
  </si>
  <si>
    <t>Maryla</t>
  </si>
  <si>
    <t>Mieczysław</t>
  </si>
  <si>
    <t>Joe</t>
  </si>
  <si>
    <t>Robert</t>
  </si>
  <si>
    <t>Anna</t>
  </si>
  <si>
    <t>Irena</t>
  </si>
  <si>
    <t>Felicja</t>
  </si>
  <si>
    <t>Amanda</t>
  </si>
  <si>
    <t>Maciej</t>
  </si>
  <si>
    <t>Danuta</t>
  </si>
  <si>
    <t>Edward</t>
  </si>
  <si>
    <t>Wiesława</t>
  </si>
  <si>
    <t>Helena</t>
  </si>
  <si>
    <t>Antoni</t>
  </si>
  <si>
    <t>Łucja</t>
  </si>
  <si>
    <t>Olga</t>
  </si>
  <si>
    <t>Dagmara</t>
  </si>
  <si>
    <t>Konrad</t>
  </si>
  <si>
    <t>Izolda</t>
  </si>
  <si>
    <t>Oktawian</t>
  </si>
  <si>
    <t>Augustyn</t>
  </si>
  <si>
    <t>Małgorzata</t>
  </si>
  <si>
    <t>Beklamasz</t>
  </si>
  <si>
    <t>Franciszek</t>
  </si>
  <si>
    <t>Henryk</t>
  </si>
  <si>
    <t>Iza</t>
  </si>
  <si>
    <t>Teodor</t>
  </si>
  <si>
    <t>Natalia</t>
  </si>
  <si>
    <t>Róża</t>
  </si>
  <si>
    <t>Bogdan</t>
  </si>
  <si>
    <t>Sławomir</t>
  </si>
  <si>
    <t>Marcin</t>
  </si>
  <si>
    <t>Katarzyna</t>
  </si>
  <si>
    <t>Mieczysława</t>
  </si>
  <si>
    <t>Lesław</t>
  </si>
  <si>
    <t>Wanda</t>
  </si>
  <si>
    <t>L.p</t>
  </si>
  <si>
    <t>Średnia</t>
  </si>
  <si>
    <t>Oceny cząstkowe</t>
  </si>
  <si>
    <t>Alicki</t>
  </si>
  <si>
    <t>Bielicka</t>
  </si>
  <si>
    <t>Tomasz</t>
  </si>
  <si>
    <t>Celiński</t>
  </si>
  <si>
    <t>Mirosław</t>
  </si>
  <si>
    <t>Drzewiecki</t>
  </si>
  <si>
    <t>Drzewko</t>
  </si>
  <si>
    <t>Dybała</t>
  </si>
  <si>
    <t>Janka</t>
  </si>
  <si>
    <t>Kowal</t>
  </si>
  <si>
    <t>Karina</t>
  </si>
  <si>
    <t>Średnia klasy</t>
  </si>
  <si>
    <t>Oceny cząstkowe  J. Polski</t>
  </si>
  <si>
    <t>Imię i Nazwisko</t>
  </si>
  <si>
    <t>Data urodzenia</t>
  </si>
  <si>
    <t>Pracownicy</t>
  </si>
  <si>
    <t>Rok urodzenia</t>
  </si>
  <si>
    <t>Zad 6</t>
  </si>
  <si>
    <t xml:space="preserve">Bieżąca data i czas :  </t>
  </si>
  <si>
    <t>Gabriela</t>
  </si>
  <si>
    <t>Razem dla wszystkich regionów</t>
  </si>
  <si>
    <t>Kwartał 1</t>
  </si>
  <si>
    <t>Kwartał 2</t>
  </si>
  <si>
    <t>Kwartał 3</t>
  </si>
  <si>
    <t>Kwartał 4</t>
  </si>
  <si>
    <t>Zakładana sprzedaż w roku 2017</t>
  </si>
  <si>
    <t>Wartość sprzedaży</t>
  </si>
  <si>
    <t>Zad 8</t>
  </si>
  <si>
    <t>Miesiąc</t>
  </si>
  <si>
    <t>Rok</t>
  </si>
  <si>
    <t>Sztuki</t>
  </si>
  <si>
    <t>Gru</t>
  </si>
  <si>
    <t>Andryszak</t>
  </si>
  <si>
    <t>Hot-dogi</t>
  </si>
  <si>
    <t>Wrz</t>
  </si>
  <si>
    <t>Wielicki</t>
  </si>
  <si>
    <t>Zapiekanki</t>
  </si>
  <si>
    <t>Zachód</t>
  </si>
  <si>
    <t>Paź</t>
  </si>
  <si>
    <t>Sylwiak</t>
  </si>
  <si>
    <t>Sty</t>
  </si>
  <si>
    <t>Wschód</t>
  </si>
  <si>
    <t>Lut</t>
  </si>
  <si>
    <t>Kwi</t>
  </si>
  <si>
    <t>Lip</t>
  </si>
  <si>
    <t>Mar</t>
  </si>
  <si>
    <t>Cze</t>
  </si>
  <si>
    <t>Sie</t>
  </si>
  <si>
    <t>Maj</t>
  </si>
  <si>
    <t>Lis</t>
  </si>
  <si>
    <t>Zad 9</t>
  </si>
  <si>
    <t>Napój</t>
  </si>
  <si>
    <t>Handlowiec</t>
  </si>
  <si>
    <t>Rodzaj produktu</t>
  </si>
  <si>
    <t>Zad 10</t>
  </si>
  <si>
    <t>Zad 7</t>
  </si>
  <si>
    <t>&gt;28</t>
  </si>
  <si>
    <t>&lt;=55</t>
  </si>
  <si>
    <t>Średni staż pracy</t>
  </si>
  <si>
    <t>Maksymalny wiek</t>
  </si>
  <si>
    <t>Minimalny wiek</t>
  </si>
  <si>
    <t>Suma wynagrodzeń</t>
  </si>
  <si>
    <t>Liczba osób</t>
  </si>
  <si>
    <t>$C$6</t>
  </si>
  <si>
    <t>$C$7</t>
  </si>
  <si>
    <t>$C$8</t>
  </si>
  <si>
    <t>$C$9</t>
  </si>
  <si>
    <t>$C$11</t>
  </si>
  <si>
    <t>Najgorszy przypadek</t>
  </si>
  <si>
    <t>Autor: WSB dn. 2016-10-08
Modified by Impet on 2019-06-15</t>
  </si>
  <si>
    <t>Pośredni wariant</t>
  </si>
  <si>
    <t>Created by Impet on 2019-06-15</t>
  </si>
  <si>
    <t>Najlepszy wariant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</si>
  <si>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</si>
  <si>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</si>
  <si>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</si>
  <si>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</si>
  <si>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</si>
  <si>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</si>
  <si>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</si>
  <si>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Hot-dogi Total</t>
  </si>
  <si>
    <t>Zapiekanki Total</t>
  </si>
  <si>
    <t>Napój Total</t>
  </si>
  <si>
    <t>Grand Total</t>
  </si>
  <si>
    <t>Hot-dogi Average</t>
  </si>
  <si>
    <t>Napój Average</t>
  </si>
  <si>
    <t>Zapiekanki Average</t>
  </si>
  <si>
    <t>Grand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</si>
</sst>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#,##0\ &quot;zł&quot;;\-#,##0\ &quot;zł&quot;"/>
    <numFmt numFmtId="44" formatCode="_-* #,##0.00\ &quot;zł&quot;_-;\-* #,##0.00\ &quot;zł&quot;_-;_-* &quot;-&quot;??\ &quot;zł&quot;_-;_-@_-"/>
    <numFmt numFmtId="164" formatCode="0.0%"/>
  </numFmts>
  <fonts count="31">
    <font>
      <sz val="11"/>
      <color theme="1"/>
      <name val="Czcionka tekstu podstawowego"/>
      <family val="2"/>
      <charset val="238"/>
    </font>
    <font>
      <sz val="10"/>
      <name val="Arial"/>
      <family val="2"/>
      <charset val="238"/>
    </font>
    <font>
      <b/>
      <sz val="10"/>
      <name val="MS Sans Serif"/>
      <family val="2"/>
      <charset val="238"/>
    </font>
    <font>
      <sz val="10"/>
      <name val="Arial CE"/>
      <charset val="238"/>
    </font>
    <font>
      <b/>
      <sz val="9"/>
      <color indexed="81"/>
      <name val="Tahoma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rgb="FFFFFF00"/>
      <name val="Czcionka tekstu podstawowego"/>
      <charset val="238"/>
    </font>
    <font>
      <b/>
      <sz val="11"/>
      <color theme="1"/>
      <name val="Czcionka tekstu podstawowego"/>
      <charset val="238"/>
    </font>
    <font>
      <b/>
      <sz val="12"/>
      <name val="Arial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b/>
      <u/>
      <sz val="10"/>
      <color indexed="81"/>
      <name val="Tahoma"/>
      <family val="2"/>
      <charset val="238"/>
    </font>
    <font>
      <sz val="10"/>
      <color indexed="81"/>
      <name val="Tahoma"/>
      <family val="2"/>
      <charset val="238"/>
    </font>
    <font>
      <b/>
      <sz val="10"/>
      <color indexed="81"/>
      <name val="Tahoma"/>
      <family val="2"/>
      <charset val="238"/>
    </font>
    <font>
      <b/>
      <u/>
      <sz val="10"/>
      <color indexed="32"/>
      <name val="Tahoma"/>
      <family val="2"/>
      <charset val="238"/>
    </font>
    <font>
      <b/>
      <sz val="12"/>
      <color theme="1"/>
      <name val="Czcionka tekstu podstawowego"/>
      <charset val="238"/>
    </font>
    <font>
      <b/>
      <sz val="16"/>
      <color theme="1"/>
      <name val="Czcionka tekstu podstawowego"/>
      <charset val="238"/>
    </font>
    <font>
      <b/>
      <sz val="14"/>
      <color theme="1"/>
      <name val="Czcionka tekstu podstawowego"/>
      <charset val="238"/>
    </font>
    <font>
      <sz val="10"/>
      <name val="MS Sans Serif"/>
      <family val="2"/>
      <charset val="238"/>
    </font>
    <font>
      <sz val="10"/>
      <name val="Arial CE"/>
      <family val="2"/>
      <charset val="238"/>
    </font>
    <font>
      <b/>
      <sz val="11"/>
      <color indexed="8"/>
      <name val="Arial"/>
      <family val="2"/>
      <charset val="238"/>
    </font>
    <font>
      <sz val="11"/>
      <color indexed="8"/>
      <name val="Arial"/>
      <family val="2"/>
      <charset val="238"/>
    </font>
    <font>
      <sz val="10"/>
      <color indexed="8"/>
      <name val="Arial CE"/>
      <family val="2"/>
      <charset val="238"/>
    </font>
    <font>
      <b/>
      <sz val="10"/>
      <name val="Arial"/>
      <family val="2"/>
    </font>
    <font>
      <b/>
      <sz val="12"/>
      <color indexed="9"/>
      <name val="Czcionka tekstu podstawowego"/>
      <family val="2"/>
      <charset val="238"/>
    </font>
    <font>
      <b/>
      <sz val="11"/>
      <color indexed="8"/>
      <name val="Czcionka tekstu podstawowego"/>
      <family val="2"/>
      <charset val="238"/>
    </font>
    <font>
      <b/>
      <sz val="11"/>
      <color indexed="18"/>
      <name val="Czcionka tekstu podstawowego"/>
      <family val="2"/>
      <charset val="238"/>
    </font>
    <font>
      <sz val="10"/>
      <color indexed="9"/>
      <name val="Czcionka tekstu podstawowego"/>
      <family val="2"/>
      <charset val="238"/>
    </font>
    <font>
      <sz val="8"/>
      <color theme="1"/>
      <name val="Czcionka tekstu podstawowego"/>
      <charset val="238"/>
    </font>
    <font>
      <b/>
      <sz val="10"/>
      <color indexed="8"/>
      <name val="Arial CE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3" fillId="0" borderId="0"/>
    <xf numFmtId="44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0" fontId="19" fillId="0" borderId="0"/>
    <xf numFmtId="44" fontId="3" fillId="0" borderId="0" applyFont="0" applyFill="0" applyBorder="0" applyAlignment="0" applyProtection="0"/>
    <xf numFmtId="0" fontId="19" fillId="0" borderId="0"/>
    <xf numFmtId="0" fontId="19" fillId="0" borderId="0"/>
    <xf numFmtId="44" fontId="5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/>
    <xf numFmtId="44" fontId="5" fillId="0" borderId="0" xfId="4" applyFont="1"/>
    <xf numFmtId="0" fontId="6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2"/>
    <xf numFmtId="0" fontId="1" fillId="0" borderId="0" xfId="2" applyFont="1"/>
    <xf numFmtId="0" fontId="1" fillId="0" borderId="0" xfId="2" applyFill="1" applyAlignment="1"/>
    <xf numFmtId="0" fontId="8" fillId="0" borderId="0" xfId="2" applyFont="1" applyFill="1" applyAlignment="1"/>
    <xf numFmtId="0" fontId="1" fillId="0" borderId="1" xfId="2" applyFont="1" applyBorder="1"/>
    <xf numFmtId="44" fontId="1" fillId="0" borderId="1" xfId="4" applyFont="1" applyBorder="1"/>
    <xf numFmtId="9" fontId="1" fillId="0" borderId="1" xfId="2" applyNumberFormat="1" applyFont="1" applyBorder="1" applyAlignment="1">
      <alignment horizontal="center" vertical="center"/>
    </xf>
    <xf numFmtId="164" fontId="1" fillId="0" borderId="1" xfId="2" applyNumberFormat="1" applyFont="1" applyBorder="1" applyAlignment="1">
      <alignment horizontal="center" vertical="center"/>
    </xf>
    <xf numFmtId="44" fontId="9" fillId="0" borderId="1" xfId="5" applyFont="1" applyBorder="1"/>
    <xf numFmtId="44" fontId="1" fillId="0" borderId="1" xfId="2" applyNumberFormat="1" applyFont="1" applyFill="1" applyBorder="1"/>
    <xf numFmtId="164" fontId="9" fillId="0" borderId="1" xfId="6" applyNumberFormat="1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9" fontId="0" fillId="0" borderId="1" xfId="7" applyFont="1" applyBorder="1" applyAlignment="1">
      <alignment vertical="center"/>
    </xf>
    <xf numFmtId="5" fontId="0" fillId="0" borderId="1" xfId="4" applyNumberFormat="1" applyFont="1" applyBorder="1" applyAlignment="1">
      <alignment vertical="center"/>
    </xf>
    <xf numFmtId="0" fontId="16" fillId="3" borderId="0" xfId="0" applyFont="1" applyFill="1"/>
    <xf numFmtId="0" fontId="0" fillId="0" borderId="0" xfId="0" applyAlignment="1">
      <alignment wrapText="1"/>
    </xf>
    <xf numFmtId="3" fontId="0" fillId="0" borderId="0" xfId="0" applyNumberFormat="1"/>
    <xf numFmtId="0" fontId="17" fillId="0" borderId="0" xfId="0" applyFont="1"/>
    <xf numFmtId="0" fontId="0" fillId="0" borderId="0" xfId="0" applyAlignment="1">
      <alignment horizontal="right" vertical="center"/>
    </xf>
    <xf numFmtId="14" fontId="0" fillId="0" borderId="0" xfId="0" applyNumberForma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vertical="center"/>
    </xf>
    <xf numFmtId="0" fontId="6" fillId="2" borderId="0" xfId="0" applyFont="1" applyFill="1" applyAlignment="1">
      <alignment horizontal="center" vertical="center"/>
    </xf>
    <xf numFmtId="3" fontId="0" fillId="0" borderId="0" xfId="0" applyNumberFormat="1" applyBorder="1"/>
    <xf numFmtId="0" fontId="18" fillId="0" borderId="0" xfId="0" applyFont="1"/>
    <xf numFmtId="0" fontId="10" fillId="5" borderId="1" xfId="2" applyFont="1" applyFill="1" applyBorder="1" applyAlignment="1">
      <alignment horizontal="center" vertical="center" wrapText="1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5" fontId="7" fillId="5" borderId="1" xfId="4" applyNumberFormat="1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0" fillId="3" borderId="1" xfId="2" applyFont="1" applyFill="1" applyBorder="1"/>
    <xf numFmtId="0" fontId="1" fillId="0" borderId="0" xfId="2" applyFont="1"/>
    <xf numFmtId="0" fontId="20" fillId="0" borderId="0" xfId="9" applyFont="1" applyBorder="1"/>
    <xf numFmtId="0" fontId="20" fillId="0" borderId="0" xfId="9" quotePrefix="1" applyFont="1" applyBorder="1" applyAlignment="1">
      <alignment horizontal="left"/>
    </xf>
    <xf numFmtId="0" fontId="20" fillId="0" borderId="0" xfId="9" applyFont="1"/>
    <xf numFmtId="0" fontId="21" fillId="3" borderId="2" xfId="2" applyFont="1" applyFill="1" applyBorder="1" applyAlignment="1">
      <alignment horizontal="center" vertical="center"/>
    </xf>
    <xf numFmtId="0" fontId="21" fillId="3" borderId="2" xfId="2" applyFont="1" applyFill="1" applyBorder="1" applyAlignment="1">
      <alignment vertical="center"/>
    </xf>
    <xf numFmtId="0" fontId="22" fillId="0" borderId="1" xfId="2" applyFont="1" applyFill="1" applyBorder="1" applyAlignment="1">
      <alignment horizontal="center"/>
    </xf>
    <xf numFmtId="0" fontId="22" fillId="0" borderId="1" xfId="2" applyFont="1" applyFill="1" applyBorder="1"/>
    <xf numFmtId="2" fontId="22" fillId="0" borderId="1" xfId="2" applyNumberFormat="1" applyFont="1" applyBorder="1" applyAlignment="1" applyProtection="1">
      <alignment horizontal="center"/>
      <protection hidden="1"/>
    </xf>
    <xf numFmtId="0" fontId="5" fillId="0" borderId="0" xfId="0" applyFont="1"/>
    <xf numFmtId="2" fontId="21" fillId="3" borderId="1" xfId="2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Alignment="1">
      <alignment horizontal="center"/>
    </xf>
    <xf numFmtId="0" fontId="7" fillId="3" borderId="1" xfId="0" applyFont="1" applyFill="1" applyBorder="1" applyAlignment="1">
      <alignment horizontal="left" vertical="center"/>
    </xf>
    <xf numFmtId="0" fontId="7" fillId="0" borderId="0" xfId="0" applyFont="1"/>
    <xf numFmtId="0" fontId="7" fillId="3" borderId="0" xfId="0" applyFont="1" applyFill="1" applyAlignment="1">
      <alignment horizontal="right"/>
    </xf>
    <xf numFmtId="0" fontId="23" fillId="0" borderId="0" xfId="11" applyFont="1" applyFill="1"/>
    <xf numFmtId="0" fontId="0" fillId="0" borderId="0" xfId="0"/>
    <xf numFmtId="0" fontId="23" fillId="0" borderId="0" xfId="11" applyFont="1"/>
    <xf numFmtId="0" fontId="23" fillId="0" borderId="0" xfId="12" applyFont="1"/>
    <xf numFmtId="5" fontId="23" fillId="0" borderId="0" xfId="11" applyNumberFormat="1" applyFont="1"/>
    <xf numFmtId="0" fontId="20" fillId="0" borderId="0" xfId="11" applyFont="1"/>
    <xf numFmtId="0" fontId="23" fillId="0" borderId="0" xfId="12" applyFont="1" applyAlignment="1">
      <alignment horizontal="center"/>
    </xf>
    <xf numFmtId="0" fontId="24" fillId="3" borderId="1" xfId="2" applyFont="1" applyFill="1" applyBorder="1" applyAlignment="1">
      <alignment horizontal="center" vertical="center"/>
    </xf>
    <xf numFmtId="0" fontId="24" fillId="3" borderId="1" xfId="2" applyFont="1" applyFill="1" applyBorder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22" fontId="7" fillId="4" borderId="3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21" fillId="3" borderId="3" xfId="2" applyFont="1" applyFill="1" applyBorder="1" applyAlignment="1">
      <alignment horizontal="center"/>
    </xf>
    <xf numFmtId="0" fontId="21" fillId="3" borderId="4" xfId="2" applyFont="1" applyFill="1" applyBorder="1" applyAlignment="1">
      <alignment horizontal="center"/>
    </xf>
    <xf numFmtId="0" fontId="21" fillId="3" borderId="5" xfId="2" applyFont="1" applyFill="1" applyBorder="1" applyAlignment="1">
      <alignment horizontal="center"/>
    </xf>
    <xf numFmtId="0" fontId="21" fillId="3" borderId="1" xfId="2" applyFont="1" applyFill="1" applyBorder="1" applyAlignment="1">
      <alignment horizontal="center" vertical="center" wrapText="1"/>
    </xf>
    <xf numFmtId="44" fontId="0" fillId="0" borderId="0" xfId="0" applyNumberFormat="1"/>
    <xf numFmtId="0" fontId="7" fillId="3" borderId="6" xfId="0" applyFont="1" applyFill="1" applyBorder="1"/>
    <xf numFmtId="1" fontId="0" fillId="0" borderId="0" xfId="0" applyNumberFormat="1"/>
    <xf numFmtId="5" fontId="0" fillId="0" borderId="0" xfId="0" applyNumberFormat="1"/>
    <xf numFmtId="0" fontId="22" fillId="0" borderId="1" xfId="2" applyFont="1" applyBorder="1" applyAlignment="1" applyProtection="1">
      <alignment horizontal="center"/>
      <protection locked="0"/>
    </xf>
    <xf numFmtId="0" fontId="22" fillId="0" borderId="1" xfId="2" applyFont="1" applyBorder="1" applyProtection="1">
      <protection locked="0"/>
    </xf>
    <xf numFmtId="0" fontId="22" fillId="0" borderId="1" xfId="2" applyFont="1" applyFill="1" applyBorder="1" applyAlignment="1" applyProtection="1">
      <alignment horizontal="center"/>
      <protection locked="0"/>
    </xf>
    <xf numFmtId="0" fontId="0" fillId="0" borderId="0" xfId="0" applyFill="1" applyBorder="1" applyAlignment="1"/>
    <xf numFmtId="0" fontId="0" fillId="0" borderId="8" xfId="0" applyFill="1" applyBorder="1" applyAlignment="1"/>
    <xf numFmtId="0" fontId="25" fillId="6" borderId="9" xfId="0" applyFont="1" applyFill="1" applyBorder="1" applyAlignment="1">
      <alignment horizontal="left"/>
    </xf>
    <xf numFmtId="0" fontId="25" fillId="6" borderId="7" xfId="0" applyFont="1" applyFill="1" applyBorder="1" applyAlignment="1">
      <alignment horizontal="left"/>
    </xf>
    <xf numFmtId="0" fontId="0" fillId="0" borderId="4" xfId="0" applyFill="1" applyBorder="1" applyAlignment="1"/>
    <xf numFmtId="0" fontId="26" fillId="7" borderId="0" xfId="0" applyFont="1" applyFill="1" applyBorder="1" applyAlignment="1">
      <alignment horizontal="left"/>
    </xf>
    <xf numFmtId="0" fontId="27" fillId="7" borderId="4" xfId="0" applyFont="1" applyFill="1" applyBorder="1" applyAlignment="1">
      <alignment horizontal="left"/>
    </xf>
    <xf numFmtId="0" fontId="26" fillId="7" borderId="8" xfId="0" applyFont="1" applyFill="1" applyBorder="1" applyAlignment="1">
      <alignment horizontal="left"/>
    </xf>
    <xf numFmtId="0" fontId="28" fillId="6" borderId="7" xfId="0" applyFont="1" applyFill="1" applyBorder="1" applyAlignment="1">
      <alignment horizontal="right"/>
    </xf>
    <xf numFmtId="0" fontId="28" fillId="6" borderId="9" xfId="0" applyFont="1" applyFill="1" applyBorder="1" applyAlignment="1">
      <alignment horizontal="right"/>
    </xf>
    <xf numFmtId="0" fontId="0" fillId="8" borderId="0" xfId="0" applyFill="1" applyBorder="1" applyAlignment="1"/>
    <xf numFmtId="0" fontId="29" fillId="0" borderId="0" xfId="0" applyFont="1" applyFill="1" applyBorder="1" applyAlignment="1">
      <alignment vertical="top" wrapText="1"/>
    </xf>
    <xf numFmtId="0" fontId="30" fillId="0" borderId="0" xfId="11" applyFont="1"/>
    <xf numFmtId="0" fontId="30" fillId="0" borderId="0" xfId="11" applyFont="1" applyFill="1"/>
  </cellXfs>
  <cellStyles count="14">
    <cellStyle name="Currency" xfId="4" builtinId="4"/>
    <cellStyle name="Heading" xfId="1" xr:uid="{00000000-0005-0000-0000-000000000000}"/>
    <cellStyle name="Normal" xfId="0" builtinId="0"/>
    <cellStyle name="Normal_Products" xfId="11" xr:uid="{00000000-0005-0000-0000-000002000000}"/>
    <cellStyle name="Normal_Sales" xfId="12" xr:uid="{00000000-0005-0000-0000-000003000000}"/>
    <cellStyle name="Normalny 2" xfId="2" xr:uid="{00000000-0005-0000-0000-000005000000}"/>
    <cellStyle name="Normalny 2 2" xfId="8" xr:uid="{00000000-0005-0000-0000-000006000000}"/>
    <cellStyle name="Normalny 3" xfId="3" xr:uid="{00000000-0005-0000-0000-000007000000}"/>
    <cellStyle name="Normalny_Sheet1" xfId="9" xr:uid="{00000000-0005-0000-0000-000008000000}"/>
    <cellStyle name="Percent" xfId="7" builtinId="5"/>
    <cellStyle name="Procentowy 2" xfId="6" xr:uid="{00000000-0005-0000-0000-00000A000000}"/>
    <cellStyle name="Walutowy 2" xfId="5" xr:uid="{00000000-0005-0000-0000-00000C000000}"/>
    <cellStyle name="Walutowy 2 2" xfId="13" xr:uid="{00000000-0005-0000-0000-00000D000000}"/>
    <cellStyle name="Walutowy 3" xfId="10" xr:uid="{00000000-0005-0000-0000-00000E000000}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zcionka tekstu podstawowego"/>
        <family val="2"/>
        <charset val="238"/>
        <scheme val="none"/>
      </font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zcionka tekstu podstawowego"/>
        <charset val="238"/>
        <scheme val="none"/>
      </font>
      <fill>
        <patternFill patternType="solid">
          <fgColor indexed="64"/>
          <bgColor theme="6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5839D7-8BD3-4134-9C5D-F9214136CB64}" name="Table1" displayName="Table1" ref="A1:F129" totalsRowShown="0" headerRowDxfId="3" headerRowBorderDxfId="1" tableBorderDxfId="2">
  <autoFilter ref="A1:F129" xr:uid="{E30E59F7-A110-4286-B554-1460834BB1C0}"/>
  <tableColumns count="6">
    <tableColumn id="1" xr3:uid="{ECE6F593-BF73-4C29-B137-AAD87973B5E9}" name="Nazwisko"/>
    <tableColumn id="2" xr3:uid="{53925086-6C02-49C4-9018-44B8284DDC0E}" name="Płeć"/>
    <tableColumn id="3" xr3:uid="{4933939C-BAB4-406B-851C-945B9A2BDC24}" name="Wiek"/>
    <tableColumn id="4" xr3:uid="{2E19B37E-61FC-4907-8C88-CDFA8DC23A60}" name="Wykształcenie"/>
    <tableColumn id="5" xr3:uid="{87C07AC7-5209-41F6-9BC0-6BFC342CBB98}" name="Staż pracy"/>
    <tableColumn id="6" xr3:uid="{B295E3B0-6E47-4A67-9AD5-8E1485299C47}" name="Wynagrodzenie" dataDxfId="0" dataCellStyle="Curr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7"/>
  <sheetViews>
    <sheetView workbookViewId="0">
      <selection activeCell="E1" sqref="E1"/>
    </sheetView>
  </sheetViews>
  <sheetFormatPr defaultRowHeight="14.25"/>
  <cols>
    <col min="1" max="1" width="2.875" customWidth="1"/>
    <col min="2" max="2" width="11.5" customWidth="1"/>
    <col min="3" max="3" width="11.75" customWidth="1"/>
    <col min="4" max="4" width="5" style="4" bestFit="1" customWidth="1"/>
    <col min="5" max="5" width="11" style="1" bestFit="1" customWidth="1"/>
    <col min="6" max="6" width="12" bestFit="1" customWidth="1"/>
    <col min="7" max="7" width="5.625" customWidth="1"/>
    <col min="8" max="8" width="16.25" bestFit="1" customWidth="1"/>
    <col min="9" max="9" width="11" bestFit="1" customWidth="1"/>
    <col min="12" max="12" width="15.5" bestFit="1" customWidth="1"/>
    <col min="13" max="13" width="5.75" bestFit="1" customWidth="1"/>
  </cols>
  <sheetData>
    <row r="1" spans="2:11" ht="15">
      <c r="K1" s="3" t="s">
        <v>158</v>
      </c>
    </row>
    <row r="2" spans="2:11" ht="31.5" customHeight="1">
      <c r="B2" s="36" t="s">
        <v>140</v>
      </c>
      <c r="C2" s="35" t="s">
        <v>141</v>
      </c>
      <c r="D2" s="36" t="s">
        <v>142</v>
      </c>
      <c r="E2" s="36" t="s">
        <v>146</v>
      </c>
      <c r="F2" s="36" t="s">
        <v>162</v>
      </c>
    </row>
    <row r="3" spans="2:11">
      <c r="B3" t="s">
        <v>159</v>
      </c>
      <c r="C3" t="s">
        <v>155</v>
      </c>
      <c r="D3" s="4">
        <v>7</v>
      </c>
      <c r="E3" s="2">
        <f>VLOOKUP(C3,$H$6:$I$17,2,FALSE)</f>
        <v>1499</v>
      </c>
      <c r="F3" s="69">
        <f>E3*D3</f>
        <v>10493</v>
      </c>
    </row>
    <row r="4" spans="2:11">
      <c r="B4" s="1" t="s">
        <v>159</v>
      </c>
      <c r="C4" t="s">
        <v>149</v>
      </c>
      <c r="D4" s="4">
        <v>7</v>
      </c>
      <c r="E4" s="2">
        <f t="shared" ref="E4:E57" si="0">VLOOKUP(C4,$H$6:$I$17,2,FALSE)</f>
        <v>3500</v>
      </c>
      <c r="F4" s="69">
        <f t="shared" ref="F4:F57" si="1">E4*D4</f>
        <v>24500</v>
      </c>
    </row>
    <row r="5" spans="2:11">
      <c r="B5" s="1" t="s">
        <v>161</v>
      </c>
      <c r="C5" t="s">
        <v>152</v>
      </c>
      <c r="D5" s="4">
        <v>8</v>
      </c>
      <c r="E5" s="2">
        <f t="shared" si="0"/>
        <v>2500</v>
      </c>
      <c r="F5" s="69">
        <f t="shared" si="1"/>
        <v>20000</v>
      </c>
    </row>
    <row r="6" spans="2:11" ht="15">
      <c r="B6" s="1" t="s">
        <v>145</v>
      </c>
      <c r="C6" t="s">
        <v>153</v>
      </c>
      <c r="D6" s="4">
        <v>1</v>
      </c>
      <c r="E6" s="2">
        <f t="shared" si="0"/>
        <v>1300</v>
      </c>
      <c r="F6" s="69">
        <f t="shared" si="1"/>
        <v>1300</v>
      </c>
      <c r="H6" s="32" t="s">
        <v>141</v>
      </c>
      <c r="I6" s="33" t="s">
        <v>143</v>
      </c>
    </row>
    <row r="7" spans="2:11">
      <c r="B7" s="1" t="s">
        <v>160</v>
      </c>
      <c r="C7" t="s">
        <v>152</v>
      </c>
      <c r="D7" s="4">
        <v>7</v>
      </c>
      <c r="E7" s="2">
        <f t="shared" si="0"/>
        <v>2500</v>
      </c>
      <c r="F7" s="69">
        <f t="shared" si="1"/>
        <v>17500</v>
      </c>
      <c r="H7" t="s">
        <v>147</v>
      </c>
      <c r="I7" s="2">
        <v>2500</v>
      </c>
    </row>
    <row r="8" spans="2:11">
      <c r="B8" s="1" t="s">
        <v>161</v>
      </c>
      <c r="C8" t="s">
        <v>157</v>
      </c>
      <c r="D8" s="4">
        <v>5</v>
      </c>
      <c r="E8" s="2">
        <f t="shared" si="0"/>
        <v>3000</v>
      </c>
      <c r="F8" s="69">
        <f t="shared" si="1"/>
        <v>15000</v>
      </c>
      <c r="H8" t="s">
        <v>148</v>
      </c>
      <c r="I8" s="2">
        <v>3500</v>
      </c>
    </row>
    <row r="9" spans="2:11">
      <c r="B9" s="1" t="s">
        <v>145</v>
      </c>
      <c r="C9" t="s">
        <v>149</v>
      </c>
      <c r="D9" s="4">
        <v>3</v>
      </c>
      <c r="E9" s="2">
        <f t="shared" si="0"/>
        <v>3500</v>
      </c>
      <c r="F9" s="69">
        <f t="shared" si="1"/>
        <v>10500</v>
      </c>
      <c r="H9" t="s">
        <v>149</v>
      </c>
      <c r="I9" s="2">
        <v>3500</v>
      </c>
    </row>
    <row r="10" spans="2:11">
      <c r="B10" s="1" t="s">
        <v>144</v>
      </c>
      <c r="C10" t="s">
        <v>156</v>
      </c>
      <c r="D10" s="4">
        <v>7</v>
      </c>
      <c r="E10" s="2">
        <f t="shared" si="0"/>
        <v>3999</v>
      </c>
      <c r="F10" s="69">
        <f t="shared" si="1"/>
        <v>27993</v>
      </c>
      <c r="H10" t="s">
        <v>150</v>
      </c>
      <c r="I10" s="2">
        <v>1000</v>
      </c>
    </row>
    <row r="11" spans="2:11">
      <c r="B11" s="1" t="s">
        <v>145</v>
      </c>
      <c r="C11" t="s">
        <v>147</v>
      </c>
      <c r="D11" s="4">
        <v>6</v>
      </c>
      <c r="E11" s="2">
        <f t="shared" si="0"/>
        <v>2500</v>
      </c>
      <c r="F11" s="69">
        <f t="shared" si="1"/>
        <v>15000</v>
      </c>
      <c r="H11" t="s">
        <v>151</v>
      </c>
      <c r="I11" s="2">
        <v>1200</v>
      </c>
    </row>
    <row r="12" spans="2:11">
      <c r="B12" s="1" t="s">
        <v>160</v>
      </c>
      <c r="C12" t="s">
        <v>150</v>
      </c>
      <c r="D12" s="4">
        <v>3</v>
      </c>
      <c r="E12" s="2">
        <f t="shared" si="0"/>
        <v>1000</v>
      </c>
      <c r="F12" s="69">
        <f t="shared" si="1"/>
        <v>3000</v>
      </c>
      <c r="H12" t="s">
        <v>152</v>
      </c>
      <c r="I12" s="2">
        <v>2500</v>
      </c>
    </row>
    <row r="13" spans="2:11">
      <c r="B13" s="1" t="s">
        <v>159</v>
      </c>
      <c r="C13" t="s">
        <v>152</v>
      </c>
      <c r="D13" s="4">
        <v>5</v>
      </c>
      <c r="E13" s="2">
        <f t="shared" si="0"/>
        <v>2500</v>
      </c>
      <c r="F13" s="69">
        <f t="shared" si="1"/>
        <v>12500</v>
      </c>
      <c r="H13" t="s">
        <v>153</v>
      </c>
      <c r="I13" s="2">
        <v>1300</v>
      </c>
    </row>
    <row r="14" spans="2:11">
      <c r="B14" t="s">
        <v>144</v>
      </c>
      <c r="C14" t="s">
        <v>155</v>
      </c>
      <c r="D14" s="4">
        <v>5</v>
      </c>
      <c r="E14" s="2">
        <f t="shared" si="0"/>
        <v>1499</v>
      </c>
      <c r="F14" s="69">
        <f t="shared" si="1"/>
        <v>7495</v>
      </c>
      <c r="H14" t="s">
        <v>154</v>
      </c>
      <c r="I14" s="2">
        <v>1000</v>
      </c>
    </row>
    <row r="15" spans="2:11">
      <c r="B15" s="1" t="s">
        <v>160</v>
      </c>
      <c r="C15" t="s">
        <v>153</v>
      </c>
      <c r="D15" s="4">
        <v>2</v>
      </c>
      <c r="E15" s="2">
        <f t="shared" si="0"/>
        <v>1300</v>
      </c>
      <c r="F15" s="69">
        <f t="shared" si="1"/>
        <v>2600</v>
      </c>
      <c r="H15" t="s">
        <v>155</v>
      </c>
      <c r="I15" s="2">
        <v>1499</v>
      </c>
    </row>
    <row r="16" spans="2:11">
      <c r="B16" s="1" t="s">
        <v>161</v>
      </c>
      <c r="C16" t="s">
        <v>147</v>
      </c>
      <c r="D16" s="4">
        <v>1</v>
      </c>
      <c r="E16" s="2">
        <f t="shared" si="0"/>
        <v>2500</v>
      </c>
      <c r="F16" s="69">
        <f t="shared" si="1"/>
        <v>2500</v>
      </c>
      <c r="H16" t="s">
        <v>156</v>
      </c>
      <c r="I16" s="2">
        <v>3999</v>
      </c>
    </row>
    <row r="17" spans="2:9">
      <c r="B17" s="1" t="s">
        <v>144</v>
      </c>
      <c r="C17" t="s">
        <v>148</v>
      </c>
      <c r="D17" s="4">
        <v>4</v>
      </c>
      <c r="E17" s="2">
        <f t="shared" si="0"/>
        <v>3500</v>
      </c>
      <c r="F17" s="69">
        <f t="shared" si="1"/>
        <v>14000</v>
      </c>
      <c r="H17" t="s">
        <v>157</v>
      </c>
      <c r="I17" s="2">
        <v>3000</v>
      </c>
    </row>
    <row r="18" spans="2:9">
      <c r="B18" s="1" t="s">
        <v>159</v>
      </c>
      <c r="C18" t="s">
        <v>154</v>
      </c>
      <c r="D18" s="4">
        <v>6</v>
      </c>
      <c r="E18" s="2">
        <f t="shared" si="0"/>
        <v>1000</v>
      </c>
      <c r="F18" s="69">
        <f t="shared" si="1"/>
        <v>6000</v>
      </c>
    </row>
    <row r="19" spans="2:9">
      <c r="B19" s="1" t="s">
        <v>160</v>
      </c>
      <c r="C19" t="s">
        <v>149</v>
      </c>
      <c r="D19" s="4">
        <v>2</v>
      </c>
      <c r="E19" s="2">
        <f t="shared" si="0"/>
        <v>3500</v>
      </c>
      <c r="F19" s="69">
        <f t="shared" si="1"/>
        <v>7000</v>
      </c>
    </row>
    <row r="20" spans="2:9">
      <c r="B20" s="1" t="s">
        <v>161</v>
      </c>
      <c r="C20" t="s">
        <v>153</v>
      </c>
      <c r="D20" s="4">
        <v>3</v>
      </c>
      <c r="E20" s="2">
        <f t="shared" si="0"/>
        <v>1300</v>
      </c>
      <c r="F20" s="69">
        <f t="shared" si="1"/>
        <v>3900</v>
      </c>
    </row>
    <row r="21" spans="2:9">
      <c r="B21" s="1" t="s">
        <v>161</v>
      </c>
      <c r="C21" t="s">
        <v>154</v>
      </c>
      <c r="D21" s="4">
        <v>2</v>
      </c>
      <c r="E21" s="2">
        <f t="shared" si="0"/>
        <v>1000</v>
      </c>
      <c r="F21" s="69">
        <f t="shared" si="1"/>
        <v>2000</v>
      </c>
    </row>
    <row r="22" spans="2:9">
      <c r="B22" s="1" t="s">
        <v>159</v>
      </c>
      <c r="C22" t="s">
        <v>147</v>
      </c>
      <c r="D22" s="4">
        <v>2</v>
      </c>
      <c r="E22" s="2">
        <f t="shared" si="0"/>
        <v>2500</v>
      </c>
      <c r="F22" s="69">
        <f t="shared" si="1"/>
        <v>5000</v>
      </c>
    </row>
    <row r="23" spans="2:9">
      <c r="B23" s="1" t="s">
        <v>145</v>
      </c>
      <c r="C23" t="s">
        <v>154</v>
      </c>
      <c r="D23" s="4">
        <v>4</v>
      </c>
      <c r="E23" s="2">
        <f t="shared" si="0"/>
        <v>1000</v>
      </c>
      <c r="F23" s="69">
        <f t="shared" si="1"/>
        <v>4000</v>
      </c>
    </row>
    <row r="24" spans="2:9">
      <c r="B24" s="1" t="s">
        <v>160</v>
      </c>
      <c r="C24" t="s">
        <v>155</v>
      </c>
      <c r="D24" s="4">
        <v>7</v>
      </c>
      <c r="E24" s="2">
        <f t="shared" si="0"/>
        <v>1499</v>
      </c>
      <c r="F24" s="69">
        <f t="shared" si="1"/>
        <v>10493</v>
      </c>
    </row>
    <row r="25" spans="2:9">
      <c r="B25" t="s">
        <v>144</v>
      </c>
      <c r="C25" t="s">
        <v>150</v>
      </c>
      <c r="D25" s="4">
        <v>7</v>
      </c>
      <c r="E25" s="2">
        <f t="shared" si="0"/>
        <v>1000</v>
      </c>
      <c r="F25" s="69">
        <f t="shared" si="1"/>
        <v>7000</v>
      </c>
    </row>
    <row r="26" spans="2:9">
      <c r="B26" s="1" t="s">
        <v>159</v>
      </c>
      <c r="C26" t="s">
        <v>150</v>
      </c>
      <c r="D26" s="4">
        <v>8</v>
      </c>
      <c r="E26" s="2">
        <f t="shared" si="0"/>
        <v>1000</v>
      </c>
      <c r="F26" s="69">
        <f t="shared" si="1"/>
        <v>8000</v>
      </c>
    </row>
    <row r="27" spans="2:9">
      <c r="B27" s="1" t="s">
        <v>161</v>
      </c>
      <c r="C27" t="s">
        <v>149</v>
      </c>
      <c r="D27" s="4">
        <v>5</v>
      </c>
      <c r="E27" s="2">
        <f t="shared" si="0"/>
        <v>3500</v>
      </c>
      <c r="F27" s="69">
        <f t="shared" si="1"/>
        <v>17500</v>
      </c>
    </row>
    <row r="28" spans="2:9">
      <c r="B28" s="1" t="s">
        <v>160</v>
      </c>
      <c r="C28" t="s">
        <v>147</v>
      </c>
      <c r="D28" s="4">
        <v>3</v>
      </c>
      <c r="E28" s="2">
        <f t="shared" si="0"/>
        <v>2500</v>
      </c>
      <c r="F28" s="69">
        <f t="shared" si="1"/>
        <v>7500</v>
      </c>
    </row>
    <row r="29" spans="2:9">
      <c r="B29" s="1" t="s">
        <v>160</v>
      </c>
      <c r="C29" t="s">
        <v>151</v>
      </c>
      <c r="D29" s="4">
        <v>5</v>
      </c>
      <c r="E29" s="2">
        <f t="shared" si="0"/>
        <v>1200</v>
      </c>
      <c r="F29" s="69">
        <f t="shared" si="1"/>
        <v>6000</v>
      </c>
    </row>
    <row r="30" spans="2:9">
      <c r="B30" s="1" t="s">
        <v>144</v>
      </c>
      <c r="C30" t="s">
        <v>152</v>
      </c>
      <c r="D30" s="4">
        <v>2</v>
      </c>
      <c r="E30" s="2">
        <f t="shared" si="0"/>
        <v>2500</v>
      </c>
      <c r="F30" s="69">
        <f t="shared" si="1"/>
        <v>5000</v>
      </c>
    </row>
    <row r="31" spans="2:9">
      <c r="B31" s="1" t="s">
        <v>159</v>
      </c>
      <c r="C31" t="s">
        <v>156</v>
      </c>
      <c r="D31" s="4">
        <v>4</v>
      </c>
      <c r="E31" s="2">
        <f t="shared" si="0"/>
        <v>3999</v>
      </c>
      <c r="F31" s="69">
        <f t="shared" si="1"/>
        <v>15996</v>
      </c>
    </row>
    <row r="32" spans="2:9">
      <c r="B32" s="1" t="s">
        <v>144</v>
      </c>
      <c r="C32" t="s">
        <v>149</v>
      </c>
      <c r="D32" s="4">
        <v>5</v>
      </c>
      <c r="E32" s="2">
        <f t="shared" si="0"/>
        <v>3500</v>
      </c>
      <c r="F32" s="69">
        <f t="shared" si="1"/>
        <v>17500</v>
      </c>
    </row>
    <row r="33" spans="2:6">
      <c r="B33" s="1" t="s">
        <v>161</v>
      </c>
      <c r="C33" t="s">
        <v>150</v>
      </c>
      <c r="D33" s="4">
        <v>6</v>
      </c>
      <c r="E33" s="2">
        <f t="shared" si="0"/>
        <v>1000</v>
      </c>
      <c r="F33" s="69">
        <f t="shared" si="1"/>
        <v>6000</v>
      </c>
    </row>
    <row r="34" spans="2:6">
      <c r="B34" s="1" t="s">
        <v>161</v>
      </c>
      <c r="C34" t="s">
        <v>151</v>
      </c>
      <c r="D34" s="4">
        <v>7</v>
      </c>
      <c r="E34" s="2">
        <f t="shared" si="0"/>
        <v>1200</v>
      </c>
      <c r="F34" s="69">
        <f t="shared" si="1"/>
        <v>8400</v>
      </c>
    </row>
    <row r="35" spans="2:6">
      <c r="B35" s="1" t="s">
        <v>144</v>
      </c>
      <c r="C35" t="s">
        <v>151</v>
      </c>
      <c r="D35" s="4">
        <v>4</v>
      </c>
      <c r="E35" s="2">
        <f t="shared" si="0"/>
        <v>1200</v>
      </c>
      <c r="F35" s="69">
        <f t="shared" si="1"/>
        <v>4800</v>
      </c>
    </row>
    <row r="36" spans="2:6">
      <c r="B36" t="s">
        <v>160</v>
      </c>
      <c r="C36" t="s">
        <v>154</v>
      </c>
      <c r="D36" s="4">
        <v>1</v>
      </c>
      <c r="E36" s="2">
        <f t="shared" si="0"/>
        <v>1000</v>
      </c>
      <c r="F36" s="69">
        <f t="shared" si="1"/>
        <v>1000</v>
      </c>
    </row>
    <row r="37" spans="2:6">
      <c r="B37" s="1" t="s">
        <v>145</v>
      </c>
      <c r="C37" t="s">
        <v>156</v>
      </c>
      <c r="D37" s="4">
        <v>8</v>
      </c>
      <c r="E37" s="2">
        <f t="shared" si="0"/>
        <v>3999</v>
      </c>
      <c r="F37" s="69">
        <f t="shared" si="1"/>
        <v>31992</v>
      </c>
    </row>
    <row r="38" spans="2:6">
      <c r="B38" s="1" t="s">
        <v>159</v>
      </c>
      <c r="C38" t="s">
        <v>148</v>
      </c>
      <c r="D38" s="4">
        <v>5</v>
      </c>
      <c r="E38" s="2">
        <f t="shared" si="0"/>
        <v>3500</v>
      </c>
      <c r="F38" s="69">
        <f t="shared" si="1"/>
        <v>17500</v>
      </c>
    </row>
    <row r="39" spans="2:6">
      <c r="B39" s="1" t="s">
        <v>145</v>
      </c>
      <c r="C39" t="s">
        <v>150</v>
      </c>
      <c r="D39" s="4">
        <v>4</v>
      </c>
      <c r="E39" s="2">
        <f t="shared" si="0"/>
        <v>1000</v>
      </c>
      <c r="F39" s="69">
        <f t="shared" si="1"/>
        <v>4000</v>
      </c>
    </row>
    <row r="40" spans="2:6">
      <c r="B40" s="1" t="s">
        <v>159</v>
      </c>
      <c r="C40" t="s">
        <v>157</v>
      </c>
      <c r="D40" s="4">
        <v>7</v>
      </c>
      <c r="E40" s="2">
        <f t="shared" si="0"/>
        <v>3000</v>
      </c>
      <c r="F40" s="69">
        <f t="shared" si="1"/>
        <v>21000</v>
      </c>
    </row>
    <row r="41" spans="2:6">
      <c r="B41" s="1" t="s">
        <v>161</v>
      </c>
      <c r="C41" t="s">
        <v>155</v>
      </c>
      <c r="D41" s="4">
        <v>1</v>
      </c>
      <c r="E41" s="2">
        <f t="shared" si="0"/>
        <v>1499</v>
      </c>
      <c r="F41" s="69">
        <f t="shared" si="1"/>
        <v>1499</v>
      </c>
    </row>
    <row r="42" spans="2:6">
      <c r="B42" s="1" t="s">
        <v>145</v>
      </c>
      <c r="C42" t="s">
        <v>157</v>
      </c>
      <c r="D42" s="4">
        <v>6</v>
      </c>
      <c r="E42" s="2">
        <f t="shared" si="0"/>
        <v>3000</v>
      </c>
      <c r="F42" s="69">
        <f t="shared" si="1"/>
        <v>18000</v>
      </c>
    </row>
    <row r="43" spans="2:6">
      <c r="B43" s="1" t="s">
        <v>145</v>
      </c>
      <c r="C43" t="s">
        <v>152</v>
      </c>
      <c r="D43" s="4">
        <v>2</v>
      </c>
      <c r="E43" s="2">
        <f t="shared" si="0"/>
        <v>2500</v>
      </c>
      <c r="F43" s="69">
        <f t="shared" si="1"/>
        <v>5000</v>
      </c>
    </row>
    <row r="44" spans="2:6">
      <c r="B44" s="1" t="s">
        <v>160</v>
      </c>
      <c r="C44" t="s">
        <v>148</v>
      </c>
      <c r="D44" s="4">
        <v>4</v>
      </c>
      <c r="E44" s="2">
        <f t="shared" si="0"/>
        <v>3500</v>
      </c>
      <c r="F44" s="69">
        <f t="shared" si="1"/>
        <v>14000</v>
      </c>
    </row>
    <row r="45" spans="2:6">
      <c r="B45" s="1" t="s">
        <v>159</v>
      </c>
      <c r="C45" t="s">
        <v>151</v>
      </c>
      <c r="D45" s="4">
        <v>3</v>
      </c>
      <c r="E45" s="2">
        <f t="shared" si="0"/>
        <v>1200</v>
      </c>
      <c r="F45" s="69">
        <f t="shared" si="1"/>
        <v>3600</v>
      </c>
    </row>
    <row r="46" spans="2:6">
      <c r="B46" s="1" t="s">
        <v>144</v>
      </c>
      <c r="C46" t="s">
        <v>154</v>
      </c>
      <c r="D46" s="4">
        <v>3</v>
      </c>
      <c r="E46" s="2">
        <f t="shared" si="0"/>
        <v>1000</v>
      </c>
      <c r="F46" s="69">
        <f t="shared" si="1"/>
        <v>3000</v>
      </c>
    </row>
    <row r="47" spans="2:6">
      <c r="B47" t="s">
        <v>160</v>
      </c>
      <c r="C47" t="s">
        <v>157</v>
      </c>
      <c r="D47" s="4">
        <v>4</v>
      </c>
      <c r="E47" s="2">
        <f t="shared" si="0"/>
        <v>3000</v>
      </c>
      <c r="F47" s="69">
        <f t="shared" si="1"/>
        <v>12000</v>
      </c>
    </row>
    <row r="48" spans="2:6">
      <c r="B48" s="1" t="s">
        <v>144</v>
      </c>
      <c r="C48" t="s">
        <v>147</v>
      </c>
      <c r="D48" s="4">
        <v>1</v>
      </c>
      <c r="E48" s="2">
        <f t="shared" si="0"/>
        <v>2500</v>
      </c>
      <c r="F48" s="69">
        <f t="shared" si="1"/>
        <v>2500</v>
      </c>
    </row>
    <row r="49" spans="2:6">
      <c r="B49" s="1" t="s">
        <v>145</v>
      </c>
      <c r="C49" t="s">
        <v>155</v>
      </c>
      <c r="D49" s="4">
        <v>6</v>
      </c>
      <c r="E49" s="2">
        <f t="shared" si="0"/>
        <v>1499</v>
      </c>
      <c r="F49" s="69">
        <f t="shared" si="1"/>
        <v>8994</v>
      </c>
    </row>
    <row r="50" spans="2:6">
      <c r="B50" s="1" t="s">
        <v>160</v>
      </c>
      <c r="C50" t="s">
        <v>156</v>
      </c>
      <c r="D50" s="4">
        <v>9</v>
      </c>
      <c r="E50" s="2">
        <f t="shared" si="0"/>
        <v>3999</v>
      </c>
      <c r="F50" s="69">
        <f t="shared" si="1"/>
        <v>35991</v>
      </c>
    </row>
    <row r="51" spans="2:6">
      <c r="B51" s="1" t="s">
        <v>144</v>
      </c>
      <c r="C51" t="s">
        <v>157</v>
      </c>
      <c r="D51" s="4">
        <v>8</v>
      </c>
      <c r="E51" s="2">
        <f t="shared" si="0"/>
        <v>3000</v>
      </c>
      <c r="F51" s="69">
        <f t="shared" si="1"/>
        <v>24000</v>
      </c>
    </row>
    <row r="52" spans="2:6">
      <c r="B52" s="1" t="s">
        <v>144</v>
      </c>
      <c r="C52" t="s">
        <v>153</v>
      </c>
      <c r="D52" s="4">
        <v>1</v>
      </c>
      <c r="E52" s="2">
        <f t="shared" si="0"/>
        <v>1300</v>
      </c>
      <c r="F52" s="69">
        <f t="shared" si="1"/>
        <v>1300</v>
      </c>
    </row>
    <row r="53" spans="2:6">
      <c r="B53" s="1" t="s">
        <v>159</v>
      </c>
      <c r="C53" t="s">
        <v>153</v>
      </c>
      <c r="D53" s="4">
        <v>4</v>
      </c>
      <c r="E53" s="2">
        <f t="shared" si="0"/>
        <v>1300</v>
      </c>
      <c r="F53" s="69">
        <f t="shared" si="1"/>
        <v>5200</v>
      </c>
    </row>
    <row r="54" spans="2:6">
      <c r="B54" s="1" t="s">
        <v>161</v>
      </c>
      <c r="C54" t="s">
        <v>156</v>
      </c>
      <c r="D54" s="4">
        <v>3</v>
      </c>
      <c r="E54" s="2">
        <f t="shared" si="0"/>
        <v>3999</v>
      </c>
      <c r="F54" s="69">
        <f t="shared" si="1"/>
        <v>11997</v>
      </c>
    </row>
    <row r="55" spans="2:6">
      <c r="B55" s="1" t="s">
        <v>161</v>
      </c>
      <c r="C55" t="s">
        <v>148</v>
      </c>
      <c r="D55" s="4">
        <v>3</v>
      </c>
      <c r="E55" s="2">
        <f t="shared" si="0"/>
        <v>3500</v>
      </c>
      <c r="F55" s="69">
        <f t="shared" si="1"/>
        <v>10500</v>
      </c>
    </row>
    <row r="56" spans="2:6">
      <c r="B56" s="1" t="s">
        <v>145</v>
      </c>
      <c r="C56" t="s">
        <v>151</v>
      </c>
      <c r="D56" s="4">
        <v>8</v>
      </c>
      <c r="E56" s="2">
        <f t="shared" si="0"/>
        <v>1200</v>
      </c>
      <c r="F56" s="69">
        <f t="shared" si="1"/>
        <v>9600</v>
      </c>
    </row>
    <row r="57" spans="2:6">
      <c r="B57" s="1" t="s">
        <v>145</v>
      </c>
      <c r="C57" t="s">
        <v>148</v>
      </c>
      <c r="D57" s="4">
        <v>7</v>
      </c>
      <c r="E57" s="2">
        <f t="shared" si="0"/>
        <v>3500</v>
      </c>
      <c r="F57" s="69">
        <f t="shared" si="1"/>
        <v>24500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2"/>
  <sheetViews>
    <sheetView workbookViewId="0">
      <selection activeCell="F16" sqref="F16"/>
    </sheetView>
  </sheetViews>
  <sheetFormatPr defaultRowHeight="14.25" outlineLevelRow="3"/>
  <cols>
    <col min="1" max="1" width="7.625" bestFit="1" customWidth="1"/>
    <col min="2" max="2" width="6.875" customWidth="1"/>
    <col min="3" max="3" width="13.25" customWidth="1"/>
    <col min="4" max="4" width="9.5" customWidth="1"/>
    <col min="5" max="5" width="7" customWidth="1"/>
    <col min="6" max="6" width="11.25" customWidth="1"/>
    <col min="7" max="7" width="9.125" customWidth="1"/>
  </cols>
  <sheetData>
    <row r="1" spans="1:10" ht="25.5">
      <c r="A1" s="60" t="s">
        <v>415</v>
      </c>
      <c r="B1" s="60" t="s">
        <v>416</v>
      </c>
      <c r="C1" s="60" t="s">
        <v>439</v>
      </c>
      <c r="D1" s="61" t="s">
        <v>440</v>
      </c>
      <c r="E1" s="60" t="s">
        <v>417</v>
      </c>
      <c r="F1" s="61" t="s">
        <v>413</v>
      </c>
      <c r="G1" s="60" t="s">
        <v>192</v>
      </c>
      <c r="J1" s="28" t="s">
        <v>437</v>
      </c>
    </row>
    <row r="2" spans="1:10" hidden="1" outlineLevel="3">
      <c r="A2" s="55" t="s">
        <v>432</v>
      </c>
      <c r="B2" s="59">
        <v>2013</v>
      </c>
      <c r="C2" s="55" t="s">
        <v>419</v>
      </c>
      <c r="D2" s="55" t="s">
        <v>420</v>
      </c>
      <c r="E2" s="55">
        <v>5563</v>
      </c>
      <c r="F2" s="57">
        <v>768600</v>
      </c>
      <c r="G2" s="56" t="s">
        <v>193</v>
      </c>
    </row>
    <row r="3" spans="1:10" hidden="1" outlineLevel="3">
      <c r="A3" s="55" t="s">
        <v>418</v>
      </c>
      <c r="B3" s="59">
        <v>2012</v>
      </c>
      <c r="C3" s="55" t="s">
        <v>419</v>
      </c>
      <c r="D3" s="55" t="s">
        <v>420</v>
      </c>
      <c r="E3" s="55">
        <v>2790</v>
      </c>
      <c r="F3" s="57">
        <v>118300</v>
      </c>
      <c r="G3" s="56" t="s">
        <v>424</v>
      </c>
    </row>
    <row r="4" spans="1:10" hidden="1" outlineLevel="3">
      <c r="A4" s="55" t="s">
        <v>429</v>
      </c>
      <c r="B4" s="59">
        <v>2013</v>
      </c>
      <c r="C4" s="55" t="s">
        <v>422</v>
      </c>
      <c r="D4" s="55" t="s">
        <v>420</v>
      </c>
      <c r="E4" s="55">
        <v>9342</v>
      </c>
      <c r="F4" s="57">
        <v>145000</v>
      </c>
      <c r="G4" s="56" t="s">
        <v>424</v>
      </c>
    </row>
    <row r="5" spans="1:10" hidden="1" outlineLevel="3">
      <c r="A5" s="55" t="s">
        <v>433</v>
      </c>
      <c r="B5" s="59">
        <v>2012</v>
      </c>
      <c r="C5" s="55" t="s">
        <v>419</v>
      </c>
      <c r="D5" s="55" t="s">
        <v>420</v>
      </c>
      <c r="E5" s="55">
        <v>3656</v>
      </c>
      <c r="F5" s="57">
        <v>761200</v>
      </c>
      <c r="G5" s="56" t="s">
        <v>194</v>
      </c>
    </row>
    <row r="6" spans="1:10" hidden="1" outlineLevel="3">
      <c r="A6" s="55" t="s">
        <v>418</v>
      </c>
      <c r="B6" s="59">
        <v>2013</v>
      </c>
      <c r="C6" s="55" t="s">
        <v>419</v>
      </c>
      <c r="D6" s="55" t="s">
        <v>420</v>
      </c>
      <c r="E6" s="55">
        <v>2021</v>
      </c>
      <c r="F6" s="57">
        <v>913600</v>
      </c>
      <c r="G6" s="56" t="s">
        <v>424</v>
      </c>
      <c r="I6">
        <f>SUBTOTAL(9,F:F)</f>
        <v>17994700</v>
      </c>
    </row>
    <row r="7" spans="1:10" hidden="1" outlineLevel="3">
      <c r="A7" s="55" t="s">
        <v>429</v>
      </c>
      <c r="B7" s="59">
        <v>2012</v>
      </c>
      <c r="C7" s="55" t="s">
        <v>422</v>
      </c>
      <c r="D7" s="55" t="s">
        <v>420</v>
      </c>
      <c r="E7" s="55">
        <v>3701</v>
      </c>
      <c r="F7" s="57">
        <v>961400</v>
      </c>
      <c r="G7" s="56" t="s">
        <v>424</v>
      </c>
    </row>
    <row r="8" spans="1:10" hidden="1" outlineLevel="3">
      <c r="A8" s="55" t="s">
        <v>421</v>
      </c>
      <c r="B8" s="59">
        <v>2013</v>
      </c>
      <c r="C8" s="55" t="s">
        <v>422</v>
      </c>
      <c r="D8" s="55" t="s">
        <v>420</v>
      </c>
      <c r="E8" s="55">
        <v>4811</v>
      </c>
      <c r="F8" s="57">
        <v>357100</v>
      </c>
      <c r="G8" s="56" t="s">
        <v>424</v>
      </c>
    </row>
    <row r="9" spans="1:10" hidden="1" outlineLevel="3">
      <c r="A9" s="55" t="s">
        <v>429</v>
      </c>
      <c r="B9" s="59">
        <v>2013</v>
      </c>
      <c r="C9" s="55" t="s">
        <v>426</v>
      </c>
      <c r="D9" s="55" t="s">
        <v>420</v>
      </c>
      <c r="E9" s="55">
        <v>7406</v>
      </c>
      <c r="F9" s="57">
        <v>956600</v>
      </c>
      <c r="G9" s="56" t="s">
        <v>194</v>
      </c>
    </row>
    <row r="10" spans="1:10" hidden="1" outlineLevel="3">
      <c r="A10" s="55" t="s">
        <v>430</v>
      </c>
      <c r="B10" s="59">
        <v>2012</v>
      </c>
      <c r="C10" s="55" t="s">
        <v>422</v>
      </c>
      <c r="D10" s="55" t="s">
        <v>420</v>
      </c>
      <c r="E10" s="55">
        <v>1824</v>
      </c>
      <c r="F10" s="57">
        <v>136100</v>
      </c>
      <c r="G10" s="56" t="s">
        <v>193</v>
      </c>
    </row>
    <row r="11" spans="1:10" hidden="1" outlineLevel="3">
      <c r="A11" s="55" t="s">
        <v>431</v>
      </c>
      <c r="B11" s="59">
        <v>2012</v>
      </c>
      <c r="C11" s="55" t="s">
        <v>422</v>
      </c>
      <c r="D11" s="55" t="s">
        <v>420</v>
      </c>
      <c r="E11" s="55">
        <v>9888</v>
      </c>
      <c r="F11" s="57">
        <v>704700</v>
      </c>
      <c r="G11" s="56" t="s">
        <v>424</v>
      </c>
    </row>
    <row r="12" spans="1:10" hidden="1" outlineLevel="3">
      <c r="A12" s="55" t="s">
        <v>425</v>
      </c>
      <c r="B12" s="59">
        <v>2012</v>
      </c>
      <c r="C12" s="55" t="s">
        <v>426</v>
      </c>
      <c r="D12" s="55" t="s">
        <v>420</v>
      </c>
      <c r="E12" s="55">
        <v>3868</v>
      </c>
      <c r="F12" s="57">
        <v>79700</v>
      </c>
      <c r="G12" s="56" t="s">
        <v>193</v>
      </c>
    </row>
    <row r="13" spans="1:10" hidden="1" outlineLevel="3">
      <c r="A13" s="55" t="s">
        <v>427</v>
      </c>
      <c r="B13" s="59">
        <v>2013</v>
      </c>
      <c r="C13" s="55" t="s">
        <v>422</v>
      </c>
      <c r="D13" s="55" t="s">
        <v>420</v>
      </c>
      <c r="E13" s="55">
        <v>1242</v>
      </c>
      <c r="F13" s="57">
        <v>645000</v>
      </c>
      <c r="G13" s="56" t="s">
        <v>424</v>
      </c>
    </row>
    <row r="14" spans="1:10" s="54" customFormat="1" hidden="1" outlineLevel="3">
      <c r="A14" s="55" t="s">
        <v>431</v>
      </c>
      <c r="B14" s="59">
        <v>2013</v>
      </c>
      <c r="C14" s="55" t="s">
        <v>426</v>
      </c>
      <c r="D14" s="55" t="s">
        <v>420</v>
      </c>
      <c r="E14" s="55">
        <v>8722</v>
      </c>
      <c r="F14" s="57">
        <v>695500</v>
      </c>
      <c r="G14" s="56" t="s">
        <v>428</v>
      </c>
    </row>
    <row r="15" spans="1:10" s="54" customFormat="1" outlineLevel="2" collapsed="1">
      <c r="A15" s="55"/>
      <c r="B15" s="59"/>
      <c r="C15" s="55"/>
      <c r="D15" s="88" t="s">
        <v>471</v>
      </c>
      <c r="E15" s="55"/>
      <c r="F15" s="57">
        <f>SUBTOTAL(1,F2:F14)</f>
        <v>557138.4615384615</v>
      </c>
      <c r="G15" s="56"/>
    </row>
    <row r="16" spans="1:10" s="54" customFormat="1" outlineLevel="1">
      <c r="A16" s="55"/>
      <c r="B16" s="59"/>
      <c r="C16" s="55"/>
      <c r="D16" s="88" t="s">
        <v>467</v>
      </c>
      <c r="E16" s="55"/>
      <c r="F16" s="57">
        <f>SUBTOTAL(9,F2:F14)</f>
        <v>7242800</v>
      </c>
      <c r="G16" s="56"/>
    </row>
    <row r="17" spans="1:7" hidden="1" outlineLevel="3">
      <c r="A17" s="55" t="s">
        <v>418</v>
      </c>
      <c r="B17" s="59">
        <v>2012</v>
      </c>
      <c r="C17" s="55" t="s">
        <v>426</v>
      </c>
      <c r="D17" s="55" t="s">
        <v>438</v>
      </c>
      <c r="E17" s="55">
        <v>6290</v>
      </c>
      <c r="F17" s="57">
        <v>274100</v>
      </c>
      <c r="G17" s="56" t="s">
        <v>193</v>
      </c>
    </row>
    <row r="18" spans="1:7" hidden="1" outlineLevel="3">
      <c r="A18" s="58" t="s">
        <v>433</v>
      </c>
      <c r="B18" s="59">
        <v>2013</v>
      </c>
      <c r="C18" s="55" t="s">
        <v>419</v>
      </c>
      <c r="D18" s="55" t="s">
        <v>438</v>
      </c>
      <c r="E18" s="55">
        <v>1695</v>
      </c>
      <c r="F18" s="57">
        <v>333800</v>
      </c>
      <c r="G18" s="56" t="s">
        <v>424</v>
      </c>
    </row>
    <row r="19" spans="1:7" hidden="1" outlineLevel="3">
      <c r="A19" s="55" t="s">
        <v>427</v>
      </c>
      <c r="B19" s="59">
        <v>2013</v>
      </c>
      <c r="C19" s="55" t="s">
        <v>426</v>
      </c>
      <c r="D19" s="55" t="s">
        <v>438</v>
      </c>
      <c r="E19" s="55">
        <v>5889</v>
      </c>
      <c r="F19" s="57">
        <v>495300</v>
      </c>
      <c r="G19" s="56" t="s">
        <v>193</v>
      </c>
    </row>
    <row r="20" spans="1:7" hidden="1" outlineLevel="3">
      <c r="A20" s="55" t="s">
        <v>431</v>
      </c>
      <c r="B20" s="59">
        <v>2013</v>
      </c>
      <c r="C20" s="55" t="s">
        <v>422</v>
      </c>
      <c r="D20" s="55" t="s">
        <v>438</v>
      </c>
      <c r="E20" s="55">
        <v>9672</v>
      </c>
      <c r="F20" s="57">
        <v>966200</v>
      </c>
      <c r="G20" s="56" t="s">
        <v>194</v>
      </c>
    </row>
    <row r="21" spans="1:7" hidden="1" outlineLevel="3">
      <c r="A21" s="55" t="s">
        <v>430</v>
      </c>
      <c r="B21" s="59">
        <v>2012</v>
      </c>
      <c r="C21" s="55" t="s">
        <v>422</v>
      </c>
      <c r="D21" s="55" t="s">
        <v>438</v>
      </c>
      <c r="E21" s="55">
        <v>2445</v>
      </c>
      <c r="F21" s="57">
        <v>501000</v>
      </c>
      <c r="G21" s="56" t="s">
        <v>193</v>
      </c>
    </row>
    <row r="22" spans="1:7" hidden="1" outlineLevel="3">
      <c r="A22" s="55" t="s">
        <v>421</v>
      </c>
      <c r="B22" s="59">
        <v>2012</v>
      </c>
      <c r="C22" s="55" t="s">
        <v>419</v>
      </c>
      <c r="D22" s="55" t="s">
        <v>438</v>
      </c>
      <c r="E22" s="55">
        <v>8056</v>
      </c>
      <c r="F22" s="57">
        <v>844700</v>
      </c>
      <c r="G22" s="56" t="s">
        <v>428</v>
      </c>
    </row>
    <row r="23" spans="1:7" s="54" customFormat="1" outlineLevel="2" collapsed="1">
      <c r="A23" s="55"/>
      <c r="B23" s="59"/>
      <c r="C23" s="55"/>
      <c r="D23" s="88" t="s">
        <v>472</v>
      </c>
      <c r="E23" s="55"/>
      <c r="F23" s="57">
        <f>SUBTOTAL(1,F17:F22)</f>
        <v>569183.33333333337</v>
      </c>
      <c r="G23" s="56"/>
    </row>
    <row r="24" spans="1:7" s="54" customFormat="1" outlineLevel="1">
      <c r="A24" s="55"/>
      <c r="B24" s="59"/>
      <c r="C24" s="55"/>
      <c r="D24" s="88" t="s">
        <v>469</v>
      </c>
      <c r="E24" s="55"/>
      <c r="F24" s="57">
        <f>SUBTOTAL(9,F17:F22)</f>
        <v>3415100</v>
      </c>
      <c r="G24" s="56"/>
    </row>
    <row r="25" spans="1:7" hidden="1" outlineLevel="3">
      <c r="A25" s="55" t="s">
        <v>421</v>
      </c>
      <c r="B25" s="59">
        <v>2013</v>
      </c>
      <c r="C25" s="55" t="s">
        <v>422</v>
      </c>
      <c r="D25" s="55" t="s">
        <v>423</v>
      </c>
      <c r="E25" s="55">
        <v>9970</v>
      </c>
      <c r="F25" s="57">
        <v>557500</v>
      </c>
      <c r="G25" s="56" t="s">
        <v>428</v>
      </c>
    </row>
    <row r="26" spans="1:7" hidden="1" outlineLevel="3">
      <c r="A26" s="55" t="s">
        <v>436</v>
      </c>
      <c r="B26" s="59">
        <v>2012</v>
      </c>
      <c r="C26" s="55" t="s">
        <v>422</v>
      </c>
      <c r="D26" s="55" t="s">
        <v>423</v>
      </c>
      <c r="E26" s="55">
        <v>8966</v>
      </c>
      <c r="F26" s="57">
        <v>908200</v>
      </c>
      <c r="G26" s="56" t="s">
        <v>193</v>
      </c>
    </row>
    <row r="27" spans="1:7" hidden="1" outlineLevel="3">
      <c r="A27" s="55" t="s">
        <v>418</v>
      </c>
      <c r="B27" s="59">
        <v>2012</v>
      </c>
      <c r="C27" s="55" t="s">
        <v>426</v>
      </c>
      <c r="D27" s="55" t="s">
        <v>423</v>
      </c>
      <c r="E27" s="55">
        <v>3833</v>
      </c>
      <c r="F27" s="57">
        <v>444800</v>
      </c>
      <c r="G27" s="56" t="s">
        <v>193</v>
      </c>
    </row>
    <row r="28" spans="1:7" hidden="1" outlineLevel="3">
      <c r="A28" s="55" t="s">
        <v>434</v>
      </c>
      <c r="B28" s="59">
        <v>2012</v>
      </c>
      <c r="C28" s="55" t="s">
        <v>422</v>
      </c>
      <c r="D28" s="55" t="s">
        <v>423</v>
      </c>
      <c r="E28" s="55">
        <v>3216</v>
      </c>
      <c r="F28" s="57">
        <v>7500</v>
      </c>
      <c r="G28" s="56" t="s">
        <v>428</v>
      </c>
    </row>
    <row r="29" spans="1:7" s="54" customFormat="1" hidden="1" outlineLevel="3">
      <c r="A29" s="55" t="s">
        <v>433</v>
      </c>
      <c r="B29" s="59">
        <v>2013</v>
      </c>
      <c r="C29" s="55" t="s">
        <v>419</v>
      </c>
      <c r="D29" s="53" t="s">
        <v>423</v>
      </c>
      <c r="E29" s="55">
        <v>5178</v>
      </c>
      <c r="F29" s="57">
        <v>357100</v>
      </c>
      <c r="G29" s="56" t="s">
        <v>428</v>
      </c>
    </row>
    <row r="30" spans="1:7" hidden="1" outlineLevel="3">
      <c r="A30" s="55" t="s">
        <v>418</v>
      </c>
      <c r="B30" s="59">
        <v>2013</v>
      </c>
      <c r="C30" s="55" t="s">
        <v>426</v>
      </c>
      <c r="D30" s="55" t="s">
        <v>423</v>
      </c>
      <c r="E30" s="55">
        <v>9521</v>
      </c>
      <c r="F30" s="57">
        <v>908200</v>
      </c>
      <c r="G30" s="56" t="s">
        <v>193</v>
      </c>
    </row>
    <row r="31" spans="1:7" hidden="1" outlineLevel="3">
      <c r="A31" s="55" t="s">
        <v>427</v>
      </c>
      <c r="B31" s="59">
        <v>2012</v>
      </c>
      <c r="C31" s="55" t="s">
        <v>419</v>
      </c>
      <c r="D31" s="55" t="s">
        <v>423</v>
      </c>
      <c r="E31" s="55">
        <v>9685</v>
      </c>
      <c r="F31" s="57">
        <v>544700</v>
      </c>
      <c r="G31" s="56" t="s">
        <v>428</v>
      </c>
    </row>
    <row r="32" spans="1:7" hidden="1" outlineLevel="3">
      <c r="A32" s="55" t="s">
        <v>431</v>
      </c>
      <c r="B32" s="59">
        <v>2012</v>
      </c>
      <c r="C32" s="55" t="s">
        <v>422</v>
      </c>
      <c r="D32" s="55" t="s">
        <v>423</v>
      </c>
      <c r="E32" s="55">
        <v>9441</v>
      </c>
      <c r="F32" s="57">
        <v>966200</v>
      </c>
      <c r="G32" s="56" t="s">
        <v>193</v>
      </c>
    </row>
    <row r="33" spans="1:7" hidden="1" outlineLevel="3">
      <c r="A33" s="55" t="s">
        <v>430</v>
      </c>
      <c r="B33" s="59">
        <v>2013</v>
      </c>
      <c r="C33" s="55" t="s">
        <v>419</v>
      </c>
      <c r="D33" s="55" t="s">
        <v>423</v>
      </c>
      <c r="E33" s="55">
        <v>9265</v>
      </c>
      <c r="F33" s="57">
        <v>45000</v>
      </c>
      <c r="G33" s="56" t="s">
        <v>428</v>
      </c>
    </row>
    <row r="34" spans="1:7" hidden="1" outlineLevel="3">
      <c r="A34" s="55" t="s">
        <v>429</v>
      </c>
      <c r="B34" s="59">
        <v>2013</v>
      </c>
      <c r="C34" s="55" t="s">
        <v>422</v>
      </c>
      <c r="D34" s="53" t="s">
        <v>423</v>
      </c>
      <c r="E34" s="55">
        <v>983</v>
      </c>
      <c r="F34" s="57">
        <v>816500</v>
      </c>
      <c r="G34" s="56" t="s">
        <v>194</v>
      </c>
    </row>
    <row r="35" spans="1:7" hidden="1" outlineLevel="3">
      <c r="A35" s="55" t="s">
        <v>425</v>
      </c>
      <c r="B35" s="59">
        <v>2013</v>
      </c>
      <c r="C35" s="55" t="s">
        <v>422</v>
      </c>
      <c r="D35" s="55" t="s">
        <v>423</v>
      </c>
      <c r="E35" s="55">
        <v>5163</v>
      </c>
      <c r="F35" s="57">
        <v>221100</v>
      </c>
      <c r="G35" s="56" t="s">
        <v>428</v>
      </c>
    </row>
    <row r="36" spans="1:7" hidden="1" outlineLevel="3">
      <c r="A36" s="55" t="s">
        <v>425</v>
      </c>
      <c r="B36" s="59">
        <v>2012</v>
      </c>
      <c r="C36" s="55" t="s">
        <v>426</v>
      </c>
      <c r="D36" s="55" t="s">
        <v>423</v>
      </c>
      <c r="E36" s="55">
        <v>2891</v>
      </c>
      <c r="F36" s="57">
        <v>867000</v>
      </c>
      <c r="G36" s="56" t="s">
        <v>194</v>
      </c>
    </row>
    <row r="37" spans="1:7" s="54" customFormat="1" hidden="1" outlineLevel="3">
      <c r="A37" s="55" t="s">
        <v>435</v>
      </c>
      <c r="B37" s="59">
        <v>2012</v>
      </c>
      <c r="C37" s="55" t="s">
        <v>419</v>
      </c>
      <c r="D37" s="53" t="s">
        <v>423</v>
      </c>
      <c r="E37" s="55">
        <v>9628</v>
      </c>
      <c r="F37" s="57">
        <v>693000</v>
      </c>
      <c r="G37" s="56" t="s">
        <v>424</v>
      </c>
    </row>
    <row r="38" spans="1:7" s="54" customFormat="1" outlineLevel="2" collapsed="1">
      <c r="A38" s="55"/>
      <c r="B38" s="59"/>
      <c r="C38" s="55"/>
      <c r="D38" s="89" t="s">
        <v>473</v>
      </c>
      <c r="E38" s="55"/>
      <c r="F38" s="57">
        <f>SUBTOTAL(1,F25:F37)</f>
        <v>564369.23076923075</v>
      </c>
      <c r="G38" s="56"/>
    </row>
    <row r="39" spans="1:7" s="54" customFormat="1" outlineLevel="1">
      <c r="A39" s="55"/>
      <c r="B39" s="59"/>
      <c r="C39" s="55"/>
      <c r="D39" s="89" t="s">
        <v>468</v>
      </c>
      <c r="E39" s="55"/>
      <c r="F39" s="57">
        <f>SUBTOTAL(9,F25:F37)</f>
        <v>7336800</v>
      </c>
      <c r="G39" s="56"/>
    </row>
    <row r="40" spans="1:7" s="54" customFormat="1">
      <c r="A40" s="55"/>
      <c r="B40" s="59"/>
      <c r="C40" s="55"/>
      <c r="D40" s="89" t="s">
        <v>474</v>
      </c>
      <c r="E40" s="55"/>
      <c r="F40" s="57">
        <f>SUBTOTAL(1,F2:F37)</f>
        <v>562334.375</v>
      </c>
      <c r="G40" s="56"/>
    </row>
    <row r="41" spans="1:7" s="54" customFormat="1">
      <c r="A41" s="55"/>
      <c r="B41" s="59"/>
      <c r="C41" s="55"/>
      <c r="D41" s="89" t="s">
        <v>470</v>
      </c>
      <c r="E41" s="55"/>
      <c r="F41" s="57">
        <f>SUBTOTAL(9,F2:F37)</f>
        <v>17994700</v>
      </c>
      <c r="G41" s="56"/>
    </row>
    <row r="42" spans="1:7">
      <c r="A42" s="55"/>
      <c r="B42" s="59"/>
      <c r="C42" s="55"/>
      <c r="D42" s="55"/>
      <c r="E42" s="55"/>
      <c r="F42" s="57"/>
      <c r="G42" s="56"/>
    </row>
    <row r="43" spans="1:7">
      <c r="A43" s="55"/>
      <c r="B43" s="59"/>
      <c r="C43" s="55"/>
      <c r="D43" s="55"/>
      <c r="E43" s="55"/>
      <c r="F43" s="57"/>
      <c r="G43" s="56"/>
    </row>
    <row r="44" spans="1:7">
      <c r="A44" s="55"/>
      <c r="B44" s="59"/>
      <c r="C44" s="55"/>
      <c r="D44" s="55"/>
      <c r="E44" s="55"/>
      <c r="F44" s="57"/>
      <c r="G44" s="56"/>
    </row>
    <row r="45" spans="1:7" s="54" customFormat="1">
      <c r="A45" s="55"/>
      <c r="B45" s="59"/>
      <c r="C45" s="55"/>
      <c r="D45" s="53"/>
      <c r="E45" s="55"/>
      <c r="F45" s="57"/>
      <c r="G45" s="56"/>
    </row>
    <row r="46" spans="1:7">
      <c r="A46" s="55"/>
      <c r="B46" s="59"/>
      <c r="C46" s="55"/>
      <c r="D46" s="55"/>
      <c r="E46" s="55"/>
      <c r="F46" s="57"/>
      <c r="G46" s="56"/>
    </row>
    <row r="47" spans="1:7">
      <c r="A47" s="55"/>
      <c r="B47" s="59"/>
      <c r="C47" s="55"/>
      <c r="D47" s="55"/>
      <c r="E47" s="55"/>
      <c r="F47" s="57"/>
      <c r="G47" s="56"/>
    </row>
    <row r="48" spans="1:7">
      <c r="A48" s="55"/>
      <c r="B48" s="59"/>
      <c r="C48" s="55"/>
      <c r="D48" s="55"/>
      <c r="E48" s="55"/>
      <c r="F48" s="57"/>
      <c r="G48" s="56"/>
    </row>
    <row r="49" spans="1:7" s="54" customFormat="1">
      <c r="A49" s="55"/>
      <c r="B49" s="59"/>
      <c r="C49" s="55"/>
      <c r="D49" s="53"/>
      <c r="E49" s="55"/>
      <c r="F49" s="57"/>
      <c r="G49" s="56"/>
    </row>
    <row r="50" spans="1:7" s="54" customFormat="1">
      <c r="A50" s="55"/>
      <c r="B50" s="59"/>
      <c r="C50" s="55"/>
      <c r="D50" s="53"/>
      <c r="E50" s="55"/>
      <c r="F50" s="57"/>
      <c r="G50" s="56"/>
    </row>
    <row r="51" spans="1:7">
      <c r="A51" s="55"/>
      <c r="B51" s="59"/>
      <c r="C51" s="55"/>
      <c r="D51" s="55"/>
      <c r="E51" s="55"/>
      <c r="F51" s="57"/>
      <c r="G51" s="56"/>
    </row>
    <row r="52" spans="1:7">
      <c r="A52" s="55"/>
      <c r="B52" s="59"/>
      <c r="C52" s="55"/>
      <c r="D52" s="55"/>
      <c r="E52" s="55"/>
      <c r="F52" s="57"/>
      <c r="G52" s="56"/>
    </row>
    <row r="53" spans="1:7">
      <c r="A53" s="55"/>
      <c r="B53" s="59"/>
      <c r="C53" s="55"/>
      <c r="D53" s="55"/>
      <c r="E53" s="55"/>
      <c r="F53" s="57"/>
      <c r="G53" s="56"/>
    </row>
    <row r="54" spans="1:7">
      <c r="A54" s="55"/>
      <c r="B54" s="59"/>
      <c r="C54" s="55"/>
      <c r="D54" s="55"/>
      <c r="E54" s="55"/>
      <c r="F54" s="57"/>
      <c r="G54" s="56"/>
    </row>
    <row r="55" spans="1:7">
      <c r="A55" s="55"/>
      <c r="B55" s="59"/>
      <c r="C55" s="55"/>
      <c r="D55" s="55"/>
      <c r="E55" s="55"/>
      <c r="F55" s="57"/>
      <c r="G55" s="56"/>
    </row>
    <row r="56" spans="1:7">
      <c r="A56" s="55"/>
      <c r="B56" s="59"/>
      <c r="C56" s="55"/>
      <c r="D56" s="55"/>
      <c r="E56" s="55"/>
      <c r="F56" s="57"/>
      <c r="G56" s="56"/>
    </row>
    <row r="57" spans="1:7">
      <c r="A57" s="55"/>
      <c r="B57" s="59"/>
      <c r="C57" s="55"/>
      <c r="D57" s="55"/>
      <c r="E57" s="55"/>
      <c r="F57" s="57"/>
      <c r="G57" s="56"/>
    </row>
    <row r="58" spans="1:7">
      <c r="A58" s="55"/>
      <c r="B58" s="59"/>
      <c r="C58" s="55"/>
      <c r="D58" s="55"/>
      <c r="E58" s="55"/>
      <c r="F58" s="57"/>
      <c r="G58" s="56"/>
    </row>
    <row r="59" spans="1:7">
      <c r="A59" s="55"/>
      <c r="B59" s="59"/>
      <c r="C59" s="55"/>
      <c r="D59" s="55"/>
      <c r="E59" s="55"/>
      <c r="F59" s="57"/>
      <c r="G59" s="56"/>
    </row>
    <row r="60" spans="1:7">
      <c r="A60" s="55"/>
      <c r="B60" s="59"/>
      <c r="C60" s="55"/>
      <c r="D60" s="55"/>
      <c r="E60" s="55"/>
      <c r="F60" s="57"/>
      <c r="G60" s="56"/>
    </row>
    <row r="61" spans="1:7">
      <c r="A61" s="55"/>
      <c r="B61" s="59"/>
      <c r="C61" s="55"/>
      <c r="D61" s="55"/>
      <c r="E61" s="55"/>
      <c r="F61" s="57"/>
      <c r="G61" s="56"/>
    </row>
    <row r="62" spans="1:7">
      <c r="A62" s="55"/>
      <c r="B62" s="59"/>
      <c r="C62" s="55"/>
      <c r="D62" s="55"/>
      <c r="E62" s="55"/>
      <c r="F62" s="57"/>
      <c r="G62" s="56"/>
    </row>
    <row r="63" spans="1:7">
      <c r="A63" s="55"/>
      <c r="B63" s="59"/>
      <c r="C63" s="55"/>
      <c r="D63" s="55"/>
      <c r="E63" s="55"/>
      <c r="F63" s="57"/>
      <c r="G63" s="56"/>
    </row>
    <row r="64" spans="1:7">
      <c r="A64" s="55"/>
      <c r="B64" s="59"/>
      <c r="C64" s="55"/>
      <c r="D64" s="55"/>
      <c r="E64" s="55"/>
      <c r="F64" s="57"/>
      <c r="G64" s="56"/>
    </row>
    <row r="65" spans="1:8">
      <c r="A65" s="55"/>
      <c r="B65" s="59"/>
      <c r="C65" s="55"/>
      <c r="D65" s="55"/>
      <c r="E65" s="55"/>
      <c r="F65" s="57"/>
      <c r="G65" s="56"/>
    </row>
    <row r="66" spans="1:8">
      <c r="A66" s="55"/>
      <c r="B66" s="59"/>
      <c r="C66" s="55"/>
      <c r="D66" s="55"/>
      <c r="E66" s="55"/>
      <c r="F66" s="57"/>
      <c r="G66" s="56"/>
    </row>
    <row r="67" spans="1:8">
      <c r="A67" s="55"/>
      <c r="B67" s="59"/>
      <c r="C67" s="55"/>
      <c r="D67" s="55"/>
      <c r="E67" s="55"/>
      <c r="F67" s="57"/>
      <c r="G67" s="56"/>
    </row>
    <row r="68" spans="1:8">
      <c r="A68" s="55"/>
      <c r="B68" s="59"/>
      <c r="C68" s="55"/>
      <c r="D68" s="55"/>
      <c r="E68" s="55"/>
      <c r="F68" s="57"/>
      <c r="G68" s="56"/>
    </row>
    <row r="69" spans="1:8">
      <c r="A69" s="55"/>
      <c r="B69" s="59"/>
      <c r="C69" s="55"/>
      <c r="D69" s="55"/>
      <c r="E69" s="55"/>
      <c r="F69" s="57"/>
      <c r="G69" s="56"/>
    </row>
    <row r="70" spans="1:8">
      <c r="A70" s="55"/>
      <c r="B70" s="59"/>
      <c r="C70" s="55"/>
      <c r="D70" s="55"/>
      <c r="E70" s="55"/>
      <c r="F70" s="57"/>
      <c r="G70" s="56"/>
    </row>
    <row r="71" spans="1:8">
      <c r="A71" s="55"/>
      <c r="B71" s="59"/>
      <c r="C71" s="55"/>
      <c r="D71" s="55"/>
      <c r="E71" s="55"/>
      <c r="F71" s="57"/>
      <c r="G71" s="56"/>
    </row>
    <row r="72" spans="1:8">
      <c r="A72" s="55"/>
      <c r="B72" s="59"/>
      <c r="C72" s="55"/>
      <c r="D72" s="55"/>
      <c r="E72" s="55"/>
      <c r="F72" s="57"/>
      <c r="G72" s="56"/>
      <c r="H72" s="54"/>
    </row>
    <row r="73" spans="1:8">
      <c r="A73" s="55"/>
      <c r="B73" s="59"/>
      <c r="C73" s="55"/>
      <c r="D73" s="55"/>
      <c r="E73" s="55"/>
      <c r="F73" s="57"/>
      <c r="G73" s="56"/>
      <c r="H73" s="54"/>
    </row>
    <row r="74" spans="1:8">
      <c r="H74" s="54"/>
    </row>
    <row r="75" spans="1:8">
      <c r="H75" s="54"/>
    </row>
    <row r="76" spans="1:8">
      <c r="H76" s="54"/>
    </row>
    <row r="77" spans="1:8">
      <c r="H77" s="54"/>
    </row>
    <row r="78" spans="1:8">
      <c r="H78" s="54"/>
    </row>
    <row r="79" spans="1:8">
      <c r="H79" s="54"/>
    </row>
    <row r="80" spans="1:8">
      <c r="H80" s="54"/>
    </row>
    <row r="81" spans="8:8">
      <c r="H81" s="54"/>
    </row>
    <row r="82" spans="8:8">
      <c r="H82" s="54"/>
    </row>
  </sheetData>
  <sortState xmlns:xlrd2="http://schemas.microsoft.com/office/spreadsheetml/2017/richdata2" ref="A2:G64">
    <sortCondition ref="D3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tabSelected="1" workbookViewId="0"/>
  </sheetViews>
  <sheetFormatPr defaultRowHeight="14.25"/>
  <sheetData>
    <row r="1" spans="1:1" ht="15">
      <c r="A1" s="28" t="s">
        <v>441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3"/>
  <sheetViews>
    <sheetView workbookViewId="0">
      <selection activeCell="E9" sqref="E9:E13"/>
    </sheetView>
  </sheetViews>
  <sheetFormatPr defaultRowHeight="12.75"/>
  <cols>
    <col min="1" max="1" width="5.375" style="5" customWidth="1"/>
    <col min="2" max="2" width="17.375" style="5" customWidth="1"/>
    <col min="3" max="4" width="12.5" style="5" customWidth="1"/>
    <col min="5" max="5" width="13" style="5" customWidth="1"/>
    <col min="6" max="8" width="12.5" style="5" customWidth="1"/>
    <col min="9" max="16384" width="9" style="5"/>
  </cols>
  <sheetData>
    <row r="1" spans="2:8" ht="15.75">
      <c r="B1" s="8" t="s">
        <v>166</v>
      </c>
      <c r="C1" s="7"/>
      <c r="D1" s="7"/>
      <c r="E1" s="7"/>
      <c r="F1" s="7"/>
      <c r="G1" s="7"/>
      <c r="H1" s="7"/>
    </row>
    <row r="2" spans="2:8" ht="9" customHeight="1"/>
    <row r="3" spans="2:8" ht="14.25" customHeight="1">
      <c r="B3" s="37" t="s">
        <v>164</v>
      </c>
      <c r="C3" s="10">
        <v>0</v>
      </c>
      <c r="D3" s="10">
        <v>1000</v>
      </c>
      <c r="E3" s="10">
        <v>1500</v>
      </c>
      <c r="F3" s="10">
        <v>2000</v>
      </c>
      <c r="G3" s="10">
        <v>3000</v>
      </c>
      <c r="H3" s="10">
        <v>4000</v>
      </c>
    </row>
    <row r="4" spans="2:8" ht="14.25" customHeight="1">
      <c r="B4" s="37" t="s">
        <v>172</v>
      </c>
      <c r="C4" s="11">
        <v>0</v>
      </c>
      <c r="D4" s="12">
        <v>1.4999999999999999E-2</v>
      </c>
      <c r="E4" s="11">
        <v>0.02</v>
      </c>
      <c r="F4" s="12">
        <v>2.5000000000000001E-2</v>
      </c>
      <c r="G4" s="11">
        <v>0.03</v>
      </c>
      <c r="H4" s="11">
        <v>0.04</v>
      </c>
    </row>
    <row r="5" spans="2:8" ht="14.25" customHeight="1"/>
    <row r="6" spans="2:8" ht="14.25" customHeight="1"/>
    <row r="7" spans="2:8" ht="15">
      <c r="B7" s="6"/>
      <c r="H7" s="3" t="s">
        <v>173</v>
      </c>
    </row>
    <row r="8" spans="2:8" ht="38.25">
      <c r="B8" s="31" t="s">
        <v>163</v>
      </c>
      <c r="C8" s="31" t="s">
        <v>164</v>
      </c>
      <c r="D8" s="31" t="s">
        <v>172</v>
      </c>
      <c r="E8" s="31" t="s">
        <v>165</v>
      </c>
    </row>
    <row r="9" spans="2:8">
      <c r="B9" s="9" t="s">
        <v>167</v>
      </c>
      <c r="C9" s="13">
        <v>2480.5</v>
      </c>
      <c r="D9" s="15">
        <f>HLOOKUP(C9,Rabaty,2,TRUE)</f>
        <v>2.5000000000000001E-2</v>
      </c>
      <c r="E9" s="14">
        <f>C9*(1-D9)</f>
        <v>2418.4874999999997</v>
      </c>
    </row>
    <row r="10" spans="2:8">
      <c r="B10" s="9" t="s">
        <v>168</v>
      </c>
      <c r="C10" s="13">
        <v>725</v>
      </c>
      <c r="D10" s="15">
        <f>HLOOKUP(C10,Rabaty,2,TRUE)</f>
        <v>0</v>
      </c>
      <c r="E10" s="14">
        <f t="shared" ref="E10:E13" si="0">C10*(1-D10)</f>
        <v>725</v>
      </c>
    </row>
    <row r="11" spans="2:8">
      <c r="B11" s="9" t="s">
        <v>169</v>
      </c>
      <c r="C11" s="13">
        <v>3761.59</v>
      </c>
      <c r="D11" s="15">
        <f>HLOOKUP(C11,Rabaty,2,TRUE)</f>
        <v>0.03</v>
      </c>
      <c r="E11" s="14">
        <f t="shared" si="0"/>
        <v>3648.7422999999999</v>
      </c>
    </row>
    <row r="12" spans="2:8">
      <c r="B12" s="9" t="s">
        <v>170</v>
      </c>
      <c r="C12" s="13">
        <v>542.1</v>
      </c>
      <c r="D12" s="15">
        <f>HLOOKUP(C12,Rabaty,2,TRUE)</f>
        <v>0</v>
      </c>
      <c r="E12" s="14">
        <f t="shared" si="0"/>
        <v>542.1</v>
      </c>
    </row>
    <row r="13" spans="2:8">
      <c r="B13" s="9" t="s">
        <v>171</v>
      </c>
      <c r="C13" s="13">
        <v>1657.9</v>
      </c>
      <c r="D13" s="15">
        <f>HLOOKUP(C13,Rabaty,2,TRUE)</f>
        <v>0.02</v>
      </c>
      <c r="E13" s="14">
        <f t="shared" si="0"/>
        <v>1624.742</v>
      </c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29"/>
  <sheetViews>
    <sheetView workbookViewId="0">
      <selection activeCell="I9" sqref="I9"/>
    </sheetView>
  </sheetViews>
  <sheetFormatPr defaultRowHeight="14.25"/>
  <cols>
    <col min="1" max="1" width="12.375" bestFit="1" customWidth="1"/>
    <col min="2" max="2" width="10.125" bestFit="1" customWidth="1"/>
    <col min="3" max="3" width="7" customWidth="1"/>
    <col min="4" max="4" width="15.25" customWidth="1"/>
    <col min="5" max="5" width="11.875" customWidth="1"/>
    <col min="6" max="6" width="16.375" customWidth="1"/>
    <col min="7" max="7" width="9.875" style="1" customWidth="1"/>
    <col min="8" max="8" width="9.875" customWidth="1"/>
    <col min="10" max="10" width="10.5" customWidth="1"/>
  </cols>
  <sheetData>
    <row r="1" spans="1:14" ht="15">
      <c r="A1" s="70" t="s">
        <v>0</v>
      </c>
      <c r="B1" s="70" t="s">
        <v>1</v>
      </c>
      <c r="C1" s="70" t="s">
        <v>2</v>
      </c>
      <c r="D1" s="70" t="s">
        <v>3</v>
      </c>
      <c r="E1" s="70" t="s">
        <v>4</v>
      </c>
      <c r="F1" s="70" t="s">
        <v>5</v>
      </c>
      <c r="G1" s="2"/>
      <c r="I1" s="3" t="s">
        <v>139</v>
      </c>
    </row>
    <row r="2" spans="1:14">
      <c r="A2" t="s">
        <v>6</v>
      </c>
      <c r="B2" t="s">
        <v>7</v>
      </c>
      <c r="C2">
        <v>37</v>
      </c>
      <c r="D2" t="s">
        <v>24</v>
      </c>
      <c r="E2">
        <v>14</v>
      </c>
      <c r="F2" s="2">
        <v>2450</v>
      </c>
      <c r="G2" s="2"/>
    </row>
    <row r="3" spans="1:14">
      <c r="A3" t="s">
        <v>9</v>
      </c>
      <c r="B3" t="s">
        <v>7</v>
      </c>
      <c r="C3">
        <v>28</v>
      </c>
      <c r="D3" t="s">
        <v>136</v>
      </c>
      <c r="E3">
        <v>3</v>
      </c>
      <c r="F3" s="2">
        <v>2280</v>
      </c>
      <c r="G3" s="2"/>
      <c r="H3" s="71"/>
    </row>
    <row r="4" spans="1:14">
      <c r="A4" t="s">
        <v>10</v>
      </c>
      <c r="B4" t="s">
        <v>11</v>
      </c>
      <c r="C4">
        <v>34</v>
      </c>
      <c r="D4" t="s">
        <v>137</v>
      </c>
      <c r="E4">
        <v>5</v>
      </c>
      <c r="F4" s="2">
        <v>1379</v>
      </c>
      <c r="G4" s="2" t="s">
        <v>445</v>
      </c>
      <c r="H4">
        <f>DAVERAGE(Table1[#All],"Staż pracy",Kryteria)</f>
        <v>17.25</v>
      </c>
      <c r="I4" s="2" t="s">
        <v>445</v>
      </c>
    </row>
    <row r="5" spans="1:14">
      <c r="A5" t="s">
        <v>13</v>
      </c>
      <c r="B5" t="s">
        <v>11</v>
      </c>
      <c r="C5">
        <v>41</v>
      </c>
      <c r="D5" t="s">
        <v>136</v>
      </c>
      <c r="E5">
        <v>12</v>
      </c>
      <c r="F5" s="2">
        <v>3570</v>
      </c>
      <c r="G5" s="2"/>
      <c r="H5">
        <f>DMAX(Table1[#All],"Wiek",Kryteria)</f>
        <v>54</v>
      </c>
      <c r="I5" t="s">
        <v>446</v>
      </c>
    </row>
    <row r="6" spans="1:14">
      <c r="A6" t="s">
        <v>14</v>
      </c>
      <c r="B6" t="s">
        <v>7</v>
      </c>
      <c r="C6">
        <v>23</v>
      </c>
      <c r="D6" t="s">
        <v>12</v>
      </c>
      <c r="E6">
        <v>2</v>
      </c>
      <c r="F6" s="2">
        <v>1970</v>
      </c>
      <c r="G6" s="2"/>
      <c r="H6">
        <f>DMIN(Table1[#All],"Wiek",Kryteria)</f>
        <v>30</v>
      </c>
      <c r="I6" t="s">
        <v>447</v>
      </c>
      <c r="K6" s="1"/>
      <c r="L6" s="1"/>
      <c r="M6" s="1"/>
      <c r="N6" s="1"/>
    </row>
    <row r="7" spans="1:14">
      <c r="A7" t="s">
        <v>16</v>
      </c>
      <c r="B7" t="s">
        <v>7</v>
      </c>
      <c r="C7">
        <v>35</v>
      </c>
      <c r="D7" t="s">
        <v>24</v>
      </c>
      <c r="E7">
        <v>7</v>
      </c>
      <c r="F7" s="2">
        <v>2325</v>
      </c>
      <c r="G7" s="2"/>
      <c r="H7">
        <f>DSUM(Table1[#All],"Wynagrodzenie",Kryteria)</f>
        <v>51003</v>
      </c>
      <c r="I7" t="s">
        <v>448</v>
      </c>
      <c r="J7" s="1"/>
      <c r="K7" s="1"/>
      <c r="L7" s="1"/>
      <c r="M7" s="1"/>
      <c r="N7" s="1"/>
    </row>
    <row r="8" spans="1:14">
      <c r="A8" t="s">
        <v>17</v>
      </c>
      <c r="B8" t="s">
        <v>11</v>
      </c>
      <c r="C8">
        <v>37</v>
      </c>
      <c r="D8" t="s">
        <v>8</v>
      </c>
      <c r="E8">
        <v>9</v>
      </c>
      <c r="F8" s="2">
        <v>4759</v>
      </c>
      <c r="G8" s="2"/>
      <c r="H8">
        <f>DCOUNT(Table1[#All],,Kryteria)</f>
        <v>16</v>
      </c>
      <c r="I8" t="s">
        <v>449</v>
      </c>
      <c r="J8" s="1"/>
      <c r="K8" s="1"/>
      <c r="L8" s="1"/>
      <c r="M8" s="1"/>
      <c r="N8" s="1"/>
    </row>
    <row r="9" spans="1:14">
      <c r="A9" t="s">
        <v>18</v>
      </c>
      <c r="B9" t="s">
        <v>11</v>
      </c>
      <c r="C9">
        <v>35</v>
      </c>
      <c r="D9" t="s">
        <v>12</v>
      </c>
      <c r="E9">
        <v>3</v>
      </c>
      <c r="F9" s="2">
        <v>1276</v>
      </c>
      <c r="G9" s="2"/>
      <c r="J9" s="1"/>
      <c r="K9" s="1"/>
      <c r="L9" s="1"/>
      <c r="M9" s="1"/>
      <c r="N9" s="1"/>
    </row>
    <row r="10" spans="1:14">
      <c r="A10" t="s">
        <v>19</v>
      </c>
      <c r="B10" t="s">
        <v>11</v>
      </c>
      <c r="C10">
        <v>60</v>
      </c>
      <c r="D10" t="s">
        <v>25</v>
      </c>
      <c r="E10">
        <v>35</v>
      </c>
      <c r="F10" s="2">
        <v>2560</v>
      </c>
      <c r="G10" s="2"/>
      <c r="J10" s="1"/>
      <c r="K10" s="1"/>
      <c r="L10" s="1"/>
      <c r="M10" s="1"/>
      <c r="N10" s="1"/>
    </row>
    <row r="11" spans="1:14">
      <c r="A11" t="s">
        <v>20</v>
      </c>
      <c r="B11" t="s">
        <v>7</v>
      </c>
      <c r="C11">
        <v>28</v>
      </c>
      <c r="D11" t="s">
        <v>15</v>
      </c>
      <c r="E11">
        <v>1</v>
      </c>
      <c r="F11" s="2">
        <v>3430</v>
      </c>
      <c r="G11" s="2"/>
      <c r="J11" s="1"/>
      <c r="K11" s="1"/>
      <c r="L11" s="1"/>
      <c r="M11" s="1"/>
      <c r="N11" s="1"/>
    </row>
    <row r="12" spans="1:14">
      <c r="A12" t="s">
        <v>21</v>
      </c>
      <c r="B12" t="s">
        <v>7</v>
      </c>
      <c r="C12">
        <v>21</v>
      </c>
      <c r="D12" t="s">
        <v>12</v>
      </c>
      <c r="E12">
        <v>2</v>
      </c>
      <c r="F12" s="2">
        <v>1058</v>
      </c>
      <c r="G12" s="2"/>
      <c r="J12" s="1"/>
      <c r="K12" s="1"/>
      <c r="L12" s="1"/>
      <c r="M12" s="1"/>
      <c r="N12" s="1"/>
    </row>
    <row r="13" spans="1:14">
      <c r="A13" t="s">
        <v>21</v>
      </c>
      <c r="B13" t="s">
        <v>11</v>
      </c>
      <c r="C13">
        <v>47</v>
      </c>
      <c r="D13" t="s">
        <v>12</v>
      </c>
      <c r="E13">
        <v>17</v>
      </c>
      <c r="F13" s="2">
        <v>1740</v>
      </c>
      <c r="G13" s="2"/>
      <c r="J13" s="1"/>
      <c r="K13" s="1"/>
      <c r="L13" s="1"/>
      <c r="M13" s="1"/>
      <c r="N13" s="1"/>
    </row>
    <row r="14" spans="1:14">
      <c r="A14" t="s">
        <v>22</v>
      </c>
      <c r="B14" t="s">
        <v>11</v>
      </c>
      <c r="C14">
        <v>32</v>
      </c>
      <c r="D14" t="s">
        <v>137</v>
      </c>
      <c r="E14">
        <v>10</v>
      </c>
      <c r="F14" s="2">
        <v>2105</v>
      </c>
      <c r="G14" s="2"/>
      <c r="J14" s="1"/>
      <c r="K14" s="1"/>
      <c r="L14" s="1"/>
      <c r="M14" s="1"/>
      <c r="N14" s="1"/>
    </row>
    <row r="15" spans="1:14">
      <c r="A15" t="s">
        <v>23</v>
      </c>
      <c r="B15" t="s">
        <v>11</v>
      </c>
      <c r="C15">
        <v>27</v>
      </c>
      <c r="D15" t="s">
        <v>8</v>
      </c>
      <c r="E15">
        <v>1</v>
      </c>
      <c r="F15" s="2">
        <v>2820</v>
      </c>
      <c r="G15" s="2"/>
      <c r="J15" s="1"/>
      <c r="K15" s="1"/>
      <c r="L15" s="1"/>
      <c r="M15" s="1"/>
      <c r="N15" s="1"/>
    </row>
    <row r="16" spans="1:14">
      <c r="A16" t="s">
        <v>26</v>
      </c>
      <c r="B16" t="s">
        <v>7</v>
      </c>
      <c r="C16">
        <v>42</v>
      </c>
      <c r="D16" t="s">
        <v>136</v>
      </c>
      <c r="E16">
        <v>21</v>
      </c>
      <c r="F16" s="2">
        <v>2431</v>
      </c>
      <c r="G16" s="2"/>
      <c r="J16" s="1"/>
      <c r="K16" s="1"/>
      <c r="L16" s="1"/>
      <c r="M16" s="1"/>
      <c r="N16" s="1"/>
    </row>
    <row r="17" spans="1:14">
      <c r="A17" t="s">
        <v>27</v>
      </c>
      <c r="B17" t="s">
        <v>11</v>
      </c>
      <c r="C17">
        <v>32</v>
      </c>
      <c r="D17" t="s">
        <v>15</v>
      </c>
      <c r="E17">
        <v>11</v>
      </c>
      <c r="F17" s="2">
        <v>3471</v>
      </c>
      <c r="G17" s="2"/>
      <c r="J17" s="1"/>
      <c r="K17" s="1"/>
      <c r="L17" s="1"/>
      <c r="M17" s="1"/>
      <c r="N17" s="1"/>
    </row>
    <row r="18" spans="1:14">
      <c r="A18" t="s">
        <v>28</v>
      </c>
      <c r="B18" t="s">
        <v>11</v>
      </c>
      <c r="C18">
        <v>34</v>
      </c>
      <c r="D18" t="s">
        <v>137</v>
      </c>
      <c r="E18">
        <v>13</v>
      </c>
      <c r="F18" s="2">
        <v>2188</v>
      </c>
      <c r="G18" s="2"/>
      <c r="H18" t="s">
        <v>1</v>
      </c>
      <c r="I18" t="s">
        <v>3</v>
      </c>
      <c r="J18" s="1" t="s">
        <v>2</v>
      </c>
      <c r="K18" s="1" t="s">
        <v>2</v>
      </c>
      <c r="L18" s="1"/>
      <c r="M18" s="1"/>
      <c r="N18" s="1"/>
    </row>
    <row r="19" spans="1:14">
      <c r="A19" t="s">
        <v>29</v>
      </c>
      <c r="B19" t="s">
        <v>7</v>
      </c>
      <c r="C19">
        <v>54</v>
      </c>
      <c r="D19" t="s">
        <v>15</v>
      </c>
      <c r="E19">
        <v>33</v>
      </c>
      <c r="F19" s="2">
        <v>4579</v>
      </c>
      <c r="G19" s="2"/>
      <c r="H19" t="s">
        <v>7</v>
      </c>
      <c r="I19" t="s">
        <v>24</v>
      </c>
      <c r="J19" s="1" t="s">
        <v>443</v>
      </c>
      <c r="K19" s="1" t="s">
        <v>444</v>
      </c>
      <c r="L19" s="1"/>
      <c r="M19" s="1"/>
      <c r="N19" s="1"/>
    </row>
    <row r="20" spans="1:14">
      <c r="A20" t="s">
        <v>30</v>
      </c>
      <c r="B20" t="s">
        <v>7</v>
      </c>
      <c r="C20">
        <v>47</v>
      </c>
      <c r="D20" t="s">
        <v>137</v>
      </c>
      <c r="E20">
        <v>26</v>
      </c>
      <c r="F20" s="2">
        <v>4519</v>
      </c>
      <c r="G20" s="2"/>
      <c r="H20" t="s">
        <v>7</v>
      </c>
      <c r="I20" t="s">
        <v>136</v>
      </c>
      <c r="J20" s="54" t="s">
        <v>443</v>
      </c>
      <c r="K20" s="1" t="s">
        <v>444</v>
      </c>
      <c r="L20" s="1"/>
      <c r="M20" s="1"/>
      <c r="N20" s="1"/>
    </row>
    <row r="21" spans="1:14">
      <c r="A21" t="s">
        <v>31</v>
      </c>
      <c r="B21" t="s">
        <v>11</v>
      </c>
      <c r="C21">
        <v>51</v>
      </c>
      <c r="D21" t="s">
        <v>24</v>
      </c>
      <c r="E21">
        <v>30</v>
      </c>
      <c r="F21" s="2">
        <v>1461</v>
      </c>
      <c r="G21" s="2"/>
      <c r="J21" s="1"/>
      <c r="K21" s="1"/>
      <c r="L21" s="1"/>
      <c r="M21" s="1"/>
      <c r="N21" s="1"/>
    </row>
    <row r="22" spans="1:14">
      <c r="A22" t="s">
        <v>32</v>
      </c>
      <c r="B22" t="s">
        <v>7</v>
      </c>
      <c r="C22">
        <v>59</v>
      </c>
      <c r="D22" t="s">
        <v>137</v>
      </c>
      <c r="E22">
        <v>38</v>
      </c>
      <c r="F22" s="2">
        <v>1799</v>
      </c>
      <c r="G22" s="2"/>
      <c r="J22" s="1"/>
      <c r="K22" s="1"/>
      <c r="L22" s="1"/>
      <c r="M22" s="1"/>
      <c r="N22" s="1"/>
    </row>
    <row r="23" spans="1:14">
      <c r="A23" t="s">
        <v>33</v>
      </c>
      <c r="B23" t="s">
        <v>7</v>
      </c>
      <c r="C23">
        <v>24</v>
      </c>
      <c r="D23" t="s">
        <v>137</v>
      </c>
      <c r="E23">
        <v>3</v>
      </c>
      <c r="F23" s="2">
        <v>3587</v>
      </c>
      <c r="G23" s="2"/>
      <c r="J23" s="1"/>
      <c r="K23" s="1"/>
      <c r="L23" s="1"/>
      <c r="M23" s="1"/>
      <c r="N23" s="1"/>
    </row>
    <row r="24" spans="1:14">
      <c r="A24" t="s">
        <v>34</v>
      </c>
      <c r="B24" t="s">
        <v>11</v>
      </c>
      <c r="C24">
        <v>37</v>
      </c>
      <c r="D24" t="s">
        <v>24</v>
      </c>
      <c r="E24">
        <v>16</v>
      </c>
      <c r="F24" s="2">
        <v>3206</v>
      </c>
      <c r="G24" s="2"/>
      <c r="J24" s="1"/>
      <c r="K24" s="1"/>
      <c r="L24" s="1"/>
      <c r="M24" s="1"/>
      <c r="N24" s="1"/>
    </row>
    <row r="25" spans="1:14">
      <c r="A25" t="s">
        <v>35</v>
      </c>
      <c r="B25" t="s">
        <v>11</v>
      </c>
      <c r="C25">
        <v>45</v>
      </c>
      <c r="D25" t="s">
        <v>137</v>
      </c>
      <c r="E25">
        <v>24</v>
      </c>
      <c r="F25" s="2">
        <v>2373</v>
      </c>
      <c r="G25" s="2"/>
    </row>
    <row r="26" spans="1:14">
      <c r="A26" t="s">
        <v>138</v>
      </c>
      <c r="B26" t="s">
        <v>7</v>
      </c>
      <c r="C26">
        <v>51</v>
      </c>
      <c r="D26" t="s">
        <v>8</v>
      </c>
      <c r="E26">
        <v>30</v>
      </c>
      <c r="F26" s="2">
        <v>1540</v>
      </c>
      <c r="G26" s="2"/>
    </row>
    <row r="27" spans="1:14">
      <c r="A27" t="s">
        <v>36</v>
      </c>
      <c r="B27" t="s">
        <v>11</v>
      </c>
      <c r="C27">
        <v>30</v>
      </c>
      <c r="D27" t="s">
        <v>25</v>
      </c>
      <c r="E27">
        <v>9</v>
      </c>
      <c r="F27" s="2">
        <v>3637</v>
      </c>
      <c r="G27" s="2"/>
    </row>
    <row r="28" spans="1:14">
      <c r="A28" t="s">
        <v>37</v>
      </c>
      <c r="B28" t="s">
        <v>11</v>
      </c>
      <c r="C28">
        <v>51</v>
      </c>
      <c r="D28" t="s">
        <v>24</v>
      </c>
      <c r="E28">
        <v>30</v>
      </c>
      <c r="F28" s="2">
        <v>4309</v>
      </c>
      <c r="G28" s="2"/>
    </row>
    <row r="29" spans="1:14">
      <c r="A29" t="s">
        <v>38</v>
      </c>
      <c r="B29" t="s">
        <v>7</v>
      </c>
      <c r="C29">
        <v>33</v>
      </c>
      <c r="D29" t="s">
        <v>137</v>
      </c>
      <c r="E29">
        <v>12</v>
      </c>
      <c r="F29" s="2">
        <v>1291</v>
      </c>
      <c r="G29" s="2"/>
    </row>
    <row r="30" spans="1:14">
      <c r="A30" t="s">
        <v>39</v>
      </c>
      <c r="B30" t="s">
        <v>7</v>
      </c>
      <c r="C30">
        <v>22</v>
      </c>
      <c r="D30" t="s">
        <v>15</v>
      </c>
      <c r="E30">
        <v>1</v>
      </c>
      <c r="F30" s="2">
        <v>2713</v>
      </c>
      <c r="G30" s="2"/>
    </row>
    <row r="31" spans="1:14">
      <c r="A31" t="s">
        <v>39</v>
      </c>
      <c r="B31" t="s">
        <v>7</v>
      </c>
      <c r="C31">
        <v>54</v>
      </c>
      <c r="D31" t="s">
        <v>137</v>
      </c>
      <c r="E31">
        <v>33</v>
      </c>
      <c r="F31" s="2">
        <v>4402</v>
      </c>
      <c r="G31" s="2"/>
    </row>
    <row r="32" spans="1:14">
      <c r="A32" t="s">
        <v>40</v>
      </c>
      <c r="B32" t="s">
        <v>11</v>
      </c>
      <c r="C32">
        <v>52</v>
      </c>
      <c r="D32" t="s">
        <v>136</v>
      </c>
      <c r="E32">
        <v>31</v>
      </c>
      <c r="F32" s="2">
        <v>1715</v>
      </c>
      <c r="G32" s="2"/>
    </row>
    <row r="33" spans="1:7">
      <c r="A33" t="s">
        <v>41</v>
      </c>
      <c r="B33" t="s">
        <v>11</v>
      </c>
      <c r="C33">
        <v>49</v>
      </c>
      <c r="D33" t="s">
        <v>136</v>
      </c>
      <c r="E33">
        <v>28</v>
      </c>
      <c r="F33" s="2">
        <v>2340</v>
      </c>
      <c r="G33" s="2"/>
    </row>
    <row r="34" spans="1:7">
      <c r="A34" t="s">
        <v>42</v>
      </c>
      <c r="B34" t="s">
        <v>7</v>
      </c>
      <c r="C34">
        <v>39</v>
      </c>
      <c r="D34" t="s">
        <v>25</v>
      </c>
      <c r="E34">
        <v>18</v>
      </c>
      <c r="F34" s="2">
        <v>4383</v>
      </c>
      <c r="G34" s="2"/>
    </row>
    <row r="35" spans="1:7">
      <c r="A35" t="s">
        <v>16</v>
      </c>
      <c r="B35" t="s">
        <v>11</v>
      </c>
      <c r="C35">
        <v>47</v>
      </c>
      <c r="D35" t="s">
        <v>8</v>
      </c>
      <c r="E35">
        <v>26</v>
      </c>
      <c r="F35" s="2">
        <v>3179</v>
      </c>
      <c r="G35" s="2"/>
    </row>
    <row r="36" spans="1:7">
      <c r="A36" t="s">
        <v>43</v>
      </c>
      <c r="B36" t="s">
        <v>7</v>
      </c>
      <c r="C36">
        <v>43</v>
      </c>
      <c r="D36" t="s">
        <v>136</v>
      </c>
      <c r="E36">
        <v>22</v>
      </c>
      <c r="F36" s="2">
        <v>3119</v>
      </c>
      <c r="G36" s="2"/>
    </row>
    <row r="37" spans="1:7">
      <c r="A37" t="s">
        <v>44</v>
      </c>
      <c r="B37" t="s">
        <v>11</v>
      </c>
      <c r="C37">
        <v>27</v>
      </c>
      <c r="D37" t="s">
        <v>24</v>
      </c>
      <c r="E37">
        <v>6</v>
      </c>
      <c r="F37" s="2">
        <v>3653</v>
      </c>
      <c r="G37" s="2"/>
    </row>
    <row r="38" spans="1:7">
      <c r="A38" t="s">
        <v>45</v>
      </c>
      <c r="B38" t="s">
        <v>11</v>
      </c>
      <c r="C38">
        <v>41</v>
      </c>
      <c r="D38" t="s">
        <v>8</v>
      </c>
      <c r="E38">
        <v>20</v>
      </c>
      <c r="F38" s="2">
        <v>4403</v>
      </c>
      <c r="G38" s="2"/>
    </row>
    <row r="39" spans="1:7">
      <c r="A39" t="s">
        <v>46</v>
      </c>
      <c r="B39" t="s">
        <v>7</v>
      </c>
      <c r="C39">
        <v>50</v>
      </c>
      <c r="D39" t="s">
        <v>8</v>
      </c>
      <c r="E39">
        <v>29</v>
      </c>
      <c r="F39" s="2">
        <v>4079</v>
      </c>
      <c r="G39" s="2"/>
    </row>
    <row r="40" spans="1:7">
      <c r="A40" t="s">
        <v>47</v>
      </c>
      <c r="B40" t="s">
        <v>11</v>
      </c>
      <c r="C40">
        <v>46</v>
      </c>
      <c r="D40" t="s">
        <v>137</v>
      </c>
      <c r="E40">
        <v>25</v>
      </c>
      <c r="F40" s="2">
        <v>4248</v>
      </c>
      <c r="G40" s="2"/>
    </row>
    <row r="41" spans="1:7">
      <c r="A41" t="s">
        <v>48</v>
      </c>
      <c r="B41" t="s">
        <v>7</v>
      </c>
      <c r="C41">
        <v>33</v>
      </c>
      <c r="D41" t="s">
        <v>25</v>
      </c>
      <c r="E41">
        <v>12</v>
      </c>
      <c r="F41" s="2">
        <v>3793</v>
      </c>
      <c r="G41" s="2"/>
    </row>
    <row r="42" spans="1:7">
      <c r="A42" t="s">
        <v>49</v>
      </c>
      <c r="B42" t="s">
        <v>11</v>
      </c>
      <c r="C42">
        <v>41</v>
      </c>
      <c r="D42" t="s">
        <v>8</v>
      </c>
      <c r="E42">
        <v>20</v>
      </c>
      <c r="F42" s="2">
        <v>4351</v>
      </c>
      <c r="G42" s="2"/>
    </row>
    <row r="43" spans="1:7">
      <c r="A43" t="s">
        <v>50</v>
      </c>
      <c r="B43" t="s">
        <v>7</v>
      </c>
      <c r="C43">
        <v>22</v>
      </c>
      <c r="D43" t="s">
        <v>24</v>
      </c>
      <c r="E43">
        <v>1</v>
      </c>
      <c r="F43" s="2">
        <v>2694</v>
      </c>
      <c r="G43" s="2"/>
    </row>
    <row r="44" spans="1:7">
      <c r="A44" t="s">
        <v>51</v>
      </c>
      <c r="B44" t="s">
        <v>11</v>
      </c>
      <c r="C44">
        <v>43</v>
      </c>
      <c r="D44" t="s">
        <v>137</v>
      </c>
      <c r="E44">
        <v>22</v>
      </c>
      <c r="F44" s="2">
        <v>2594</v>
      </c>
      <c r="G44" s="2"/>
    </row>
    <row r="45" spans="1:7">
      <c r="A45" t="s">
        <v>52</v>
      </c>
      <c r="B45" t="s">
        <v>11</v>
      </c>
      <c r="C45">
        <v>37</v>
      </c>
      <c r="D45" t="s">
        <v>8</v>
      </c>
      <c r="E45">
        <v>16</v>
      </c>
      <c r="F45" s="2">
        <v>1538</v>
      </c>
      <c r="G45" s="2"/>
    </row>
    <row r="46" spans="1:7">
      <c r="A46" t="s">
        <v>53</v>
      </c>
      <c r="B46" t="s">
        <v>11</v>
      </c>
      <c r="C46">
        <v>59</v>
      </c>
      <c r="D46" t="s">
        <v>24</v>
      </c>
      <c r="E46">
        <v>38</v>
      </c>
      <c r="F46" s="2">
        <v>2603</v>
      </c>
      <c r="G46" s="2"/>
    </row>
    <row r="47" spans="1:7">
      <c r="A47" t="s">
        <v>54</v>
      </c>
      <c r="B47" t="s">
        <v>11</v>
      </c>
      <c r="C47">
        <v>34</v>
      </c>
      <c r="D47" t="s">
        <v>136</v>
      </c>
      <c r="E47">
        <v>13</v>
      </c>
      <c r="F47" s="2">
        <v>3494</v>
      </c>
      <c r="G47" s="2"/>
    </row>
    <row r="48" spans="1:7">
      <c r="A48" t="s">
        <v>55</v>
      </c>
      <c r="B48" t="s">
        <v>11</v>
      </c>
      <c r="C48">
        <v>39</v>
      </c>
      <c r="D48" t="s">
        <v>8</v>
      </c>
      <c r="E48">
        <v>18</v>
      </c>
      <c r="F48" s="2">
        <v>3630</v>
      </c>
      <c r="G48" s="2"/>
    </row>
    <row r="49" spans="1:7">
      <c r="A49" t="s">
        <v>56</v>
      </c>
      <c r="B49" t="s">
        <v>7</v>
      </c>
      <c r="C49">
        <v>32</v>
      </c>
      <c r="D49" t="s">
        <v>137</v>
      </c>
      <c r="E49">
        <v>11</v>
      </c>
      <c r="F49" s="2">
        <v>2878</v>
      </c>
      <c r="G49" s="2"/>
    </row>
    <row r="50" spans="1:7">
      <c r="A50" t="s">
        <v>57</v>
      </c>
      <c r="B50" t="s">
        <v>7</v>
      </c>
      <c r="C50">
        <v>59</v>
      </c>
      <c r="D50" t="s">
        <v>12</v>
      </c>
      <c r="E50">
        <v>38</v>
      </c>
      <c r="F50" s="2">
        <v>3033</v>
      </c>
      <c r="G50" s="2"/>
    </row>
    <row r="51" spans="1:7">
      <c r="A51" t="s">
        <v>58</v>
      </c>
      <c r="B51" t="s">
        <v>11</v>
      </c>
      <c r="C51">
        <v>55</v>
      </c>
      <c r="D51" t="s">
        <v>12</v>
      </c>
      <c r="E51">
        <v>34</v>
      </c>
      <c r="F51" s="2">
        <v>1728</v>
      </c>
      <c r="G51" s="2"/>
    </row>
    <row r="52" spans="1:7">
      <c r="A52" t="s">
        <v>59</v>
      </c>
      <c r="B52" t="s">
        <v>7</v>
      </c>
      <c r="C52">
        <v>45</v>
      </c>
      <c r="D52" t="s">
        <v>12</v>
      </c>
      <c r="E52">
        <v>24</v>
      </c>
      <c r="F52" s="2">
        <v>2705</v>
      </c>
      <c r="G52" s="2"/>
    </row>
    <row r="53" spans="1:7">
      <c r="A53" t="s">
        <v>60</v>
      </c>
      <c r="B53" t="s">
        <v>11</v>
      </c>
      <c r="C53">
        <v>43</v>
      </c>
      <c r="D53" t="s">
        <v>8</v>
      </c>
      <c r="E53">
        <v>22</v>
      </c>
      <c r="F53" s="2">
        <v>2826</v>
      </c>
      <c r="G53" s="2"/>
    </row>
    <row r="54" spans="1:7">
      <c r="A54" t="s">
        <v>61</v>
      </c>
      <c r="B54" t="s">
        <v>7</v>
      </c>
      <c r="C54">
        <v>55</v>
      </c>
      <c r="D54" t="s">
        <v>15</v>
      </c>
      <c r="E54">
        <v>34</v>
      </c>
      <c r="F54" s="2">
        <v>3293</v>
      </c>
      <c r="G54" s="2"/>
    </row>
    <row r="55" spans="1:7">
      <c r="A55" t="s">
        <v>62</v>
      </c>
      <c r="B55" t="s">
        <v>11</v>
      </c>
      <c r="C55">
        <v>50</v>
      </c>
      <c r="D55" t="s">
        <v>136</v>
      </c>
      <c r="E55">
        <v>29</v>
      </c>
      <c r="F55" s="2">
        <v>1892</v>
      </c>
      <c r="G55" s="2"/>
    </row>
    <row r="56" spans="1:7">
      <c r="A56" t="s">
        <v>63</v>
      </c>
      <c r="B56" t="s">
        <v>7</v>
      </c>
      <c r="C56">
        <v>21</v>
      </c>
      <c r="D56" t="s">
        <v>24</v>
      </c>
      <c r="E56">
        <v>0</v>
      </c>
      <c r="F56" s="2">
        <v>1408</v>
      </c>
      <c r="G56" s="2"/>
    </row>
    <row r="57" spans="1:7">
      <c r="A57" t="s">
        <v>63</v>
      </c>
      <c r="B57" t="s">
        <v>7</v>
      </c>
      <c r="C57">
        <v>30</v>
      </c>
      <c r="D57" t="s">
        <v>8</v>
      </c>
      <c r="E57">
        <v>9</v>
      </c>
      <c r="F57" s="2">
        <v>3183</v>
      </c>
      <c r="G57" s="2"/>
    </row>
    <row r="58" spans="1:7">
      <c r="A58" t="s">
        <v>64</v>
      </c>
      <c r="B58" t="s">
        <v>11</v>
      </c>
      <c r="C58">
        <v>28</v>
      </c>
      <c r="D58" t="s">
        <v>15</v>
      </c>
      <c r="E58">
        <v>7</v>
      </c>
      <c r="F58" s="2">
        <v>4082</v>
      </c>
      <c r="G58" s="2"/>
    </row>
    <row r="59" spans="1:7">
      <c r="A59" t="s">
        <v>65</v>
      </c>
      <c r="B59" t="s">
        <v>7</v>
      </c>
      <c r="C59">
        <v>58</v>
      </c>
      <c r="D59" t="s">
        <v>15</v>
      </c>
      <c r="E59">
        <v>37</v>
      </c>
      <c r="F59" s="2">
        <v>3079</v>
      </c>
      <c r="G59" s="2"/>
    </row>
    <row r="60" spans="1:7">
      <c r="A60" t="s">
        <v>66</v>
      </c>
      <c r="B60" t="s">
        <v>11</v>
      </c>
      <c r="C60">
        <v>23</v>
      </c>
      <c r="D60" t="s">
        <v>24</v>
      </c>
      <c r="E60">
        <v>2</v>
      </c>
      <c r="F60" s="2">
        <v>3547</v>
      </c>
      <c r="G60" s="2"/>
    </row>
    <row r="61" spans="1:7">
      <c r="A61" t="s">
        <v>67</v>
      </c>
      <c r="B61" t="s">
        <v>7</v>
      </c>
      <c r="C61">
        <v>25</v>
      </c>
      <c r="D61" t="s">
        <v>15</v>
      </c>
      <c r="E61">
        <v>4</v>
      </c>
      <c r="F61" s="2">
        <v>4647</v>
      </c>
      <c r="G61" s="2"/>
    </row>
    <row r="62" spans="1:7">
      <c r="A62" t="s">
        <v>68</v>
      </c>
      <c r="B62" t="s">
        <v>11</v>
      </c>
      <c r="C62">
        <v>50</v>
      </c>
      <c r="D62" t="s">
        <v>24</v>
      </c>
      <c r="E62">
        <v>29</v>
      </c>
      <c r="F62" s="2">
        <v>4222</v>
      </c>
      <c r="G62" s="2"/>
    </row>
    <row r="63" spans="1:7">
      <c r="A63" t="s">
        <v>69</v>
      </c>
      <c r="B63" t="s">
        <v>11</v>
      </c>
      <c r="C63">
        <v>50</v>
      </c>
      <c r="D63" t="s">
        <v>25</v>
      </c>
      <c r="E63">
        <v>29</v>
      </c>
      <c r="F63" s="2">
        <v>1702</v>
      </c>
      <c r="G63" s="2"/>
    </row>
    <row r="64" spans="1:7">
      <c r="A64" t="s">
        <v>70</v>
      </c>
      <c r="B64" t="s">
        <v>7</v>
      </c>
      <c r="C64">
        <v>57</v>
      </c>
      <c r="D64" t="s">
        <v>15</v>
      </c>
      <c r="E64">
        <v>36</v>
      </c>
      <c r="F64" s="2">
        <v>2046</v>
      </c>
      <c r="G64" s="2"/>
    </row>
    <row r="65" spans="1:7">
      <c r="A65" t="s">
        <v>71</v>
      </c>
      <c r="B65" t="s">
        <v>7</v>
      </c>
      <c r="C65">
        <v>52</v>
      </c>
      <c r="D65" t="s">
        <v>8</v>
      </c>
      <c r="E65">
        <v>31</v>
      </c>
      <c r="F65" s="2">
        <v>1273</v>
      </c>
      <c r="G65" s="2"/>
    </row>
    <row r="66" spans="1:7">
      <c r="A66" t="s">
        <v>72</v>
      </c>
      <c r="B66" t="s">
        <v>7</v>
      </c>
      <c r="C66">
        <v>53</v>
      </c>
      <c r="D66" t="s">
        <v>8</v>
      </c>
      <c r="E66">
        <v>32</v>
      </c>
      <c r="F66" s="2">
        <v>3831</v>
      </c>
      <c r="G66" s="2"/>
    </row>
    <row r="67" spans="1:7">
      <c r="A67" t="s">
        <v>73</v>
      </c>
      <c r="B67" t="s">
        <v>7</v>
      </c>
      <c r="C67">
        <v>29</v>
      </c>
      <c r="D67" t="s">
        <v>25</v>
      </c>
      <c r="E67">
        <v>8</v>
      </c>
      <c r="F67" s="2">
        <v>4457</v>
      </c>
      <c r="G67" s="2"/>
    </row>
    <row r="68" spans="1:7">
      <c r="A68" t="s">
        <v>74</v>
      </c>
      <c r="B68" t="s">
        <v>7</v>
      </c>
      <c r="C68">
        <v>50</v>
      </c>
      <c r="D68" t="s">
        <v>25</v>
      </c>
      <c r="E68">
        <v>29</v>
      </c>
      <c r="F68" s="2">
        <v>4569</v>
      </c>
      <c r="G68" s="2"/>
    </row>
    <row r="69" spans="1:7">
      <c r="A69" t="s">
        <v>75</v>
      </c>
      <c r="B69" t="s">
        <v>11</v>
      </c>
      <c r="C69">
        <v>38</v>
      </c>
      <c r="D69" t="s">
        <v>25</v>
      </c>
      <c r="E69">
        <v>17</v>
      </c>
      <c r="F69" s="2">
        <v>1828</v>
      </c>
      <c r="G69" s="2"/>
    </row>
    <row r="70" spans="1:7">
      <c r="A70" t="s">
        <v>76</v>
      </c>
      <c r="B70" t="s">
        <v>11</v>
      </c>
      <c r="C70">
        <v>23</v>
      </c>
      <c r="D70" t="s">
        <v>15</v>
      </c>
      <c r="E70">
        <v>2</v>
      </c>
      <c r="F70" s="2">
        <v>4436</v>
      </c>
      <c r="G70" s="2"/>
    </row>
    <row r="71" spans="1:7">
      <c r="A71" t="s">
        <v>77</v>
      </c>
      <c r="B71" t="s">
        <v>7</v>
      </c>
      <c r="C71">
        <v>29</v>
      </c>
      <c r="D71" t="s">
        <v>137</v>
      </c>
      <c r="E71">
        <v>8</v>
      </c>
      <c r="F71" s="2">
        <v>4449</v>
      </c>
      <c r="G71" s="2"/>
    </row>
    <row r="72" spans="1:7">
      <c r="A72" t="s">
        <v>78</v>
      </c>
      <c r="B72" t="s">
        <v>11</v>
      </c>
      <c r="C72">
        <v>40</v>
      </c>
      <c r="D72" t="s">
        <v>12</v>
      </c>
      <c r="E72">
        <v>19</v>
      </c>
      <c r="F72" s="2">
        <v>4559</v>
      </c>
      <c r="G72" s="2"/>
    </row>
    <row r="73" spans="1:7">
      <c r="A73" t="s">
        <v>79</v>
      </c>
      <c r="B73" t="s">
        <v>7</v>
      </c>
      <c r="C73">
        <v>54</v>
      </c>
      <c r="D73" t="s">
        <v>24</v>
      </c>
      <c r="E73">
        <v>33</v>
      </c>
      <c r="F73" s="2">
        <v>4500</v>
      </c>
      <c r="G73" s="2"/>
    </row>
    <row r="74" spans="1:7">
      <c r="A74" t="s">
        <v>80</v>
      </c>
      <c r="B74" t="s">
        <v>11</v>
      </c>
      <c r="C74">
        <v>47</v>
      </c>
      <c r="D74" t="s">
        <v>136</v>
      </c>
      <c r="E74">
        <v>26</v>
      </c>
      <c r="F74" s="2">
        <v>3822</v>
      </c>
      <c r="G74" s="2"/>
    </row>
    <row r="75" spans="1:7">
      <c r="A75" t="s">
        <v>81</v>
      </c>
      <c r="B75" t="s">
        <v>7</v>
      </c>
      <c r="C75">
        <v>30</v>
      </c>
      <c r="D75" t="s">
        <v>24</v>
      </c>
      <c r="E75">
        <v>9</v>
      </c>
      <c r="F75" s="2">
        <v>2572</v>
      </c>
      <c r="G75" s="2"/>
    </row>
    <row r="76" spans="1:7">
      <c r="A76" t="s">
        <v>82</v>
      </c>
      <c r="B76" t="s">
        <v>7</v>
      </c>
      <c r="C76">
        <v>39</v>
      </c>
      <c r="D76" t="s">
        <v>24</v>
      </c>
      <c r="E76">
        <v>18</v>
      </c>
      <c r="F76" s="2">
        <v>3384</v>
      </c>
      <c r="G76" s="2"/>
    </row>
    <row r="77" spans="1:7">
      <c r="A77" t="s">
        <v>83</v>
      </c>
      <c r="B77" t="s">
        <v>7</v>
      </c>
      <c r="C77">
        <v>37</v>
      </c>
      <c r="D77" t="s">
        <v>136</v>
      </c>
      <c r="E77">
        <v>16</v>
      </c>
      <c r="F77" s="2">
        <v>3436</v>
      </c>
      <c r="G77" s="2"/>
    </row>
    <row r="78" spans="1:7">
      <c r="A78" t="s">
        <v>84</v>
      </c>
      <c r="B78" t="s">
        <v>11</v>
      </c>
      <c r="C78">
        <v>29</v>
      </c>
      <c r="D78" t="s">
        <v>24</v>
      </c>
      <c r="E78">
        <v>8</v>
      </c>
      <c r="F78" s="2">
        <v>3409</v>
      </c>
      <c r="G78" s="2"/>
    </row>
    <row r="79" spans="1:7">
      <c r="A79" t="s">
        <v>85</v>
      </c>
      <c r="B79" t="s">
        <v>7</v>
      </c>
      <c r="C79">
        <v>54</v>
      </c>
      <c r="D79" t="s">
        <v>12</v>
      </c>
      <c r="E79">
        <v>33</v>
      </c>
      <c r="F79" s="2">
        <v>1788</v>
      </c>
      <c r="G79" s="2"/>
    </row>
    <row r="80" spans="1:7">
      <c r="A80" t="s">
        <v>86</v>
      </c>
      <c r="B80" t="s">
        <v>7</v>
      </c>
      <c r="C80">
        <v>23</v>
      </c>
      <c r="D80" t="s">
        <v>137</v>
      </c>
      <c r="E80">
        <v>2</v>
      </c>
      <c r="F80" s="2">
        <v>3048</v>
      </c>
      <c r="G80" s="2"/>
    </row>
    <row r="81" spans="1:7">
      <c r="A81" t="s">
        <v>87</v>
      </c>
      <c r="B81" t="s">
        <v>11</v>
      </c>
      <c r="C81">
        <v>49</v>
      </c>
      <c r="D81" t="s">
        <v>24</v>
      </c>
      <c r="E81">
        <v>28</v>
      </c>
      <c r="F81" s="2">
        <v>3509</v>
      </c>
      <c r="G81" s="2"/>
    </row>
    <row r="82" spans="1:7">
      <c r="A82" t="s">
        <v>88</v>
      </c>
      <c r="B82" t="s">
        <v>11</v>
      </c>
      <c r="C82">
        <v>44</v>
      </c>
      <c r="D82" t="s">
        <v>136</v>
      </c>
      <c r="E82">
        <v>23</v>
      </c>
      <c r="F82" s="2">
        <v>1792</v>
      </c>
      <c r="G82" s="2"/>
    </row>
    <row r="83" spans="1:7">
      <c r="A83" t="s">
        <v>89</v>
      </c>
      <c r="B83" t="s">
        <v>7</v>
      </c>
      <c r="C83">
        <v>31</v>
      </c>
      <c r="D83" t="s">
        <v>136</v>
      </c>
      <c r="E83">
        <v>10</v>
      </c>
      <c r="F83" s="2">
        <v>3175</v>
      </c>
      <c r="G83" s="2"/>
    </row>
    <row r="84" spans="1:7">
      <c r="A84" t="s">
        <v>90</v>
      </c>
      <c r="B84" t="s">
        <v>11</v>
      </c>
      <c r="C84">
        <v>57</v>
      </c>
      <c r="D84" t="s">
        <v>24</v>
      </c>
      <c r="E84">
        <v>36</v>
      </c>
      <c r="F84" s="2">
        <v>3536</v>
      </c>
      <c r="G84" s="2"/>
    </row>
    <row r="85" spans="1:7">
      <c r="A85" t="s">
        <v>91</v>
      </c>
      <c r="B85" t="s">
        <v>7</v>
      </c>
      <c r="C85">
        <v>60</v>
      </c>
      <c r="D85" t="s">
        <v>8</v>
      </c>
      <c r="E85">
        <v>39</v>
      </c>
      <c r="F85" s="2">
        <v>2340</v>
      </c>
      <c r="G85" s="2"/>
    </row>
    <row r="86" spans="1:7">
      <c r="A86" t="s">
        <v>92</v>
      </c>
      <c r="B86" t="s">
        <v>7</v>
      </c>
      <c r="C86">
        <v>52</v>
      </c>
      <c r="D86" t="s">
        <v>136</v>
      </c>
      <c r="E86">
        <v>31</v>
      </c>
      <c r="F86" s="2">
        <v>2948</v>
      </c>
      <c r="G86" s="2"/>
    </row>
    <row r="87" spans="1:7">
      <c r="A87" t="s">
        <v>93</v>
      </c>
      <c r="B87" t="s">
        <v>11</v>
      </c>
      <c r="C87">
        <v>28</v>
      </c>
      <c r="D87" t="s">
        <v>15</v>
      </c>
      <c r="E87">
        <v>7</v>
      </c>
      <c r="F87" s="2">
        <v>1276</v>
      </c>
      <c r="G87" s="2"/>
    </row>
    <row r="88" spans="1:7">
      <c r="A88" t="s">
        <v>94</v>
      </c>
      <c r="B88" t="s">
        <v>11</v>
      </c>
      <c r="C88">
        <v>38</v>
      </c>
      <c r="D88" t="s">
        <v>8</v>
      </c>
      <c r="E88">
        <v>17</v>
      </c>
      <c r="F88" s="2">
        <v>2465</v>
      </c>
      <c r="G88" s="2"/>
    </row>
    <row r="89" spans="1:7">
      <c r="A89" t="s">
        <v>95</v>
      </c>
      <c r="B89" t="s">
        <v>7</v>
      </c>
      <c r="C89">
        <v>36</v>
      </c>
      <c r="D89" t="s">
        <v>24</v>
      </c>
      <c r="E89">
        <v>15</v>
      </c>
      <c r="F89" s="2">
        <v>3945</v>
      </c>
      <c r="G89" s="2"/>
    </row>
    <row r="90" spans="1:7">
      <c r="A90" t="s">
        <v>96</v>
      </c>
      <c r="B90" t="s">
        <v>7</v>
      </c>
      <c r="C90">
        <v>50</v>
      </c>
      <c r="D90" t="s">
        <v>136</v>
      </c>
      <c r="E90">
        <v>29</v>
      </c>
      <c r="F90" s="2">
        <v>3621</v>
      </c>
      <c r="G90" s="2"/>
    </row>
    <row r="91" spans="1:7">
      <c r="A91" t="s">
        <v>97</v>
      </c>
      <c r="B91" t="s">
        <v>7</v>
      </c>
      <c r="C91">
        <v>43</v>
      </c>
      <c r="D91" t="s">
        <v>25</v>
      </c>
      <c r="E91">
        <v>22</v>
      </c>
      <c r="F91" s="2">
        <v>3571</v>
      </c>
      <c r="G91" s="2"/>
    </row>
    <row r="92" spans="1:7">
      <c r="A92" t="s">
        <v>98</v>
      </c>
      <c r="B92" t="s">
        <v>11</v>
      </c>
      <c r="C92">
        <v>25</v>
      </c>
      <c r="D92" t="s">
        <v>25</v>
      </c>
      <c r="E92">
        <v>4</v>
      </c>
      <c r="F92" s="2">
        <v>3693</v>
      </c>
      <c r="G92" s="2"/>
    </row>
    <row r="93" spans="1:7">
      <c r="A93" t="s">
        <v>99</v>
      </c>
      <c r="B93" t="s">
        <v>11</v>
      </c>
      <c r="C93">
        <v>37</v>
      </c>
      <c r="D93" t="s">
        <v>137</v>
      </c>
      <c r="E93">
        <v>16</v>
      </c>
      <c r="F93" s="2">
        <v>2847</v>
      </c>
      <c r="G93" s="2"/>
    </row>
    <row r="94" spans="1:7">
      <c r="A94" t="s">
        <v>100</v>
      </c>
      <c r="B94" t="s">
        <v>11</v>
      </c>
      <c r="C94">
        <v>59</v>
      </c>
      <c r="D94" t="s">
        <v>25</v>
      </c>
      <c r="E94">
        <v>38</v>
      </c>
      <c r="F94" s="2">
        <v>1696</v>
      </c>
      <c r="G94" s="2"/>
    </row>
    <row r="95" spans="1:7">
      <c r="A95" t="s">
        <v>101</v>
      </c>
      <c r="B95" t="s">
        <v>11</v>
      </c>
      <c r="C95">
        <v>24</v>
      </c>
      <c r="D95" t="s">
        <v>25</v>
      </c>
      <c r="E95">
        <v>3</v>
      </c>
      <c r="F95" s="2">
        <v>3703</v>
      </c>
      <c r="G95" s="2"/>
    </row>
    <row r="96" spans="1:7">
      <c r="A96" t="s">
        <v>102</v>
      </c>
      <c r="B96" t="s">
        <v>7</v>
      </c>
      <c r="C96">
        <v>21</v>
      </c>
      <c r="D96" t="s">
        <v>137</v>
      </c>
      <c r="E96">
        <v>0</v>
      </c>
      <c r="F96" s="2">
        <v>2945</v>
      </c>
      <c r="G96" s="2"/>
    </row>
    <row r="97" spans="1:7">
      <c r="A97" t="s">
        <v>103</v>
      </c>
      <c r="B97" t="s">
        <v>7</v>
      </c>
      <c r="C97">
        <v>21</v>
      </c>
      <c r="D97" t="s">
        <v>24</v>
      </c>
      <c r="E97">
        <v>0</v>
      </c>
      <c r="F97" s="2">
        <v>2835</v>
      </c>
      <c r="G97" s="2"/>
    </row>
    <row r="98" spans="1:7">
      <c r="A98" t="s">
        <v>104</v>
      </c>
      <c r="B98" t="s">
        <v>11</v>
      </c>
      <c r="C98">
        <v>57</v>
      </c>
      <c r="D98" t="s">
        <v>24</v>
      </c>
      <c r="E98">
        <v>36</v>
      </c>
      <c r="F98" s="2">
        <v>3624</v>
      </c>
      <c r="G98" s="2"/>
    </row>
    <row r="99" spans="1:7">
      <c r="A99" t="s">
        <v>105</v>
      </c>
      <c r="B99" t="s">
        <v>7</v>
      </c>
      <c r="C99">
        <v>58</v>
      </c>
      <c r="D99" t="s">
        <v>12</v>
      </c>
      <c r="E99">
        <v>37</v>
      </c>
      <c r="F99" s="2">
        <v>1525</v>
      </c>
      <c r="G99" s="2"/>
    </row>
    <row r="100" spans="1:7">
      <c r="A100" t="s">
        <v>106</v>
      </c>
      <c r="B100" t="s">
        <v>11</v>
      </c>
      <c r="C100">
        <v>53</v>
      </c>
      <c r="D100" t="s">
        <v>15</v>
      </c>
      <c r="E100">
        <v>32</v>
      </c>
      <c r="F100" s="2">
        <v>3901</v>
      </c>
      <c r="G100" s="2"/>
    </row>
    <row r="101" spans="1:7">
      <c r="A101" t="s">
        <v>107</v>
      </c>
      <c r="B101" t="s">
        <v>7</v>
      </c>
      <c r="C101">
        <v>59</v>
      </c>
      <c r="D101" t="s">
        <v>24</v>
      </c>
      <c r="E101">
        <v>38</v>
      </c>
      <c r="F101" s="2">
        <v>3250</v>
      </c>
      <c r="G101" s="2"/>
    </row>
    <row r="102" spans="1:7">
      <c r="A102" t="s">
        <v>108</v>
      </c>
      <c r="B102" t="s">
        <v>11</v>
      </c>
      <c r="C102">
        <v>28</v>
      </c>
      <c r="D102" t="s">
        <v>8</v>
      </c>
      <c r="E102">
        <v>7</v>
      </c>
      <c r="F102" s="2">
        <v>2351</v>
      </c>
      <c r="G102" s="2"/>
    </row>
    <row r="103" spans="1:7">
      <c r="A103" t="s">
        <v>109</v>
      </c>
      <c r="B103" t="s">
        <v>11</v>
      </c>
      <c r="C103">
        <v>35</v>
      </c>
      <c r="D103" t="s">
        <v>12</v>
      </c>
      <c r="E103">
        <v>14</v>
      </c>
      <c r="F103" s="2">
        <v>2827</v>
      </c>
      <c r="G103" s="2"/>
    </row>
    <row r="104" spans="1:7">
      <c r="A104" t="s">
        <v>110</v>
      </c>
      <c r="B104" t="s">
        <v>7</v>
      </c>
      <c r="C104">
        <v>22</v>
      </c>
      <c r="D104" t="s">
        <v>15</v>
      </c>
      <c r="E104">
        <v>1</v>
      </c>
      <c r="F104" s="2">
        <v>3530</v>
      </c>
      <c r="G104" s="2"/>
    </row>
    <row r="105" spans="1:7">
      <c r="A105" t="s">
        <v>111</v>
      </c>
      <c r="B105" t="s">
        <v>11</v>
      </c>
      <c r="C105">
        <v>39</v>
      </c>
      <c r="D105" t="s">
        <v>24</v>
      </c>
      <c r="E105">
        <v>18</v>
      </c>
      <c r="F105" s="2">
        <v>4360</v>
      </c>
      <c r="G105" s="2"/>
    </row>
    <row r="106" spans="1:7">
      <c r="A106" t="s">
        <v>112</v>
      </c>
      <c r="B106" t="s">
        <v>7</v>
      </c>
      <c r="C106">
        <v>43</v>
      </c>
      <c r="D106" t="s">
        <v>12</v>
      </c>
      <c r="E106">
        <v>22</v>
      </c>
      <c r="F106" s="2">
        <v>4180</v>
      </c>
      <c r="G106" s="2"/>
    </row>
    <row r="107" spans="1:7">
      <c r="A107" t="s">
        <v>113</v>
      </c>
      <c r="B107" t="s">
        <v>11</v>
      </c>
      <c r="C107">
        <v>31</v>
      </c>
      <c r="D107" t="s">
        <v>25</v>
      </c>
      <c r="E107">
        <v>10</v>
      </c>
      <c r="F107" s="2">
        <v>3767</v>
      </c>
      <c r="G107" s="2"/>
    </row>
    <row r="108" spans="1:7">
      <c r="A108" t="s">
        <v>114</v>
      </c>
      <c r="B108" t="s">
        <v>11</v>
      </c>
      <c r="C108">
        <v>29</v>
      </c>
      <c r="D108" t="s">
        <v>25</v>
      </c>
      <c r="E108">
        <v>8</v>
      </c>
      <c r="F108" s="2">
        <v>2156</v>
      </c>
      <c r="G108" s="2"/>
    </row>
    <row r="109" spans="1:7">
      <c r="A109" t="s">
        <v>115</v>
      </c>
      <c r="B109" t="s">
        <v>11</v>
      </c>
      <c r="C109">
        <v>23</v>
      </c>
      <c r="D109" t="s">
        <v>136</v>
      </c>
      <c r="E109">
        <v>2</v>
      </c>
      <c r="F109" s="2">
        <v>1714</v>
      </c>
      <c r="G109" s="2"/>
    </row>
    <row r="110" spans="1:7">
      <c r="A110" t="s">
        <v>116</v>
      </c>
      <c r="B110" t="s">
        <v>7</v>
      </c>
      <c r="C110">
        <v>57</v>
      </c>
      <c r="D110" t="s">
        <v>137</v>
      </c>
      <c r="E110">
        <v>36</v>
      </c>
      <c r="F110" s="2">
        <v>4624</v>
      </c>
      <c r="G110" s="2"/>
    </row>
    <row r="111" spans="1:7">
      <c r="A111" t="s">
        <v>117</v>
      </c>
      <c r="B111" t="s">
        <v>7</v>
      </c>
      <c r="C111">
        <v>42</v>
      </c>
      <c r="D111" t="s">
        <v>137</v>
      </c>
      <c r="E111">
        <v>21</v>
      </c>
      <c r="F111" s="2">
        <v>3593</v>
      </c>
      <c r="G111" s="2"/>
    </row>
    <row r="112" spans="1:7">
      <c r="A112" t="s">
        <v>118</v>
      </c>
      <c r="B112" t="s">
        <v>11</v>
      </c>
      <c r="C112">
        <v>55</v>
      </c>
      <c r="D112" t="s">
        <v>12</v>
      </c>
      <c r="E112">
        <v>34</v>
      </c>
      <c r="F112" s="2">
        <v>1652</v>
      </c>
      <c r="G112" s="2"/>
    </row>
    <row r="113" spans="1:7">
      <c r="A113" t="s">
        <v>119</v>
      </c>
      <c r="B113" t="s">
        <v>7</v>
      </c>
      <c r="C113">
        <v>59</v>
      </c>
      <c r="D113" t="s">
        <v>136</v>
      </c>
      <c r="E113">
        <v>38</v>
      </c>
      <c r="F113" s="2">
        <v>3799</v>
      </c>
      <c r="G113" s="2"/>
    </row>
    <row r="114" spans="1:7">
      <c r="A114" t="s">
        <v>120</v>
      </c>
      <c r="B114" t="s">
        <v>11</v>
      </c>
      <c r="C114">
        <v>28</v>
      </c>
      <c r="D114" t="s">
        <v>137</v>
      </c>
      <c r="E114">
        <v>7</v>
      </c>
      <c r="F114" s="2">
        <v>4018</v>
      </c>
      <c r="G114" s="2"/>
    </row>
    <row r="115" spans="1:7">
      <c r="A115" t="s">
        <v>121</v>
      </c>
      <c r="B115" t="s">
        <v>11</v>
      </c>
      <c r="C115">
        <v>45</v>
      </c>
      <c r="D115" t="s">
        <v>25</v>
      </c>
      <c r="E115">
        <v>24</v>
      </c>
      <c r="F115" s="2">
        <v>2629</v>
      </c>
      <c r="G115" s="2"/>
    </row>
    <row r="116" spans="1:7">
      <c r="A116" t="s">
        <v>122</v>
      </c>
      <c r="B116" t="s">
        <v>7</v>
      </c>
      <c r="C116">
        <v>34</v>
      </c>
      <c r="D116" t="s">
        <v>24</v>
      </c>
      <c r="E116">
        <v>13</v>
      </c>
      <c r="F116" s="2">
        <v>3531</v>
      </c>
      <c r="G116" s="2"/>
    </row>
    <row r="117" spans="1:7">
      <c r="A117" t="s">
        <v>123</v>
      </c>
      <c r="B117" t="s">
        <v>11</v>
      </c>
      <c r="C117">
        <v>43</v>
      </c>
      <c r="D117" t="s">
        <v>15</v>
      </c>
      <c r="E117">
        <v>22</v>
      </c>
      <c r="F117" s="2">
        <v>2066</v>
      </c>
      <c r="G117" s="2"/>
    </row>
    <row r="118" spans="1:7">
      <c r="A118" t="s">
        <v>124</v>
      </c>
      <c r="B118" t="s">
        <v>7</v>
      </c>
      <c r="C118">
        <v>34</v>
      </c>
      <c r="D118" t="s">
        <v>136</v>
      </c>
      <c r="E118">
        <v>13</v>
      </c>
      <c r="F118" s="2">
        <v>1931</v>
      </c>
      <c r="G118" s="2"/>
    </row>
    <row r="119" spans="1:7">
      <c r="A119" t="s">
        <v>125</v>
      </c>
      <c r="B119" t="s">
        <v>11</v>
      </c>
      <c r="C119">
        <v>23</v>
      </c>
      <c r="D119" t="s">
        <v>136</v>
      </c>
      <c r="E119">
        <v>2</v>
      </c>
      <c r="F119" s="2">
        <v>3122</v>
      </c>
      <c r="G119" s="2"/>
    </row>
    <row r="120" spans="1:7">
      <c r="A120" t="s">
        <v>126</v>
      </c>
      <c r="B120" t="s">
        <v>11</v>
      </c>
      <c r="C120">
        <v>49</v>
      </c>
      <c r="D120" t="s">
        <v>136</v>
      </c>
      <c r="E120">
        <v>28</v>
      </c>
      <c r="F120" s="2">
        <v>3761</v>
      </c>
      <c r="G120" s="2"/>
    </row>
    <row r="121" spans="1:7">
      <c r="A121" t="s">
        <v>127</v>
      </c>
      <c r="B121" t="s">
        <v>7</v>
      </c>
      <c r="C121">
        <v>22</v>
      </c>
      <c r="D121" t="s">
        <v>24</v>
      </c>
      <c r="E121">
        <v>1</v>
      </c>
      <c r="F121" s="2">
        <v>4224</v>
      </c>
      <c r="G121" s="2"/>
    </row>
    <row r="122" spans="1:7">
      <c r="A122" t="s">
        <v>128</v>
      </c>
      <c r="B122" t="s">
        <v>11</v>
      </c>
      <c r="C122">
        <v>51</v>
      </c>
      <c r="D122" t="s">
        <v>25</v>
      </c>
      <c r="E122">
        <v>30</v>
      </c>
      <c r="F122" s="2">
        <v>3949</v>
      </c>
      <c r="G122" s="2"/>
    </row>
    <row r="123" spans="1:7">
      <c r="A123" t="s">
        <v>129</v>
      </c>
      <c r="B123" t="s">
        <v>11</v>
      </c>
      <c r="C123">
        <v>33</v>
      </c>
      <c r="D123" t="s">
        <v>137</v>
      </c>
      <c r="E123">
        <v>12</v>
      </c>
      <c r="F123" s="2">
        <v>1552</v>
      </c>
      <c r="G123" s="2"/>
    </row>
    <row r="124" spans="1:7">
      <c r="A124" t="s">
        <v>130</v>
      </c>
      <c r="B124" t="s">
        <v>7</v>
      </c>
      <c r="C124">
        <v>32</v>
      </c>
      <c r="D124" t="s">
        <v>24</v>
      </c>
      <c r="E124">
        <v>11</v>
      </c>
      <c r="F124" s="2">
        <v>3707</v>
      </c>
      <c r="G124" s="2"/>
    </row>
    <row r="125" spans="1:7">
      <c r="A125" t="s">
        <v>131</v>
      </c>
      <c r="B125" t="s">
        <v>11</v>
      </c>
      <c r="C125">
        <v>24</v>
      </c>
      <c r="D125" t="s">
        <v>136</v>
      </c>
      <c r="E125">
        <v>3</v>
      </c>
      <c r="F125" s="2">
        <v>1608</v>
      </c>
      <c r="G125" s="2"/>
    </row>
    <row r="126" spans="1:7">
      <c r="A126" t="s">
        <v>132</v>
      </c>
      <c r="B126" t="s">
        <v>11</v>
      </c>
      <c r="C126">
        <v>21</v>
      </c>
      <c r="D126" t="s">
        <v>15</v>
      </c>
      <c r="E126">
        <v>1</v>
      </c>
      <c r="F126" s="2">
        <v>3615</v>
      </c>
      <c r="G126" s="2"/>
    </row>
    <row r="127" spans="1:7">
      <c r="A127" t="s">
        <v>133</v>
      </c>
      <c r="B127" t="s">
        <v>11</v>
      </c>
      <c r="C127">
        <v>34</v>
      </c>
      <c r="D127" t="s">
        <v>8</v>
      </c>
      <c r="E127">
        <v>13</v>
      </c>
      <c r="F127" s="2">
        <v>2307</v>
      </c>
      <c r="G127" s="2"/>
    </row>
    <row r="128" spans="1:7">
      <c r="A128" t="s">
        <v>134</v>
      </c>
      <c r="B128" t="s">
        <v>7</v>
      </c>
      <c r="C128">
        <v>35</v>
      </c>
      <c r="D128" t="s">
        <v>136</v>
      </c>
      <c r="E128">
        <v>14</v>
      </c>
      <c r="F128" s="2">
        <v>3928</v>
      </c>
      <c r="G128" s="2"/>
    </row>
    <row r="129" spans="1:7">
      <c r="A129" t="s">
        <v>135</v>
      </c>
      <c r="B129" t="s">
        <v>11</v>
      </c>
      <c r="C129">
        <v>33</v>
      </c>
      <c r="D129" t="s">
        <v>8</v>
      </c>
      <c r="E129">
        <v>12</v>
      </c>
      <c r="F129" s="2">
        <v>2690</v>
      </c>
      <c r="G129" s="2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9"/>
  <sheetViews>
    <sheetView workbookViewId="0">
      <selection activeCell="C8" sqref="C8:C9"/>
    </sheetView>
  </sheetViews>
  <sheetFormatPr defaultRowHeight="14.25"/>
  <cols>
    <col min="1" max="1" width="3" style="1" customWidth="1"/>
    <col min="2" max="2" width="33" style="1" customWidth="1"/>
    <col min="3" max="3" width="30" style="1" bestFit="1" customWidth="1"/>
    <col min="4" max="4" width="15.75" style="1" bestFit="1" customWidth="1"/>
    <col min="5" max="5" width="14.5" style="1" bestFit="1" customWidth="1"/>
    <col min="6" max="6" width="9" style="1"/>
    <col min="7" max="7" width="11.75" style="1" bestFit="1" customWidth="1"/>
    <col min="8" max="16384" width="9" style="1"/>
  </cols>
  <sheetData>
    <row r="1" spans="2:5" ht="15.75">
      <c r="B1" s="19" t="s">
        <v>177</v>
      </c>
      <c r="E1" s="3" t="s">
        <v>178</v>
      </c>
    </row>
    <row r="3" spans="2:5" ht="24" customHeight="1">
      <c r="B3" s="16" t="s">
        <v>176</v>
      </c>
      <c r="C3" s="18">
        <v>1000000</v>
      </c>
    </row>
    <row r="4" spans="2:5" ht="24" customHeight="1">
      <c r="B4" s="16" t="s">
        <v>174</v>
      </c>
      <c r="C4" s="17">
        <v>0.03</v>
      </c>
    </row>
    <row r="5" spans="2:5" ht="24" customHeight="1">
      <c r="B5" s="16" t="s">
        <v>179</v>
      </c>
      <c r="C5" s="16">
        <v>5</v>
      </c>
    </row>
    <row r="6" spans="2:5" ht="24" customHeight="1">
      <c r="B6" s="16" t="s">
        <v>175</v>
      </c>
      <c r="C6" s="34">
        <f>C3*(1+C4)^C5</f>
        <v>1159274.0742999997</v>
      </c>
    </row>
    <row r="8" spans="2:5">
      <c r="C8" s="72"/>
    </row>
    <row r="9" spans="2:5">
      <c r="C9" s="72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2"/>
  <sheetViews>
    <sheetView topLeftCell="A3" workbookViewId="0">
      <selection activeCell="E23" sqref="E23"/>
    </sheetView>
  </sheetViews>
  <sheetFormatPr defaultRowHeight="14.25"/>
  <cols>
    <col min="1" max="1" width="25" style="1" customWidth="1"/>
    <col min="2" max="2" width="8.5" style="1" customWidth="1"/>
    <col min="3" max="3" width="21.75" style="1" bestFit="1" customWidth="1"/>
    <col min="4" max="4" width="11.25" style="1" customWidth="1"/>
    <col min="5" max="5" width="14.25" style="1" customWidth="1"/>
    <col min="6" max="6" width="13.25" style="4" customWidth="1"/>
    <col min="7" max="16384" width="9" style="1"/>
  </cols>
  <sheetData>
    <row r="1" spans="1:8" ht="18">
      <c r="A1" s="30" t="s">
        <v>197</v>
      </c>
      <c r="E1" s="25" t="s">
        <v>196</v>
      </c>
      <c r="F1" s="26">
        <f ca="1">TODAY()</f>
        <v>43631</v>
      </c>
      <c r="H1" s="28" t="s">
        <v>199</v>
      </c>
    </row>
    <row r="2" spans="1:8" ht="20.25">
      <c r="A2" s="22"/>
      <c r="E2" s="23"/>
      <c r="F2" s="24"/>
    </row>
    <row r="3" spans="1:8" ht="45">
      <c r="A3" s="35" t="s">
        <v>190</v>
      </c>
      <c r="B3" s="35" t="s">
        <v>192</v>
      </c>
      <c r="C3" s="35" t="s">
        <v>190</v>
      </c>
      <c r="D3" s="35" t="s">
        <v>180</v>
      </c>
      <c r="E3" s="35" t="s">
        <v>198</v>
      </c>
      <c r="F3" s="36" t="s">
        <v>195</v>
      </c>
    </row>
    <row r="4" spans="1:8">
      <c r="A4" s="1" t="s">
        <v>185</v>
      </c>
      <c r="B4" s="1" t="s">
        <v>193</v>
      </c>
      <c r="C4" s="1" t="str">
        <f>TRIM(A4)</f>
        <v>SZZ Szczecin</v>
      </c>
      <c r="D4" s="4" t="str">
        <f>LEFT(C4,3)</f>
        <v>SZZ</v>
      </c>
      <c r="E4" s="21">
        <v>412000</v>
      </c>
      <c r="F4" s="4">
        <f>_xlfn.RANK.EQ(E4,$E$4:$E$18)</f>
        <v>9</v>
      </c>
    </row>
    <row r="5" spans="1:8">
      <c r="A5" s="1" t="s">
        <v>188</v>
      </c>
      <c r="B5" s="1" t="s">
        <v>194</v>
      </c>
      <c r="C5" s="54" t="str">
        <f t="shared" ref="C5:C18" si="0">TRIM(A5)</f>
        <v>RDO Radom</v>
      </c>
      <c r="D5" s="4" t="str">
        <f t="shared" ref="D5:D18" si="1">LEFT(C5,3)</f>
        <v>RDO</v>
      </c>
      <c r="E5" s="21">
        <v>500</v>
      </c>
      <c r="F5" s="4">
        <f t="shared" ref="F5:F18" si="2">_xlfn.RANK.EQ(E5,$E$4:$E$18)</f>
        <v>14</v>
      </c>
    </row>
    <row r="6" spans="1:8">
      <c r="A6" s="1" t="s">
        <v>181</v>
      </c>
      <c r="B6" s="1" t="s">
        <v>194</v>
      </c>
      <c r="C6" s="54" t="str">
        <f t="shared" si="0"/>
        <v>KRK Kraków</v>
      </c>
      <c r="D6" s="4" t="str">
        <f t="shared" si="1"/>
        <v>KRK</v>
      </c>
      <c r="E6" s="21">
        <v>4221171</v>
      </c>
      <c r="F6" s="4">
        <f t="shared" si="2"/>
        <v>2</v>
      </c>
    </row>
    <row r="7" spans="1:8">
      <c r="A7" s="1" t="s">
        <v>191</v>
      </c>
      <c r="B7" s="1" t="s">
        <v>193</v>
      </c>
      <c r="C7" s="54" t="str">
        <f t="shared" si="0"/>
        <v>WMI Warszawa Modlin</v>
      </c>
      <c r="D7" s="4" t="str">
        <f t="shared" si="1"/>
        <v>WMI</v>
      </c>
      <c r="E7" s="21">
        <v>2588175</v>
      </c>
      <c r="F7" s="4">
        <f t="shared" si="2"/>
        <v>5</v>
      </c>
    </row>
    <row r="8" spans="1:8">
      <c r="A8" s="1" t="s">
        <v>184</v>
      </c>
      <c r="B8" s="1" t="s">
        <v>193</v>
      </c>
      <c r="C8" s="54" t="str">
        <f t="shared" si="0"/>
        <v>POZ Poznań</v>
      </c>
      <c r="D8" s="4" t="str">
        <f t="shared" si="1"/>
        <v>POZ</v>
      </c>
      <c r="E8" s="21">
        <v>1500641</v>
      </c>
      <c r="F8" s="4">
        <f t="shared" si="2"/>
        <v>7</v>
      </c>
    </row>
    <row r="9" spans="1:8">
      <c r="A9" s="1" t="s">
        <v>186</v>
      </c>
      <c r="B9" s="1" t="s">
        <v>194</v>
      </c>
      <c r="C9" s="54" t="str">
        <f t="shared" si="0"/>
        <v>LCJ Łódź</v>
      </c>
      <c r="D9" s="4" t="str">
        <f t="shared" si="1"/>
        <v>LCJ</v>
      </c>
      <c r="E9" s="21">
        <v>287629</v>
      </c>
      <c r="F9" s="4">
        <f t="shared" si="2"/>
        <v>11</v>
      </c>
    </row>
    <row r="10" spans="1:8">
      <c r="A10" s="1" t="s">
        <v>203</v>
      </c>
      <c r="B10" s="1" t="s">
        <v>194</v>
      </c>
      <c r="C10" s="54" t="str">
        <f t="shared" si="0"/>
        <v>RZE Rzeszów</v>
      </c>
      <c r="D10" s="4" t="str">
        <f t="shared" si="1"/>
        <v>RZE</v>
      </c>
      <c r="E10" s="21">
        <v>645214</v>
      </c>
      <c r="F10" s="4">
        <f t="shared" si="2"/>
        <v>8</v>
      </c>
    </row>
    <row r="11" spans="1:8">
      <c r="A11" s="1" t="s">
        <v>204</v>
      </c>
      <c r="B11" s="1" t="s">
        <v>193</v>
      </c>
      <c r="C11" s="54" t="str">
        <f t="shared" si="0"/>
        <v>IEG Zielona Góra</v>
      </c>
      <c r="D11" s="4" t="str">
        <f t="shared" si="1"/>
        <v>IEG</v>
      </c>
      <c r="E11" s="21">
        <v>17106</v>
      </c>
      <c r="F11" s="4">
        <f t="shared" si="2"/>
        <v>13</v>
      </c>
    </row>
    <row r="12" spans="1:8">
      <c r="A12" s="1" t="s">
        <v>182</v>
      </c>
      <c r="B12" s="1" t="s">
        <v>194</v>
      </c>
      <c r="C12" s="54" t="str">
        <f t="shared" si="0"/>
        <v>KTW Katowice</v>
      </c>
      <c r="D12" s="4" t="str">
        <f t="shared" si="1"/>
        <v>KTW</v>
      </c>
      <c r="E12" s="21">
        <v>3069531</v>
      </c>
      <c r="F12" s="4">
        <f t="shared" si="2"/>
        <v>4</v>
      </c>
    </row>
    <row r="13" spans="1:8">
      <c r="A13" s="1" t="s">
        <v>189</v>
      </c>
      <c r="B13" s="1" t="s">
        <v>193</v>
      </c>
      <c r="C13" s="54" t="str">
        <f t="shared" si="0"/>
        <v>SZY Olsztyn</v>
      </c>
      <c r="D13" s="4" t="str">
        <f t="shared" si="1"/>
        <v>SZY</v>
      </c>
      <c r="E13" s="21">
        <v>0</v>
      </c>
      <c r="F13" s="4">
        <f t="shared" si="2"/>
        <v>15</v>
      </c>
    </row>
    <row r="14" spans="1:8">
      <c r="A14" s="1" t="s">
        <v>183</v>
      </c>
      <c r="B14" s="1" t="s">
        <v>194</v>
      </c>
      <c r="C14" s="54" t="str">
        <f t="shared" si="0"/>
        <v>WRO Wrocław</v>
      </c>
      <c r="D14" s="4" t="str">
        <f t="shared" si="1"/>
        <v>WRO</v>
      </c>
      <c r="E14" s="21">
        <v>2320676</v>
      </c>
      <c r="F14" s="4">
        <f t="shared" si="2"/>
        <v>6</v>
      </c>
    </row>
    <row r="15" spans="1:8">
      <c r="A15" s="1" t="s">
        <v>205</v>
      </c>
      <c r="B15" s="1" t="s">
        <v>193</v>
      </c>
      <c r="C15" s="54" t="str">
        <f t="shared" si="0"/>
        <v>BZG Bydgoszcz</v>
      </c>
      <c r="D15" s="4" t="str">
        <f t="shared" si="1"/>
        <v>BZG</v>
      </c>
      <c r="E15" s="21">
        <v>341061</v>
      </c>
      <c r="F15" s="4">
        <f t="shared" si="2"/>
        <v>10</v>
      </c>
    </row>
    <row r="16" spans="1:8">
      <c r="A16" s="1" t="s">
        <v>187</v>
      </c>
      <c r="B16" s="1" t="s">
        <v>194</v>
      </c>
      <c r="C16" s="54" t="str">
        <f t="shared" si="0"/>
        <v>LUZ Lublin</v>
      </c>
      <c r="D16" s="4" t="str">
        <f t="shared" si="1"/>
        <v>LUZ</v>
      </c>
      <c r="E16" s="21">
        <v>265021</v>
      </c>
      <c r="F16" s="4">
        <f t="shared" si="2"/>
        <v>12</v>
      </c>
    </row>
    <row r="17" spans="1:6">
      <c r="A17" s="1" t="s">
        <v>206</v>
      </c>
      <c r="B17" s="1" t="s">
        <v>193</v>
      </c>
      <c r="C17" s="54" t="str">
        <f t="shared" si="0"/>
        <v>GDN Gdańsk</v>
      </c>
      <c r="D17" s="4" t="str">
        <f t="shared" si="1"/>
        <v>GDN</v>
      </c>
      <c r="E17" s="21">
        <v>3709893</v>
      </c>
      <c r="F17" s="4">
        <f t="shared" si="2"/>
        <v>3</v>
      </c>
    </row>
    <row r="18" spans="1:6">
      <c r="A18" s="1" t="s">
        <v>207</v>
      </c>
      <c r="B18" s="1" t="s">
        <v>193</v>
      </c>
      <c r="C18" s="54" t="str">
        <f t="shared" si="0"/>
        <v>WAW Warszawa Okęcie</v>
      </c>
      <c r="D18" s="4" t="str">
        <f t="shared" si="1"/>
        <v>WAW</v>
      </c>
      <c r="E18" s="29">
        <v>11219837</v>
      </c>
      <c r="F18" s="4">
        <f t="shared" si="2"/>
        <v>1</v>
      </c>
    </row>
    <row r="19" spans="1:6">
      <c r="D19" s="4"/>
      <c r="E19" s="29"/>
    </row>
    <row r="20" spans="1:6" ht="18.75" customHeight="1">
      <c r="C20" s="62" t="s">
        <v>200</v>
      </c>
      <c r="D20" s="62"/>
      <c r="E20" s="27">
        <f>SUM(E4:E18)</f>
        <v>30598455</v>
      </c>
    </row>
    <row r="21" spans="1:6" ht="18.75" customHeight="1">
      <c r="C21" s="62" t="s">
        <v>201</v>
      </c>
      <c r="D21" s="62"/>
      <c r="E21" s="27">
        <f>SUMIF($B$4:$B$18,"Północ",$E$4:$E$18)</f>
        <v>19788713</v>
      </c>
    </row>
    <row r="22" spans="1:6" ht="18.75" customHeight="1">
      <c r="C22" s="62" t="s">
        <v>202</v>
      </c>
      <c r="D22" s="62"/>
      <c r="E22" s="27">
        <f>SUMIF($B$4:$B$18,"Południe",$E$4:$E$18)</f>
        <v>10809742</v>
      </c>
    </row>
  </sheetData>
  <mergeCells count="3">
    <mergeCell ref="C20:D20"/>
    <mergeCell ref="C21:D21"/>
    <mergeCell ref="C22:D2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93"/>
  <sheetViews>
    <sheetView zoomScaleNormal="100" workbookViewId="0">
      <selection activeCell="E4" sqref="E4:E193"/>
    </sheetView>
  </sheetViews>
  <sheetFormatPr defaultRowHeight="14.25"/>
  <cols>
    <col min="1" max="1" width="14.875" bestFit="1" customWidth="1"/>
    <col min="2" max="2" width="15.875" bestFit="1" customWidth="1"/>
    <col min="3" max="3" width="24" style="1" bestFit="1" customWidth="1"/>
    <col min="4" max="4" width="14.375" style="4" bestFit="1" customWidth="1"/>
    <col min="5" max="5" width="14.875" style="4" customWidth="1"/>
    <col min="6" max="6" width="15.25" bestFit="1" customWidth="1"/>
  </cols>
  <sheetData>
    <row r="1" spans="1:7" s="1" customFormat="1" ht="18">
      <c r="A1" s="30" t="s">
        <v>402</v>
      </c>
      <c r="C1" s="25" t="s">
        <v>405</v>
      </c>
      <c r="D1" s="63">
        <f ca="1">NOW()</f>
        <v>43631.582975347221</v>
      </c>
      <c r="E1" s="64"/>
      <c r="G1" s="28" t="s">
        <v>404</v>
      </c>
    </row>
    <row r="2" spans="1:7" s="1" customFormat="1">
      <c r="D2" s="4"/>
      <c r="E2" s="4"/>
    </row>
    <row r="3" spans="1:7" ht="18.75" customHeight="1">
      <c r="A3" s="50" t="s">
        <v>0</v>
      </c>
      <c r="B3" s="50" t="s">
        <v>208</v>
      </c>
      <c r="C3" s="50" t="s">
        <v>400</v>
      </c>
      <c r="D3" s="36" t="s">
        <v>401</v>
      </c>
      <c r="E3" s="36" t="s">
        <v>403</v>
      </c>
    </row>
    <row r="4" spans="1:7">
      <c r="A4" s="38" t="s">
        <v>53</v>
      </c>
      <c r="B4" s="38" t="s">
        <v>209</v>
      </c>
      <c r="C4" s="38" t="str">
        <f>B4&amp;" "&amp;A4</f>
        <v>Jan Górski</v>
      </c>
      <c r="D4" s="49">
        <v>35512</v>
      </c>
      <c r="E4" s="4">
        <f>YEAR(D4)</f>
        <v>1997</v>
      </c>
    </row>
    <row r="5" spans="1:7">
      <c r="A5" s="38" t="s">
        <v>210</v>
      </c>
      <c r="B5" s="38" t="s">
        <v>211</v>
      </c>
      <c r="C5" s="38" t="str">
        <f t="shared" ref="C5:C68" si="0">B5&amp;" "&amp;A5</f>
        <v>Dariusz Roszak</v>
      </c>
      <c r="D5" s="49">
        <v>36587</v>
      </c>
      <c r="E5" s="4">
        <f t="shared" ref="E5:E68" si="1">YEAR(D5)</f>
        <v>2000</v>
      </c>
    </row>
    <row r="6" spans="1:7">
      <c r="A6" s="38" t="s">
        <v>212</v>
      </c>
      <c r="B6" s="38" t="s">
        <v>213</v>
      </c>
      <c r="C6" s="38" t="str">
        <f t="shared" si="0"/>
        <v>Paweł Cebula</v>
      </c>
      <c r="D6" s="49">
        <v>33075</v>
      </c>
      <c r="E6" s="4">
        <f t="shared" si="1"/>
        <v>1990</v>
      </c>
    </row>
    <row r="7" spans="1:7">
      <c r="A7" s="38" t="s">
        <v>120</v>
      </c>
      <c r="B7" s="38" t="s">
        <v>307</v>
      </c>
      <c r="C7" s="38" t="str">
        <f t="shared" si="0"/>
        <v>Aleksander Terlecki</v>
      </c>
      <c r="D7" s="49">
        <v>34868</v>
      </c>
      <c r="E7" s="4">
        <f t="shared" si="1"/>
        <v>1995</v>
      </c>
    </row>
    <row r="8" spans="1:7">
      <c r="A8" s="38" t="s">
        <v>214</v>
      </c>
      <c r="B8" s="38" t="s">
        <v>215</v>
      </c>
      <c r="C8" s="38" t="str">
        <f t="shared" si="0"/>
        <v>Zbigniew Wojtkowski</v>
      </c>
      <c r="D8" s="49">
        <v>35957</v>
      </c>
      <c r="E8" s="4">
        <f t="shared" si="1"/>
        <v>1998</v>
      </c>
    </row>
    <row r="9" spans="1:7">
      <c r="A9" s="38" t="s">
        <v>216</v>
      </c>
      <c r="B9" s="38" t="s">
        <v>217</v>
      </c>
      <c r="C9" s="38" t="str">
        <f t="shared" si="0"/>
        <v>Grzegorz Rębek</v>
      </c>
      <c r="D9" s="49">
        <v>35332</v>
      </c>
      <c r="E9" s="4">
        <f t="shared" si="1"/>
        <v>1996</v>
      </c>
    </row>
    <row r="10" spans="1:7">
      <c r="A10" s="38" t="s">
        <v>218</v>
      </c>
      <c r="B10" s="38" t="s">
        <v>219</v>
      </c>
      <c r="C10" s="38" t="str">
        <f t="shared" si="0"/>
        <v>Roman Sławecki</v>
      </c>
      <c r="D10" s="49">
        <v>33568</v>
      </c>
      <c r="E10" s="4">
        <f t="shared" si="1"/>
        <v>1991</v>
      </c>
    </row>
    <row r="11" spans="1:7">
      <c r="A11" s="38" t="s">
        <v>220</v>
      </c>
      <c r="B11" s="38" t="s">
        <v>221</v>
      </c>
      <c r="C11" s="38" t="str">
        <f t="shared" si="0"/>
        <v>Jarosław Deptuła</v>
      </c>
      <c r="D11" s="49">
        <v>34600</v>
      </c>
      <c r="E11" s="4">
        <f t="shared" si="1"/>
        <v>1994</v>
      </c>
    </row>
    <row r="12" spans="1:7">
      <c r="A12" s="38" t="s">
        <v>222</v>
      </c>
      <c r="B12" s="38" t="s">
        <v>223</v>
      </c>
      <c r="C12" s="38" t="str">
        <f t="shared" si="0"/>
        <v>Józef Szczerba</v>
      </c>
      <c r="D12" s="49">
        <v>34133</v>
      </c>
      <c r="E12" s="4">
        <f t="shared" si="1"/>
        <v>1993</v>
      </c>
    </row>
    <row r="13" spans="1:7">
      <c r="A13" s="38" t="s">
        <v>224</v>
      </c>
      <c r="B13" s="38" t="s">
        <v>225</v>
      </c>
      <c r="C13" s="38" t="str">
        <f t="shared" si="0"/>
        <v>Krzysztof Karski</v>
      </c>
      <c r="D13" s="49">
        <v>33661</v>
      </c>
      <c r="E13" s="4">
        <f t="shared" si="1"/>
        <v>1992</v>
      </c>
    </row>
    <row r="14" spans="1:7">
      <c r="A14" s="38" t="s">
        <v>226</v>
      </c>
      <c r="B14" s="38" t="s">
        <v>225</v>
      </c>
      <c r="C14" s="38" t="str">
        <f t="shared" si="0"/>
        <v>Krzysztof Rusiecki</v>
      </c>
      <c r="D14" s="49">
        <v>34191</v>
      </c>
      <c r="E14" s="4">
        <f t="shared" si="1"/>
        <v>1993</v>
      </c>
    </row>
    <row r="15" spans="1:7">
      <c r="A15" s="38" t="s">
        <v>227</v>
      </c>
      <c r="B15" s="38" t="s">
        <v>209</v>
      </c>
      <c r="C15" s="38" t="str">
        <f t="shared" si="0"/>
        <v>Jan Pisalski</v>
      </c>
      <c r="D15" s="49">
        <v>35101</v>
      </c>
      <c r="E15" s="4">
        <f t="shared" si="1"/>
        <v>1996</v>
      </c>
    </row>
    <row r="16" spans="1:7">
      <c r="A16" s="38" t="s">
        <v>228</v>
      </c>
      <c r="B16" s="38" t="s">
        <v>217</v>
      </c>
      <c r="C16" s="38" t="str">
        <f t="shared" si="0"/>
        <v>Grzegorz Wrona</v>
      </c>
      <c r="D16" s="49">
        <v>32928</v>
      </c>
      <c r="E16" s="4">
        <f t="shared" si="1"/>
        <v>1990</v>
      </c>
    </row>
    <row r="17" spans="1:7">
      <c r="A17" s="38" t="s">
        <v>229</v>
      </c>
      <c r="B17" s="38" t="s">
        <v>221</v>
      </c>
      <c r="C17" s="38" t="str">
        <f t="shared" si="0"/>
        <v>Jarosław Ross</v>
      </c>
      <c r="D17" s="49">
        <v>36426</v>
      </c>
      <c r="E17" s="4">
        <f t="shared" si="1"/>
        <v>1999</v>
      </c>
    </row>
    <row r="18" spans="1:7">
      <c r="A18" s="38" t="s">
        <v>230</v>
      </c>
      <c r="B18" s="38" t="s">
        <v>231</v>
      </c>
      <c r="C18" s="38" t="str">
        <f t="shared" si="0"/>
        <v>Joanna Dąbrowska</v>
      </c>
      <c r="D18" s="49">
        <v>34873</v>
      </c>
      <c r="E18" s="4">
        <f t="shared" si="1"/>
        <v>1995</v>
      </c>
      <c r="F18" s="1"/>
    </row>
    <row r="19" spans="1:7">
      <c r="A19" s="38" t="s">
        <v>232</v>
      </c>
      <c r="B19" s="38" t="s">
        <v>233</v>
      </c>
      <c r="C19" s="38" t="str">
        <f t="shared" si="0"/>
        <v>Stanisław Ćwierz</v>
      </c>
      <c r="D19" s="49">
        <v>33974</v>
      </c>
      <c r="E19" s="4">
        <f t="shared" si="1"/>
        <v>1993</v>
      </c>
      <c r="F19" s="1"/>
    </row>
    <row r="20" spans="1:7">
      <c r="A20" s="38" t="s">
        <v>234</v>
      </c>
      <c r="B20" s="38" t="s">
        <v>235</v>
      </c>
      <c r="C20" s="38" t="str">
        <f t="shared" si="0"/>
        <v>Jerzy Karpiński</v>
      </c>
      <c r="D20" s="49">
        <v>35043</v>
      </c>
      <c r="E20" s="4">
        <f t="shared" si="1"/>
        <v>1995</v>
      </c>
      <c r="F20" s="1"/>
      <c r="G20" s="20"/>
    </row>
    <row r="21" spans="1:7">
      <c r="A21" s="38" t="s">
        <v>236</v>
      </c>
      <c r="B21" s="38" t="s">
        <v>237</v>
      </c>
      <c r="C21" s="38" t="str">
        <f t="shared" si="0"/>
        <v>Zdzisława Sławiak</v>
      </c>
      <c r="D21" s="49">
        <v>34713</v>
      </c>
      <c r="E21" s="4">
        <f t="shared" si="1"/>
        <v>1995</v>
      </c>
      <c r="F21" s="1"/>
    </row>
    <row r="22" spans="1:7">
      <c r="A22" s="38" t="s">
        <v>238</v>
      </c>
      <c r="B22" s="38" t="s">
        <v>239</v>
      </c>
      <c r="C22" s="38" t="str">
        <f t="shared" si="0"/>
        <v>Stefan Adamczyk</v>
      </c>
      <c r="D22" s="49">
        <v>34683</v>
      </c>
      <c r="E22" s="4">
        <f t="shared" si="1"/>
        <v>1994</v>
      </c>
    </row>
    <row r="23" spans="1:7">
      <c r="A23" s="38" t="s">
        <v>240</v>
      </c>
      <c r="B23" s="38" t="s">
        <v>217</v>
      </c>
      <c r="C23" s="38" t="str">
        <f t="shared" si="0"/>
        <v>Grzegorz Kosecki</v>
      </c>
      <c r="D23" s="49">
        <v>36421</v>
      </c>
      <c r="E23" s="4">
        <f t="shared" si="1"/>
        <v>1999</v>
      </c>
    </row>
    <row r="24" spans="1:7">
      <c r="A24" s="38" t="s">
        <v>241</v>
      </c>
      <c r="B24" s="38" t="s">
        <v>242</v>
      </c>
      <c r="C24" s="38" t="str">
        <f t="shared" si="0"/>
        <v>Lena Zuba</v>
      </c>
      <c r="D24" s="49">
        <v>35905</v>
      </c>
      <c r="E24" s="4">
        <f t="shared" si="1"/>
        <v>1998</v>
      </c>
    </row>
    <row r="25" spans="1:7">
      <c r="A25" s="38" t="s">
        <v>243</v>
      </c>
      <c r="B25" s="38" t="s">
        <v>244</v>
      </c>
      <c r="C25" s="38" t="str">
        <f t="shared" si="0"/>
        <v>Wojciech Babalski</v>
      </c>
      <c r="D25" s="49">
        <v>35562</v>
      </c>
      <c r="E25" s="4">
        <f t="shared" si="1"/>
        <v>1997</v>
      </c>
    </row>
    <row r="26" spans="1:7">
      <c r="A26" s="38" t="s">
        <v>245</v>
      </c>
      <c r="B26" s="38" t="s">
        <v>246</v>
      </c>
      <c r="C26" s="38" t="str">
        <f t="shared" si="0"/>
        <v>Teresa Hibner</v>
      </c>
      <c r="D26" s="49">
        <v>35572</v>
      </c>
      <c r="E26" s="4">
        <f t="shared" si="1"/>
        <v>1997</v>
      </c>
    </row>
    <row r="27" spans="1:7">
      <c r="A27" s="38" t="s">
        <v>247</v>
      </c>
      <c r="B27" s="38" t="s">
        <v>248</v>
      </c>
      <c r="C27" s="38" t="str">
        <f t="shared" si="0"/>
        <v>Bożena Janowska</v>
      </c>
      <c r="D27" s="49">
        <v>34964</v>
      </c>
      <c r="E27" s="4">
        <f t="shared" si="1"/>
        <v>1995</v>
      </c>
    </row>
    <row r="28" spans="1:7">
      <c r="A28" s="38" t="s">
        <v>249</v>
      </c>
      <c r="B28" s="38" t="s">
        <v>250</v>
      </c>
      <c r="C28" s="38" t="str">
        <f t="shared" si="0"/>
        <v>Krystyna Okła-Drewnowicz</v>
      </c>
      <c r="D28" s="49">
        <v>36532</v>
      </c>
      <c r="E28" s="4">
        <f t="shared" si="1"/>
        <v>2000</v>
      </c>
    </row>
    <row r="29" spans="1:7">
      <c r="A29" s="38" t="s">
        <v>251</v>
      </c>
      <c r="B29" s="38" t="s">
        <v>406</v>
      </c>
      <c r="C29" s="38" t="str">
        <f t="shared" si="0"/>
        <v>Gabriela Pierzchała</v>
      </c>
      <c r="D29" s="49">
        <v>34041</v>
      </c>
      <c r="E29" s="4">
        <f t="shared" si="1"/>
        <v>1993</v>
      </c>
    </row>
    <row r="30" spans="1:7">
      <c r="A30" s="38" t="s">
        <v>30</v>
      </c>
      <c r="B30" s="38" t="s">
        <v>252</v>
      </c>
      <c r="C30" s="38" t="str">
        <f t="shared" si="0"/>
        <v>Ewa Baranowska</v>
      </c>
      <c r="D30" s="49">
        <v>34397</v>
      </c>
      <c r="E30" s="4">
        <f t="shared" si="1"/>
        <v>1994</v>
      </c>
    </row>
    <row r="31" spans="1:7">
      <c r="A31" s="38" t="s">
        <v>253</v>
      </c>
      <c r="B31" s="38" t="s">
        <v>254</v>
      </c>
      <c r="C31" s="38" t="str">
        <f t="shared" si="0"/>
        <v>Elżbieta Sikora</v>
      </c>
      <c r="D31" s="49">
        <v>34173</v>
      </c>
      <c r="E31" s="4">
        <f t="shared" si="1"/>
        <v>1993</v>
      </c>
    </row>
    <row r="32" spans="1:7">
      <c r="A32" s="38" t="s">
        <v>255</v>
      </c>
      <c r="B32" s="38" t="s">
        <v>209</v>
      </c>
      <c r="C32" s="38" t="str">
        <f t="shared" si="0"/>
        <v>Jan Rakoczy</v>
      </c>
      <c r="D32" s="49">
        <v>33625</v>
      </c>
      <c r="E32" s="4">
        <f t="shared" si="1"/>
        <v>1992</v>
      </c>
    </row>
    <row r="33" spans="1:5">
      <c r="A33" s="38" t="s">
        <v>256</v>
      </c>
      <c r="B33" s="38" t="s">
        <v>257</v>
      </c>
      <c r="C33" s="38" t="str">
        <f t="shared" si="0"/>
        <v>Andrzej Ołdakowski</v>
      </c>
      <c r="D33" s="49">
        <v>35033</v>
      </c>
      <c r="E33" s="4">
        <f t="shared" si="1"/>
        <v>1995</v>
      </c>
    </row>
    <row r="34" spans="1:5">
      <c r="A34" s="38" t="s">
        <v>258</v>
      </c>
      <c r="B34" s="38" t="s">
        <v>259</v>
      </c>
      <c r="C34" s="38" t="str">
        <f t="shared" si="0"/>
        <v>Jacek Jaros</v>
      </c>
      <c r="D34" s="49">
        <v>33823</v>
      </c>
      <c r="E34" s="4">
        <f t="shared" si="1"/>
        <v>1992</v>
      </c>
    </row>
    <row r="35" spans="1:5">
      <c r="A35" s="38" t="s">
        <v>30</v>
      </c>
      <c r="B35" s="38" t="s">
        <v>260</v>
      </c>
      <c r="C35" s="38" t="str">
        <f t="shared" si="0"/>
        <v>Urszula Baranowska</v>
      </c>
      <c r="D35" s="49">
        <v>36012</v>
      </c>
      <c r="E35" s="4">
        <f t="shared" si="1"/>
        <v>1998</v>
      </c>
    </row>
    <row r="36" spans="1:5">
      <c r="A36" s="38" t="s">
        <v>261</v>
      </c>
      <c r="B36" s="38" t="s">
        <v>262</v>
      </c>
      <c r="C36" s="38" t="str">
        <f t="shared" si="0"/>
        <v>Mirosława Masłowska</v>
      </c>
      <c r="D36" s="49">
        <v>33295</v>
      </c>
      <c r="E36" s="4">
        <f t="shared" si="1"/>
        <v>1991</v>
      </c>
    </row>
    <row r="37" spans="1:5">
      <c r="A37" s="38" t="s">
        <v>263</v>
      </c>
      <c r="B37" s="38" t="s">
        <v>264</v>
      </c>
      <c r="C37" s="38" t="str">
        <f t="shared" si="0"/>
        <v>Magdalena Fabisiak</v>
      </c>
      <c r="D37" s="49">
        <v>36503</v>
      </c>
      <c r="E37" s="4">
        <f t="shared" si="1"/>
        <v>1999</v>
      </c>
    </row>
    <row r="38" spans="1:5">
      <c r="A38" s="38" t="s">
        <v>265</v>
      </c>
      <c r="B38" s="38" t="s">
        <v>266</v>
      </c>
      <c r="C38" s="38" t="str">
        <f t="shared" si="0"/>
        <v>Michał Buła</v>
      </c>
      <c r="D38" s="49">
        <v>33231</v>
      </c>
      <c r="E38" s="4">
        <f t="shared" si="1"/>
        <v>1990</v>
      </c>
    </row>
    <row r="39" spans="1:5">
      <c r="A39" s="38" t="s">
        <v>267</v>
      </c>
      <c r="B39" s="38" t="s">
        <v>254</v>
      </c>
      <c r="C39" s="38" t="str">
        <f t="shared" si="0"/>
        <v>Elżbieta Wargocka</v>
      </c>
      <c r="D39" s="49">
        <v>33675</v>
      </c>
      <c r="E39" s="4">
        <f t="shared" si="1"/>
        <v>1992</v>
      </c>
    </row>
    <row r="40" spans="1:5">
      <c r="A40" s="38" t="s">
        <v>268</v>
      </c>
      <c r="B40" s="38" t="s">
        <v>269</v>
      </c>
      <c r="C40" s="38" t="str">
        <f t="shared" si="0"/>
        <v>Marek Krupa</v>
      </c>
      <c r="D40" s="49">
        <v>36089</v>
      </c>
      <c r="E40" s="4">
        <f t="shared" si="1"/>
        <v>1998</v>
      </c>
    </row>
    <row r="41" spans="1:5">
      <c r="A41" s="38" t="s">
        <v>270</v>
      </c>
      <c r="B41" s="38" t="s">
        <v>259</v>
      </c>
      <c r="C41" s="38" t="str">
        <f t="shared" si="0"/>
        <v>Jacek Kwitek</v>
      </c>
      <c r="D41" s="49">
        <v>34857</v>
      </c>
      <c r="E41" s="4">
        <f t="shared" si="1"/>
        <v>1995</v>
      </c>
    </row>
    <row r="42" spans="1:5">
      <c r="A42" s="38" t="s">
        <v>271</v>
      </c>
      <c r="B42" s="38" t="s">
        <v>215</v>
      </c>
      <c r="C42" s="38" t="str">
        <f t="shared" si="0"/>
        <v>Zbigniew Szarama</v>
      </c>
      <c r="D42" s="49">
        <v>35736</v>
      </c>
      <c r="E42" s="4">
        <f t="shared" si="1"/>
        <v>1997</v>
      </c>
    </row>
    <row r="43" spans="1:5">
      <c r="A43" s="38" t="s">
        <v>272</v>
      </c>
      <c r="B43" s="38" t="s">
        <v>273</v>
      </c>
      <c r="C43" s="38" t="str">
        <f t="shared" si="0"/>
        <v>Waldemar Skorupa</v>
      </c>
      <c r="D43" s="49">
        <v>35445</v>
      </c>
      <c r="E43" s="4">
        <f t="shared" si="1"/>
        <v>1997</v>
      </c>
    </row>
    <row r="44" spans="1:5">
      <c r="A44" s="38" t="s">
        <v>274</v>
      </c>
      <c r="B44" s="38" t="s">
        <v>269</v>
      </c>
      <c r="C44" s="38" t="str">
        <f t="shared" si="0"/>
        <v>Marek Janik</v>
      </c>
      <c r="D44" s="49">
        <v>35400</v>
      </c>
      <c r="E44" s="4">
        <f t="shared" si="1"/>
        <v>1996</v>
      </c>
    </row>
    <row r="45" spans="1:5">
      <c r="A45" s="38" t="s">
        <v>275</v>
      </c>
      <c r="B45" s="38" t="s">
        <v>276</v>
      </c>
      <c r="C45" s="38" t="str">
        <f t="shared" si="0"/>
        <v>Norbert Halicki</v>
      </c>
      <c r="D45" s="49">
        <v>33661</v>
      </c>
      <c r="E45" s="4">
        <f t="shared" si="1"/>
        <v>1992</v>
      </c>
    </row>
    <row r="46" spans="1:5">
      <c r="A46" s="38" t="s">
        <v>277</v>
      </c>
      <c r="B46" s="38" t="s">
        <v>217</v>
      </c>
      <c r="C46" s="38" t="str">
        <f t="shared" si="0"/>
        <v>Grzegorz Ryszka</v>
      </c>
      <c r="D46" s="49">
        <v>34915</v>
      </c>
      <c r="E46" s="4">
        <f t="shared" si="1"/>
        <v>1995</v>
      </c>
    </row>
    <row r="47" spans="1:5">
      <c r="A47" s="38" t="s">
        <v>278</v>
      </c>
      <c r="B47" s="38" t="s">
        <v>279</v>
      </c>
      <c r="C47" s="38" t="str">
        <f t="shared" si="0"/>
        <v>Adam Brejza</v>
      </c>
      <c r="D47" s="49">
        <v>33041</v>
      </c>
      <c r="E47" s="4">
        <f t="shared" si="1"/>
        <v>1990</v>
      </c>
    </row>
    <row r="48" spans="1:5">
      <c r="A48" s="38" t="s">
        <v>280</v>
      </c>
      <c r="B48" s="38" t="s">
        <v>248</v>
      </c>
      <c r="C48" s="38" t="str">
        <f t="shared" si="0"/>
        <v>Bożena Zakrzewska</v>
      </c>
      <c r="D48" s="49">
        <v>33665</v>
      </c>
      <c r="E48" s="4">
        <f t="shared" si="1"/>
        <v>1992</v>
      </c>
    </row>
    <row r="49" spans="1:5">
      <c r="A49" s="38" t="s">
        <v>281</v>
      </c>
      <c r="B49" s="38" t="s">
        <v>282</v>
      </c>
      <c r="C49" s="38" t="str">
        <f t="shared" si="0"/>
        <v>Leszek Czuma</v>
      </c>
      <c r="D49" s="49">
        <v>33233</v>
      </c>
      <c r="E49" s="4">
        <f t="shared" si="1"/>
        <v>1990</v>
      </c>
    </row>
    <row r="50" spans="1:5">
      <c r="A50" s="38" t="s">
        <v>283</v>
      </c>
      <c r="B50" s="38" t="s">
        <v>284</v>
      </c>
      <c r="C50" s="38" t="str">
        <f t="shared" si="0"/>
        <v>Maria Guzowska</v>
      </c>
      <c r="D50" s="49">
        <v>36805</v>
      </c>
      <c r="E50" s="4">
        <f t="shared" si="1"/>
        <v>2000</v>
      </c>
    </row>
    <row r="51" spans="1:5">
      <c r="A51" s="38" t="s">
        <v>285</v>
      </c>
      <c r="B51" s="38" t="s">
        <v>286</v>
      </c>
      <c r="C51" s="38" t="str">
        <f t="shared" si="0"/>
        <v>Tadeusz Raba</v>
      </c>
      <c r="D51" s="49">
        <v>35693</v>
      </c>
      <c r="E51" s="4">
        <f t="shared" si="1"/>
        <v>1997</v>
      </c>
    </row>
    <row r="52" spans="1:5">
      <c r="A52" s="38" t="s">
        <v>287</v>
      </c>
      <c r="B52" s="38" t="s">
        <v>288</v>
      </c>
      <c r="C52" s="38" t="str">
        <f t="shared" si="0"/>
        <v>Stanisława Kierzkowska</v>
      </c>
      <c r="D52" s="49">
        <v>34858</v>
      </c>
      <c r="E52" s="4">
        <f t="shared" si="1"/>
        <v>1995</v>
      </c>
    </row>
    <row r="53" spans="1:5">
      <c r="A53" s="38" t="s">
        <v>289</v>
      </c>
      <c r="B53" s="38" t="s">
        <v>233</v>
      </c>
      <c r="C53" s="38" t="str">
        <f t="shared" si="0"/>
        <v>Stanisław Polak</v>
      </c>
      <c r="D53" s="49">
        <v>34047</v>
      </c>
      <c r="E53" s="4">
        <f t="shared" si="1"/>
        <v>1993</v>
      </c>
    </row>
    <row r="54" spans="1:5">
      <c r="A54" s="38" t="s">
        <v>290</v>
      </c>
      <c r="B54" s="38" t="s">
        <v>291</v>
      </c>
      <c r="C54" s="38" t="str">
        <f t="shared" si="0"/>
        <v>Artur Racki</v>
      </c>
      <c r="D54" s="49">
        <v>36870</v>
      </c>
      <c r="E54" s="4">
        <f t="shared" si="1"/>
        <v>2000</v>
      </c>
    </row>
    <row r="55" spans="1:5">
      <c r="A55" s="38" t="s">
        <v>292</v>
      </c>
      <c r="B55" s="38" t="s">
        <v>254</v>
      </c>
      <c r="C55" s="38" t="str">
        <f t="shared" si="0"/>
        <v>Elżbieta Olechowska</v>
      </c>
      <c r="D55" s="49">
        <v>34293</v>
      </c>
      <c r="E55" s="4">
        <f t="shared" si="1"/>
        <v>1993</v>
      </c>
    </row>
    <row r="56" spans="1:5">
      <c r="A56" s="38" t="s">
        <v>238</v>
      </c>
      <c r="B56" s="38" t="s">
        <v>291</v>
      </c>
      <c r="C56" s="38" t="str">
        <f t="shared" si="0"/>
        <v>Artur Adamczyk</v>
      </c>
      <c r="D56" s="49">
        <v>35472</v>
      </c>
      <c r="E56" s="4">
        <f t="shared" si="1"/>
        <v>1997</v>
      </c>
    </row>
    <row r="57" spans="1:5">
      <c r="A57" s="38" t="s">
        <v>293</v>
      </c>
      <c r="B57" s="38" t="s">
        <v>284</v>
      </c>
      <c r="C57" s="38" t="str">
        <f t="shared" si="0"/>
        <v>Maria Wolak</v>
      </c>
      <c r="D57" s="49">
        <v>35589</v>
      </c>
      <c r="E57" s="4">
        <f t="shared" si="1"/>
        <v>1997</v>
      </c>
    </row>
    <row r="58" spans="1:5">
      <c r="A58" s="38" t="s">
        <v>294</v>
      </c>
      <c r="B58" s="38" t="s">
        <v>295</v>
      </c>
      <c r="C58" s="38" t="str">
        <f t="shared" si="0"/>
        <v>Czesław Waśko</v>
      </c>
      <c r="D58" s="49">
        <v>35233</v>
      </c>
      <c r="E58" s="4">
        <f t="shared" si="1"/>
        <v>1996</v>
      </c>
    </row>
    <row r="59" spans="1:5">
      <c r="A59" s="38" t="s">
        <v>296</v>
      </c>
      <c r="B59" s="38" t="s">
        <v>297</v>
      </c>
      <c r="C59" s="38" t="str">
        <f t="shared" si="0"/>
        <v>Bogusław Żelichowski</v>
      </c>
      <c r="D59" s="49">
        <v>33705</v>
      </c>
      <c r="E59" s="4">
        <f t="shared" si="1"/>
        <v>1992</v>
      </c>
    </row>
    <row r="60" spans="1:5">
      <c r="A60" s="38" t="s">
        <v>298</v>
      </c>
      <c r="B60" s="38" t="s">
        <v>286</v>
      </c>
      <c r="C60" s="38" t="str">
        <f t="shared" si="0"/>
        <v>Tadeusz Lipiec</v>
      </c>
      <c r="D60" s="49">
        <v>34717</v>
      </c>
      <c r="E60" s="4">
        <f t="shared" si="1"/>
        <v>1995</v>
      </c>
    </row>
    <row r="61" spans="1:5">
      <c r="A61" s="38" t="s">
        <v>299</v>
      </c>
      <c r="B61" s="38" t="s">
        <v>254</v>
      </c>
      <c r="C61" s="38" t="str">
        <f t="shared" si="0"/>
        <v>Elżbieta Drab</v>
      </c>
      <c r="D61" s="49">
        <v>34932</v>
      </c>
      <c r="E61" s="4">
        <f t="shared" si="1"/>
        <v>1995</v>
      </c>
    </row>
    <row r="62" spans="1:5">
      <c r="A62" s="38" t="s">
        <v>300</v>
      </c>
      <c r="B62" s="38" t="s">
        <v>257</v>
      </c>
      <c r="C62" s="38" t="str">
        <f t="shared" si="0"/>
        <v>Andrzej Kowalski</v>
      </c>
      <c r="D62" s="49">
        <v>34965</v>
      </c>
      <c r="E62" s="4">
        <f t="shared" si="1"/>
        <v>1995</v>
      </c>
    </row>
    <row r="63" spans="1:5">
      <c r="A63" s="38" t="s">
        <v>301</v>
      </c>
      <c r="B63" s="38" t="s">
        <v>257</v>
      </c>
      <c r="C63" s="38" t="str">
        <f t="shared" si="0"/>
        <v>Andrzej Kuriata</v>
      </c>
      <c r="D63" s="49">
        <v>35210</v>
      </c>
      <c r="E63" s="4">
        <f t="shared" si="1"/>
        <v>1996</v>
      </c>
    </row>
    <row r="64" spans="1:5">
      <c r="A64" s="38" t="s">
        <v>302</v>
      </c>
      <c r="B64" s="38" t="s">
        <v>225</v>
      </c>
      <c r="C64" s="38" t="str">
        <f t="shared" si="0"/>
        <v>Krzysztof Gwiazdowski</v>
      </c>
      <c r="D64" s="49">
        <v>35857</v>
      </c>
      <c r="E64" s="4">
        <f t="shared" si="1"/>
        <v>1998</v>
      </c>
    </row>
    <row r="65" spans="1:5">
      <c r="A65" s="38" t="s">
        <v>303</v>
      </c>
      <c r="B65" s="38" t="s">
        <v>252</v>
      </c>
      <c r="C65" s="38" t="str">
        <f t="shared" si="0"/>
        <v>Ewa Wielichowska</v>
      </c>
      <c r="D65" s="49">
        <v>33643</v>
      </c>
      <c r="E65" s="4">
        <f t="shared" si="1"/>
        <v>1992</v>
      </c>
    </row>
    <row r="66" spans="1:5">
      <c r="A66" s="38" t="s">
        <v>304</v>
      </c>
      <c r="B66" s="38" t="s">
        <v>252</v>
      </c>
      <c r="C66" s="38" t="str">
        <f t="shared" si="0"/>
        <v>Ewa Witek</v>
      </c>
      <c r="D66" s="49">
        <v>34186</v>
      </c>
      <c r="E66" s="4">
        <f t="shared" si="1"/>
        <v>1993</v>
      </c>
    </row>
    <row r="67" spans="1:5">
      <c r="A67" s="38" t="s">
        <v>305</v>
      </c>
      <c r="B67" s="38" t="s">
        <v>279</v>
      </c>
      <c r="C67" s="38" t="str">
        <f t="shared" si="0"/>
        <v>Adam Suski</v>
      </c>
      <c r="D67" s="49">
        <v>36745</v>
      </c>
      <c r="E67" s="4">
        <f t="shared" si="1"/>
        <v>2000</v>
      </c>
    </row>
    <row r="68" spans="1:5">
      <c r="A68" s="38" t="s">
        <v>306</v>
      </c>
      <c r="B68" s="38" t="s">
        <v>307</v>
      </c>
      <c r="C68" s="38" t="str">
        <f t="shared" si="0"/>
        <v>Aleksander Osuch</v>
      </c>
      <c r="D68" s="49">
        <v>33993</v>
      </c>
      <c r="E68" s="4">
        <f t="shared" si="1"/>
        <v>1993</v>
      </c>
    </row>
    <row r="69" spans="1:5">
      <c r="A69" s="38" t="s">
        <v>308</v>
      </c>
      <c r="B69" s="38" t="s">
        <v>231</v>
      </c>
      <c r="C69" s="38" t="str">
        <f t="shared" ref="C69:C132" si="2">B69&amp;" "&amp;A69</f>
        <v>Joanna Młyńczak</v>
      </c>
      <c r="D69" s="49">
        <v>35549</v>
      </c>
      <c r="E69" s="4">
        <f t="shared" ref="E69:E132" si="3">YEAR(D69)</f>
        <v>1997</v>
      </c>
    </row>
    <row r="70" spans="1:5">
      <c r="A70" s="38" t="s">
        <v>309</v>
      </c>
      <c r="B70" s="38" t="s">
        <v>257</v>
      </c>
      <c r="C70" s="38" t="str">
        <f t="shared" si="2"/>
        <v>Andrzej Kaczanowski</v>
      </c>
      <c r="D70" s="49">
        <v>36162</v>
      </c>
      <c r="E70" s="4">
        <f t="shared" si="3"/>
        <v>1999</v>
      </c>
    </row>
    <row r="71" spans="1:5">
      <c r="A71" s="38" t="s">
        <v>310</v>
      </c>
      <c r="B71" s="38" t="s">
        <v>213</v>
      </c>
      <c r="C71" s="38" t="str">
        <f t="shared" si="2"/>
        <v>Paweł Krzyśków</v>
      </c>
      <c r="D71" s="49">
        <v>33507</v>
      </c>
      <c r="E71" s="4">
        <f t="shared" si="3"/>
        <v>1991</v>
      </c>
    </row>
    <row r="72" spans="1:5">
      <c r="A72" s="38" t="s">
        <v>311</v>
      </c>
      <c r="B72" s="38" t="s">
        <v>312</v>
      </c>
      <c r="C72" s="38" t="str">
        <f t="shared" si="2"/>
        <v>Piotr Katulski</v>
      </c>
      <c r="D72" s="49">
        <v>35183</v>
      </c>
      <c r="E72" s="4">
        <f t="shared" si="3"/>
        <v>1996</v>
      </c>
    </row>
    <row r="73" spans="1:5">
      <c r="A73" s="38" t="s">
        <v>313</v>
      </c>
      <c r="B73" s="38" t="s">
        <v>314</v>
      </c>
      <c r="C73" s="38" t="str">
        <f t="shared" si="2"/>
        <v>Jolanta Streker-Dembińska</v>
      </c>
      <c r="D73" s="49">
        <v>36411</v>
      </c>
      <c r="E73" s="4">
        <f t="shared" si="3"/>
        <v>1999</v>
      </c>
    </row>
    <row r="74" spans="1:5">
      <c r="A74" s="38" t="s">
        <v>315</v>
      </c>
      <c r="B74" s="38" t="s">
        <v>316</v>
      </c>
      <c r="C74" s="38" t="str">
        <f t="shared" si="2"/>
        <v>Ryszard Chłopek</v>
      </c>
      <c r="D74" s="49">
        <v>34500</v>
      </c>
      <c r="E74" s="4">
        <f t="shared" si="3"/>
        <v>1994</v>
      </c>
    </row>
    <row r="75" spans="1:5">
      <c r="A75" s="38" t="s">
        <v>317</v>
      </c>
      <c r="B75" s="38" t="s">
        <v>312</v>
      </c>
      <c r="C75" s="38" t="str">
        <f t="shared" si="2"/>
        <v>Piotr Kaźmierczak</v>
      </c>
      <c r="D75" s="49">
        <v>36128</v>
      </c>
      <c r="E75" s="4">
        <f t="shared" si="3"/>
        <v>1998</v>
      </c>
    </row>
    <row r="76" spans="1:5">
      <c r="A76" s="38" t="s">
        <v>94</v>
      </c>
      <c r="B76" s="38" t="s">
        <v>318</v>
      </c>
      <c r="C76" s="38" t="str">
        <f t="shared" si="2"/>
        <v>Agnieszka Nowak</v>
      </c>
      <c r="D76" s="49">
        <v>34109</v>
      </c>
      <c r="E76" s="4">
        <f t="shared" si="3"/>
        <v>1993</v>
      </c>
    </row>
    <row r="77" spans="1:5">
      <c r="A77" s="38" t="s">
        <v>319</v>
      </c>
      <c r="B77" s="38" t="s">
        <v>320</v>
      </c>
      <c r="C77" s="38" t="str">
        <f t="shared" si="2"/>
        <v>Kazimierz Tyszkiewicz</v>
      </c>
      <c r="D77" s="49">
        <v>35939</v>
      </c>
      <c r="E77" s="4">
        <f t="shared" si="3"/>
        <v>1998</v>
      </c>
    </row>
    <row r="78" spans="1:5">
      <c r="A78" s="38" t="s">
        <v>321</v>
      </c>
      <c r="B78" s="38" t="s">
        <v>322</v>
      </c>
      <c r="C78" s="38" t="str">
        <f t="shared" si="2"/>
        <v>Karol Bętkowski</v>
      </c>
      <c r="D78" s="49">
        <v>35631</v>
      </c>
      <c r="E78" s="4">
        <f t="shared" si="3"/>
        <v>1997</v>
      </c>
    </row>
    <row r="79" spans="1:5">
      <c r="A79" s="38" t="s">
        <v>323</v>
      </c>
      <c r="B79" s="38" t="s">
        <v>257</v>
      </c>
      <c r="C79" s="38" t="str">
        <f t="shared" si="2"/>
        <v>Andrzej Czechyra</v>
      </c>
      <c r="D79" s="49">
        <v>34672</v>
      </c>
      <c r="E79" s="4">
        <f t="shared" si="3"/>
        <v>1994</v>
      </c>
    </row>
    <row r="80" spans="1:5">
      <c r="A80" s="39" t="s">
        <v>47</v>
      </c>
      <c r="B80" s="39" t="s">
        <v>324</v>
      </c>
      <c r="C80" s="38" t="str">
        <f t="shared" si="2"/>
        <v>Izabela Feler</v>
      </c>
      <c r="D80" s="49">
        <v>34807</v>
      </c>
      <c r="E80" s="4">
        <f t="shared" si="3"/>
        <v>1995</v>
      </c>
    </row>
    <row r="81" spans="1:5">
      <c r="A81" s="39" t="s">
        <v>63</v>
      </c>
      <c r="B81" s="39" t="s">
        <v>325</v>
      </c>
      <c r="C81" s="38" t="str">
        <f t="shared" si="2"/>
        <v>Barbara Jasińska</v>
      </c>
      <c r="D81" s="49">
        <v>35533</v>
      </c>
      <c r="E81" s="4">
        <f t="shared" si="3"/>
        <v>1997</v>
      </c>
    </row>
    <row r="82" spans="1:5">
      <c r="A82" s="39" t="s">
        <v>39</v>
      </c>
      <c r="B82" s="39" t="s">
        <v>326</v>
      </c>
      <c r="C82" s="38" t="str">
        <f t="shared" si="2"/>
        <v>Monika Ciechowska</v>
      </c>
      <c r="D82" s="49">
        <v>34929</v>
      </c>
      <c r="E82" s="4">
        <f t="shared" si="3"/>
        <v>1995</v>
      </c>
    </row>
    <row r="83" spans="1:5">
      <c r="A83" s="39" t="s">
        <v>88</v>
      </c>
      <c r="B83" s="39" t="s">
        <v>327</v>
      </c>
      <c r="C83" s="38" t="str">
        <f t="shared" si="2"/>
        <v>Grażyna Mikołajczyk</v>
      </c>
      <c r="D83" s="49">
        <v>34130</v>
      </c>
      <c r="E83" s="4">
        <f t="shared" si="3"/>
        <v>1993</v>
      </c>
    </row>
    <row r="84" spans="1:5">
      <c r="A84" s="39" t="s">
        <v>111</v>
      </c>
      <c r="B84" s="39" t="s">
        <v>328</v>
      </c>
      <c r="C84" s="38" t="str">
        <f t="shared" si="2"/>
        <v>Daniel Siedlecki</v>
      </c>
      <c r="D84" s="49">
        <v>32961</v>
      </c>
      <c r="E84" s="4">
        <f t="shared" si="3"/>
        <v>1990</v>
      </c>
    </row>
    <row r="85" spans="1:5">
      <c r="A85" s="39" t="s">
        <v>128</v>
      </c>
      <c r="B85" s="39" t="s">
        <v>329</v>
      </c>
      <c r="C85" s="38" t="str">
        <f t="shared" si="2"/>
        <v>Aneta Wolej</v>
      </c>
      <c r="D85" s="49">
        <v>35978</v>
      </c>
      <c r="E85" s="4">
        <f t="shared" si="3"/>
        <v>1998</v>
      </c>
    </row>
    <row r="86" spans="1:5">
      <c r="A86" s="39" t="s">
        <v>130</v>
      </c>
      <c r="B86" s="39" t="s">
        <v>330</v>
      </c>
      <c r="C86" s="38" t="str">
        <f t="shared" si="2"/>
        <v>Karolina Zach</v>
      </c>
      <c r="D86" s="49">
        <v>35938</v>
      </c>
      <c r="E86" s="4">
        <f t="shared" si="3"/>
        <v>1998</v>
      </c>
    </row>
    <row r="87" spans="1:5">
      <c r="A87" s="39" t="s">
        <v>30</v>
      </c>
      <c r="B87" s="39" t="s">
        <v>331</v>
      </c>
      <c r="C87" s="38" t="str">
        <f t="shared" si="2"/>
        <v>Melisa Baranowska</v>
      </c>
      <c r="D87" s="49">
        <v>34556</v>
      </c>
      <c r="E87" s="4">
        <f t="shared" si="3"/>
        <v>1994</v>
      </c>
    </row>
    <row r="88" spans="1:5">
      <c r="A88" s="39" t="s">
        <v>86</v>
      </c>
      <c r="B88" s="39" t="s">
        <v>332</v>
      </c>
      <c r="C88" s="38" t="str">
        <f t="shared" si="2"/>
        <v>Ewelina Miejska</v>
      </c>
      <c r="D88" s="49">
        <v>34214</v>
      </c>
      <c r="E88" s="4">
        <f t="shared" si="3"/>
        <v>1993</v>
      </c>
    </row>
    <row r="89" spans="1:5">
      <c r="A89" s="39" t="s">
        <v>117</v>
      </c>
      <c r="B89" s="39" t="s">
        <v>333</v>
      </c>
      <c r="C89" s="38" t="str">
        <f t="shared" si="2"/>
        <v>Zofia Szafrańska</v>
      </c>
      <c r="D89" s="49">
        <v>35242</v>
      </c>
      <c r="E89" s="4">
        <f t="shared" si="3"/>
        <v>1996</v>
      </c>
    </row>
    <row r="90" spans="1:5">
      <c r="A90" s="39" t="s">
        <v>45</v>
      </c>
      <c r="B90" s="39" t="s">
        <v>334</v>
      </c>
      <c r="C90" s="38" t="str">
        <f t="shared" si="2"/>
        <v>Juliusz Dziwulski</v>
      </c>
      <c r="D90" s="49">
        <v>35862</v>
      </c>
      <c r="E90" s="4">
        <f t="shared" si="3"/>
        <v>1998</v>
      </c>
    </row>
    <row r="91" spans="1:5">
      <c r="A91" s="39" t="s">
        <v>16</v>
      </c>
      <c r="B91" s="39" t="s">
        <v>324</v>
      </c>
      <c r="C91" s="38" t="str">
        <f t="shared" si="2"/>
        <v>Izabela Dudek</v>
      </c>
      <c r="D91" s="49">
        <v>35306</v>
      </c>
      <c r="E91" s="4">
        <f t="shared" si="3"/>
        <v>1996</v>
      </c>
    </row>
    <row r="92" spans="1:5">
      <c r="A92" s="39" t="s">
        <v>59</v>
      </c>
      <c r="B92" s="39" t="s">
        <v>335</v>
      </c>
      <c r="C92" s="38" t="str">
        <f t="shared" si="2"/>
        <v>Benedykt Hardy</v>
      </c>
      <c r="D92" s="49">
        <v>34768</v>
      </c>
      <c r="E92" s="4">
        <f t="shared" si="3"/>
        <v>1995</v>
      </c>
    </row>
    <row r="93" spans="1:5">
      <c r="A93" s="39" t="s">
        <v>100</v>
      </c>
      <c r="B93" s="39" t="s">
        <v>211</v>
      </c>
      <c r="C93" s="38" t="str">
        <f t="shared" si="2"/>
        <v>Dariusz Pieńkowski</v>
      </c>
      <c r="D93" s="49">
        <v>34112</v>
      </c>
      <c r="E93" s="4">
        <f t="shared" si="3"/>
        <v>1993</v>
      </c>
    </row>
    <row r="94" spans="1:5">
      <c r="A94" s="39" t="s">
        <v>76</v>
      </c>
      <c r="B94" s="39" t="s">
        <v>233</v>
      </c>
      <c r="C94" s="38" t="str">
        <f t="shared" si="2"/>
        <v>Stanisław Lechowicz</v>
      </c>
      <c r="D94" s="49">
        <v>36722</v>
      </c>
      <c r="E94" s="4">
        <f t="shared" si="3"/>
        <v>2000</v>
      </c>
    </row>
    <row r="95" spans="1:5">
      <c r="A95" s="39" t="s">
        <v>63</v>
      </c>
      <c r="B95" s="39" t="s">
        <v>336</v>
      </c>
      <c r="C95" s="38" t="str">
        <f t="shared" si="2"/>
        <v>Janina Jasińska</v>
      </c>
      <c r="D95" s="49">
        <v>34816</v>
      </c>
      <c r="E95" s="4">
        <f t="shared" si="3"/>
        <v>1995</v>
      </c>
    </row>
    <row r="96" spans="1:5">
      <c r="A96" s="39" t="s">
        <v>134</v>
      </c>
      <c r="B96" s="39" t="s">
        <v>337</v>
      </c>
      <c r="C96" s="38" t="str">
        <f t="shared" si="2"/>
        <v>Romuald Zambrowicz</v>
      </c>
      <c r="D96" s="49">
        <v>36769</v>
      </c>
      <c r="E96" s="4">
        <f t="shared" si="3"/>
        <v>2000</v>
      </c>
    </row>
    <row r="97" spans="1:5">
      <c r="A97" s="39" t="s">
        <v>107</v>
      </c>
      <c r="B97" s="39" t="s">
        <v>338</v>
      </c>
      <c r="C97" s="38" t="str">
        <f t="shared" si="2"/>
        <v>Olgierd Rosiewicz</v>
      </c>
      <c r="D97" s="49">
        <v>33217</v>
      </c>
      <c r="E97" s="4">
        <f t="shared" si="3"/>
        <v>1990</v>
      </c>
    </row>
    <row r="98" spans="1:5">
      <c r="A98" s="39" t="s">
        <v>113</v>
      </c>
      <c r="B98" s="39" t="s">
        <v>339</v>
      </c>
      <c r="C98" s="38" t="str">
        <f t="shared" si="2"/>
        <v>Mikołaj Siennicki</v>
      </c>
      <c r="D98" s="49">
        <v>34544</v>
      </c>
      <c r="E98" s="4">
        <f t="shared" si="3"/>
        <v>1994</v>
      </c>
    </row>
    <row r="99" spans="1:5">
      <c r="A99" s="39" t="s">
        <v>29</v>
      </c>
      <c r="B99" s="39" t="s">
        <v>217</v>
      </c>
      <c r="C99" s="38" t="str">
        <f t="shared" si="2"/>
        <v>Grzegorz Anioł</v>
      </c>
      <c r="D99" s="49">
        <v>35506</v>
      </c>
      <c r="E99" s="4">
        <f t="shared" si="3"/>
        <v>1997</v>
      </c>
    </row>
    <row r="100" spans="1:5">
      <c r="A100" s="39" t="s">
        <v>78</v>
      </c>
      <c r="B100" s="39" t="s">
        <v>340</v>
      </c>
      <c r="C100" s="38" t="str">
        <f t="shared" si="2"/>
        <v>Janusz Lichwiarz</v>
      </c>
      <c r="D100" s="49">
        <v>34028</v>
      </c>
      <c r="E100" s="4">
        <f t="shared" si="3"/>
        <v>1993</v>
      </c>
    </row>
    <row r="101" spans="1:5">
      <c r="A101" s="39" t="s">
        <v>35</v>
      </c>
      <c r="B101" s="39" t="s">
        <v>235</v>
      </c>
      <c r="C101" s="38" t="str">
        <f t="shared" si="2"/>
        <v>Jerzy Boroński</v>
      </c>
      <c r="D101" s="49">
        <v>35857</v>
      </c>
      <c r="E101" s="4">
        <f t="shared" si="3"/>
        <v>1998</v>
      </c>
    </row>
    <row r="102" spans="1:5">
      <c r="A102" s="39" t="s">
        <v>110</v>
      </c>
      <c r="B102" s="39" t="s">
        <v>341</v>
      </c>
      <c r="C102" s="38" t="str">
        <f t="shared" si="2"/>
        <v>Elwira Sękocińska</v>
      </c>
      <c r="D102" s="49">
        <v>36077</v>
      </c>
      <c r="E102" s="4">
        <f t="shared" si="3"/>
        <v>1998</v>
      </c>
    </row>
    <row r="103" spans="1:5">
      <c r="A103" s="39" t="s">
        <v>66</v>
      </c>
      <c r="B103" s="39" t="s">
        <v>266</v>
      </c>
      <c r="C103" s="38" t="str">
        <f t="shared" si="2"/>
        <v>Michał Kadej</v>
      </c>
      <c r="D103" s="49">
        <v>33156</v>
      </c>
      <c r="E103" s="4">
        <f t="shared" si="3"/>
        <v>1990</v>
      </c>
    </row>
    <row r="104" spans="1:5">
      <c r="A104" s="39" t="s">
        <v>53</v>
      </c>
      <c r="B104" s="39" t="s">
        <v>307</v>
      </c>
      <c r="C104" s="38" t="str">
        <f t="shared" si="2"/>
        <v>Aleksander Górski</v>
      </c>
      <c r="D104" s="49">
        <v>36809</v>
      </c>
      <c r="E104" s="4">
        <f t="shared" si="3"/>
        <v>2000</v>
      </c>
    </row>
    <row r="105" spans="1:5">
      <c r="A105" s="39" t="s">
        <v>65</v>
      </c>
      <c r="B105" s="39" t="s">
        <v>225</v>
      </c>
      <c r="C105" s="38" t="str">
        <f t="shared" si="2"/>
        <v>Krzysztof Kacprzak</v>
      </c>
      <c r="D105" s="49">
        <v>35848</v>
      </c>
      <c r="E105" s="4">
        <f t="shared" si="3"/>
        <v>1998</v>
      </c>
    </row>
    <row r="106" spans="1:5">
      <c r="A106" s="39" t="s">
        <v>70</v>
      </c>
      <c r="B106" s="39" t="s">
        <v>342</v>
      </c>
      <c r="C106" s="38" t="str">
        <f t="shared" si="2"/>
        <v>Wiesław Kopernik</v>
      </c>
      <c r="D106" s="49">
        <v>34458</v>
      </c>
      <c r="E106" s="4">
        <f t="shared" si="3"/>
        <v>1994</v>
      </c>
    </row>
    <row r="107" spans="1:5">
      <c r="A107" s="39" t="s">
        <v>115</v>
      </c>
      <c r="B107" s="39" t="s">
        <v>343</v>
      </c>
      <c r="C107" s="38" t="str">
        <f t="shared" si="2"/>
        <v xml:space="preserve">Renata Sobiecka </v>
      </c>
      <c r="D107" s="49">
        <v>33525</v>
      </c>
      <c r="E107" s="4">
        <f t="shared" si="3"/>
        <v>1991</v>
      </c>
    </row>
    <row r="108" spans="1:5">
      <c r="A108" s="39" t="s">
        <v>94</v>
      </c>
      <c r="B108" s="39" t="s">
        <v>269</v>
      </c>
      <c r="C108" s="38" t="str">
        <f t="shared" si="2"/>
        <v>Marek Nowak</v>
      </c>
      <c r="D108" s="49">
        <v>36587</v>
      </c>
      <c r="E108" s="4">
        <f t="shared" si="3"/>
        <v>2000</v>
      </c>
    </row>
    <row r="109" spans="1:5">
      <c r="A109" s="39" t="s">
        <v>69</v>
      </c>
      <c r="B109" s="39" t="s">
        <v>344</v>
      </c>
      <c r="C109" s="38" t="str">
        <f t="shared" si="2"/>
        <v>Cezary Kłosiński</v>
      </c>
      <c r="D109" s="49">
        <v>36124</v>
      </c>
      <c r="E109" s="4">
        <f t="shared" si="3"/>
        <v>1998</v>
      </c>
    </row>
    <row r="110" spans="1:5">
      <c r="A110" s="39" t="s">
        <v>121</v>
      </c>
      <c r="B110" s="39" t="s">
        <v>345</v>
      </c>
      <c r="C110" s="38" t="str">
        <f t="shared" si="2"/>
        <v>Zygmunt Tkaczyk</v>
      </c>
      <c r="D110" s="49">
        <v>35284</v>
      </c>
      <c r="E110" s="4">
        <f t="shared" si="3"/>
        <v>1996</v>
      </c>
    </row>
    <row r="111" spans="1:5">
      <c r="A111" s="39" t="s">
        <v>46</v>
      </c>
      <c r="B111" s="39" t="s">
        <v>346</v>
      </c>
      <c r="C111" s="38" t="str">
        <f t="shared" si="2"/>
        <v>Dorota Fedoruk</v>
      </c>
      <c r="D111" s="49">
        <v>33378</v>
      </c>
      <c r="E111" s="4">
        <f t="shared" si="3"/>
        <v>1991</v>
      </c>
    </row>
    <row r="112" spans="1:5">
      <c r="A112" s="39" t="s">
        <v>119</v>
      </c>
      <c r="B112" s="39" t="s">
        <v>347</v>
      </c>
      <c r="C112" s="38" t="str">
        <f t="shared" si="2"/>
        <v>Zuzanna Śliwińska</v>
      </c>
      <c r="D112" s="49">
        <v>33872</v>
      </c>
      <c r="E112" s="4">
        <f t="shared" si="3"/>
        <v>1992</v>
      </c>
    </row>
    <row r="113" spans="1:5">
      <c r="A113" s="39" t="s">
        <v>77</v>
      </c>
      <c r="B113" s="39" t="s">
        <v>348</v>
      </c>
      <c r="C113" s="38" t="str">
        <f t="shared" si="2"/>
        <v>Maryla Leszczyńska</v>
      </c>
      <c r="D113" s="49">
        <v>34536</v>
      </c>
      <c r="E113" s="4">
        <f t="shared" si="3"/>
        <v>1994</v>
      </c>
    </row>
    <row r="114" spans="1:5">
      <c r="A114" s="39" t="s">
        <v>30</v>
      </c>
      <c r="B114" s="39" t="s">
        <v>331</v>
      </c>
      <c r="C114" s="38" t="str">
        <f t="shared" si="2"/>
        <v>Melisa Baranowska</v>
      </c>
      <c r="D114" s="49">
        <v>35391</v>
      </c>
      <c r="E114" s="4">
        <f t="shared" si="3"/>
        <v>1996</v>
      </c>
    </row>
    <row r="115" spans="1:5">
      <c r="A115" s="39" t="s">
        <v>131</v>
      </c>
      <c r="B115" s="39" t="s">
        <v>349</v>
      </c>
      <c r="C115" s="38" t="str">
        <f t="shared" si="2"/>
        <v>Mieczysław Zalesiak</v>
      </c>
      <c r="D115" s="49">
        <v>35469</v>
      </c>
      <c r="E115" s="4">
        <f t="shared" si="3"/>
        <v>1997</v>
      </c>
    </row>
    <row r="116" spans="1:5">
      <c r="A116" s="39" t="s">
        <v>102</v>
      </c>
      <c r="B116" s="41" t="s">
        <v>239</v>
      </c>
      <c r="C116" s="38" t="str">
        <f t="shared" si="2"/>
        <v>Stefan Pszczoła</v>
      </c>
      <c r="D116" s="49">
        <v>36062</v>
      </c>
      <c r="E116" s="4">
        <f t="shared" si="3"/>
        <v>1998</v>
      </c>
    </row>
    <row r="117" spans="1:5">
      <c r="A117" s="39" t="s">
        <v>135</v>
      </c>
      <c r="B117" s="39" t="s">
        <v>350</v>
      </c>
      <c r="C117" s="38" t="str">
        <f t="shared" si="2"/>
        <v>Joe Żukowski</v>
      </c>
      <c r="D117" s="49">
        <v>33207</v>
      </c>
      <c r="E117" s="4">
        <f t="shared" si="3"/>
        <v>1990</v>
      </c>
    </row>
    <row r="118" spans="1:5">
      <c r="A118" s="39" t="s">
        <v>81</v>
      </c>
      <c r="B118" s="39" t="s">
        <v>225</v>
      </c>
      <c r="C118" s="38" t="str">
        <f t="shared" si="2"/>
        <v>Krzysztof Lubaszka</v>
      </c>
      <c r="D118" s="49">
        <v>36596</v>
      </c>
      <c r="E118" s="4">
        <f t="shared" si="3"/>
        <v>2000</v>
      </c>
    </row>
    <row r="119" spans="1:5">
      <c r="A119" s="39" t="s">
        <v>101</v>
      </c>
      <c r="B119" s="39" t="s">
        <v>351</v>
      </c>
      <c r="C119" s="38" t="str">
        <f t="shared" si="2"/>
        <v xml:space="preserve">Robert Piwoński </v>
      </c>
      <c r="D119" s="49">
        <v>36038</v>
      </c>
      <c r="E119" s="4">
        <f t="shared" si="3"/>
        <v>1998</v>
      </c>
    </row>
    <row r="120" spans="1:5">
      <c r="A120" s="39" t="s">
        <v>51</v>
      </c>
      <c r="B120" s="39" t="s">
        <v>352</v>
      </c>
      <c r="C120" s="38" t="str">
        <f t="shared" si="2"/>
        <v xml:space="preserve">Anna Galaszewska </v>
      </c>
      <c r="D120" s="49">
        <v>36062</v>
      </c>
      <c r="E120" s="4">
        <f t="shared" si="3"/>
        <v>1998</v>
      </c>
    </row>
    <row r="121" spans="1:5">
      <c r="A121" s="39" t="s">
        <v>105</v>
      </c>
      <c r="B121" s="39" t="s">
        <v>353</v>
      </c>
      <c r="C121" s="38" t="str">
        <f t="shared" si="2"/>
        <v>Irena Rogowska</v>
      </c>
      <c r="D121" s="49">
        <v>34775</v>
      </c>
      <c r="E121" s="4">
        <f t="shared" si="3"/>
        <v>1995</v>
      </c>
    </row>
    <row r="122" spans="1:5">
      <c r="A122" s="39" t="s">
        <v>55</v>
      </c>
      <c r="B122" s="39" t="s">
        <v>209</v>
      </c>
      <c r="C122" s="38" t="str">
        <f t="shared" si="2"/>
        <v xml:space="preserve">Jan Graczyński </v>
      </c>
      <c r="D122" s="49">
        <v>35970</v>
      </c>
      <c r="E122" s="4">
        <f t="shared" si="3"/>
        <v>1998</v>
      </c>
    </row>
    <row r="123" spans="1:5">
      <c r="A123" s="39" t="s">
        <v>90</v>
      </c>
      <c r="B123" s="39" t="s">
        <v>260</v>
      </c>
      <c r="C123" s="38" t="str">
        <f t="shared" si="2"/>
        <v xml:space="preserve">Urszula Murawska </v>
      </c>
      <c r="D123" s="49">
        <v>33666</v>
      </c>
      <c r="E123" s="4">
        <f t="shared" si="3"/>
        <v>1992</v>
      </c>
    </row>
    <row r="124" spans="1:5">
      <c r="A124" s="39" t="s">
        <v>28</v>
      </c>
      <c r="B124" s="39" t="s">
        <v>354</v>
      </c>
      <c r="C124" s="38" t="str">
        <f t="shared" si="2"/>
        <v>Felicja Andrychowicz</v>
      </c>
      <c r="D124" s="49">
        <v>35106</v>
      </c>
      <c r="E124" s="4">
        <f t="shared" si="3"/>
        <v>1996</v>
      </c>
    </row>
    <row r="125" spans="1:5">
      <c r="A125" s="39" t="s">
        <v>123</v>
      </c>
      <c r="B125" s="39" t="s">
        <v>340</v>
      </c>
      <c r="C125" s="38" t="str">
        <f t="shared" si="2"/>
        <v>Janusz Wachowicz</v>
      </c>
      <c r="D125" s="49">
        <v>35629</v>
      </c>
      <c r="E125" s="4">
        <f t="shared" si="3"/>
        <v>1997</v>
      </c>
    </row>
    <row r="126" spans="1:5">
      <c r="A126" s="39" t="s">
        <v>71</v>
      </c>
      <c r="B126" s="39" t="s">
        <v>355</v>
      </c>
      <c r="C126" s="38" t="str">
        <f t="shared" si="2"/>
        <v>Amanda Koszewska</v>
      </c>
      <c r="D126" s="49">
        <v>34596</v>
      </c>
      <c r="E126" s="4">
        <f t="shared" si="3"/>
        <v>1994</v>
      </c>
    </row>
    <row r="127" spans="1:5">
      <c r="A127" s="39" t="s">
        <v>41</v>
      </c>
      <c r="B127" s="39" t="s">
        <v>351</v>
      </c>
      <c r="C127" s="38" t="str">
        <f t="shared" si="2"/>
        <v>Robert Czerwiński</v>
      </c>
      <c r="D127" s="49">
        <v>35645</v>
      </c>
      <c r="E127" s="4">
        <f t="shared" si="3"/>
        <v>1997</v>
      </c>
    </row>
    <row r="128" spans="1:5">
      <c r="A128" s="39" t="s">
        <v>79</v>
      </c>
      <c r="B128" s="39" t="s">
        <v>356</v>
      </c>
      <c r="C128" s="38" t="str">
        <f t="shared" si="2"/>
        <v>Maciej Linus</v>
      </c>
      <c r="D128" s="49">
        <v>36508</v>
      </c>
      <c r="E128" s="4">
        <f t="shared" si="3"/>
        <v>1999</v>
      </c>
    </row>
    <row r="129" spans="1:5">
      <c r="A129" s="39" t="s">
        <v>30</v>
      </c>
      <c r="B129" s="39" t="s">
        <v>357</v>
      </c>
      <c r="C129" s="38" t="str">
        <f t="shared" si="2"/>
        <v>Danuta Baranowska</v>
      </c>
      <c r="D129" s="49">
        <v>36136</v>
      </c>
      <c r="E129" s="4">
        <f t="shared" si="3"/>
        <v>1998</v>
      </c>
    </row>
    <row r="130" spans="1:5">
      <c r="A130" s="39" t="s">
        <v>50</v>
      </c>
      <c r="B130" s="39" t="s">
        <v>314</v>
      </c>
      <c r="C130" s="38" t="str">
        <f t="shared" si="2"/>
        <v>Jolanta Filipowicz</v>
      </c>
      <c r="D130" s="49">
        <v>36917</v>
      </c>
      <c r="E130" s="4">
        <f t="shared" si="3"/>
        <v>2001</v>
      </c>
    </row>
    <row r="131" spans="1:5">
      <c r="A131" s="39" t="s">
        <v>84</v>
      </c>
      <c r="B131" s="39" t="s">
        <v>209</v>
      </c>
      <c r="C131" s="38" t="str">
        <f t="shared" si="2"/>
        <v>Jan Melnik</v>
      </c>
      <c r="D131" s="49">
        <v>34605</v>
      </c>
      <c r="E131" s="4">
        <f t="shared" si="3"/>
        <v>1994</v>
      </c>
    </row>
    <row r="132" spans="1:5">
      <c r="A132" s="39" t="s">
        <v>116</v>
      </c>
      <c r="B132" s="39" t="s">
        <v>358</v>
      </c>
      <c r="C132" s="38" t="str">
        <f t="shared" si="2"/>
        <v>Edward Soplica</v>
      </c>
      <c r="D132" s="49">
        <v>33413</v>
      </c>
      <c r="E132" s="4">
        <f t="shared" si="3"/>
        <v>1991</v>
      </c>
    </row>
    <row r="133" spans="1:5">
      <c r="A133" s="39" t="s">
        <v>62</v>
      </c>
      <c r="B133" s="39" t="s">
        <v>295</v>
      </c>
      <c r="C133" s="38" t="str">
        <f t="shared" ref="C133:C193" si="4">B133&amp;" "&amp;A133</f>
        <v>Czesław Jasiewicz</v>
      </c>
      <c r="D133" s="49">
        <v>33701</v>
      </c>
      <c r="E133" s="4">
        <f t="shared" ref="E133:E193" si="5">YEAR(D133)</f>
        <v>1992</v>
      </c>
    </row>
    <row r="134" spans="1:5">
      <c r="A134" s="39" t="s">
        <v>73</v>
      </c>
      <c r="B134" s="39" t="s">
        <v>359</v>
      </c>
      <c r="C134" s="38" t="str">
        <f t="shared" si="4"/>
        <v>Wiesława Kozikowska</v>
      </c>
      <c r="D134" s="49">
        <v>34229</v>
      </c>
      <c r="E134" s="4">
        <f t="shared" si="5"/>
        <v>1993</v>
      </c>
    </row>
    <row r="135" spans="1:5">
      <c r="A135" s="39" t="s">
        <v>133</v>
      </c>
      <c r="B135" s="39" t="s">
        <v>269</v>
      </c>
      <c r="C135" s="38" t="str">
        <f t="shared" si="4"/>
        <v>Marek Załuski</v>
      </c>
      <c r="D135" s="49">
        <v>35819</v>
      </c>
      <c r="E135" s="4">
        <f t="shared" si="5"/>
        <v>1998</v>
      </c>
    </row>
    <row r="136" spans="1:5">
      <c r="A136" s="39" t="s">
        <v>114</v>
      </c>
      <c r="B136" s="39" t="s">
        <v>312</v>
      </c>
      <c r="C136" s="38" t="str">
        <f t="shared" si="4"/>
        <v>Piotr Słomczyński</v>
      </c>
      <c r="D136" s="49">
        <v>34889</v>
      </c>
      <c r="E136" s="4">
        <f t="shared" si="5"/>
        <v>1995</v>
      </c>
    </row>
    <row r="137" spans="1:5">
      <c r="A137" s="39" t="s">
        <v>109</v>
      </c>
      <c r="B137" s="39" t="s">
        <v>345</v>
      </c>
      <c r="C137" s="38" t="str">
        <f t="shared" si="4"/>
        <v xml:space="preserve">Zygmunt Semeniuk </v>
      </c>
      <c r="D137" s="49">
        <v>34367</v>
      </c>
      <c r="E137" s="4">
        <f t="shared" si="5"/>
        <v>1994</v>
      </c>
    </row>
    <row r="138" spans="1:5">
      <c r="A138" s="39" t="s">
        <v>122</v>
      </c>
      <c r="B138" s="39" t="s">
        <v>360</v>
      </c>
      <c r="C138" s="38" t="str">
        <f t="shared" si="4"/>
        <v>Helena Urbańczyk</v>
      </c>
      <c r="D138" s="49">
        <v>33179</v>
      </c>
      <c r="E138" s="4">
        <f t="shared" si="5"/>
        <v>1990</v>
      </c>
    </row>
    <row r="139" spans="1:5">
      <c r="A139" s="39" t="s">
        <v>54</v>
      </c>
      <c r="B139" s="39" t="s">
        <v>213</v>
      </c>
      <c r="C139" s="38" t="str">
        <f t="shared" si="4"/>
        <v>Paweł Grabowski</v>
      </c>
      <c r="D139" s="49">
        <v>35783</v>
      </c>
      <c r="E139" s="4">
        <f t="shared" si="5"/>
        <v>1997</v>
      </c>
    </row>
    <row r="140" spans="1:5">
      <c r="A140" s="39" t="s">
        <v>127</v>
      </c>
      <c r="B140" s="39" t="s">
        <v>244</v>
      </c>
      <c r="C140" s="38" t="str">
        <f t="shared" si="4"/>
        <v>Wojciech Wojtyra</v>
      </c>
      <c r="D140" s="49">
        <v>33961</v>
      </c>
      <c r="E140" s="4">
        <f t="shared" si="5"/>
        <v>1992</v>
      </c>
    </row>
    <row r="141" spans="1:5">
      <c r="A141" s="39" t="s">
        <v>99</v>
      </c>
      <c r="B141" s="39" t="s">
        <v>361</v>
      </c>
      <c r="C141" s="38" t="str">
        <f t="shared" si="4"/>
        <v>Antoni Persiński</v>
      </c>
      <c r="D141" s="49">
        <v>35261</v>
      </c>
      <c r="E141" s="4">
        <f t="shared" si="5"/>
        <v>1996</v>
      </c>
    </row>
    <row r="142" spans="1:5">
      <c r="A142" s="39" t="s">
        <v>91</v>
      </c>
      <c r="B142" s="39" t="s">
        <v>362</v>
      </c>
      <c r="C142" s="38" t="str">
        <f t="shared" si="4"/>
        <v>Łucja Nadwiślańska</v>
      </c>
      <c r="D142" s="49">
        <v>33485</v>
      </c>
      <c r="E142" s="4">
        <f t="shared" si="5"/>
        <v>1991</v>
      </c>
    </row>
    <row r="143" spans="1:5">
      <c r="A143" s="39" t="s">
        <v>83</v>
      </c>
      <c r="B143" s="39" t="s">
        <v>363</v>
      </c>
      <c r="C143" s="38" t="str">
        <f t="shared" si="4"/>
        <v>Olga Mączyńska</v>
      </c>
      <c r="D143" s="49">
        <v>34387</v>
      </c>
      <c r="E143" s="4">
        <f t="shared" si="5"/>
        <v>1994</v>
      </c>
    </row>
    <row r="144" spans="1:5">
      <c r="A144" s="39" t="s">
        <v>80</v>
      </c>
      <c r="B144" s="39" t="s">
        <v>353</v>
      </c>
      <c r="C144" s="38" t="str">
        <f t="shared" si="4"/>
        <v xml:space="preserve">Irena Lubańska </v>
      </c>
      <c r="D144" s="49">
        <v>34924</v>
      </c>
      <c r="E144" s="4">
        <f t="shared" si="5"/>
        <v>1995</v>
      </c>
    </row>
    <row r="145" spans="1:5">
      <c r="A145" s="39" t="s">
        <v>75</v>
      </c>
      <c r="B145" s="39" t="s">
        <v>345</v>
      </c>
      <c r="C145" s="38" t="str">
        <f t="shared" si="4"/>
        <v>Zygmunt Krawczyk</v>
      </c>
      <c r="D145" s="49">
        <v>36572</v>
      </c>
      <c r="E145" s="4">
        <f t="shared" si="5"/>
        <v>2000</v>
      </c>
    </row>
    <row r="146" spans="1:5">
      <c r="A146" s="39" t="s">
        <v>60</v>
      </c>
      <c r="B146" s="39" t="s">
        <v>269</v>
      </c>
      <c r="C146" s="38" t="str">
        <f t="shared" si="4"/>
        <v>Marek Hubertus</v>
      </c>
      <c r="D146" s="49">
        <v>35199</v>
      </c>
      <c r="E146" s="4">
        <f t="shared" si="5"/>
        <v>1996</v>
      </c>
    </row>
    <row r="147" spans="1:5">
      <c r="A147" s="39" t="s">
        <v>82</v>
      </c>
      <c r="B147" s="39" t="s">
        <v>364</v>
      </c>
      <c r="C147" s="38" t="str">
        <f t="shared" si="4"/>
        <v>Dagmara Mazowiecka</v>
      </c>
      <c r="D147" s="49">
        <v>34566</v>
      </c>
      <c r="E147" s="4">
        <f t="shared" si="5"/>
        <v>1994</v>
      </c>
    </row>
    <row r="148" spans="1:5">
      <c r="A148" s="39" t="s">
        <v>95</v>
      </c>
      <c r="B148" s="39" t="s">
        <v>352</v>
      </c>
      <c r="C148" s="38" t="str">
        <f t="shared" si="4"/>
        <v>Anna Ochocka</v>
      </c>
      <c r="D148" s="49">
        <v>35995</v>
      </c>
      <c r="E148" s="4">
        <f t="shared" si="5"/>
        <v>1998</v>
      </c>
    </row>
    <row r="149" spans="1:5">
      <c r="A149" s="39" t="s">
        <v>93</v>
      </c>
      <c r="B149" s="39" t="s">
        <v>225</v>
      </c>
      <c r="C149" s="38" t="str">
        <f t="shared" si="4"/>
        <v>Krzysztof Niewęgłowski</v>
      </c>
      <c r="D149" s="49">
        <v>36092</v>
      </c>
      <c r="E149" s="4">
        <f t="shared" si="5"/>
        <v>1998</v>
      </c>
    </row>
    <row r="150" spans="1:5">
      <c r="A150" s="39" t="s">
        <v>64</v>
      </c>
      <c r="B150" s="39" t="s">
        <v>365</v>
      </c>
      <c r="C150" s="38" t="str">
        <f t="shared" si="4"/>
        <v>Konrad Jędruszczak</v>
      </c>
      <c r="D150" s="49">
        <v>34827</v>
      </c>
      <c r="E150" s="4">
        <f t="shared" si="5"/>
        <v>1995</v>
      </c>
    </row>
    <row r="151" spans="1:5">
      <c r="A151" s="39" t="s">
        <v>48</v>
      </c>
      <c r="B151" s="39" t="s">
        <v>366</v>
      </c>
      <c r="C151" s="38" t="str">
        <f t="shared" si="4"/>
        <v>Izolda Figura</v>
      </c>
      <c r="D151" s="49">
        <v>34641</v>
      </c>
      <c r="E151" s="4">
        <f t="shared" si="5"/>
        <v>1994</v>
      </c>
    </row>
    <row r="152" spans="1:5">
      <c r="A152" s="39" t="s">
        <v>120</v>
      </c>
      <c r="B152" s="39" t="s">
        <v>367</v>
      </c>
      <c r="C152" s="38" t="str">
        <f t="shared" si="4"/>
        <v>Oktawian Terlecki</v>
      </c>
      <c r="D152" s="49">
        <v>36695</v>
      </c>
      <c r="E152" s="4">
        <f t="shared" si="5"/>
        <v>2000</v>
      </c>
    </row>
    <row r="153" spans="1:5">
      <c r="A153" s="39" t="s">
        <v>132</v>
      </c>
      <c r="B153" s="39" t="s">
        <v>368</v>
      </c>
      <c r="C153" s="38" t="str">
        <f t="shared" si="4"/>
        <v>Augustyn Zalewski</v>
      </c>
      <c r="D153" s="49">
        <v>34676</v>
      </c>
      <c r="E153" s="4">
        <f t="shared" si="5"/>
        <v>1994</v>
      </c>
    </row>
    <row r="154" spans="1:5">
      <c r="A154" s="39" t="s">
        <v>112</v>
      </c>
      <c r="B154" s="39" t="s">
        <v>257</v>
      </c>
      <c r="C154" s="38" t="str">
        <f t="shared" si="4"/>
        <v>Andrzej Sienkiewicz</v>
      </c>
      <c r="D154" s="49">
        <v>36809</v>
      </c>
      <c r="E154" s="4">
        <f t="shared" si="5"/>
        <v>2000</v>
      </c>
    </row>
    <row r="155" spans="1:5">
      <c r="A155" s="39" t="s">
        <v>92</v>
      </c>
      <c r="B155" s="39" t="s">
        <v>326</v>
      </c>
      <c r="C155" s="38" t="str">
        <f t="shared" si="4"/>
        <v>Monika Naparstek</v>
      </c>
      <c r="D155" s="49">
        <v>36736</v>
      </c>
      <c r="E155" s="4">
        <f t="shared" si="5"/>
        <v>2000</v>
      </c>
    </row>
    <row r="156" spans="1:5">
      <c r="A156" s="39" t="s">
        <v>56</v>
      </c>
      <c r="B156" s="39" t="s">
        <v>369</v>
      </c>
      <c r="C156" s="38" t="str">
        <f t="shared" si="4"/>
        <v>Małgorzata Graniecka</v>
      </c>
      <c r="D156" s="49">
        <v>35916</v>
      </c>
      <c r="E156" s="4">
        <f t="shared" si="5"/>
        <v>1998</v>
      </c>
    </row>
    <row r="157" spans="1:5">
      <c r="A157" s="39" t="s">
        <v>74</v>
      </c>
      <c r="B157" s="39" t="s">
        <v>327</v>
      </c>
      <c r="C157" s="38" t="str">
        <f t="shared" si="4"/>
        <v>Grażyna Krasiczyńska</v>
      </c>
      <c r="D157" s="49">
        <v>33195</v>
      </c>
      <c r="E157" s="4">
        <f t="shared" si="5"/>
        <v>1990</v>
      </c>
    </row>
    <row r="158" spans="1:5">
      <c r="A158" s="39" t="s">
        <v>30</v>
      </c>
      <c r="B158" s="39" t="s">
        <v>246</v>
      </c>
      <c r="C158" s="38" t="str">
        <f t="shared" si="4"/>
        <v>Teresa Baranowska</v>
      </c>
      <c r="D158" s="49">
        <v>33234</v>
      </c>
      <c r="E158" s="4">
        <f t="shared" si="5"/>
        <v>1990</v>
      </c>
    </row>
    <row r="159" spans="1:5">
      <c r="A159" s="39" t="s">
        <v>57</v>
      </c>
      <c r="B159" s="39" t="s">
        <v>333</v>
      </c>
      <c r="C159" s="38" t="str">
        <f t="shared" si="4"/>
        <v>Zofia Gregoruk</v>
      </c>
      <c r="D159" s="49">
        <v>36013</v>
      </c>
      <c r="E159" s="4">
        <f t="shared" si="5"/>
        <v>1998</v>
      </c>
    </row>
    <row r="160" spans="1:5">
      <c r="A160" s="39" t="s">
        <v>106</v>
      </c>
      <c r="B160" s="39" t="s">
        <v>357</v>
      </c>
      <c r="C160" s="38" t="str">
        <f t="shared" si="4"/>
        <v>Danuta Rosiak</v>
      </c>
      <c r="D160" s="49">
        <v>33810</v>
      </c>
      <c r="E160" s="4">
        <f t="shared" si="5"/>
        <v>1992</v>
      </c>
    </row>
    <row r="161" spans="1:5">
      <c r="A161" s="40" t="s">
        <v>370</v>
      </c>
      <c r="B161" s="39" t="s">
        <v>371</v>
      </c>
      <c r="C161" s="38" t="str">
        <f t="shared" si="4"/>
        <v>Franciszek Beklamasz</v>
      </c>
      <c r="D161" s="49">
        <v>36035</v>
      </c>
      <c r="E161" s="4">
        <f t="shared" si="5"/>
        <v>1998</v>
      </c>
    </row>
    <row r="162" spans="1:5">
      <c r="A162" s="39" t="s">
        <v>52</v>
      </c>
      <c r="B162" s="39" t="s">
        <v>372</v>
      </c>
      <c r="C162" s="38" t="str">
        <f t="shared" si="4"/>
        <v>Henryk Górecki</v>
      </c>
      <c r="D162" s="49">
        <v>35101</v>
      </c>
      <c r="E162" s="4">
        <f t="shared" si="5"/>
        <v>1996</v>
      </c>
    </row>
    <row r="163" spans="1:5">
      <c r="A163" s="39" t="s">
        <v>87</v>
      </c>
      <c r="B163" s="39" t="s">
        <v>231</v>
      </c>
      <c r="C163" s="38" t="str">
        <f t="shared" si="4"/>
        <v>Joanna Miękus</v>
      </c>
      <c r="D163" s="49">
        <v>33541</v>
      </c>
      <c r="E163" s="4">
        <f t="shared" si="5"/>
        <v>1991</v>
      </c>
    </row>
    <row r="164" spans="1:5">
      <c r="A164" s="39" t="s">
        <v>98</v>
      </c>
      <c r="B164" s="39" t="s">
        <v>373</v>
      </c>
      <c r="C164" s="38" t="str">
        <f t="shared" si="4"/>
        <v>Iza Pankiewicz</v>
      </c>
      <c r="D164" s="49">
        <v>34515</v>
      </c>
      <c r="E164" s="4">
        <f t="shared" si="5"/>
        <v>1994</v>
      </c>
    </row>
    <row r="165" spans="1:5">
      <c r="A165" s="39" t="s">
        <v>40</v>
      </c>
      <c r="B165" s="39" t="s">
        <v>284</v>
      </c>
      <c r="C165" s="38" t="str">
        <f t="shared" si="4"/>
        <v>Maria Cieślak</v>
      </c>
      <c r="D165" s="49">
        <v>34025</v>
      </c>
      <c r="E165" s="4">
        <f t="shared" si="5"/>
        <v>1993</v>
      </c>
    </row>
    <row r="166" spans="1:5">
      <c r="A166" s="39" t="s">
        <v>72</v>
      </c>
      <c r="B166" s="39" t="s">
        <v>360</v>
      </c>
      <c r="C166" s="38" t="str">
        <f t="shared" si="4"/>
        <v>Helena Kowalska</v>
      </c>
      <c r="D166" s="49">
        <v>36540</v>
      </c>
      <c r="E166" s="4">
        <f t="shared" si="5"/>
        <v>2000</v>
      </c>
    </row>
    <row r="167" spans="1:5">
      <c r="A167" s="39" t="s">
        <v>124</v>
      </c>
      <c r="B167" s="39" t="s">
        <v>374</v>
      </c>
      <c r="C167" s="38" t="str">
        <f t="shared" si="4"/>
        <v>Teodor Wanad</v>
      </c>
      <c r="D167" s="49">
        <v>33306</v>
      </c>
      <c r="E167" s="4">
        <f t="shared" si="5"/>
        <v>1991</v>
      </c>
    </row>
    <row r="168" spans="1:5">
      <c r="A168" s="39" t="s">
        <v>39</v>
      </c>
      <c r="B168" s="39" t="s">
        <v>375</v>
      </c>
      <c r="C168" s="38" t="str">
        <f t="shared" si="4"/>
        <v>Natalia Ciechowska</v>
      </c>
      <c r="D168" s="49">
        <v>34954</v>
      </c>
      <c r="E168" s="4">
        <f t="shared" si="5"/>
        <v>1995</v>
      </c>
    </row>
    <row r="169" spans="1:5">
      <c r="A169" s="39" t="s">
        <v>125</v>
      </c>
      <c r="B169" s="39" t="s">
        <v>376</v>
      </c>
      <c r="C169" s="38" t="str">
        <f t="shared" si="4"/>
        <v>Róża Weiss</v>
      </c>
      <c r="D169" s="49">
        <v>33781</v>
      </c>
      <c r="E169" s="4">
        <f t="shared" si="5"/>
        <v>1992</v>
      </c>
    </row>
    <row r="170" spans="1:5">
      <c r="A170" s="39" t="s">
        <v>33</v>
      </c>
      <c r="B170" s="39" t="s">
        <v>286</v>
      </c>
      <c r="C170" s="38" t="str">
        <f t="shared" si="4"/>
        <v>Tadeusz Bielak</v>
      </c>
      <c r="D170" s="49">
        <v>33973</v>
      </c>
      <c r="E170" s="4">
        <f t="shared" si="5"/>
        <v>1993</v>
      </c>
    </row>
    <row r="171" spans="1:5">
      <c r="A171" s="39" t="s">
        <v>103</v>
      </c>
      <c r="B171" s="39" t="s">
        <v>257</v>
      </c>
      <c r="C171" s="38" t="str">
        <f t="shared" si="4"/>
        <v>Andrzej Pyza</v>
      </c>
      <c r="D171" s="49">
        <v>34062</v>
      </c>
      <c r="E171" s="4">
        <f t="shared" si="5"/>
        <v>1993</v>
      </c>
    </row>
    <row r="172" spans="1:5">
      <c r="A172" s="39" t="s">
        <v>36</v>
      </c>
      <c r="B172" s="39" t="s">
        <v>235</v>
      </c>
      <c r="C172" s="38" t="str">
        <f t="shared" si="4"/>
        <v>Jerzy Celejewski</v>
      </c>
      <c r="D172" s="49">
        <v>36497</v>
      </c>
      <c r="E172" s="4">
        <f t="shared" si="5"/>
        <v>1999</v>
      </c>
    </row>
    <row r="173" spans="1:5">
      <c r="A173" s="39" t="s">
        <v>108</v>
      </c>
      <c r="B173" s="39" t="s">
        <v>211</v>
      </c>
      <c r="C173" s="38" t="str">
        <f t="shared" si="4"/>
        <v>Dariusz Salezy</v>
      </c>
      <c r="D173" s="49">
        <v>35233</v>
      </c>
      <c r="E173" s="4">
        <f t="shared" si="5"/>
        <v>1996</v>
      </c>
    </row>
    <row r="174" spans="1:5">
      <c r="A174" s="39" t="s">
        <v>49</v>
      </c>
      <c r="B174" s="39" t="s">
        <v>377</v>
      </c>
      <c r="C174" s="38" t="str">
        <f t="shared" si="4"/>
        <v>Bogdan Filipek</v>
      </c>
      <c r="D174" s="49">
        <v>34086</v>
      </c>
      <c r="E174" s="4">
        <f t="shared" si="5"/>
        <v>1993</v>
      </c>
    </row>
    <row r="175" spans="1:5">
      <c r="A175" s="39" t="s">
        <v>89</v>
      </c>
      <c r="B175" s="39" t="s">
        <v>252</v>
      </c>
      <c r="C175" s="38" t="str">
        <f t="shared" si="4"/>
        <v>Ewa Milewska</v>
      </c>
      <c r="D175" s="49">
        <v>34878</v>
      </c>
      <c r="E175" s="4">
        <f t="shared" si="5"/>
        <v>1995</v>
      </c>
    </row>
    <row r="176" spans="1:5">
      <c r="A176" s="39" t="s">
        <v>30</v>
      </c>
      <c r="B176" s="39" t="s">
        <v>331</v>
      </c>
      <c r="C176" s="38" t="str">
        <f t="shared" si="4"/>
        <v>Melisa Baranowska</v>
      </c>
      <c r="D176" s="49">
        <v>36348</v>
      </c>
      <c r="E176" s="4">
        <f t="shared" si="5"/>
        <v>1999</v>
      </c>
    </row>
    <row r="177" spans="1:5">
      <c r="A177" s="39" t="s">
        <v>43</v>
      </c>
      <c r="B177" s="39" t="s">
        <v>378</v>
      </c>
      <c r="C177" s="38" t="str">
        <f t="shared" si="4"/>
        <v>Sławomir Duszczyk</v>
      </c>
      <c r="D177" s="49">
        <v>33586</v>
      </c>
      <c r="E177" s="4">
        <f t="shared" si="5"/>
        <v>1991</v>
      </c>
    </row>
    <row r="178" spans="1:5">
      <c r="A178" s="39" t="s">
        <v>68</v>
      </c>
      <c r="B178" s="39" t="s">
        <v>312</v>
      </c>
      <c r="C178" s="38" t="str">
        <f t="shared" si="4"/>
        <v>Piotr Kieślowski</v>
      </c>
      <c r="D178" s="49">
        <v>33606</v>
      </c>
      <c r="E178" s="4">
        <f t="shared" si="5"/>
        <v>1992</v>
      </c>
    </row>
    <row r="179" spans="1:5">
      <c r="A179" s="39" t="s">
        <v>238</v>
      </c>
      <c r="B179" s="39" t="s">
        <v>279</v>
      </c>
      <c r="C179" s="38" t="str">
        <f t="shared" si="4"/>
        <v>Adam Adamczyk</v>
      </c>
      <c r="D179" s="49">
        <v>33406</v>
      </c>
      <c r="E179" s="4">
        <f t="shared" si="5"/>
        <v>1991</v>
      </c>
    </row>
    <row r="180" spans="1:5">
      <c r="A180" s="39" t="s">
        <v>129</v>
      </c>
      <c r="B180" s="39" t="s">
        <v>213</v>
      </c>
      <c r="C180" s="38" t="str">
        <f t="shared" si="4"/>
        <v>Paweł Wolski</v>
      </c>
      <c r="D180" s="49">
        <v>35900</v>
      </c>
      <c r="E180" s="4">
        <f t="shared" si="5"/>
        <v>1998</v>
      </c>
    </row>
    <row r="181" spans="1:5">
      <c r="A181" s="39" t="s">
        <v>44</v>
      </c>
      <c r="B181" s="39" t="s">
        <v>246</v>
      </c>
      <c r="C181" s="38" t="str">
        <f t="shared" si="4"/>
        <v>Teresa Dykiel</v>
      </c>
      <c r="D181" s="49">
        <v>33670</v>
      </c>
      <c r="E181" s="4">
        <f t="shared" si="5"/>
        <v>1992</v>
      </c>
    </row>
    <row r="182" spans="1:5">
      <c r="A182" s="39" t="s">
        <v>67</v>
      </c>
      <c r="B182" s="39" t="s">
        <v>318</v>
      </c>
      <c r="C182" s="38" t="str">
        <f t="shared" si="4"/>
        <v>Agnieszka Kałuża</v>
      </c>
      <c r="D182" s="49">
        <v>33186</v>
      </c>
      <c r="E182" s="4">
        <f t="shared" si="5"/>
        <v>1990</v>
      </c>
    </row>
    <row r="183" spans="1:5">
      <c r="A183" s="39" t="s">
        <v>238</v>
      </c>
      <c r="B183" s="39" t="s">
        <v>379</v>
      </c>
      <c r="C183" s="38" t="str">
        <f t="shared" si="4"/>
        <v>Marcin Adamczyk</v>
      </c>
      <c r="D183" s="49">
        <v>35733</v>
      </c>
      <c r="E183" s="4">
        <f t="shared" si="5"/>
        <v>1997</v>
      </c>
    </row>
    <row r="184" spans="1:5">
      <c r="A184" s="39" t="s">
        <v>96</v>
      </c>
      <c r="B184" s="39" t="s">
        <v>325</v>
      </c>
      <c r="C184" s="38" t="str">
        <f t="shared" si="4"/>
        <v>Barbara Ostrowska</v>
      </c>
      <c r="D184" s="49">
        <v>36871</v>
      </c>
      <c r="E184" s="4">
        <f t="shared" si="5"/>
        <v>2000</v>
      </c>
    </row>
    <row r="185" spans="1:5">
      <c r="A185" s="39" t="s">
        <v>97</v>
      </c>
      <c r="B185" s="39" t="s">
        <v>380</v>
      </c>
      <c r="C185" s="38" t="str">
        <f t="shared" si="4"/>
        <v>Katarzyna Pacuła</v>
      </c>
      <c r="D185" s="49">
        <v>33180</v>
      </c>
      <c r="E185" s="4">
        <f t="shared" si="5"/>
        <v>1990</v>
      </c>
    </row>
    <row r="186" spans="1:5">
      <c r="A186" s="39" t="s">
        <v>104</v>
      </c>
      <c r="B186" s="39" t="s">
        <v>351</v>
      </c>
      <c r="C186" s="38" t="str">
        <f t="shared" si="4"/>
        <v>Robert Reszczyński</v>
      </c>
      <c r="D186" s="49">
        <v>34643</v>
      </c>
      <c r="E186" s="4">
        <f t="shared" si="5"/>
        <v>1994</v>
      </c>
    </row>
    <row r="187" spans="1:5">
      <c r="A187" s="39" t="s">
        <v>126</v>
      </c>
      <c r="B187" s="39" t="s">
        <v>325</v>
      </c>
      <c r="C187" s="38" t="str">
        <f t="shared" si="4"/>
        <v>Barbara Węgier</v>
      </c>
      <c r="D187" s="49">
        <v>35543</v>
      </c>
      <c r="E187" s="4">
        <f t="shared" si="5"/>
        <v>1997</v>
      </c>
    </row>
    <row r="188" spans="1:5">
      <c r="A188" s="39" t="s">
        <v>58</v>
      </c>
      <c r="B188" s="39" t="s">
        <v>244</v>
      </c>
      <c r="C188" s="38" t="str">
        <f t="shared" si="4"/>
        <v>Wojciech Grzeszczak</v>
      </c>
      <c r="D188" s="49">
        <v>34802</v>
      </c>
      <c r="E188" s="4">
        <f t="shared" si="5"/>
        <v>1995</v>
      </c>
    </row>
    <row r="189" spans="1:5">
      <c r="A189" s="39" t="s">
        <v>61</v>
      </c>
      <c r="B189" s="39" t="s">
        <v>325</v>
      </c>
      <c r="C189" s="38" t="str">
        <f t="shared" si="4"/>
        <v>Barbara Janiszewska</v>
      </c>
      <c r="D189" s="49">
        <v>34960</v>
      </c>
      <c r="E189" s="4">
        <f t="shared" si="5"/>
        <v>1995</v>
      </c>
    </row>
    <row r="190" spans="1:5">
      <c r="A190" s="39" t="s">
        <v>32</v>
      </c>
      <c r="B190" s="39" t="s">
        <v>312</v>
      </c>
      <c r="C190" s="38" t="str">
        <f t="shared" si="4"/>
        <v>Piotr Beneka</v>
      </c>
      <c r="D190" s="49">
        <v>34431</v>
      </c>
      <c r="E190" s="4">
        <f t="shared" si="5"/>
        <v>1994</v>
      </c>
    </row>
    <row r="191" spans="1:5">
      <c r="A191" s="39" t="s">
        <v>118</v>
      </c>
      <c r="B191" s="39" t="s">
        <v>381</v>
      </c>
      <c r="C191" s="38" t="str">
        <f t="shared" si="4"/>
        <v>Mieczysława Szelest</v>
      </c>
      <c r="D191" s="49">
        <v>35939</v>
      </c>
      <c r="E191" s="4">
        <f t="shared" si="5"/>
        <v>1998</v>
      </c>
    </row>
    <row r="192" spans="1:5">
      <c r="A192" s="39" t="s">
        <v>37</v>
      </c>
      <c r="B192" s="39" t="s">
        <v>382</v>
      </c>
      <c r="C192" s="38" t="str">
        <f t="shared" si="4"/>
        <v>Lesław Chojnacki</v>
      </c>
      <c r="D192" s="49">
        <v>33543</v>
      </c>
      <c r="E192" s="4">
        <f t="shared" si="5"/>
        <v>1991</v>
      </c>
    </row>
    <row r="193" spans="1:5">
      <c r="A193" s="39" t="s">
        <v>85</v>
      </c>
      <c r="B193" s="39" t="s">
        <v>383</v>
      </c>
      <c r="C193" s="38" t="str">
        <f t="shared" si="4"/>
        <v>Wanda Mianowska</v>
      </c>
      <c r="D193" s="49">
        <v>36809</v>
      </c>
      <c r="E193" s="4">
        <f t="shared" si="5"/>
        <v>2000</v>
      </c>
    </row>
  </sheetData>
  <mergeCells count="1">
    <mergeCell ref="D1:E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1"/>
  <sheetViews>
    <sheetView workbookViewId="0">
      <selection activeCell="Q7" sqref="Q7"/>
    </sheetView>
  </sheetViews>
  <sheetFormatPr defaultRowHeight="14.25"/>
  <cols>
    <col min="1" max="1" width="5.25" customWidth="1"/>
    <col min="2" max="3" width="10.25" customWidth="1"/>
    <col min="4" max="16" width="4" customWidth="1"/>
    <col min="17" max="18" width="11.75" customWidth="1"/>
  </cols>
  <sheetData>
    <row r="1" spans="1:19" s="1" customFormat="1" ht="18">
      <c r="A1" s="30" t="s">
        <v>399</v>
      </c>
      <c r="S1" s="28" t="s">
        <v>442</v>
      </c>
    </row>
    <row r="2" spans="1:19" s="1" customFormat="1"/>
    <row r="3" spans="1:19" ht="15">
      <c r="A3" s="42" t="s">
        <v>384</v>
      </c>
      <c r="B3" s="43" t="s">
        <v>208</v>
      </c>
      <c r="C3" s="43" t="s">
        <v>0</v>
      </c>
      <c r="D3" s="68" t="s">
        <v>386</v>
      </c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42" t="s">
        <v>385</v>
      </c>
      <c r="R3" s="1"/>
    </row>
    <row r="4" spans="1:19">
      <c r="A4" s="44">
        <v>1</v>
      </c>
      <c r="B4" s="45" t="s">
        <v>209</v>
      </c>
      <c r="C4" s="45" t="s">
        <v>387</v>
      </c>
      <c r="D4" s="73">
        <v>3</v>
      </c>
      <c r="E4" s="73">
        <v>5</v>
      </c>
      <c r="F4" s="73">
        <v>3</v>
      </c>
      <c r="G4" s="73">
        <v>3</v>
      </c>
      <c r="H4" s="73">
        <v>4</v>
      </c>
      <c r="I4" s="73">
        <v>3</v>
      </c>
      <c r="J4" s="73">
        <v>4</v>
      </c>
      <c r="K4" s="73">
        <v>4</v>
      </c>
      <c r="L4" s="73">
        <v>5</v>
      </c>
      <c r="M4" s="73">
        <v>5</v>
      </c>
      <c r="N4" s="74"/>
      <c r="O4" s="74"/>
      <c r="P4" s="74"/>
      <c r="Q4" s="46">
        <f>AVERAGE(D4:P4)</f>
        <v>3.9</v>
      </c>
      <c r="R4" s="1"/>
    </row>
    <row r="5" spans="1:19">
      <c r="A5" s="44">
        <v>2</v>
      </c>
      <c r="B5" s="45" t="s">
        <v>352</v>
      </c>
      <c r="C5" s="45" t="s">
        <v>388</v>
      </c>
      <c r="D5" s="73">
        <v>4</v>
      </c>
      <c r="E5" s="73">
        <v>4</v>
      </c>
      <c r="F5" s="73">
        <v>4</v>
      </c>
      <c r="G5" s="73">
        <v>2</v>
      </c>
      <c r="H5" s="73">
        <v>4</v>
      </c>
      <c r="I5" s="73">
        <v>4</v>
      </c>
      <c r="J5" s="73">
        <v>5</v>
      </c>
      <c r="K5" s="73">
        <v>3</v>
      </c>
      <c r="L5" s="73"/>
      <c r="M5" s="73"/>
      <c r="N5" s="74"/>
      <c r="O5" s="74"/>
      <c r="P5" s="74"/>
      <c r="Q5" s="46">
        <f t="shared" ref="Q5:Q13" si="0">AVERAGE(D5:P5)</f>
        <v>3.75</v>
      </c>
      <c r="R5" s="1"/>
    </row>
    <row r="6" spans="1:19">
      <c r="A6" s="44">
        <v>3</v>
      </c>
      <c r="B6" s="45" t="s">
        <v>389</v>
      </c>
      <c r="C6" s="45" t="s">
        <v>390</v>
      </c>
      <c r="D6" s="73">
        <v>5</v>
      </c>
      <c r="E6" s="73">
        <v>3</v>
      </c>
      <c r="F6" s="73">
        <v>3</v>
      </c>
      <c r="G6" s="73">
        <v>3</v>
      </c>
      <c r="H6" s="73">
        <v>4</v>
      </c>
      <c r="I6" s="73">
        <v>5</v>
      </c>
      <c r="J6" s="73">
        <v>4</v>
      </c>
      <c r="K6" s="73">
        <v>3</v>
      </c>
      <c r="L6" s="73">
        <v>3</v>
      </c>
      <c r="M6" s="73"/>
      <c r="N6" s="74"/>
      <c r="O6" s="74"/>
      <c r="P6" s="74"/>
      <c r="Q6" s="46">
        <f t="shared" si="0"/>
        <v>3.6666666666666665</v>
      </c>
      <c r="R6" s="1"/>
    </row>
    <row r="7" spans="1:19">
      <c r="A7" s="44">
        <v>4</v>
      </c>
      <c r="B7" s="45" t="s">
        <v>391</v>
      </c>
      <c r="C7" s="45" t="s">
        <v>392</v>
      </c>
      <c r="D7" s="73">
        <v>4</v>
      </c>
      <c r="E7" s="73">
        <v>4</v>
      </c>
      <c r="F7" s="73">
        <v>6</v>
      </c>
      <c r="G7" s="73">
        <v>4</v>
      </c>
      <c r="H7" s="73">
        <v>5</v>
      </c>
      <c r="I7" s="73">
        <v>5</v>
      </c>
      <c r="J7" s="73">
        <v>3</v>
      </c>
      <c r="K7" s="73">
        <v>4</v>
      </c>
      <c r="L7" s="73">
        <v>4</v>
      </c>
      <c r="M7" s="73">
        <v>4</v>
      </c>
      <c r="N7" s="74"/>
      <c r="O7" s="74"/>
      <c r="P7" s="74"/>
      <c r="Q7" s="46">
        <f t="shared" si="0"/>
        <v>4.3</v>
      </c>
      <c r="R7" s="1"/>
      <c r="S7" s="1"/>
    </row>
    <row r="8" spans="1:19">
      <c r="A8" s="44">
        <v>5</v>
      </c>
      <c r="B8" s="45" t="s">
        <v>391</v>
      </c>
      <c r="C8" s="45" t="s">
        <v>393</v>
      </c>
      <c r="D8" s="73">
        <v>3</v>
      </c>
      <c r="E8" s="73">
        <v>3</v>
      </c>
      <c r="F8" s="73">
        <v>3</v>
      </c>
      <c r="G8" s="73">
        <v>3</v>
      </c>
      <c r="H8" s="73">
        <v>5</v>
      </c>
      <c r="I8" s="73">
        <v>5</v>
      </c>
      <c r="J8" s="73">
        <v>4</v>
      </c>
      <c r="K8" s="73"/>
      <c r="L8" s="73"/>
      <c r="M8" s="73"/>
      <c r="N8" s="74"/>
      <c r="O8" s="74"/>
      <c r="P8" s="74"/>
      <c r="Q8" s="46">
        <f t="shared" si="0"/>
        <v>3.7142857142857144</v>
      </c>
      <c r="R8" s="1"/>
      <c r="S8" s="1"/>
    </row>
    <row r="9" spans="1:19">
      <c r="A9" s="44">
        <v>6</v>
      </c>
      <c r="B9" s="45" t="s">
        <v>340</v>
      </c>
      <c r="C9" s="45" t="s">
        <v>394</v>
      </c>
      <c r="D9" s="73">
        <v>4</v>
      </c>
      <c r="E9" s="73">
        <v>4</v>
      </c>
      <c r="F9" s="73">
        <v>4</v>
      </c>
      <c r="G9" s="73">
        <v>4</v>
      </c>
      <c r="H9" s="73">
        <v>5</v>
      </c>
      <c r="I9" s="73">
        <v>5</v>
      </c>
      <c r="J9" s="73">
        <v>2</v>
      </c>
      <c r="K9" s="73">
        <v>4</v>
      </c>
      <c r="L9" s="73">
        <v>4</v>
      </c>
      <c r="M9" s="73">
        <v>5</v>
      </c>
      <c r="N9" s="74"/>
      <c r="O9" s="74"/>
      <c r="P9" s="74"/>
      <c r="Q9" s="46">
        <f t="shared" si="0"/>
        <v>4.0999999999999996</v>
      </c>
      <c r="R9" s="1"/>
    </row>
    <row r="10" spans="1:19">
      <c r="A10" s="44">
        <v>7</v>
      </c>
      <c r="B10" s="45" t="s">
        <v>336</v>
      </c>
      <c r="C10" s="45" t="s">
        <v>395</v>
      </c>
      <c r="D10" s="73">
        <v>4</v>
      </c>
      <c r="E10" s="73">
        <v>6</v>
      </c>
      <c r="F10" s="73"/>
      <c r="G10" s="73"/>
      <c r="H10" s="73"/>
      <c r="I10" s="73"/>
      <c r="J10" s="73"/>
      <c r="K10" s="73"/>
      <c r="L10" s="73"/>
      <c r="M10" s="73"/>
      <c r="N10" s="74"/>
      <c r="O10" s="74"/>
      <c r="P10" s="74"/>
      <c r="Q10" s="46">
        <f t="shared" si="0"/>
        <v>5</v>
      </c>
      <c r="R10" s="1"/>
    </row>
    <row r="11" spans="1:19">
      <c r="A11" s="44">
        <v>8</v>
      </c>
      <c r="B11" s="45" t="s">
        <v>352</v>
      </c>
      <c r="C11" s="45" t="s">
        <v>395</v>
      </c>
      <c r="D11" s="73">
        <v>4</v>
      </c>
      <c r="E11" s="73">
        <v>4</v>
      </c>
      <c r="F11" s="73">
        <v>6</v>
      </c>
      <c r="G11" s="73">
        <v>3</v>
      </c>
      <c r="H11" s="73">
        <v>6</v>
      </c>
      <c r="I11" s="73">
        <v>4</v>
      </c>
      <c r="J11" s="73">
        <v>3</v>
      </c>
      <c r="K11" s="73">
        <v>4</v>
      </c>
      <c r="L11" s="73">
        <v>4</v>
      </c>
      <c r="M11" s="73">
        <v>5</v>
      </c>
      <c r="N11" s="74"/>
      <c r="O11" s="74"/>
      <c r="P11" s="74"/>
      <c r="Q11" s="46">
        <f t="shared" si="0"/>
        <v>4.3</v>
      </c>
      <c r="R11" s="1"/>
    </row>
    <row r="12" spans="1:19">
      <c r="A12" s="44">
        <v>9</v>
      </c>
      <c r="B12" s="45" t="s">
        <v>380</v>
      </c>
      <c r="C12" s="45" t="s">
        <v>396</v>
      </c>
      <c r="D12" s="73">
        <v>5</v>
      </c>
      <c r="E12" s="73">
        <v>3</v>
      </c>
      <c r="F12" s="75">
        <v>6</v>
      </c>
      <c r="G12" s="73">
        <v>3</v>
      </c>
      <c r="H12" s="73">
        <v>2</v>
      </c>
      <c r="I12" s="73">
        <v>4</v>
      </c>
      <c r="J12" s="73">
        <v>2</v>
      </c>
      <c r="K12" s="73">
        <v>3</v>
      </c>
      <c r="L12" s="73">
        <v>3</v>
      </c>
      <c r="M12" s="73"/>
      <c r="N12" s="74"/>
      <c r="O12" s="74"/>
      <c r="P12" s="74"/>
      <c r="Q12" s="46">
        <f t="shared" si="0"/>
        <v>3.4444444444444446</v>
      </c>
      <c r="R12" s="1"/>
    </row>
    <row r="13" spans="1:19">
      <c r="A13" s="44">
        <v>10</v>
      </c>
      <c r="B13" s="45" t="s">
        <v>397</v>
      </c>
      <c r="C13" s="45" t="s">
        <v>396</v>
      </c>
      <c r="D13" s="73">
        <v>4</v>
      </c>
      <c r="E13" s="73">
        <v>2</v>
      </c>
      <c r="F13" s="73">
        <v>6</v>
      </c>
      <c r="G13" s="73">
        <v>2</v>
      </c>
      <c r="H13" s="73">
        <v>2</v>
      </c>
      <c r="I13" s="73">
        <v>4</v>
      </c>
      <c r="J13" s="73">
        <v>3</v>
      </c>
      <c r="K13" s="73"/>
      <c r="L13" s="73"/>
      <c r="M13" s="73"/>
      <c r="N13" s="74"/>
      <c r="O13" s="74"/>
      <c r="P13" s="74"/>
      <c r="Q13" s="46">
        <f t="shared" si="0"/>
        <v>3.2857142857142856</v>
      </c>
      <c r="R13" s="1"/>
    </row>
    <row r="14" spans="1:19" ht="15">
      <c r="A14" s="47"/>
      <c r="B14" s="47"/>
      <c r="C14" s="47"/>
      <c r="D14" s="47"/>
      <c r="E14" s="47"/>
      <c r="F14" s="47"/>
      <c r="G14" s="47"/>
      <c r="H14" s="47"/>
      <c r="I14" s="47"/>
      <c r="J14" s="47"/>
      <c r="L14" s="1"/>
      <c r="M14" s="65" t="s">
        <v>398</v>
      </c>
      <c r="N14" s="66"/>
      <c r="O14" s="66"/>
      <c r="P14" s="67"/>
      <c r="Q14" s="48">
        <f>AVERAGE(Q4:Q13)</f>
        <v>3.9461111111111107</v>
      </c>
      <c r="R14" s="1"/>
    </row>
    <row r="15" spans="1:19">
      <c r="A15" s="47"/>
      <c r="B15" s="47"/>
      <c r="C15" s="47"/>
      <c r="D15" s="47"/>
      <c r="E15" s="47"/>
      <c r="F15" s="47"/>
      <c r="G15" s="47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9">
      <c r="A16" s="1"/>
      <c r="B16" s="1"/>
      <c r="C16" s="1"/>
      <c r="D16" s="1"/>
      <c r="E16" s="1"/>
      <c r="F16" s="1"/>
      <c r="G16" s="1"/>
      <c r="H16" s="1"/>
      <c r="I16" s="1"/>
      <c r="J16" s="1"/>
      <c r="R16" s="1"/>
    </row>
    <row r="17" spans="18:18">
      <c r="R17" s="1"/>
    </row>
    <row r="18" spans="18:18">
      <c r="R18" s="1"/>
    </row>
    <row r="19" spans="18:18">
      <c r="R19" s="1"/>
    </row>
    <row r="20" spans="18:18">
      <c r="R20" s="1"/>
    </row>
    <row r="21" spans="18:18">
      <c r="R21" s="1"/>
    </row>
  </sheetData>
  <sheetProtection algorithmName="SHA-512" hashValue="d/94l9IcYIrQSIpc2obdGpSlmR7BX+sgfgh6o3PGgwk9M1UHFIy331iaOkyEKQ9xvfGpIBP6RqI4jB+lbeQLiA==" saltValue="BmWrdgOH4GpEmjD9x0+HhA==" spinCount="100000" sheet="1" objects="1" scenarios="1"/>
  <mergeCells count="2">
    <mergeCell ref="M14:P14"/>
    <mergeCell ref="D3:P3"/>
  </mergeCells>
  <dataValidations count="1">
    <dataValidation type="whole" allowBlank="1" showInputMessage="1" showErrorMessage="1" sqref="D4:P13" xr:uid="{DCBF44FD-62F0-4D84-A770-9A2E5A26E05B}">
      <formula1>1</formula1>
      <formula2>6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D2895-85DC-4818-9BF1-BD3383E3F79B}">
  <sheetPr>
    <outlinePr summaryBelow="0"/>
  </sheetPr>
  <dimension ref="B1:G14"/>
  <sheetViews>
    <sheetView showGridLines="0" workbookViewId="0"/>
  </sheetViews>
  <sheetFormatPr defaultRowHeight="14.25" outlineLevelRow="1" outlineLevelCol="1"/>
  <cols>
    <col min="3" max="3" width="6.25" bestFit="1" customWidth="1"/>
    <col min="4" max="7" width="16.25" bestFit="1" customWidth="1" outlineLevel="1"/>
  </cols>
  <sheetData>
    <row r="1" spans="2:7" ht="15" thickBot="1"/>
    <row r="2" spans="2:7" ht="15.75">
      <c r="B2" s="79" t="s">
        <v>460</v>
      </c>
      <c r="C2" s="79"/>
      <c r="D2" s="84"/>
      <c r="E2" s="84"/>
      <c r="F2" s="84"/>
      <c r="G2" s="84"/>
    </row>
    <row r="3" spans="2:7" ht="15.75" collapsed="1">
      <c r="B3" s="78"/>
      <c r="C3" s="78"/>
      <c r="D3" s="85" t="s">
        <v>462</v>
      </c>
      <c r="E3" s="85" t="s">
        <v>455</v>
      </c>
      <c r="F3" s="85" t="s">
        <v>457</v>
      </c>
      <c r="G3" s="85" t="s">
        <v>459</v>
      </c>
    </row>
    <row r="4" spans="2:7" ht="56.25" hidden="1" outlineLevel="1">
      <c r="B4" s="81"/>
      <c r="C4" s="81"/>
      <c r="D4" s="76"/>
      <c r="E4" s="87" t="s">
        <v>456</v>
      </c>
      <c r="F4" s="87" t="s">
        <v>458</v>
      </c>
      <c r="G4" s="87" t="s">
        <v>458</v>
      </c>
    </row>
    <row r="5" spans="2:7" ht="15">
      <c r="B5" s="82" t="s">
        <v>461</v>
      </c>
      <c r="C5" s="82"/>
      <c r="D5" s="80"/>
      <c r="E5" s="80"/>
      <c r="F5" s="80"/>
      <c r="G5" s="80"/>
    </row>
    <row r="6" spans="2:7" ht="15" outlineLevel="1">
      <c r="B6" s="81"/>
      <c r="C6" s="81" t="s">
        <v>450</v>
      </c>
      <c r="D6" s="76">
        <v>300</v>
      </c>
      <c r="E6" s="86">
        <v>270</v>
      </c>
      <c r="F6" s="86">
        <v>285</v>
      </c>
      <c r="G6" s="86">
        <v>300</v>
      </c>
    </row>
    <row r="7" spans="2:7" ht="15" outlineLevel="1">
      <c r="B7" s="81"/>
      <c r="C7" s="81" t="s">
        <v>451</v>
      </c>
      <c r="D7" s="76">
        <v>310</v>
      </c>
      <c r="E7" s="86">
        <v>260</v>
      </c>
      <c r="F7" s="86">
        <v>270</v>
      </c>
      <c r="G7" s="86">
        <v>310</v>
      </c>
    </row>
    <row r="8" spans="2:7" ht="15" outlineLevel="1">
      <c r="B8" s="81"/>
      <c r="C8" s="81" t="s">
        <v>452</v>
      </c>
      <c r="D8" s="76">
        <v>413</v>
      </c>
      <c r="E8" s="86">
        <v>340</v>
      </c>
      <c r="F8" s="86">
        <v>370</v>
      </c>
      <c r="G8" s="86">
        <v>413</v>
      </c>
    </row>
    <row r="9" spans="2:7" ht="15" outlineLevel="1">
      <c r="B9" s="81"/>
      <c r="C9" s="81" t="s">
        <v>453</v>
      </c>
      <c r="D9" s="76">
        <v>375</v>
      </c>
      <c r="E9" s="86">
        <v>345</v>
      </c>
      <c r="F9" s="86">
        <v>360</v>
      </c>
      <c r="G9" s="86">
        <v>375</v>
      </c>
    </row>
    <row r="10" spans="2:7" ht="15">
      <c r="B10" s="82" t="s">
        <v>463</v>
      </c>
      <c r="C10" s="82"/>
      <c r="D10" s="80"/>
      <c r="E10" s="80"/>
      <c r="F10" s="80"/>
      <c r="G10" s="80"/>
    </row>
    <row r="11" spans="2:7" ht="15.75" outlineLevel="1" thickBot="1">
      <c r="B11" s="83"/>
      <c r="C11" s="83" t="s">
        <v>454</v>
      </c>
      <c r="D11" s="77">
        <v>1398</v>
      </c>
      <c r="E11" s="77">
        <v>1215</v>
      </c>
      <c r="F11" s="77">
        <v>1285</v>
      </c>
      <c r="G11" s="77">
        <v>1398</v>
      </c>
    </row>
    <row r="12" spans="2:7">
      <c r="B12" t="s">
        <v>464</v>
      </c>
    </row>
    <row r="13" spans="2:7">
      <c r="B13" t="s">
        <v>465</v>
      </c>
    </row>
    <row r="14" spans="2:7">
      <c r="B14" t="s">
        <v>466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M23"/>
  <sheetViews>
    <sheetView workbookViewId="0">
      <selection activeCell="B15" sqref="B15"/>
    </sheetView>
  </sheetViews>
  <sheetFormatPr defaultRowHeight="14.25"/>
  <cols>
    <col min="1" max="1" width="6.375" customWidth="1"/>
    <col min="3" max="3" width="19.75" customWidth="1"/>
  </cols>
  <sheetData>
    <row r="1" spans="2:13" ht="15">
      <c r="H1" s="28" t="s">
        <v>414</v>
      </c>
    </row>
    <row r="2" spans="2:13" ht="15">
      <c r="B2" s="51" t="s">
        <v>412</v>
      </c>
    </row>
    <row r="3" spans="2:13" ht="15">
      <c r="B3" s="51" t="s">
        <v>407</v>
      </c>
    </row>
    <row r="4" spans="2:13">
      <c r="F4" s="1"/>
      <c r="G4" s="1"/>
      <c r="H4" s="1"/>
      <c r="I4" s="1"/>
      <c r="J4" s="1"/>
      <c r="K4" s="1"/>
      <c r="L4" s="1"/>
      <c r="M4" s="1"/>
    </row>
    <row r="5" spans="2:13" ht="15">
      <c r="C5" s="52" t="s">
        <v>413</v>
      </c>
      <c r="F5" s="1"/>
      <c r="G5" s="1"/>
      <c r="H5" s="1"/>
      <c r="I5" s="1"/>
      <c r="J5" s="1"/>
      <c r="K5" s="1"/>
      <c r="L5" s="1"/>
      <c r="M5" s="1"/>
    </row>
    <row r="6" spans="2:13">
      <c r="B6" t="s">
        <v>408</v>
      </c>
      <c r="C6">
        <v>300</v>
      </c>
      <c r="F6" s="1"/>
      <c r="G6" s="1"/>
      <c r="H6" s="1"/>
      <c r="I6" s="1"/>
      <c r="J6" s="1"/>
      <c r="K6" s="1"/>
      <c r="L6" s="1"/>
      <c r="M6" s="1"/>
    </row>
    <row r="7" spans="2:13">
      <c r="B7" t="s">
        <v>409</v>
      </c>
      <c r="C7">
        <v>310</v>
      </c>
      <c r="F7" s="1"/>
      <c r="G7" s="1"/>
      <c r="H7" s="1"/>
      <c r="I7" s="1"/>
      <c r="J7" s="1"/>
      <c r="K7" s="1"/>
      <c r="L7" s="1"/>
      <c r="M7" s="1"/>
    </row>
    <row r="8" spans="2:13">
      <c r="B8" t="s">
        <v>410</v>
      </c>
      <c r="C8">
        <v>413</v>
      </c>
      <c r="F8" s="1"/>
      <c r="G8" s="1"/>
      <c r="H8" s="1"/>
      <c r="I8" s="1"/>
      <c r="J8" s="1"/>
      <c r="K8" s="1"/>
      <c r="L8" s="1"/>
      <c r="M8" s="1"/>
    </row>
    <row r="9" spans="2:13">
      <c r="B9" t="s">
        <v>411</v>
      </c>
      <c r="C9">
        <v>375</v>
      </c>
      <c r="F9" s="1"/>
      <c r="G9" s="1"/>
      <c r="H9" s="1"/>
      <c r="I9" s="1"/>
      <c r="J9" s="1"/>
      <c r="K9" s="1"/>
      <c r="L9" s="1"/>
      <c r="M9" s="1"/>
    </row>
    <row r="10" spans="2:13">
      <c r="F10" s="1"/>
      <c r="G10" s="1"/>
      <c r="H10" s="1"/>
      <c r="I10" s="1"/>
      <c r="J10" s="1"/>
      <c r="K10" s="1"/>
      <c r="L10" s="1"/>
      <c r="M10" s="1"/>
    </row>
    <row r="11" spans="2:13" ht="15">
      <c r="B11" t="s">
        <v>162</v>
      </c>
      <c r="C11" s="51">
        <f>SUM(C6:C9)</f>
        <v>1398</v>
      </c>
      <c r="F11" s="1"/>
      <c r="G11" s="1"/>
      <c r="H11" s="1"/>
      <c r="I11" s="1"/>
      <c r="J11" s="1"/>
      <c r="K11" s="1"/>
      <c r="L11" s="1"/>
      <c r="M11" s="1"/>
    </row>
    <row r="12" spans="2:13">
      <c r="F12" s="1"/>
      <c r="G12" s="1"/>
      <c r="H12" s="1"/>
      <c r="I12" s="1"/>
      <c r="J12" s="1"/>
      <c r="K12" s="1"/>
      <c r="L12" s="1"/>
      <c r="M12" s="1"/>
    </row>
    <row r="13" spans="2:13">
      <c r="F13" s="1"/>
      <c r="G13" s="1"/>
      <c r="H13" s="1"/>
      <c r="I13" s="1"/>
      <c r="J13" s="1"/>
      <c r="K13" s="1"/>
      <c r="L13" s="1"/>
      <c r="M13" s="1"/>
    </row>
    <row r="14" spans="2:13">
      <c r="F14" s="1"/>
      <c r="G14" s="1"/>
      <c r="H14" s="1"/>
      <c r="I14" s="1"/>
      <c r="J14" s="1"/>
      <c r="K14" s="1"/>
      <c r="L14" s="1"/>
      <c r="M14" s="1"/>
    </row>
    <row r="15" spans="2:13">
      <c r="F15" s="1"/>
      <c r="G15" s="1"/>
      <c r="H15" s="1"/>
      <c r="I15" s="1"/>
      <c r="J15" s="1"/>
      <c r="K15" s="1"/>
      <c r="L15" s="1"/>
      <c r="M15" s="1"/>
    </row>
    <row r="16" spans="2:13">
      <c r="F16" s="1"/>
      <c r="G16" s="1"/>
      <c r="H16" s="1"/>
      <c r="I16" s="1"/>
      <c r="J16" s="1"/>
      <c r="K16" s="1"/>
      <c r="L16" s="1"/>
      <c r="M16" s="1"/>
    </row>
    <row r="17" spans="6:13">
      <c r="F17" s="1"/>
      <c r="G17" s="1"/>
      <c r="H17" s="1"/>
      <c r="I17" s="1"/>
      <c r="J17" s="1"/>
      <c r="K17" s="1"/>
      <c r="L17" s="1"/>
      <c r="M17" s="1"/>
    </row>
    <row r="18" spans="6:13">
      <c r="F18" s="1"/>
      <c r="G18" s="1"/>
      <c r="H18" s="1"/>
      <c r="I18" s="1"/>
      <c r="J18" s="1"/>
      <c r="K18" s="1"/>
      <c r="L18" s="1"/>
      <c r="M18" s="1"/>
    </row>
    <row r="19" spans="6:13">
      <c r="F19" s="1"/>
      <c r="G19" s="1"/>
      <c r="H19" s="1"/>
      <c r="I19" s="1"/>
      <c r="J19" s="1"/>
      <c r="K19" s="1"/>
      <c r="L19" s="1"/>
      <c r="M19" s="1"/>
    </row>
    <row r="20" spans="6:13">
      <c r="F20" s="1"/>
      <c r="G20" s="1"/>
      <c r="H20" s="1"/>
      <c r="I20" s="1"/>
      <c r="J20" s="1"/>
      <c r="K20" s="1"/>
      <c r="L20" s="1"/>
      <c r="M20" s="1"/>
    </row>
    <row r="21" spans="6:13">
      <c r="F21" s="1"/>
      <c r="G21" s="1"/>
      <c r="H21" s="1"/>
      <c r="I21" s="1"/>
      <c r="J21" s="1"/>
      <c r="K21" s="1"/>
      <c r="L21" s="1"/>
      <c r="M21" s="1"/>
    </row>
    <row r="22" spans="6:13">
      <c r="F22" s="1"/>
      <c r="G22" s="1"/>
      <c r="H22" s="1"/>
      <c r="I22" s="1"/>
      <c r="J22" s="1"/>
      <c r="K22" s="1"/>
      <c r="L22" s="1"/>
      <c r="M22" s="1"/>
    </row>
    <row r="23" spans="6:13">
      <c r="F23" s="1"/>
      <c r="G23" s="1"/>
      <c r="H23" s="1"/>
      <c r="I23" s="1"/>
      <c r="J23" s="1"/>
      <c r="K23" s="1"/>
      <c r="L23" s="1"/>
      <c r="M23" s="1"/>
    </row>
  </sheetData>
  <scenarios current="2" show="2" sqref="C11">
    <scenario name="Najgorszy przypadek" locked="1" count="4" user="Impet" comment="Autor: WSB dn. 2016-10-08_x000a__x000a_Modified by Impet on 2019-06-15">
      <inputCells r="C6" val="270"/>
      <inputCells r="C7" val="260"/>
      <inputCells r="C8" val="340"/>
      <inputCells r="C9" val="345"/>
    </scenario>
    <scenario name="Pośredni wariant" locked="1" count="4" user="Impet" comment="Created by Impet on 2019-06-15">
      <inputCells r="C6" val="285"/>
      <inputCells r="C7" val="270"/>
      <inputCells r="C8" val="370"/>
      <inputCells r="C9" val="360"/>
    </scenario>
    <scenario name="Najlepszy wariant" locked="1" count="4" user="Impet" comment="Created by Impet on 2019-06-15">
      <inputCells r="C6" val="300"/>
      <inputCells r="C7" val="310"/>
      <inputCells r="C8" val="413"/>
      <inputCells r="C9" val="375"/>
    </scenario>
  </scenario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z1</vt:lpstr>
      <vt:lpstr>z2</vt:lpstr>
      <vt:lpstr>z3</vt:lpstr>
      <vt:lpstr>z4</vt:lpstr>
      <vt:lpstr>z5</vt:lpstr>
      <vt:lpstr>z6</vt:lpstr>
      <vt:lpstr>z7</vt:lpstr>
      <vt:lpstr>Scenario Summary</vt:lpstr>
      <vt:lpstr>z8</vt:lpstr>
      <vt:lpstr>z9</vt:lpstr>
      <vt:lpstr>z10</vt:lpstr>
      <vt:lpstr>Kryteria</vt:lpstr>
      <vt:lpstr>Rabaty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WSB</dc:creator>
  <cp:lastModifiedBy>Impet</cp:lastModifiedBy>
  <dcterms:created xsi:type="dcterms:W3CDTF">2012-12-12T04:46:21Z</dcterms:created>
  <dcterms:modified xsi:type="dcterms:W3CDTF">2019-06-15T12:00:09Z</dcterms:modified>
</cp:coreProperties>
</file>