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Content" sheetId="4" r:id="rId1"/>
    <sheet name="Duration &amp; Convexity Example" sheetId="1" r:id="rId2"/>
    <sheet name="Formula" sheetId="6" r:id="rId3"/>
  </sheets>
  <calcPr calcId="124519"/>
</workbook>
</file>

<file path=xl/calcChain.xml><?xml version="1.0" encoding="utf-8"?>
<calcChain xmlns="http://schemas.openxmlformats.org/spreadsheetml/2006/main">
  <c r="A51" i="1"/>
  <c r="A46"/>
  <c r="A40"/>
  <c r="A35"/>
  <c r="B27"/>
  <c r="B29" s="1"/>
  <c r="A4" i="4"/>
  <c r="A5" s="1"/>
  <c r="A6" s="1"/>
  <c r="A7" s="1"/>
  <c r="A8" s="1"/>
  <c r="A9" s="1"/>
  <c r="A10" s="1"/>
  <c r="A11" s="1"/>
  <c r="A12" s="1"/>
  <c r="A13" s="1"/>
  <c r="A14" s="1"/>
  <c r="A15" s="1"/>
  <c r="C14" i="1"/>
  <c r="D14" s="1"/>
  <c r="C13"/>
  <c r="D13" s="1"/>
  <c r="B28" l="1"/>
  <c r="B17"/>
  <c r="B19" s="1"/>
  <c r="B21" s="1"/>
  <c r="C19" l="1"/>
  <c r="B9" l="1"/>
  <c r="C27" l="1"/>
  <c r="B18"/>
  <c r="C29"/>
  <c r="C28"/>
  <c r="B22"/>
  <c r="B20"/>
  <c r="B32" l="1"/>
  <c r="B31"/>
  <c r="B34" l="1"/>
  <c r="B45"/>
  <c r="B50" l="1"/>
  <c r="B47"/>
  <c r="B48" s="1"/>
  <c r="B39"/>
  <c r="B41" s="1"/>
  <c r="B42" s="1"/>
  <c r="B36"/>
  <c r="B37" s="1"/>
  <c r="B52" l="1"/>
  <c r="B53" s="1"/>
</calcChain>
</file>

<file path=xl/sharedStrings.xml><?xml version="1.0" encoding="utf-8"?>
<sst xmlns="http://schemas.openxmlformats.org/spreadsheetml/2006/main" count="76" uniqueCount="61">
  <si>
    <t>Fixed Income Bond</t>
  </si>
  <si>
    <t>Face Value</t>
  </si>
  <si>
    <t>Tenor</t>
  </si>
  <si>
    <t>Coupon</t>
  </si>
  <si>
    <t>(i.e. semi-annual)</t>
  </si>
  <si>
    <t>Issue Date</t>
  </si>
  <si>
    <t>Maturity</t>
  </si>
  <si>
    <t>YTM</t>
  </si>
  <si>
    <t>year</t>
  </si>
  <si>
    <t>Schedule</t>
  </si>
  <si>
    <t>Cash flow</t>
  </si>
  <si>
    <t>PV of Cash Flow</t>
  </si>
  <si>
    <t>Price</t>
  </si>
  <si>
    <t>Macaulay Duration</t>
  </si>
  <si>
    <t>This excel sheet contains the following calculations:</t>
  </si>
  <si>
    <t>Macaulay Duration using formula</t>
  </si>
  <si>
    <t>Macaulay Duration using excel formula</t>
  </si>
  <si>
    <t>Modified Duration using excel formula</t>
  </si>
  <si>
    <t>Modified Duration using formula</t>
  </si>
  <si>
    <t>Effective Duration</t>
  </si>
  <si>
    <t>Effective Convexity</t>
  </si>
  <si>
    <t>Modified Duration</t>
  </si>
  <si>
    <t>Modified Duration (using formula)</t>
  </si>
  <si>
    <t>Modified Duration (using excel)</t>
  </si>
  <si>
    <t>Inputs</t>
  </si>
  <si>
    <t>Instrument</t>
  </si>
  <si>
    <r>
      <t>P</t>
    </r>
    <r>
      <rPr>
        <vertAlign val="subscript"/>
        <sz val="12"/>
        <color theme="1"/>
        <rFont val="Calibri"/>
        <family val="2"/>
        <scheme val="minor"/>
      </rPr>
      <t>0</t>
    </r>
  </si>
  <si>
    <r>
      <t>P</t>
    </r>
    <r>
      <rPr>
        <vertAlign val="subscript"/>
        <sz val="12"/>
        <color theme="1"/>
        <rFont val="Calibri"/>
        <family val="2"/>
        <scheme val="minor"/>
      </rPr>
      <t>+</t>
    </r>
  </si>
  <si>
    <r>
      <t>P</t>
    </r>
    <r>
      <rPr>
        <vertAlign val="subscript"/>
        <sz val="12"/>
        <color theme="1"/>
        <rFont val="Calibri"/>
        <family val="2"/>
        <scheme val="minor"/>
      </rPr>
      <t>-</t>
    </r>
  </si>
  <si>
    <t>Δi</t>
  </si>
  <si>
    <t>Price (using excel)</t>
  </si>
  <si>
    <t>Price of Income Bond from first principles</t>
  </si>
  <si>
    <t>Price of Income Bond (using excel formula)</t>
  </si>
  <si>
    <t>Effective Duration &amp; Convexity</t>
  </si>
  <si>
    <t xml:space="preserve">Effective Duration </t>
  </si>
  <si>
    <t>Revised Price</t>
  </si>
  <si>
    <t>Difference between actual and approximated price</t>
  </si>
  <si>
    <t>%</t>
  </si>
  <si>
    <t>Approximate Price Change (%) using Duration</t>
  </si>
  <si>
    <t>Approximate Price Change (%) using Duration &amp; Convexity Correction</t>
  </si>
  <si>
    <t>Approximate Price Change (%) using Duration - %increase in YTM</t>
  </si>
  <si>
    <t>Approximate Price Change (%) using Duration &amp; Convexity Correction - %increase in YTM</t>
  </si>
  <si>
    <t>Approximate Price Change (%) using Duration - %decrease in YTM</t>
  </si>
  <si>
    <t>Approximate Price Change (%) using Duration &amp; Convexity Correction - %decrease in YTM</t>
  </si>
  <si>
    <t>Payment Frequency, k</t>
  </si>
  <si>
    <t>Tenor (in years)</t>
  </si>
  <si>
    <t>Price (from first principles) (PVTCF)</t>
  </si>
  <si>
    <t>t</t>
  </si>
  <si>
    <r>
      <t>Total estimated percentage price change= -Duration×∆i×100+Convexity×(∆i)</t>
    </r>
    <r>
      <rPr>
        <b/>
        <vertAlign val="superscript"/>
        <sz val="12"/>
        <color theme="1"/>
        <rFont val="Calibri"/>
        <family val="2"/>
        <scheme val="minor"/>
      </rPr>
      <t>2</t>
    </r>
    <r>
      <rPr>
        <b/>
        <sz val="12"/>
        <color theme="1"/>
        <rFont val="Calibri"/>
        <family val="2"/>
        <scheme val="minor"/>
      </rPr>
      <t>×100</t>
    </r>
  </si>
  <si>
    <t>Macaulay Duration (D) (using formula)</t>
  </si>
  <si>
    <t>Macaulay Duration (D) (using excel)</t>
  </si>
  <si>
    <t>RESULTS:</t>
  </si>
  <si>
    <t>Present value of cash flow</t>
  </si>
  <si>
    <t>Disclaimer</t>
  </si>
  <si>
    <t xml:space="preserve">a) As a customer you have purchased a license to use this product for your personal, non-commercial, illustrative or academic use. 
b) As a customer you do not have the right to resell, redistribute or repackage this product for onwards transfer, distribution or sharing including through posting on the internet. 
c) The documents, spreadsheets, information and data are provided on an as is basis without any warranty of any kind, expressed or implied. 
d) The intellectual property of these products rests with Learning Corporate Finance. 
</t>
  </si>
  <si>
    <t>CONTENTS</t>
  </si>
  <si>
    <t>Related Posts:</t>
  </si>
  <si>
    <t>Duration Convexity Calculation Example</t>
  </si>
  <si>
    <t>http://www.financetrainingcourse.com/</t>
  </si>
  <si>
    <t>Websites:</t>
  </si>
  <si>
    <t>http://www.fourquants.com/</t>
  </si>
</sst>
</file>

<file path=xl/styles.xml><?xml version="1.0" encoding="utf-8"?>
<styleSheet xmlns="http://schemas.openxmlformats.org/spreadsheetml/2006/main">
  <numFmts count="3">
    <numFmt numFmtId="164" formatCode="_(* #,##0.00_);_(* \(#,##0.00\);_(* &quot;-&quot;??_);_(@_)"/>
    <numFmt numFmtId="165" formatCode="_(* #,##0.0000_);_(* \(#,##0.0000\);_(* &quot;-&quot;??_);_(@_)"/>
    <numFmt numFmtId="166" formatCode="_(* #,##0.0000_);_(* \(#,##0.0000\);_(* &quot;-&quot;????_);_(@_)"/>
  </numFmts>
  <fonts count="10">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vertAlign val="subscript"/>
      <sz val="12"/>
      <color theme="1"/>
      <name val="Calibri"/>
      <family val="2"/>
      <scheme val="minor"/>
    </font>
    <font>
      <i/>
      <sz val="12"/>
      <color theme="1"/>
      <name val="Calibri"/>
      <family val="2"/>
      <scheme val="minor"/>
    </font>
    <font>
      <b/>
      <vertAlign val="superscript"/>
      <sz val="12"/>
      <color theme="1"/>
      <name val="Calibri"/>
      <family val="2"/>
      <scheme val="minor"/>
    </font>
    <font>
      <b/>
      <u/>
      <sz val="12"/>
      <color theme="1"/>
      <name val="Calibri"/>
      <family val="2"/>
      <scheme val="minor"/>
    </font>
    <font>
      <u/>
      <sz val="11"/>
      <color theme="10"/>
      <name val="Calibri"/>
      <family val="2"/>
    </font>
    <font>
      <b/>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6" tint="-0.249977111117893"/>
        <bgColor indexed="64"/>
      </patternFill>
    </fill>
    <fill>
      <patternFill patternType="solid">
        <fgColor theme="6" tint="0.39997558519241921"/>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0" fontId="8" fillId="0" borderId="0" applyNumberFormat="0" applyFill="0" applyBorder="0" applyAlignment="0" applyProtection="0">
      <alignment vertical="top"/>
      <protection locked="0"/>
    </xf>
  </cellStyleXfs>
  <cellXfs count="23">
    <xf numFmtId="0" fontId="0" fillId="0" borderId="0" xfId="0"/>
    <xf numFmtId="0" fontId="2" fillId="0" borderId="0" xfId="0" applyFont="1"/>
    <xf numFmtId="0" fontId="3" fillId="0" borderId="0" xfId="0" applyFont="1"/>
    <xf numFmtId="10" fontId="3" fillId="0" borderId="0" xfId="0" applyNumberFormat="1" applyFont="1"/>
    <xf numFmtId="15" fontId="3" fillId="0" borderId="0" xfId="0" applyNumberFormat="1" applyFont="1"/>
    <xf numFmtId="165" fontId="3" fillId="0" borderId="0" xfId="1" applyNumberFormat="1" applyFont="1"/>
    <xf numFmtId="165" fontId="3" fillId="0" borderId="0" xfId="0" applyNumberFormat="1" applyFont="1"/>
    <xf numFmtId="0" fontId="3" fillId="3" borderId="0" xfId="0" applyFont="1" applyFill="1" applyAlignment="1">
      <alignment horizontal="center"/>
    </xf>
    <xf numFmtId="0" fontId="2" fillId="2" borderId="0" xfId="0" applyFont="1" applyFill="1" applyAlignment="1">
      <alignment horizontal="center"/>
    </xf>
    <xf numFmtId="0" fontId="3" fillId="0" borderId="0" xfId="0" applyFont="1" applyAlignment="1">
      <alignment horizontal="right"/>
    </xf>
    <xf numFmtId="164" fontId="3" fillId="3" borderId="0" xfId="1" applyFont="1" applyFill="1" applyAlignment="1">
      <alignment horizontal="center"/>
    </xf>
    <xf numFmtId="0" fontId="3" fillId="5" borderId="0" xfId="0" applyFont="1" applyFill="1" applyAlignment="1">
      <alignment horizontal="center"/>
    </xf>
    <xf numFmtId="10" fontId="3" fillId="5" borderId="0" xfId="0" applyNumberFormat="1" applyFont="1" applyFill="1" applyAlignment="1">
      <alignment horizontal="center"/>
    </xf>
    <xf numFmtId="0" fontId="5" fillId="0" borderId="0" xfId="0" applyFont="1"/>
    <xf numFmtId="166" fontId="3" fillId="0" borderId="0" xfId="0" applyNumberFormat="1" applyFont="1"/>
    <xf numFmtId="165" fontId="3" fillId="5" borderId="0" xfId="1" applyNumberFormat="1" applyFont="1" applyFill="1" applyAlignment="1">
      <alignment horizontal="center"/>
    </xf>
    <xf numFmtId="0" fontId="7" fillId="0" borderId="0" xfId="0" applyFont="1"/>
    <xf numFmtId="0" fontId="3" fillId="0" borderId="0" xfId="0" applyFont="1" applyAlignment="1">
      <alignment horizontal="left" vertical="top"/>
    </xf>
    <xf numFmtId="0" fontId="2" fillId="0" borderId="0" xfId="0" applyFont="1" applyAlignment="1">
      <alignment horizontal="left" vertical="top"/>
    </xf>
    <xf numFmtId="0" fontId="2" fillId="4" borderId="0" xfId="0" applyFont="1" applyFill="1" applyAlignment="1">
      <alignment horizontal="center"/>
    </xf>
    <xf numFmtId="0" fontId="8" fillId="0" borderId="0" xfId="2" applyAlignment="1" applyProtection="1"/>
    <xf numFmtId="0" fontId="3" fillId="0" borderId="0" xfId="0" applyFont="1" applyAlignment="1">
      <alignment wrapText="1"/>
    </xf>
    <xf numFmtId="0" fontId="9" fillId="0" borderId="0" xfId="0" applyFont="1"/>
  </cellXfs>
  <cellStyles count="3">
    <cellStyle name="Comma" xfId="1" builtinId="3"/>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0</xdr:colOff>
      <xdr:row>16</xdr:row>
      <xdr:rowOff>0</xdr:rowOff>
    </xdr:from>
    <xdr:to>
      <xdr:col>4</xdr:col>
      <xdr:colOff>238125</xdr:colOff>
      <xdr:row>18</xdr:row>
      <xdr:rowOff>19050</xdr:rowOff>
    </xdr:to>
    <xdr:pic>
      <xdr:nvPicPr>
        <xdr:cNvPr id="4097" name="Picture 1"/>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1219200" y="1143000"/>
          <a:ext cx="1457325" cy="40005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xdr:col>
      <xdr:colOff>0</xdr:colOff>
      <xdr:row>3</xdr:row>
      <xdr:rowOff>0</xdr:rowOff>
    </xdr:from>
    <xdr:to>
      <xdr:col>7</xdr:col>
      <xdr:colOff>142875</xdr:colOff>
      <xdr:row>5</xdr:row>
      <xdr:rowOff>0</xdr:rowOff>
    </xdr:to>
    <xdr:pic>
      <xdr:nvPicPr>
        <xdr:cNvPr id="4098" name="Picture 2"/>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219200" y="571500"/>
          <a:ext cx="3190875" cy="38100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xdr:col>
      <xdr:colOff>0</xdr:colOff>
      <xdr:row>9</xdr:row>
      <xdr:rowOff>0</xdr:rowOff>
    </xdr:from>
    <xdr:to>
      <xdr:col>6</xdr:col>
      <xdr:colOff>409575</xdr:colOff>
      <xdr:row>11</xdr:row>
      <xdr:rowOff>9525</xdr:rowOff>
    </xdr:to>
    <xdr:pic>
      <xdr:nvPicPr>
        <xdr:cNvPr id="4099" name="Picture 3"/>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1219200" y="1800225"/>
          <a:ext cx="2847975" cy="409575"/>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xdr:col>
      <xdr:colOff>0</xdr:colOff>
      <xdr:row>23</xdr:row>
      <xdr:rowOff>9525</xdr:rowOff>
    </xdr:from>
    <xdr:to>
      <xdr:col>5</xdr:col>
      <xdr:colOff>133350</xdr:colOff>
      <xdr:row>25</xdr:row>
      <xdr:rowOff>9525</xdr:rowOff>
    </xdr:to>
    <xdr:pic>
      <xdr:nvPicPr>
        <xdr:cNvPr id="4100" name="Picture 4"/>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blip>
        <a:srcRect/>
        <a:stretch>
          <a:fillRect/>
        </a:stretch>
      </xdr:blipFill>
      <xdr:spPr bwMode="auto">
        <a:xfrm>
          <a:off x="1219200" y="4610100"/>
          <a:ext cx="1962150" cy="400050"/>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fourquants.com/" TargetMode="External"/><Relationship Id="rId2" Type="http://schemas.openxmlformats.org/officeDocument/2006/relationships/hyperlink" Target="http://financetrainingcourse.com/education/duration-convexity-calculation-example/" TargetMode="External"/><Relationship Id="rId1" Type="http://schemas.openxmlformats.org/officeDocument/2006/relationships/hyperlink" Target="http://www.financetrainingcours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25"/>
  <sheetViews>
    <sheetView tabSelected="1" topLeftCell="A10" workbookViewId="0">
      <selection activeCell="B26" sqref="A1:XFD1048576"/>
    </sheetView>
  </sheetViews>
  <sheetFormatPr defaultRowHeight="15.75"/>
  <cols>
    <col min="1" max="1" width="3.28515625" style="17" bestFit="1" customWidth="1"/>
    <col min="2" max="2" width="135.85546875" style="2" bestFit="1" customWidth="1"/>
    <col min="3" max="16384" width="9.140625" style="2"/>
  </cols>
  <sheetData>
    <row r="1" spans="1:2" ht="18.75">
      <c r="B1" s="22" t="s">
        <v>55</v>
      </c>
    </row>
    <row r="2" spans="1:2">
      <c r="B2" s="1" t="s">
        <v>14</v>
      </c>
    </row>
    <row r="3" spans="1:2">
      <c r="A3" s="18">
        <v>1</v>
      </c>
      <c r="B3" s="2" t="s">
        <v>52</v>
      </c>
    </row>
    <row r="4" spans="1:2">
      <c r="A4" s="18">
        <f>A3+1</f>
        <v>2</v>
      </c>
      <c r="B4" s="2" t="s">
        <v>31</v>
      </c>
    </row>
    <row r="5" spans="1:2">
      <c r="A5" s="18">
        <f>A4+1</f>
        <v>3</v>
      </c>
      <c r="B5" s="2" t="s">
        <v>32</v>
      </c>
    </row>
    <row r="6" spans="1:2">
      <c r="A6" s="18">
        <f t="shared" ref="A6:A15" si="0">A5+1</f>
        <v>4</v>
      </c>
      <c r="B6" s="2" t="s">
        <v>15</v>
      </c>
    </row>
    <row r="7" spans="1:2">
      <c r="A7" s="18">
        <f t="shared" si="0"/>
        <v>5</v>
      </c>
      <c r="B7" s="2" t="s">
        <v>16</v>
      </c>
    </row>
    <row r="8" spans="1:2">
      <c r="A8" s="18">
        <f t="shared" si="0"/>
        <v>6</v>
      </c>
      <c r="B8" s="2" t="s">
        <v>18</v>
      </c>
    </row>
    <row r="9" spans="1:2">
      <c r="A9" s="18">
        <f t="shared" si="0"/>
        <v>7</v>
      </c>
      <c r="B9" s="2" t="s">
        <v>17</v>
      </c>
    </row>
    <row r="10" spans="1:2">
      <c r="A10" s="18">
        <f t="shared" si="0"/>
        <v>8</v>
      </c>
      <c r="B10" s="2" t="s">
        <v>19</v>
      </c>
    </row>
    <row r="11" spans="1:2">
      <c r="A11" s="18">
        <f t="shared" si="0"/>
        <v>9</v>
      </c>
      <c r="B11" s="2" t="s">
        <v>20</v>
      </c>
    </row>
    <row r="12" spans="1:2">
      <c r="A12" s="18">
        <f t="shared" si="0"/>
        <v>10</v>
      </c>
      <c r="B12" s="2" t="s">
        <v>40</v>
      </c>
    </row>
    <row r="13" spans="1:2">
      <c r="A13" s="18">
        <f t="shared" si="0"/>
        <v>11</v>
      </c>
      <c r="B13" s="2" t="s">
        <v>41</v>
      </c>
    </row>
    <row r="14" spans="1:2">
      <c r="A14" s="18">
        <f t="shared" si="0"/>
        <v>12</v>
      </c>
      <c r="B14" s="2" t="s">
        <v>42</v>
      </c>
    </row>
    <row r="15" spans="1:2">
      <c r="A15" s="18">
        <f t="shared" si="0"/>
        <v>13</v>
      </c>
      <c r="B15" s="2" t="s">
        <v>43</v>
      </c>
    </row>
    <row r="18" spans="1:2">
      <c r="A18" s="2"/>
      <c r="B18" s="1" t="s">
        <v>59</v>
      </c>
    </row>
    <row r="19" spans="1:2">
      <c r="A19" s="2"/>
      <c r="B19" s="20" t="s">
        <v>60</v>
      </c>
    </row>
    <row r="20" spans="1:2">
      <c r="A20" s="2"/>
      <c r="B20" s="20" t="s">
        <v>58</v>
      </c>
    </row>
    <row r="21" spans="1:2">
      <c r="A21" s="2"/>
      <c r="B21" s="20"/>
    </row>
    <row r="22" spans="1:2">
      <c r="A22" s="2"/>
      <c r="B22" s="1" t="s">
        <v>53</v>
      </c>
    </row>
    <row r="23" spans="1:2" ht="94.5">
      <c r="A23" s="2"/>
      <c r="B23" s="21" t="s">
        <v>54</v>
      </c>
    </row>
    <row r="24" spans="1:2">
      <c r="B24" s="1" t="s">
        <v>56</v>
      </c>
    </row>
    <row r="25" spans="1:2">
      <c r="B25" s="20" t="s">
        <v>57</v>
      </c>
    </row>
  </sheetData>
  <hyperlinks>
    <hyperlink ref="B20" r:id="rId1"/>
    <hyperlink ref="B25" r:id="rId2" display="http://financetrainingcourse.com/education/duration-convexity-calculation-example/"/>
    <hyperlink ref="B19" r:id="rId3"/>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dimension ref="A1:D53"/>
  <sheetViews>
    <sheetView topLeftCell="A25" workbookViewId="0">
      <selection activeCell="G24" sqref="G24"/>
    </sheetView>
  </sheetViews>
  <sheetFormatPr defaultRowHeight="15.75"/>
  <cols>
    <col min="1" max="1" width="70.7109375" style="2" bestFit="1" customWidth="1"/>
    <col min="2" max="2" width="25.140625" style="2" customWidth="1"/>
    <col min="3" max="3" width="17.5703125" style="2" bestFit="1" customWidth="1"/>
    <col min="4" max="4" width="16.42578125" style="2" bestFit="1" customWidth="1"/>
    <col min="5" max="16384" width="9.140625" style="2"/>
  </cols>
  <sheetData>
    <row r="1" spans="1:4">
      <c r="A1" s="1" t="s">
        <v>24</v>
      </c>
    </row>
    <row r="2" spans="1:4">
      <c r="A2" s="2" t="s">
        <v>25</v>
      </c>
      <c r="B2" s="9" t="s">
        <v>0</v>
      </c>
    </row>
    <row r="3" spans="1:4">
      <c r="A3" s="2" t="s">
        <v>1</v>
      </c>
      <c r="B3" s="2">
        <v>100</v>
      </c>
    </row>
    <row r="4" spans="1:4">
      <c r="A4" s="2" t="s">
        <v>2</v>
      </c>
      <c r="B4" s="2">
        <v>1</v>
      </c>
      <c r="C4" s="2" t="s">
        <v>8</v>
      </c>
    </row>
    <row r="5" spans="1:4">
      <c r="A5" s="2" t="s">
        <v>3</v>
      </c>
      <c r="B5" s="3">
        <v>0.1</v>
      </c>
    </row>
    <row r="6" spans="1:4">
      <c r="A6" s="2" t="s">
        <v>7</v>
      </c>
      <c r="B6" s="3">
        <v>0.12</v>
      </c>
    </row>
    <row r="7" spans="1:4">
      <c r="A7" s="2" t="s">
        <v>44</v>
      </c>
      <c r="B7" s="2">
        <v>2</v>
      </c>
      <c r="C7" s="2" t="s">
        <v>4</v>
      </c>
    </row>
    <row r="8" spans="1:4">
      <c r="A8" s="2" t="s">
        <v>5</v>
      </c>
      <c r="B8" s="4">
        <v>40377</v>
      </c>
    </row>
    <row r="9" spans="1:4">
      <c r="A9" s="2" t="s">
        <v>6</v>
      </c>
      <c r="B9" s="4">
        <f>DATE(YEAR(B8)+B4,MONTH(B8),DAY(B8))</f>
        <v>40742</v>
      </c>
    </row>
    <row r="11" spans="1:4">
      <c r="A11" s="1" t="s">
        <v>9</v>
      </c>
    </row>
    <row r="12" spans="1:4">
      <c r="A12" s="8" t="s">
        <v>45</v>
      </c>
      <c r="B12" s="8" t="s">
        <v>47</v>
      </c>
      <c r="C12" s="8" t="s">
        <v>10</v>
      </c>
      <c r="D12" s="8" t="s">
        <v>11</v>
      </c>
    </row>
    <row r="13" spans="1:4">
      <c r="A13" s="7">
        <v>0.5</v>
      </c>
      <c r="B13" s="7">
        <v>1</v>
      </c>
      <c r="C13" s="7">
        <f>B5/2*B3</f>
        <v>5</v>
      </c>
      <c r="D13" s="10">
        <f>C13/((1+$B$6/2)^(A13*$B$7))</f>
        <v>4.7169811320754711</v>
      </c>
    </row>
    <row r="14" spans="1:4">
      <c r="A14" s="7">
        <v>1</v>
      </c>
      <c r="B14" s="7">
        <v>2</v>
      </c>
      <c r="C14" s="7">
        <f>(1+B5/2)*B3</f>
        <v>105</v>
      </c>
      <c r="D14" s="10">
        <f>C14/((1+$B$6/2)^(A14*$B$7))</f>
        <v>93.449626201495178</v>
      </c>
    </row>
    <row r="16" spans="1:4">
      <c r="A16" s="16" t="s">
        <v>51</v>
      </c>
    </row>
    <row r="17" spans="1:3">
      <c r="A17" s="2" t="s">
        <v>46</v>
      </c>
      <c r="B17" s="5">
        <f>D13+D14</f>
        <v>98.166607333570653</v>
      </c>
    </row>
    <row r="18" spans="1:3">
      <c r="A18" s="2" t="s">
        <v>30</v>
      </c>
      <c r="B18" s="5">
        <f>PRICE(B8,B9,B5,B6,B3,B7,1)</f>
        <v>98.166607333570653</v>
      </c>
    </row>
    <row r="19" spans="1:3">
      <c r="A19" s="2" t="s">
        <v>49</v>
      </c>
      <c r="B19" s="6">
        <f>SUMPRODUCT(A13:A14,D13:D14)/B17</f>
        <v>0.97597461468721658</v>
      </c>
      <c r="C19" s="14">
        <f>SUMPRODUCT(B13:B14,D13:D14)/(B7*B17)</f>
        <v>0.97597461468721658</v>
      </c>
    </row>
    <row r="20" spans="1:3">
      <c r="A20" s="2" t="s">
        <v>50</v>
      </c>
      <c r="B20" s="5">
        <f>DURATION(B8,B9,B5,B6,B7,B4)</f>
        <v>0.97597461468721669</v>
      </c>
    </row>
    <row r="21" spans="1:3">
      <c r="A21" s="2" t="s">
        <v>22</v>
      </c>
      <c r="B21" s="5">
        <f>B19/(1+B6/2)</f>
        <v>0.92073076857284575</v>
      </c>
    </row>
    <row r="22" spans="1:3">
      <c r="A22" s="2" t="s">
        <v>23</v>
      </c>
      <c r="B22" s="5">
        <f>MDURATION(B8,B9,B5,B6,B7,B4)</f>
        <v>0.92073076857284586</v>
      </c>
    </row>
    <row r="24" spans="1:3">
      <c r="A24" s="1" t="s">
        <v>33</v>
      </c>
    </row>
    <row r="25" spans="1:3">
      <c r="A25" s="2" t="s">
        <v>29</v>
      </c>
      <c r="B25" s="3">
        <v>0.01</v>
      </c>
    </row>
    <row r="26" spans="1:3" s="1" customFormat="1">
      <c r="A26" s="19"/>
      <c r="B26" s="19" t="s">
        <v>7</v>
      </c>
      <c r="C26" s="19" t="s">
        <v>12</v>
      </c>
    </row>
    <row r="27" spans="1:3" ht="18.75">
      <c r="A27" s="11" t="s">
        <v>26</v>
      </c>
      <c r="B27" s="12">
        <f>B6</f>
        <v>0.12</v>
      </c>
      <c r="C27" s="15">
        <f>PRICE($B$8,$B$9,$B$5,B27,$B$3,$B$7,1)</f>
        <v>98.166607333570653</v>
      </c>
    </row>
    <row r="28" spans="1:3" ht="18.75">
      <c r="A28" s="11" t="s">
        <v>27</v>
      </c>
      <c r="B28" s="12">
        <f>B27+$B$25</f>
        <v>0.13</v>
      </c>
      <c r="C28" s="15">
        <f t="shared" ref="C28:C29" si="0">PRICE($B$8,$B$9,$B$5,B28,$B$3,$B$7,1)</f>
        <v>97.269060371619403</v>
      </c>
    </row>
    <row r="29" spans="1:3" ht="18.75">
      <c r="A29" s="11" t="s">
        <v>28</v>
      </c>
      <c r="B29" s="12">
        <f>B27-$B$25</f>
        <v>0.11</v>
      </c>
      <c r="C29" s="15">
        <f t="shared" si="0"/>
        <v>99.076840142853939</v>
      </c>
    </row>
    <row r="31" spans="1:3">
      <c r="A31" s="2" t="s">
        <v>34</v>
      </c>
      <c r="B31" s="5">
        <f>(C29-C28)/(2*C27*B25)</f>
        <v>0.92077123796877813</v>
      </c>
    </row>
    <row r="32" spans="1:3">
      <c r="A32" s="2" t="s">
        <v>20</v>
      </c>
      <c r="B32" s="5">
        <f>(C28+C29-2*C27)/(2*C27*(B25^2))</f>
        <v>0.64613862476249317</v>
      </c>
    </row>
    <row r="34" spans="1:3">
      <c r="A34" s="1" t="s">
        <v>38</v>
      </c>
      <c r="B34" s="14">
        <f>-B31*B25*100</f>
        <v>-0.92077123796877813</v>
      </c>
      <c r="C34" s="2" t="s">
        <v>37</v>
      </c>
    </row>
    <row r="35" spans="1:3">
      <c r="A35" s="13" t="str">
        <f>"(for a "&amp;$B$25*100&amp;"% increase in YTM)"</f>
        <v>(for a 1% increase in YTM)</v>
      </c>
      <c r="B35" s="14"/>
    </row>
    <row r="36" spans="1:3">
      <c r="A36" s="2" t="s">
        <v>35</v>
      </c>
      <c r="B36" s="14">
        <f>C27*(1+B34/100)</f>
        <v>97.262717447953392</v>
      </c>
    </row>
    <row r="37" spans="1:3">
      <c r="A37" s="2" t="s">
        <v>36</v>
      </c>
      <c r="B37" s="14">
        <f>C28-B36</f>
        <v>6.342923666011302E-3</v>
      </c>
    </row>
    <row r="38" spans="1:3">
      <c r="B38" s="14"/>
    </row>
    <row r="39" spans="1:3">
      <c r="A39" s="1" t="s">
        <v>39</v>
      </c>
      <c r="B39" s="14">
        <f>B34+B32*100*(B25)^2</f>
        <v>-0.9143098517211532</v>
      </c>
      <c r="C39" s="2" t="s">
        <v>37</v>
      </c>
    </row>
    <row r="40" spans="1:3">
      <c r="A40" s="13" t="str">
        <f>"(for a "&amp;$B$25*100&amp;"% increase in YTM)"</f>
        <v>(for a 1% increase in YTM)</v>
      </c>
      <c r="B40" s="14"/>
    </row>
    <row r="41" spans="1:3">
      <c r="A41" s="2" t="s">
        <v>35</v>
      </c>
      <c r="B41" s="14">
        <f>C27*(1+B39/100)</f>
        <v>97.269060371619403</v>
      </c>
    </row>
    <row r="42" spans="1:3">
      <c r="A42" s="2" t="s">
        <v>36</v>
      </c>
      <c r="B42" s="14">
        <f>C28-B41</f>
        <v>0</v>
      </c>
    </row>
    <row r="43" spans="1:3">
      <c r="B43" s="14"/>
    </row>
    <row r="44" spans="1:3">
      <c r="B44" s="14"/>
    </row>
    <row r="45" spans="1:3">
      <c r="A45" s="1" t="s">
        <v>38</v>
      </c>
      <c r="B45" s="14">
        <f>-B31*100*(B25*-1)</f>
        <v>0.92077123796877813</v>
      </c>
      <c r="C45" s="2" t="s">
        <v>37</v>
      </c>
    </row>
    <row r="46" spans="1:3">
      <c r="A46" s="13" t="str">
        <f>"(for a "&amp;$B$25*100&amp;"% decrease in YTM)"</f>
        <v>(for a 1% decrease in YTM)</v>
      </c>
      <c r="B46" s="14"/>
    </row>
    <row r="47" spans="1:3">
      <c r="A47" s="2" t="s">
        <v>35</v>
      </c>
      <c r="B47" s="14">
        <f>C27*(1+B45/100)</f>
        <v>99.070497219187928</v>
      </c>
    </row>
    <row r="48" spans="1:3">
      <c r="A48" s="2" t="s">
        <v>36</v>
      </c>
      <c r="B48" s="14">
        <f>C29-B47</f>
        <v>6.342923666011302E-3</v>
      </c>
    </row>
    <row r="49" spans="1:3">
      <c r="B49" s="14"/>
    </row>
    <row r="50" spans="1:3">
      <c r="A50" s="1" t="s">
        <v>39</v>
      </c>
      <c r="B50" s="14">
        <f>B45+B32*100*(B25*-1)^2</f>
        <v>0.92723262421640307</v>
      </c>
      <c r="C50" s="2" t="s">
        <v>37</v>
      </c>
    </row>
    <row r="51" spans="1:3">
      <c r="A51" s="13" t="str">
        <f>"(for a "&amp;$B$25*100&amp;"% decrease in YTM)"</f>
        <v>(for a 1% decrease in YTM)</v>
      </c>
      <c r="B51" s="14"/>
    </row>
    <row r="52" spans="1:3">
      <c r="A52" s="2" t="s">
        <v>35</v>
      </c>
      <c r="B52" s="14">
        <f>C27*(1+B50/100)</f>
        <v>99.076840142853939</v>
      </c>
    </row>
    <row r="53" spans="1:3">
      <c r="A53" s="2" t="s">
        <v>36</v>
      </c>
      <c r="B53" s="14">
        <f>C29-B52</f>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C2:C32"/>
  <sheetViews>
    <sheetView workbookViewId="0">
      <selection activeCell="G1" sqref="G1"/>
    </sheetView>
  </sheetViews>
  <sheetFormatPr defaultRowHeight="15.75"/>
  <cols>
    <col min="1" max="16384" width="9.140625" style="2"/>
  </cols>
  <sheetData>
    <row r="2" spans="3:3">
      <c r="C2" s="1" t="s">
        <v>13</v>
      </c>
    </row>
    <row r="8" spans="3:3">
      <c r="C8" s="1" t="s">
        <v>21</v>
      </c>
    </row>
    <row r="10" spans="3:3">
      <c r="C10"/>
    </row>
    <row r="15" spans="3:3">
      <c r="C15" s="1" t="s">
        <v>19</v>
      </c>
    </row>
    <row r="22" spans="3:3">
      <c r="C22" s="1" t="s">
        <v>20</v>
      </c>
    </row>
    <row r="24" spans="3:3">
      <c r="C24"/>
    </row>
    <row r="28" spans="3:3" ht="18">
      <c r="C28" s="1" t="s">
        <v>48</v>
      </c>
    </row>
    <row r="31" spans="3:3">
      <c r="C31" s="1"/>
    </row>
    <row r="32" spans="3:3">
      <c r="C3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Duration &amp; Convexity Example</vt:lpstr>
      <vt:lpstr>Formula</vt:lpstr>
    </vt:vector>
  </TitlesOfParts>
  <Company>ATL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Alchemy Technologies</dc:creator>
  <cp:lastModifiedBy>Supervisor</cp:lastModifiedBy>
  <dcterms:created xsi:type="dcterms:W3CDTF">2010-09-18T04:34:08Z</dcterms:created>
  <dcterms:modified xsi:type="dcterms:W3CDTF">2012-07-05T10:37:22Z</dcterms:modified>
</cp:coreProperties>
</file>