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Users/ttfcui/Misc/ML/"/>
    </mc:Choice>
  </mc:AlternateContent>
  <xr:revisionPtr revIDLastSave="0" documentId="8_{1665A7C5-FCD7-4B48-989C-ED70228E13F5}" xr6:coauthVersionLast="43" xr6:coauthVersionMax="43" xr10:uidLastSave="{00000000-0000-0000-0000-000000000000}"/>
  <bookViews>
    <workbookView xWindow="2980" yWindow="460" windowWidth="30620" windowHeight="20540" xr2:uid="{93E84214-C43B-E54C-AFB9-D7B468DBF1B7}"/>
  </bookViews>
  <sheets>
    <sheet name="intro" sheetId="9" r:id="rId1"/>
    <sheet name="team_lookup" sheetId="4" r:id="rId2"/>
    <sheet name="players_lookup" sheetId="7" r:id="rId3"/>
    <sheet name="team_settings" sheetId="6" r:id="rId4"/>
    <sheet name="ML_TableNotes" sheetId="10" r:id="rId5"/>
    <sheet name="ML_2016" sheetId="2" r:id="rId6"/>
    <sheet name="ML_2017" sheetId="3" r:id="rId7"/>
    <sheet name="ML_2018" sheetId="8" r:id="rId8"/>
    <sheet name="ML_2019" sheetId="11" r:id="rId9"/>
    <sheet name="event_lookup" sheetId="5" r:id="rId10"/>
  </sheets>
  <definedNames>
    <definedName name="_xlnm._FilterDatabase" localSheetId="6" hidden="1">ML_2017!$J$1:$V$105</definedName>
    <definedName name="_xlnm._FilterDatabase" localSheetId="7" hidden="1">ML_2018!$X$1:$CO$86</definedName>
    <definedName name="_xlnm._FilterDatabase" localSheetId="1" hidden="1">team_lookup!$A$7:$T$145</definedName>
  </definedName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C105" i="11" l="1"/>
  <c r="S105" i="11"/>
  <c r="P105" i="11"/>
  <c r="AH106" i="11"/>
  <c r="AH105" i="11"/>
  <c r="J105" i="11" l="1"/>
  <c r="AH147" i="11"/>
  <c r="AH142" i="11"/>
  <c r="AH137" i="11"/>
  <c r="AH132" i="11"/>
  <c r="AH127" i="11"/>
  <c r="AH122" i="11"/>
  <c r="AH117" i="11"/>
  <c r="AH119" i="11" s="1"/>
  <c r="AH111" i="11"/>
  <c r="AH112" i="11" s="1"/>
  <c r="AH100" i="11"/>
  <c r="AH95" i="11"/>
  <c r="AH90" i="11"/>
  <c r="AH151" i="11"/>
  <c r="AH150" i="11"/>
  <c r="AH149" i="11"/>
  <c r="AH148" i="11"/>
  <c r="AH146" i="11"/>
  <c r="AH145" i="11"/>
  <c r="AH144" i="11"/>
  <c r="AH143" i="11"/>
  <c r="AH141" i="11"/>
  <c r="AH140" i="11"/>
  <c r="AH139" i="11"/>
  <c r="AH138" i="11"/>
  <c r="AH136" i="11"/>
  <c r="AH135" i="11"/>
  <c r="AH134" i="11"/>
  <c r="AH133" i="11"/>
  <c r="AH131" i="11"/>
  <c r="AH130" i="11"/>
  <c r="AH129" i="11"/>
  <c r="AH128" i="11"/>
  <c r="AH126" i="11"/>
  <c r="AH125" i="11"/>
  <c r="AH124" i="11"/>
  <c r="AH123" i="11"/>
  <c r="AH121" i="11"/>
  <c r="AH120" i="11"/>
  <c r="AH118" i="11"/>
  <c r="AH116" i="11"/>
  <c r="AH115" i="11"/>
  <c r="AH114" i="11"/>
  <c r="AH113" i="11"/>
  <c r="AH110" i="11"/>
  <c r="AH109" i="11"/>
  <c r="AH108" i="11"/>
  <c r="AH107" i="11"/>
  <c r="AH104" i="11"/>
  <c r="AH103" i="11"/>
  <c r="AH102" i="11"/>
  <c r="AH101" i="11"/>
  <c r="AH99" i="11"/>
  <c r="AH98" i="11"/>
  <c r="AH97" i="11"/>
  <c r="AH96" i="11"/>
  <c r="AH94" i="11"/>
  <c r="AH93" i="11"/>
  <c r="AH92" i="11"/>
  <c r="AH91" i="11"/>
  <c r="DC90" i="11" l="1"/>
  <c r="DC94" i="11" s="1"/>
  <c r="DC147" i="11"/>
  <c r="DC148" i="11" s="1"/>
  <c r="DC142" i="11"/>
  <c r="DC146" i="11" s="1"/>
  <c r="DC137" i="11"/>
  <c r="DC138" i="11"/>
  <c r="DC132" i="11"/>
  <c r="DC136" i="11" s="1"/>
  <c r="DC127" i="11"/>
  <c r="DC130" i="11" s="1"/>
  <c r="DC122" i="11"/>
  <c r="DC126" i="11" s="1"/>
  <c r="DC117" i="11"/>
  <c r="DC111" i="11"/>
  <c r="DC116" i="11" s="1"/>
  <c r="DC106" i="11"/>
  <c r="DC107" i="11" s="1"/>
  <c r="DC100" i="11"/>
  <c r="DC95" i="11"/>
  <c r="DC96" i="11" s="1"/>
  <c r="DC150" i="11"/>
  <c r="DC149" i="11"/>
  <c r="DC145" i="11"/>
  <c r="DC141" i="11"/>
  <c r="DC140" i="11"/>
  <c r="DC139" i="11"/>
  <c r="DC135" i="11"/>
  <c r="DC134" i="11"/>
  <c r="DC133" i="11"/>
  <c r="DC131" i="11"/>
  <c r="DC129" i="11"/>
  <c r="DC128" i="11"/>
  <c r="DC121" i="11"/>
  <c r="DC120" i="11"/>
  <c r="DC119" i="11"/>
  <c r="DC118" i="11"/>
  <c r="DC115" i="11"/>
  <c r="DC114" i="11"/>
  <c r="DC113" i="11"/>
  <c r="DC112" i="11"/>
  <c r="DC104" i="11"/>
  <c r="DC103" i="11"/>
  <c r="DC102" i="11"/>
  <c r="DC101" i="11"/>
  <c r="DC98" i="11"/>
  <c r="DC97" i="11"/>
  <c r="DC108" i="11" l="1"/>
  <c r="DC99" i="11"/>
  <c r="DC110" i="11"/>
  <c r="DC151" i="11"/>
  <c r="DC109" i="11"/>
  <c r="DC143" i="11"/>
  <c r="DC123" i="11"/>
  <c r="DC144" i="11"/>
  <c r="DC124" i="11"/>
  <c r="DC125" i="11"/>
  <c r="DC91" i="11"/>
  <c r="DC92" i="11"/>
  <c r="DC93" i="11"/>
  <c r="B4" i="7"/>
  <c r="D6" i="7"/>
  <c r="D7" i="7"/>
  <c r="D5" i="7"/>
  <c r="D6" i="4"/>
  <c r="D4" i="4"/>
  <c r="D5" i="4"/>
  <c r="D8" i="7"/>
  <c r="DF150" i="11" l="1"/>
  <c r="DF151" i="11"/>
  <c r="DF148" i="11"/>
  <c r="DF144" i="11"/>
  <c r="DF146" i="11"/>
  <c r="DF143" i="11"/>
  <c r="DF139" i="11"/>
  <c r="DF140" i="11"/>
  <c r="DF141" i="11"/>
  <c r="DF135" i="11"/>
  <c r="DF136" i="11"/>
  <c r="DF133" i="11"/>
  <c r="DF130" i="11"/>
  <c r="DF131" i="11"/>
  <c r="DF128" i="11"/>
  <c r="DF124" i="11"/>
  <c r="DF125" i="11"/>
  <c r="DF123" i="11"/>
  <c r="DF119" i="11"/>
  <c r="DF120" i="11"/>
  <c r="DF118" i="11"/>
  <c r="DF113" i="11"/>
  <c r="DF114" i="11"/>
  <c r="DF116" i="11"/>
  <c r="DF112" i="11"/>
  <c r="DF108" i="11"/>
  <c r="DF109" i="11"/>
  <c r="DF110" i="11"/>
  <c r="DF102" i="11"/>
  <c r="DF104" i="11"/>
  <c r="DF101" i="11"/>
  <c r="DF97" i="11"/>
  <c r="DF98" i="11"/>
  <c r="DF99" i="11"/>
  <c r="DF147" i="11"/>
  <c r="DF149" i="11" s="1"/>
  <c r="DF142" i="11"/>
  <c r="DF145" i="11" s="1"/>
  <c r="DF137" i="11"/>
  <c r="DF138" i="11" s="1"/>
  <c r="DF132" i="11"/>
  <c r="DF134" i="11" s="1"/>
  <c r="DF127" i="11"/>
  <c r="DF129" i="11" s="1"/>
  <c r="DF122" i="11"/>
  <c r="DF126" i="11" s="1"/>
  <c r="DF117" i="11"/>
  <c r="DF121" i="11" s="1"/>
  <c r="DF111" i="11"/>
  <c r="DF115" i="11" s="1"/>
  <c r="DF106" i="11"/>
  <c r="DF107" i="11" s="1"/>
  <c r="DF100" i="11"/>
  <c r="DF103" i="11" s="1"/>
  <c r="DF95" i="11"/>
  <c r="DF96" i="11" s="1"/>
  <c r="DF92" i="11"/>
  <c r="DF93" i="11"/>
  <c r="DF94" i="11"/>
  <c r="DF90" i="11"/>
  <c r="DF91" i="11" s="1"/>
  <c r="V131" i="11" l="1"/>
  <c r="V129" i="11"/>
  <c r="V128" i="11"/>
  <c r="V127" i="11"/>
  <c r="V130" i="11" s="1"/>
  <c r="V126" i="11"/>
  <c r="V125" i="11"/>
  <c r="V123" i="11"/>
  <c r="V122" i="11"/>
  <c r="V124" i="11" s="1"/>
  <c r="V121" i="11"/>
  <c r="V120" i="11"/>
  <c r="V119" i="11"/>
  <c r="V117" i="11"/>
  <c r="V118" i="11" s="1"/>
  <c r="V115" i="11"/>
  <c r="V114" i="11"/>
  <c r="V113" i="11"/>
  <c r="V112" i="11"/>
  <c r="V111" i="11"/>
  <c r="V116" i="11" s="1"/>
  <c r="V110" i="11"/>
  <c r="V109" i="11"/>
  <c r="V107" i="11"/>
  <c r="V106" i="11"/>
  <c r="V108" i="11" s="1"/>
  <c r="V103" i="11"/>
  <c r="V102" i="11"/>
  <c r="V101" i="11"/>
  <c r="V100" i="11"/>
  <c r="V104" i="11" s="1"/>
  <c r="V99" i="11"/>
  <c r="V98" i="11"/>
  <c r="V97" i="11"/>
  <c r="V95" i="11"/>
  <c r="V96" i="11" s="1"/>
  <c r="V94" i="11"/>
  <c r="V92" i="11"/>
  <c r="V91" i="11"/>
  <c r="V90" i="11"/>
  <c r="V93" i="11" s="1"/>
  <c r="V88" i="11"/>
  <c r="V87" i="11"/>
  <c r="V86" i="11"/>
  <c r="V85" i="11"/>
  <c r="V89" i="11" s="1"/>
  <c r="V78" i="11"/>
  <c r="V77" i="11"/>
  <c r="V76" i="11"/>
  <c r="V74" i="11"/>
  <c r="V75" i="11" s="1"/>
  <c r="V73" i="11"/>
  <c r="V72" i="11"/>
  <c r="V71" i="11"/>
  <c r="V70" i="11"/>
  <c r="V68" i="11"/>
  <c r="V69" i="11" s="1"/>
  <c r="V50" i="11"/>
  <c r="V49" i="11"/>
  <c r="V47" i="11"/>
  <c r="V46" i="11"/>
  <c r="V48" i="11" s="1"/>
  <c r="V45" i="11"/>
  <c r="V43" i="11"/>
  <c r="V42" i="11"/>
  <c r="V41" i="11"/>
  <c r="V44" i="11" s="1"/>
  <c r="V40" i="11"/>
  <c r="V39" i="11"/>
  <c r="V37" i="11"/>
  <c r="V36" i="11"/>
  <c r="V38" i="11" s="1"/>
  <c r="V35" i="11"/>
  <c r="V34" i="11"/>
  <c r="V32" i="11"/>
  <c r="V31" i="11"/>
  <c r="V33" i="11" s="1"/>
  <c r="V29" i="11"/>
  <c r="V28" i="11"/>
  <c r="V27" i="11"/>
  <c r="V26" i="11"/>
  <c r="V30" i="11" s="1"/>
  <c r="V25" i="11"/>
  <c r="V23" i="11"/>
  <c r="V22" i="11"/>
  <c r="V21" i="11"/>
  <c r="V20" i="11"/>
  <c r="V24" i="11" s="1"/>
  <c r="V18" i="11"/>
  <c r="V17" i="11"/>
  <c r="V16" i="11"/>
  <c r="V15" i="11"/>
  <c r="V19" i="11" s="1"/>
  <c r="V14" i="11"/>
  <c r="V13" i="11"/>
  <c r="V12" i="11"/>
  <c r="V10" i="11"/>
  <c r="V11" i="11" s="1"/>
  <c r="V9" i="11"/>
  <c r="V8" i="11"/>
  <c r="V6" i="11"/>
  <c r="V5" i="11"/>
  <c r="V7" i="11" s="1"/>
  <c r="S127" i="11"/>
  <c r="S131" i="11" s="1"/>
  <c r="S122" i="11"/>
  <c r="S123" i="11" s="1"/>
  <c r="S117" i="11"/>
  <c r="S121" i="11" s="1"/>
  <c r="S116" i="11"/>
  <c r="S111" i="11"/>
  <c r="S115" i="11" s="1"/>
  <c r="S106" i="11"/>
  <c r="S107" i="11" s="1"/>
  <c r="S100" i="11"/>
  <c r="S104" i="11" s="1"/>
  <c r="S95" i="11"/>
  <c r="S98" i="11" s="1"/>
  <c r="S90" i="11"/>
  <c r="S91" i="11" s="1"/>
  <c r="S85" i="11"/>
  <c r="S89" i="11" s="1"/>
  <c r="S74" i="11"/>
  <c r="S78" i="11" s="1"/>
  <c r="S73" i="11"/>
  <c r="S68" i="11"/>
  <c r="S71" i="11" s="1"/>
  <c r="S46" i="11"/>
  <c r="S50" i="11" s="1"/>
  <c r="S41" i="11"/>
  <c r="S45" i="11" s="1"/>
  <c r="S36" i="11"/>
  <c r="S38" i="11" s="1"/>
  <c r="S31" i="11"/>
  <c r="S35" i="11" s="1"/>
  <c r="S26" i="11"/>
  <c r="S27" i="11" s="1"/>
  <c r="S25" i="11"/>
  <c r="S20" i="11"/>
  <c r="S24" i="11" s="1"/>
  <c r="S15" i="11"/>
  <c r="S19" i="11" s="1"/>
  <c r="S10" i="11"/>
  <c r="S11" i="11" s="1"/>
  <c r="S5" i="11"/>
  <c r="S9" i="11" s="1"/>
  <c r="P127" i="11"/>
  <c r="P131" i="11" s="1"/>
  <c r="P122" i="11"/>
  <c r="P123" i="11" s="1"/>
  <c r="P117" i="11"/>
  <c r="P121" i="11" s="1"/>
  <c r="P116" i="11"/>
  <c r="P111" i="11"/>
  <c r="P115" i="11" s="1"/>
  <c r="P106" i="11"/>
  <c r="P107" i="11" s="1"/>
  <c r="P100" i="11"/>
  <c r="P104" i="11" s="1"/>
  <c r="P95" i="11"/>
  <c r="P98" i="11" s="1"/>
  <c r="P90" i="11"/>
  <c r="P92" i="11" s="1"/>
  <c r="P85" i="11"/>
  <c r="P89" i="11" s="1"/>
  <c r="P74" i="11"/>
  <c r="P78" i="11" s="1"/>
  <c r="P73" i="11"/>
  <c r="P68" i="11"/>
  <c r="P72" i="11" s="1"/>
  <c r="P46" i="11"/>
  <c r="P50" i="11" s="1"/>
  <c r="P41" i="11"/>
  <c r="P44" i="11" s="1"/>
  <c r="P36" i="11"/>
  <c r="P38" i="11" s="1"/>
  <c r="P31" i="11"/>
  <c r="P35" i="11" s="1"/>
  <c r="P26" i="11"/>
  <c r="P27" i="11" s="1"/>
  <c r="P25" i="11"/>
  <c r="P20" i="11"/>
  <c r="P24" i="11" s="1"/>
  <c r="P15" i="11"/>
  <c r="P19" i="11" s="1"/>
  <c r="P14" i="11"/>
  <c r="P10" i="11"/>
  <c r="P11" i="11" s="1"/>
  <c r="P5" i="11"/>
  <c r="P9" i="11" s="1"/>
  <c r="M130" i="11"/>
  <c r="M131" i="11"/>
  <c r="M124" i="11"/>
  <c r="M125" i="11"/>
  <c r="M126" i="11"/>
  <c r="M119" i="11"/>
  <c r="M120" i="11"/>
  <c r="M113" i="11"/>
  <c r="M115" i="11"/>
  <c r="M116" i="11"/>
  <c r="M108" i="11"/>
  <c r="M109" i="11"/>
  <c r="M110" i="11"/>
  <c r="M103" i="11"/>
  <c r="M104" i="11"/>
  <c r="M97" i="11"/>
  <c r="M99" i="11"/>
  <c r="M93" i="11"/>
  <c r="M94" i="11"/>
  <c r="M128" i="11"/>
  <c r="M118" i="11"/>
  <c r="M112" i="11"/>
  <c r="M101" i="11"/>
  <c r="M96" i="11"/>
  <c r="M91" i="11"/>
  <c r="M127" i="11"/>
  <c r="M129" i="11" s="1"/>
  <c r="M122" i="11"/>
  <c r="M123" i="11" s="1"/>
  <c r="M117" i="11"/>
  <c r="M121" i="11" s="1"/>
  <c r="M111" i="11"/>
  <c r="M114" i="11" s="1"/>
  <c r="M106" i="11"/>
  <c r="M107" i="11" s="1"/>
  <c r="M100" i="11"/>
  <c r="M102" i="11" s="1"/>
  <c r="M95" i="11"/>
  <c r="M98" i="11" s="1"/>
  <c r="M90" i="11"/>
  <c r="M92" i="11" s="1"/>
  <c r="M5" i="11"/>
  <c r="M8" i="11" s="1"/>
  <c r="M6" i="11"/>
  <c r="M7" i="11"/>
  <c r="M9" i="11"/>
  <c r="M10" i="11"/>
  <c r="M13" i="11" s="1"/>
  <c r="M11" i="11"/>
  <c r="M12" i="11"/>
  <c r="M14" i="11"/>
  <c r="M15" i="11"/>
  <c r="M17" i="11" s="1"/>
  <c r="M16" i="11"/>
  <c r="M18" i="11"/>
  <c r="M19" i="11"/>
  <c r="M20" i="11"/>
  <c r="M23" i="11" s="1"/>
  <c r="M21" i="11"/>
  <c r="M22" i="11"/>
  <c r="M24" i="11"/>
  <c r="M25" i="11"/>
  <c r="M26" i="11"/>
  <c r="M27" i="11" s="1"/>
  <c r="M28" i="11"/>
  <c r="M29" i="11"/>
  <c r="M30" i="11"/>
  <c r="M31" i="11"/>
  <c r="M32" i="11" s="1"/>
  <c r="M33" i="11"/>
  <c r="M34" i="11"/>
  <c r="M35" i="11"/>
  <c r="M36" i="11"/>
  <c r="M37" i="11" s="1"/>
  <c r="M38" i="11"/>
  <c r="M39" i="11"/>
  <c r="M40" i="11"/>
  <c r="M41" i="11"/>
  <c r="M45" i="11" s="1"/>
  <c r="M42" i="11"/>
  <c r="M43" i="11"/>
  <c r="M44" i="11"/>
  <c r="M46" i="11"/>
  <c r="M50" i="11" s="1"/>
  <c r="M47" i="11"/>
  <c r="M48" i="11"/>
  <c r="M49" i="11"/>
  <c r="M68" i="11"/>
  <c r="M70" i="11" s="1"/>
  <c r="M69" i="11"/>
  <c r="M71" i="11"/>
  <c r="M72" i="11"/>
  <c r="M73" i="11"/>
  <c r="M74" i="11"/>
  <c r="M76" i="11" s="1"/>
  <c r="M75" i="11"/>
  <c r="M77" i="11"/>
  <c r="M78" i="11"/>
  <c r="M85" i="11"/>
  <c r="M87" i="11" s="1"/>
  <c r="M86" i="11"/>
  <c r="M88" i="11"/>
  <c r="M89" i="11"/>
  <c r="P13" i="11" l="1"/>
  <c r="P12" i="11"/>
  <c r="P43" i="11"/>
  <c r="P45" i="11"/>
  <c r="P97" i="11"/>
  <c r="S75" i="11"/>
  <c r="S34" i="11"/>
  <c r="J34" i="11" s="1"/>
  <c r="S43" i="11"/>
  <c r="J43" i="11" s="1"/>
  <c r="S44" i="11"/>
  <c r="J44" i="11" s="1"/>
  <c r="P108" i="11"/>
  <c r="S69" i="11"/>
  <c r="P93" i="11"/>
  <c r="P109" i="11"/>
  <c r="S72" i="11"/>
  <c r="P30" i="11"/>
  <c r="J30" i="11" s="1"/>
  <c r="P94" i="11"/>
  <c r="J94" i="11" s="1"/>
  <c r="S18" i="11"/>
  <c r="S42" i="11"/>
  <c r="P75" i="11"/>
  <c r="P99" i="11"/>
  <c r="S76" i="11"/>
  <c r="P42" i="11"/>
  <c r="P76" i="11"/>
  <c r="J76" i="11" s="1"/>
  <c r="S77" i="11"/>
  <c r="P69" i="11"/>
  <c r="P77" i="11"/>
  <c r="S12" i="11"/>
  <c r="S29" i="11"/>
  <c r="S92" i="11"/>
  <c r="S108" i="11"/>
  <c r="J108" i="11" s="1"/>
  <c r="S124" i="11"/>
  <c r="P70" i="11"/>
  <c r="J70" i="11" s="1"/>
  <c r="S13" i="11"/>
  <c r="J13" i="11" s="1"/>
  <c r="S93" i="11"/>
  <c r="S109" i="11"/>
  <c r="S125" i="11"/>
  <c r="P71" i="11"/>
  <c r="S94" i="11"/>
  <c r="S110" i="11"/>
  <c r="P124" i="11"/>
  <c r="J124" i="11" s="1"/>
  <c r="P28" i="11"/>
  <c r="P91" i="11"/>
  <c r="J91" i="11" s="1"/>
  <c r="P125" i="11"/>
  <c r="S70" i="11"/>
  <c r="S97" i="11"/>
  <c r="S114" i="11"/>
  <c r="S28" i="11"/>
  <c r="P29" i="11"/>
  <c r="J29" i="11" s="1"/>
  <c r="S99" i="11"/>
  <c r="S37" i="11"/>
  <c r="S14" i="11"/>
  <c r="S21" i="11"/>
  <c r="S22" i="11"/>
  <c r="S101" i="11"/>
  <c r="S118" i="11"/>
  <c r="S39" i="11"/>
  <c r="S47" i="11"/>
  <c r="S86" i="11"/>
  <c r="S102" i="11"/>
  <c r="S119" i="11"/>
  <c r="S126" i="11"/>
  <c r="S7" i="11"/>
  <c r="S23" i="11"/>
  <c r="S8" i="11"/>
  <c r="S16" i="11"/>
  <c r="S32" i="11"/>
  <c r="S40" i="11"/>
  <c r="S48" i="11"/>
  <c r="S87" i="11"/>
  <c r="S103" i="11"/>
  <c r="S112" i="11"/>
  <c r="S120" i="11"/>
  <c r="S128" i="11"/>
  <c r="S6" i="11"/>
  <c r="S30" i="11"/>
  <c r="S17" i="11"/>
  <c r="S33" i="11"/>
  <c r="S49" i="11"/>
  <c r="S88" i="11"/>
  <c r="S96" i="11"/>
  <c r="S113" i="11"/>
  <c r="S129" i="11"/>
  <c r="S130" i="11"/>
  <c r="P101" i="11"/>
  <c r="P110" i="11"/>
  <c r="P118" i="11"/>
  <c r="P126" i="11"/>
  <c r="J126" i="11" s="1"/>
  <c r="P21" i="11"/>
  <c r="J21" i="11" s="1"/>
  <c r="P22" i="11"/>
  <c r="P39" i="11"/>
  <c r="P47" i="11"/>
  <c r="P102" i="11"/>
  <c r="P119" i="11"/>
  <c r="P37" i="11"/>
  <c r="P7" i="11"/>
  <c r="J7" i="11" s="1"/>
  <c r="P23" i="11"/>
  <c r="J23" i="11" s="1"/>
  <c r="P86" i="11"/>
  <c r="P8" i="11"/>
  <c r="P16" i="11"/>
  <c r="P32" i="11"/>
  <c r="P40" i="11"/>
  <c r="P48" i="11"/>
  <c r="J48" i="11" s="1"/>
  <c r="P87" i="11"/>
  <c r="J87" i="11" s="1"/>
  <c r="P103" i="11"/>
  <c r="J103" i="11" s="1"/>
  <c r="P112" i="11"/>
  <c r="P120" i="11"/>
  <c r="P128" i="11"/>
  <c r="P6" i="11"/>
  <c r="P17" i="11"/>
  <c r="P33" i="11"/>
  <c r="J33" i="11" s="1"/>
  <c r="P49" i="11"/>
  <c r="J49" i="11" s="1"/>
  <c r="P88" i="11"/>
  <c r="J88" i="11" s="1"/>
  <c r="P96" i="11"/>
  <c r="P113" i="11"/>
  <c r="P129" i="11"/>
  <c r="P34" i="11"/>
  <c r="P114" i="11"/>
  <c r="P130" i="11"/>
  <c r="J130" i="11" s="1"/>
  <c r="P18" i="11"/>
  <c r="DF85" i="11"/>
  <c r="DF88" i="11" s="1"/>
  <c r="DC85" i="11"/>
  <c r="DC87" i="11" s="1"/>
  <c r="CT85" i="11"/>
  <c r="CM85" i="11"/>
  <c r="CH85" i="11"/>
  <c r="CE85" i="11"/>
  <c r="BZ85" i="11"/>
  <c r="BT85" i="11"/>
  <c r="BT88" i="11" s="1"/>
  <c r="BN85" i="11"/>
  <c r="BN89" i="11" s="1"/>
  <c r="BH85" i="11"/>
  <c r="BC85" i="11"/>
  <c r="BC87" i="11" s="1"/>
  <c r="AW85" i="11"/>
  <c r="AQ85" i="11"/>
  <c r="AK85" i="11"/>
  <c r="AH85" i="11"/>
  <c r="AC85" i="11"/>
  <c r="DF79" i="11"/>
  <c r="DF81" i="11" s="1"/>
  <c r="DC79" i="11"/>
  <c r="DC84" i="11" s="1"/>
  <c r="CT79" i="11"/>
  <c r="CM79" i="11"/>
  <c r="CH79" i="11"/>
  <c r="CE79" i="11"/>
  <c r="BZ79" i="11"/>
  <c r="BT79" i="11"/>
  <c r="BT84" i="11" s="1"/>
  <c r="BN79" i="11"/>
  <c r="BN81" i="11" s="1"/>
  <c r="BH79" i="11"/>
  <c r="BH81" i="11" s="1"/>
  <c r="BC79" i="11"/>
  <c r="BC83" i="11" s="1"/>
  <c r="AW79" i="11"/>
  <c r="AQ79" i="11"/>
  <c r="AK79" i="11"/>
  <c r="AH79" i="11"/>
  <c r="AH80" i="11" s="1"/>
  <c r="AC79" i="11"/>
  <c r="DF74" i="11"/>
  <c r="DF75" i="11" s="1"/>
  <c r="DC74" i="11"/>
  <c r="DC78" i="11" s="1"/>
  <c r="CT74" i="11"/>
  <c r="CT77" i="11" s="1"/>
  <c r="CM74" i="11"/>
  <c r="CH74" i="11"/>
  <c r="CE74" i="11"/>
  <c r="BZ74" i="11"/>
  <c r="BZ78" i="11" s="1"/>
  <c r="BT74" i="11"/>
  <c r="BT75" i="11" s="1"/>
  <c r="BN74" i="11"/>
  <c r="BN77" i="11" s="1"/>
  <c r="BH74" i="11"/>
  <c r="BH75" i="11" s="1"/>
  <c r="BC74" i="11"/>
  <c r="BC75" i="11" s="1"/>
  <c r="AW74" i="11"/>
  <c r="AQ74" i="11"/>
  <c r="AK74" i="11"/>
  <c r="AH74" i="11"/>
  <c r="AC74" i="11"/>
  <c r="AC76" i="11" s="1"/>
  <c r="DF68" i="11"/>
  <c r="DF69" i="11" s="1"/>
  <c r="DC68" i="11"/>
  <c r="DC73" i="11" s="1"/>
  <c r="CT68" i="11"/>
  <c r="CM68" i="11"/>
  <c r="CH68" i="11"/>
  <c r="CE68" i="11"/>
  <c r="BZ68" i="11"/>
  <c r="BZ69" i="11" s="1"/>
  <c r="BT68" i="11"/>
  <c r="BT69" i="11" s="1"/>
  <c r="BN68" i="11"/>
  <c r="BN71" i="11" s="1"/>
  <c r="BH68" i="11"/>
  <c r="BC68" i="11"/>
  <c r="BC71" i="11" s="1"/>
  <c r="AW68" i="11"/>
  <c r="AQ68" i="11"/>
  <c r="AK68" i="11"/>
  <c r="AH68" i="11"/>
  <c r="AH73" i="11" s="1"/>
  <c r="AC68" i="11"/>
  <c r="DF62" i="11"/>
  <c r="DF63" i="11" s="1"/>
  <c r="DC62" i="11"/>
  <c r="DC64" i="11" s="1"/>
  <c r="CT62" i="11"/>
  <c r="CM62" i="11"/>
  <c r="CH62" i="11"/>
  <c r="CE62" i="11"/>
  <c r="BZ62" i="11"/>
  <c r="BZ63" i="11" s="1"/>
  <c r="BT62" i="11"/>
  <c r="BT63" i="11" s="1"/>
  <c r="BN62" i="11"/>
  <c r="BN65" i="11" s="1"/>
  <c r="BH62" i="11"/>
  <c r="BH63" i="11" s="1"/>
  <c r="BC62" i="11"/>
  <c r="BC63" i="11" s="1"/>
  <c r="AW62" i="11"/>
  <c r="AQ62" i="11"/>
  <c r="AK62" i="11"/>
  <c r="AH62" i="11"/>
  <c r="AH64" i="11" s="1"/>
  <c r="AC62" i="11"/>
  <c r="DF56" i="11"/>
  <c r="DF58" i="11" s="1"/>
  <c r="DC56" i="11"/>
  <c r="CT56" i="11"/>
  <c r="CT61" i="11" s="1"/>
  <c r="CM56" i="11"/>
  <c r="CH56" i="11"/>
  <c r="CE56" i="11"/>
  <c r="BZ56" i="11"/>
  <c r="BT56" i="11"/>
  <c r="BT57" i="11" s="1"/>
  <c r="BN56" i="11"/>
  <c r="BN58" i="11" s="1"/>
  <c r="BH56" i="11"/>
  <c r="BH58" i="11" s="1"/>
  <c r="BC56" i="11"/>
  <c r="BC57" i="11" s="1"/>
  <c r="AW56" i="11"/>
  <c r="AQ56" i="11"/>
  <c r="AK56" i="11"/>
  <c r="AH56" i="11"/>
  <c r="AH58" i="11" s="1"/>
  <c r="AC56" i="11"/>
  <c r="DF51" i="11"/>
  <c r="DF55" i="11" s="1"/>
  <c r="DC51" i="11"/>
  <c r="DC55" i="11" s="1"/>
  <c r="CT51" i="11"/>
  <c r="CT54" i="11" s="1"/>
  <c r="CM51" i="11"/>
  <c r="CH51" i="11"/>
  <c r="CE51" i="11"/>
  <c r="BZ51" i="11"/>
  <c r="BT51" i="11"/>
  <c r="BT55" i="11" s="1"/>
  <c r="BN51" i="11"/>
  <c r="BH51" i="11"/>
  <c r="BH52" i="11" s="1"/>
  <c r="BC51" i="11"/>
  <c r="BC52" i="11" s="1"/>
  <c r="AW51" i="11"/>
  <c r="AQ51" i="11"/>
  <c r="AK51" i="11"/>
  <c r="AH51" i="11"/>
  <c r="AH53" i="11" s="1"/>
  <c r="AC51" i="11"/>
  <c r="DF46" i="11"/>
  <c r="DF47" i="11" s="1"/>
  <c r="DC46" i="11"/>
  <c r="CT46" i="11"/>
  <c r="CM46" i="11"/>
  <c r="CH46" i="11"/>
  <c r="CE46" i="11"/>
  <c r="BZ46" i="11"/>
  <c r="BT46" i="11"/>
  <c r="BN46" i="11"/>
  <c r="BN49" i="11" s="1"/>
  <c r="BH46" i="11"/>
  <c r="BC46" i="11"/>
  <c r="BC50" i="11" s="1"/>
  <c r="AW46" i="11"/>
  <c r="AQ46" i="11"/>
  <c r="AK46" i="11"/>
  <c r="AH46" i="11"/>
  <c r="AH48" i="11" s="1"/>
  <c r="AC46" i="11"/>
  <c r="DF41" i="11"/>
  <c r="DF42" i="11" s="1"/>
  <c r="DC41" i="11"/>
  <c r="DC43" i="11" s="1"/>
  <c r="CT41" i="11"/>
  <c r="CM41" i="11"/>
  <c r="CH41" i="11"/>
  <c r="CE41" i="11"/>
  <c r="BZ41" i="11"/>
  <c r="BZ44" i="11" s="1"/>
  <c r="BT41" i="11"/>
  <c r="BT43" i="11" s="1"/>
  <c r="BN41" i="11"/>
  <c r="BN44" i="11" s="1"/>
  <c r="BH41" i="11"/>
  <c r="BH44" i="11" s="1"/>
  <c r="BC41" i="11"/>
  <c r="BC42" i="11" s="1"/>
  <c r="AW41" i="11"/>
  <c r="AQ41" i="11"/>
  <c r="AK41" i="11"/>
  <c r="AH41" i="11"/>
  <c r="AH43" i="11" s="1"/>
  <c r="AC41" i="11"/>
  <c r="AC45" i="11" s="1"/>
  <c r="DF36" i="11"/>
  <c r="DF37" i="11" s="1"/>
  <c r="DC36" i="11"/>
  <c r="DC40" i="11" s="1"/>
  <c r="CT36" i="11"/>
  <c r="CM36" i="11"/>
  <c r="CH36" i="11"/>
  <c r="CE36" i="11"/>
  <c r="BZ36" i="11"/>
  <c r="BZ37" i="11" s="1"/>
  <c r="BT36" i="11"/>
  <c r="BT38" i="11" s="1"/>
  <c r="BN36" i="11"/>
  <c r="BN39" i="11" s="1"/>
  <c r="BH36" i="11"/>
  <c r="BH40" i="11" s="1"/>
  <c r="BC36" i="11"/>
  <c r="BC39" i="11" s="1"/>
  <c r="AW36" i="11"/>
  <c r="AQ36" i="11"/>
  <c r="AK36" i="11"/>
  <c r="AH36" i="11"/>
  <c r="AH37" i="11" s="1"/>
  <c r="AC36" i="11"/>
  <c r="AC40" i="11" s="1"/>
  <c r="DF31" i="11"/>
  <c r="DF33" i="11" s="1"/>
  <c r="DC31" i="11"/>
  <c r="DC32" i="11" s="1"/>
  <c r="CT31" i="11"/>
  <c r="CT32" i="11" s="1"/>
  <c r="CM31" i="11"/>
  <c r="CH31" i="11"/>
  <c r="CE31" i="11"/>
  <c r="BZ31" i="11"/>
  <c r="BZ35" i="11" s="1"/>
  <c r="BT31" i="11"/>
  <c r="BT34" i="11" s="1"/>
  <c r="BN31" i="11"/>
  <c r="BN35" i="11" s="1"/>
  <c r="BH31" i="11"/>
  <c r="BC31" i="11"/>
  <c r="BC33" i="11" s="1"/>
  <c r="AW31" i="11"/>
  <c r="AQ31" i="11"/>
  <c r="AK31" i="11"/>
  <c r="AH31" i="11"/>
  <c r="AC31" i="11"/>
  <c r="DF26" i="11"/>
  <c r="DF27" i="11" s="1"/>
  <c r="DC26" i="11"/>
  <c r="DC27" i="11" s="1"/>
  <c r="CT26" i="11"/>
  <c r="CT27" i="11" s="1"/>
  <c r="CM26" i="11"/>
  <c r="CH26" i="11"/>
  <c r="CE26" i="11"/>
  <c r="BZ26" i="11"/>
  <c r="BT26" i="11"/>
  <c r="BT27" i="11" s="1"/>
  <c r="BN26" i="11"/>
  <c r="BN29" i="11" s="1"/>
  <c r="BH26" i="11"/>
  <c r="BH28" i="11" s="1"/>
  <c r="BC26" i="11"/>
  <c r="BC28" i="11" s="1"/>
  <c r="AW26" i="11"/>
  <c r="AQ26" i="11"/>
  <c r="AK26" i="11"/>
  <c r="AH26" i="11"/>
  <c r="AC26" i="11"/>
  <c r="AC29" i="11" s="1"/>
  <c r="DF20" i="11"/>
  <c r="DF21" i="11" s="1"/>
  <c r="DC20" i="11"/>
  <c r="DC24" i="11" s="1"/>
  <c r="CT20" i="11"/>
  <c r="CT24" i="11" s="1"/>
  <c r="CM20" i="11"/>
  <c r="CH20" i="11"/>
  <c r="CE20" i="11"/>
  <c r="BZ20" i="11"/>
  <c r="BZ21" i="11" s="1"/>
  <c r="BT20" i="11"/>
  <c r="BT25" i="11" s="1"/>
  <c r="BN20" i="11"/>
  <c r="BN24" i="11" s="1"/>
  <c r="BH20" i="11"/>
  <c r="BC20" i="11"/>
  <c r="BC21" i="11" s="1"/>
  <c r="AW20" i="11"/>
  <c r="AQ20" i="11"/>
  <c r="AK20" i="11"/>
  <c r="AH20" i="11"/>
  <c r="AH21" i="11" s="1"/>
  <c r="AC20" i="11"/>
  <c r="DF15" i="11"/>
  <c r="DF17" i="11" s="1"/>
  <c r="DC15" i="11"/>
  <c r="DC16" i="11" s="1"/>
  <c r="CT15" i="11"/>
  <c r="CT16" i="11" s="1"/>
  <c r="CM15" i="11"/>
  <c r="CH15" i="11"/>
  <c r="CE15" i="11"/>
  <c r="BZ15" i="11"/>
  <c r="BZ17" i="11" s="1"/>
  <c r="BT15" i="11"/>
  <c r="BT19" i="11" s="1"/>
  <c r="BN15" i="11"/>
  <c r="BN16" i="11" s="1"/>
  <c r="BH15" i="11"/>
  <c r="BH17" i="11" s="1"/>
  <c r="BC15" i="11"/>
  <c r="BC17" i="11" s="1"/>
  <c r="AW15" i="11"/>
  <c r="AQ15" i="11"/>
  <c r="AK15" i="11"/>
  <c r="AH15" i="11"/>
  <c r="AC15" i="11"/>
  <c r="AC19" i="11" s="1"/>
  <c r="DF10" i="11"/>
  <c r="DF11" i="11" s="1"/>
  <c r="DC10" i="11"/>
  <c r="DC12" i="11" s="1"/>
  <c r="CT10" i="11"/>
  <c r="CM10" i="11"/>
  <c r="CH10" i="11"/>
  <c r="CE10" i="11"/>
  <c r="BZ10" i="11"/>
  <c r="BZ14" i="11" s="1"/>
  <c r="BT10" i="11"/>
  <c r="BT13" i="11" s="1"/>
  <c r="BN10" i="11"/>
  <c r="BN14" i="11" s="1"/>
  <c r="BH10" i="11"/>
  <c r="BH13" i="11" s="1"/>
  <c r="BC10" i="11"/>
  <c r="BC11" i="11" s="1"/>
  <c r="AW10" i="11"/>
  <c r="AQ10" i="11"/>
  <c r="AK10" i="11"/>
  <c r="AH10" i="11"/>
  <c r="AH14" i="11" s="1"/>
  <c r="AC10" i="11"/>
  <c r="AC12" i="11" s="1"/>
  <c r="DF5" i="11"/>
  <c r="DF7" i="11" s="1"/>
  <c r="DC5" i="11"/>
  <c r="DC8" i="11" s="1"/>
  <c r="CT5" i="11"/>
  <c r="CM5" i="11"/>
  <c r="CH5" i="11"/>
  <c r="CE5" i="11"/>
  <c r="BZ5" i="11"/>
  <c r="BZ6" i="11" s="1"/>
  <c r="BT5" i="11"/>
  <c r="BT9" i="11" s="1"/>
  <c r="BN5" i="11"/>
  <c r="BN6" i="11" s="1"/>
  <c r="BH5" i="11"/>
  <c r="BH8" i="11" s="1"/>
  <c r="BC5" i="11"/>
  <c r="BC7" i="11" s="1"/>
  <c r="AW5" i="11"/>
  <c r="AQ5" i="11"/>
  <c r="AK5" i="11"/>
  <c r="AH5" i="11"/>
  <c r="AH6" i="11" s="1"/>
  <c r="AC5" i="11"/>
  <c r="AC9" i="11" s="1"/>
  <c r="BZ87" i="11"/>
  <c r="AK59" i="11"/>
  <c r="CE48" i="11"/>
  <c r="BZ48" i="11"/>
  <c r="BT47" i="11"/>
  <c r="AK48" i="11"/>
  <c r="AK44" i="11"/>
  <c r="CE33" i="11"/>
  <c r="AK32" i="11"/>
  <c r="AH34" i="11"/>
  <c r="AK28" i="11"/>
  <c r="CE22" i="11"/>
  <c r="CE18" i="11"/>
  <c r="CE8" i="11"/>
  <c r="CE87" i="11"/>
  <c r="AK87" i="11"/>
  <c r="AH89" i="11"/>
  <c r="CE78" i="11"/>
  <c r="AK78" i="11"/>
  <c r="CE64" i="11"/>
  <c r="AK64" i="11"/>
  <c r="CE60" i="11"/>
  <c r="BZ53" i="11"/>
  <c r="AK54" i="11"/>
  <c r="CE42" i="11"/>
  <c r="AK37" i="11"/>
  <c r="CE30" i="11"/>
  <c r="BZ28" i="11"/>
  <c r="AK24" i="11"/>
  <c r="J131" i="11"/>
  <c r="J127" i="11"/>
  <c r="J125" i="11"/>
  <c r="J123" i="11"/>
  <c r="J122" i="11"/>
  <c r="J121" i="11"/>
  <c r="J119" i="11"/>
  <c r="J117" i="11"/>
  <c r="J116" i="11"/>
  <c r="J115" i="11"/>
  <c r="J114" i="11"/>
  <c r="J111" i="11"/>
  <c r="J109" i="11"/>
  <c r="J107" i="11"/>
  <c r="J106" i="11"/>
  <c r="J104" i="11"/>
  <c r="J102" i="11"/>
  <c r="J101" i="11"/>
  <c r="J100" i="11"/>
  <c r="J98" i="11"/>
  <c r="J97" i="11"/>
  <c r="J95" i="11"/>
  <c r="J92" i="11"/>
  <c r="J90" i="11"/>
  <c r="DF89" i="11"/>
  <c r="CT89" i="11"/>
  <c r="CE89" i="11"/>
  <c r="BT89" i="11"/>
  <c r="BG89" i="11"/>
  <c r="AW89" i="11"/>
  <c r="AC89" i="11"/>
  <c r="J89" i="11"/>
  <c r="CT88" i="11"/>
  <c r="CM88" i="11"/>
  <c r="CE88" i="11"/>
  <c r="BN88" i="11"/>
  <c r="BG88" i="11"/>
  <c r="AH88" i="11"/>
  <c r="AC88" i="11"/>
  <c r="DF87" i="11"/>
  <c r="CT87" i="11"/>
  <c r="CM87" i="11"/>
  <c r="BT87" i="11"/>
  <c r="BN87" i="11"/>
  <c r="BG87" i="11"/>
  <c r="AW87" i="11"/>
  <c r="AH87" i="11"/>
  <c r="DF86" i="11"/>
  <c r="CS86" i="11"/>
  <c r="CM86" i="11"/>
  <c r="CE86" i="11"/>
  <c r="BT86" i="11"/>
  <c r="BN86" i="11"/>
  <c r="BG86" i="11"/>
  <c r="AW86" i="11"/>
  <c r="AH86" i="11"/>
  <c r="AC86" i="11"/>
  <c r="CS85" i="11"/>
  <c r="CM89" i="11"/>
  <c r="CH87" i="11"/>
  <c r="BG85" i="11"/>
  <c r="AW88" i="11"/>
  <c r="AQ87" i="11"/>
  <c r="J85" i="11"/>
  <c r="DF84" i="11"/>
  <c r="CT84" i="11"/>
  <c r="CM84" i="11"/>
  <c r="CH84" i="11"/>
  <c r="CE84" i="11"/>
  <c r="BN84" i="11"/>
  <c r="BH84" i="11"/>
  <c r="BC84" i="11"/>
  <c r="AW84" i="11"/>
  <c r="AQ84" i="11"/>
  <c r="AK84" i="11"/>
  <c r="AH84" i="11"/>
  <c r="AC84" i="11"/>
  <c r="J84" i="11"/>
  <c r="DF83" i="11"/>
  <c r="CT83" i="11"/>
  <c r="CE83" i="11"/>
  <c r="BT83" i="11"/>
  <c r="BN83" i="11"/>
  <c r="BG83" i="11"/>
  <c r="AH83" i="11"/>
  <c r="AC83" i="11"/>
  <c r="J83" i="11"/>
  <c r="DF82" i="11"/>
  <c r="CT82" i="11"/>
  <c r="CM82" i="11"/>
  <c r="BT82" i="11"/>
  <c r="BN82" i="11"/>
  <c r="BG82" i="11"/>
  <c r="AW82" i="11"/>
  <c r="AQ82" i="11"/>
  <c r="AH82" i="11"/>
  <c r="AC82" i="11"/>
  <c r="J82" i="11"/>
  <c r="CT81" i="11"/>
  <c r="CM81" i="11"/>
  <c r="CE81" i="11"/>
  <c r="BT81" i="11"/>
  <c r="BG81" i="11"/>
  <c r="AW81" i="11"/>
  <c r="AH81" i="11"/>
  <c r="J81" i="11"/>
  <c r="DF80" i="11"/>
  <c r="CS80" i="11"/>
  <c r="CM80" i="11"/>
  <c r="CE80" i="11"/>
  <c r="BT80" i="11"/>
  <c r="BN80" i="11"/>
  <c r="BG80" i="11"/>
  <c r="AW80" i="11"/>
  <c r="AC80" i="11"/>
  <c r="J80" i="11"/>
  <c r="CS79" i="11"/>
  <c r="CM83" i="11"/>
  <c r="CH82" i="11"/>
  <c r="CE82" i="11"/>
  <c r="BZ81" i="11"/>
  <c r="BG79" i="11"/>
  <c r="AW83" i="11"/>
  <c r="AQ81" i="11"/>
  <c r="AK81" i="11"/>
  <c r="J79" i="11"/>
  <c r="DF78" i="11"/>
  <c r="CT78" i="11"/>
  <c r="CM78" i="11"/>
  <c r="BT78" i="11"/>
  <c r="BN78" i="11"/>
  <c r="BG78" i="11"/>
  <c r="AH78" i="11"/>
  <c r="AC78" i="11"/>
  <c r="J78" i="11"/>
  <c r="DF77" i="11"/>
  <c r="CS77" i="11"/>
  <c r="CM77" i="11"/>
  <c r="CE77" i="11"/>
  <c r="BT77" i="11"/>
  <c r="BG77" i="11"/>
  <c r="AW77" i="11"/>
  <c r="AH77" i="11"/>
  <c r="AC77" i="11"/>
  <c r="DF76" i="11"/>
  <c r="CT76" i="11"/>
  <c r="CE76" i="11"/>
  <c r="BT76" i="11"/>
  <c r="BN76" i="11"/>
  <c r="BG76" i="11"/>
  <c r="AW76" i="11"/>
  <c r="AH76" i="11"/>
  <c r="CT75" i="11"/>
  <c r="CM75" i="11"/>
  <c r="CE75" i="11"/>
  <c r="BN75" i="11"/>
  <c r="BG75" i="11"/>
  <c r="AW75" i="11"/>
  <c r="AC75" i="11"/>
  <c r="J75" i="11"/>
  <c r="CS74" i="11"/>
  <c r="CM76" i="11"/>
  <c r="CH75" i="11"/>
  <c r="BG74" i="11"/>
  <c r="AW78" i="11"/>
  <c r="AQ75" i="11"/>
  <c r="J74" i="11"/>
  <c r="DF73" i="11"/>
  <c r="CT73" i="11"/>
  <c r="CM73" i="11"/>
  <c r="CH73" i="11"/>
  <c r="CE73" i="11"/>
  <c r="BT73" i="11"/>
  <c r="BN73" i="11"/>
  <c r="BH73" i="11"/>
  <c r="BC73" i="11"/>
  <c r="AW73" i="11"/>
  <c r="AQ73" i="11"/>
  <c r="AK73" i="11"/>
  <c r="AC73" i="11"/>
  <c r="J73" i="11"/>
  <c r="DF72" i="11"/>
  <c r="CT72" i="11"/>
  <c r="CM72" i="11"/>
  <c r="BT72" i="11"/>
  <c r="BN72" i="11"/>
  <c r="BG72" i="11"/>
  <c r="AW72" i="11"/>
  <c r="AH72" i="11"/>
  <c r="AC72" i="11"/>
  <c r="J72" i="11"/>
  <c r="DF71" i="11"/>
  <c r="CT71" i="11"/>
  <c r="CM71" i="11"/>
  <c r="CE71" i="11"/>
  <c r="BT71" i="11"/>
  <c r="BG71" i="11"/>
  <c r="AH71" i="11"/>
  <c r="AC71" i="11"/>
  <c r="J71" i="11"/>
  <c r="DF70" i="11"/>
  <c r="CS70" i="11"/>
  <c r="CM70" i="11"/>
  <c r="CE70" i="11"/>
  <c r="BT70" i="11"/>
  <c r="BN70" i="11"/>
  <c r="BG70" i="11"/>
  <c r="AW70" i="11"/>
  <c r="AH70" i="11"/>
  <c r="CT69" i="11"/>
  <c r="CM69" i="11"/>
  <c r="CE69" i="11"/>
  <c r="BN69" i="11"/>
  <c r="BG69" i="11"/>
  <c r="AW69" i="11"/>
  <c r="AH69" i="11"/>
  <c r="AC69" i="11"/>
  <c r="CS68" i="11"/>
  <c r="CH71" i="11"/>
  <c r="CE72" i="11"/>
  <c r="BG68" i="11"/>
  <c r="AW71" i="11"/>
  <c r="AQ69" i="11"/>
  <c r="AK69" i="11"/>
  <c r="J68" i="11"/>
  <c r="DF67" i="11"/>
  <c r="CT67" i="11"/>
  <c r="CM67" i="11"/>
  <c r="CH67" i="11"/>
  <c r="CE67" i="11"/>
  <c r="BT67" i="11"/>
  <c r="BN67" i="11"/>
  <c r="BH67" i="11"/>
  <c r="BC67" i="11"/>
  <c r="AQ67" i="11"/>
  <c r="AK67" i="11"/>
  <c r="AH67" i="11"/>
  <c r="AC67" i="11"/>
  <c r="J67" i="11"/>
  <c r="DF66" i="11"/>
  <c r="CS66" i="11"/>
  <c r="CM66" i="11"/>
  <c r="CE66" i="11"/>
  <c r="BT66" i="11"/>
  <c r="BN66" i="11"/>
  <c r="BG66" i="11"/>
  <c r="AW66" i="11"/>
  <c r="AH66" i="11"/>
  <c r="AC66" i="11"/>
  <c r="J66" i="11"/>
  <c r="DF65" i="11"/>
  <c r="CT65" i="11"/>
  <c r="CE65" i="11"/>
  <c r="BT65" i="11"/>
  <c r="BG65" i="11"/>
  <c r="AW65" i="11"/>
  <c r="AH65" i="11"/>
  <c r="AC65" i="11"/>
  <c r="J65" i="11"/>
  <c r="DF64" i="11"/>
  <c r="CT64" i="11"/>
  <c r="CM64" i="11"/>
  <c r="CH64" i="11"/>
  <c r="BT64" i="11"/>
  <c r="BN64" i="11"/>
  <c r="BG64" i="11"/>
  <c r="AW64" i="11"/>
  <c r="AC64" i="11"/>
  <c r="J64" i="11"/>
  <c r="CT63" i="11"/>
  <c r="CM63" i="11"/>
  <c r="CE63" i="11"/>
  <c r="BN63" i="11"/>
  <c r="BG63" i="11"/>
  <c r="AW63" i="11"/>
  <c r="AH63" i="11"/>
  <c r="J63" i="11"/>
  <c r="CS62" i="11"/>
  <c r="CM65" i="11"/>
  <c r="CH63" i="11"/>
  <c r="BG62" i="11"/>
  <c r="AW67" i="11"/>
  <c r="J62" i="11"/>
  <c r="DF61" i="11"/>
  <c r="CS61" i="11"/>
  <c r="CM61" i="11"/>
  <c r="CH61" i="11"/>
  <c r="CE61" i="11"/>
  <c r="BT61" i="11"/>
  <c r="BN61" i="11"/>
  <c r="BH61" i="11"/>
  <c r="BC61" i="11"/>
  <c r="AW61" i="11"/>
  <c r="AQ61" i="11"/>
  <c r="AK61" i="11"/>
  <c r="AH61" i="11"/>
  <c r="AC61" i="11"/>
  <c r="J61" i="11"/>
  <c r="DF60" i="11"/>
  <c r="CT60" i="11"/>
  <c r="CM60" i="11"/>
  <c r="BT60" i="11"/>
  <c r="BN60" i="11"/>
  <c r="BG60" i="11"/>
  <c r="AW60" i="11"/>
  <c r="AQ60" i="11"/>
  <c r="AH60" i="11"/>
  <c r="AC60" i="11"/>
  <c r="J60" i="11"/>
  <c r="DF59" i="11"/>
  <c r="CT59" i="11"/>
  <c r="CM59" i="11"/>
  <c r="CH59" i="11"/>
  <c r="CE59" i="11"/>
  <c r="BT59" i="11"/>
  <c r="BN59" i="11"/>
  <c r="BG59" i="11"/>
  <c r="AW59" i="11"/>
  <c r="AH59" i="11"/>
  <c r="AC59" i="11"/>
  <c r="J59" i="11"/>
  <c r="CT58" i="11"/>
  <c r="CM58" i="11"/>
  <c r="CH58" i="11"/>
  <c r="CE58" i="11"/>
  <c r="BT58" i="11"/>
  <c r="BG58" i="11"/>
  <c r="AW58" i="11"/>
  <c r="AQ58" i="11"/>
  <c r="AC58" i="11"/>
  <c r="J58" i="11"/>
  <c r="DF57" i="11"/>
  <c r="CT57" i="11"/>
  <c r="CM57" i="11"/>
  <c r="CE57" i="11"/>
  <c r="BN57" i="11"/>
  <c r="BG57" i="11"/>
  <c r="AW57" i="11"/>
  <c r="AH57" i="11"/>
  <c r="J57" i="11"/>
  <c r="CS56" i="11"/>
  <c r="CH60" i="11"/>
  <c r="BZ58" i="11"/>
  <c r="BG56" i="11"/>
  <c r="AQ59" i="11"/>
  <c r="AK58" i="11"/>
  <c r="J56" i="11"/>
  <c r="CT55" i="11"/>
  <c r="CM55" i="11"/>
  <c r="CE55" i="11"/>
  <c r="BN55" i="11"/>
  <c r="BG55" i="11"/>
  <c r="AH55" i="11"/>
  <c r="AC55" i="11"/>
  <c r="J55" i="11"/>
  <c r="DF54" i="11"/>
  <c r="CS54" i="11"/>
  <c r="CM54" i="11"/>
  <c r="CE54" i="11"/>
  <c r="BT54" i="11"/>
  <c r="BN54" i="11"/>
  <c r="BG54" i="11"/>
  <c r="AW54" i="11"/>
  <c r="AH54" i="11"/>
  <c r="AC54" i="11"/>
  <c r="J54" i="11"/>
  <c r="DF53" i="11"/>
  <c r="CT53" i="11"/>
  <c r="CM53" i="11"/>
  <c r="CH53" i="11"/>
  <c r="BT53" i="11"/>
  <c r="BN53" i="11"/>
  <c r="BG53" i="11"/>
  <c r="AW53" i="11"/>
  <c r="AK53" i="11"/>
  <c r="AC53" i="11"/>
  <c r="J53" i="11"/>
  <c r="DF52" i="11"/>
  <c r="CT52" i="11"/>
  <c r="CE52" i="11"/>
  <c r="BT52" i="11"/>
  <c r="BG52" i="11"/>
  <c r="AW52" i="11"/>
  <c r="AH52" i="11"/>
  <c r="J52" i="11"/>
  <c r="CS51" i="11"/>
  <c r="CM52" i="11"/>
  <c r="CH52" i="11"/>
  <c r="CE53" i="11"/>
  <c r="BN52" i="11"/>
  <c r="BG51" i="11"/>
  <c r="AW55" i="11"/>
  <c r="AK52" i="11"/>
  <c r="J51" i="11"/>
  <c r="DF50" i="11"/>
  <c r="CT50" i="11"/>
  <c r="CE50" i="11"/>
  <c r="BT50" i="11"/>
  <c r="BN50" i="11"/>
  <c r="BG50" i="11"/>
  <c r="AW50" i="11"/>
  <c r="AH50" i="11"/>
  <c r="AC50" i="11"/>
  <c r="J50" i="11"/>
  <c r="DF49" i="11"/>
  <c r="CS49" i="11"/>
  <c r="CM49" i="11"/>
  <c r="CH49" i="11"/>
  <c r="CE49" i="11"/>
  <c r="BT49" i="11"/>
  <c r="BG49" i="11"/>
  <c r="AW49" i="11"/>
  <c r="AH49" i="11"/>
  <c r="AC49" i="11"/>
  <c r="DF48" i="11"/>
  <c r="CT48" i="11"/>
  <c r="CM48" i="11"/>
  <c r="BT48" i="11"/>
  <c r="BN48" i="11"/>
  <c r="BG48" i="11"/>
  <c r="AW48" i="11"/>
  <c r="AC48" i="11"/>
  <c r="CT47" i="11"/>
  <c r="CM47" i="11"/>
  <c r="CE47" i="11"/>
  <c r="BN47" i="11"/>
  <c r="BG47" i="11"/>
  <c r="AH47" i="11"/>
  <c r="CS46" i="11"/>
  <c r="CM50" i="11"/>
  <c r="CH48" i="11"/>
  <c r="BG46" i="11"/>
  <c r="AW47" i="11"/>
  <c r="AQ47" i="11"/>
  <c r="J46" i="11"/>
  <c r="DF45" i="11"/>
  <c r="CS45" i="11"/>
  <c r="CM45" i="11"/>
  <c r="CH45" i="11"/>
  <c r="CE45" i="11"/>
  <c r="BT45" i="11"/>
  <c r="BN45" i="11"/>
  <c r="BG45" i="11"/>
  <c r="AW45" i="11"/>
  <c r="AH45" i="11"/>
  <c r="J45" i="11"/>
  <c r="DF44" i="11"/>
  <c r="CT44" i="11"/>
  <c r="CE44" i="11"/>
  <c r="BT44" i="11"/>
  <c r="BG44" i="11"/>
  <c r="AH44" i="11"/>
  <c r="AC44" i="11"/>
  <c r="DF43" i="11"/>
  <c r="CT43" i="11"/>
  <c r="CM43" i="11"/>
  <c r="CE43" i="11"/>
  <c r="BN43" i="11"/>
  <c r="BG43" i="11"/>
  <c r="AW43" i="11"/>
  <c r="AC43" i="11"/>
  <c r="CT42" i="11"/>
  <c r="CM42" i="11"/>
  <c r="BT42" i="11"/>
  <c r="BN42" i="11"/>
  <c r="BG42" i="11"/>
  <c r="AW42" i="11"/>
  <c r="AH42" i="11"/>
  <c r="AC42" i="11"/>
  <c r="CS41" i="11"/>
  <c r="CM44" i="11"/>
  <c r="CH42" i="11"/>
  <c r="BG41" i="11"/>
  <c r="AW44" i="11"/>
  <c r="AQ45" i="11"/>
  <c r="J41" i="11"/>
  <c r="DF40" i="11"/>
  <c r="CS40" i="11"/>
  <c r="CM40" i="11"/>
  <c r="CE40" i="11"/>
  <c r="BT40" i="11"/>
  <c r="BN40" i="11"/>
  <c r="BG40" i="11"/>
  <c r="AW40" i="11"/>
  <c r="AH40" i="11"/>
  <c r="J40" i="11"/>
  <c r="DF39" i="11"/>
  <c r="CT39" i="11"/>
  <c r="CE39" i="11"/>
  <c r="BT39" i="11"/>
  <c r="BG39" i="11"/>
  <c r="AW39" i="11"/>
  <c r="AH39" i="11"/>
  <c r="AC39" i="11"/>
  <c r="DF38" i="11"/>
  <c r="CT38" i="11"/>
  <c r="CM38" i="11"/>
  <c r="CE38" i="11"/>
  <c r="BN38" i="11"/>
  <c r="BG38" i="11"/>
  <c r="AQ38" i="11"/>
  <c r="AH38" i="11"/>
  <c r="AC38" i="11"/>
  <c r="J38" i="11"/>
  <c r="CT37" i="11"/>
  <c r="CM37" i="11"/>
  <c r="CE37" i="11"/>
  <c r="BT37" i="11"/>
  <c r="BN37" i="11"/>
  <c r="BG37" i="11"/>
  <c r="AW37" i="11"/>
  <c r="AC37" i="11"/>
  <c r="CS36" i="11"/>
  <c r="CM39" i="11"/>
  <c r="CH40" i="11"/>
  <c r="BG36" i="11"/>
  <c r="AQ37" i="11"/>
  <c r="J36" i="11"/>
  <c r="DF35" i="11"/>
  <c r="CT35" i="11"/>
  <c r="CE35" i="11"/>
  <c r="BT35" i="11"/>
  <c r="BG35" i="11"/>
  <c r="AW35" i="11"/>
  <c r="AH35" i="11"/>
  <c r="AC35" i="11"/>
  <c r="J35" i="11"/>
  <c r="DF34" i="11"/>
  <c r="CT34" i="11"/>
  <c r="CM34" i="11"/>
  <c r="CE34" i="11"/>
  <c r="BN34" i="11"/>
  <c r="BG34" i="11"/>
  <c r="AW34" i="11"/>
  <c r="AC34" i="11"/>
  <c r="CT33" i="11"/>
  <c r="CM33" i="11"/>
  <c r="BT33" i="11"/>
  <c r="BN33" i="11"/>
  <c r="BG33" i="11"/>
  <c r="AH33" i="11"/>
  <c r="AC33" i="11"/>
  <c r="DF32" i="11"/>
  <c r="CS32" i="11"/>
  <c r="CM32" i="11"/>
  <c r="CE32" i="11"/>
  <c r="BT32" i="11"/>
  <c r="BN32" i="11"/>
  <c r="BG32" i="11"/>
  <c r="AW32" i="11"/>
  <c r="AH32" i="11"/>
  <c r="CS31" i="11"/>
  <c r="CM35" i="11"/>
  <c r="CH35" i="11"/>
  <c r="BG31" i="11"/>
  <c r="AQ32" i="11"/>
  <c r="J31" i="11"/>
  <c r="DF30" i="11"/>
  <c r="CT30" i="11"/>
  <c r="CM30" i="11"/>
  <c r="BT30" i="11"/>
  <c r="BN30" i="11"/>
  <c r="BG30" i="11"/>
  <c r="AW30" i="11"/>
  <c r="AH30" i="11"/>
  <c r="AC30" i="11"/>
  <c r="DF29" i="11"/>
  <c r="CT29" i="11"/>
  <c r="CH29" i="11"/>
  <c r="CE29" i="11"/>
  <c r="BT29" i="11"/>
  <c r="BG29" i="11"/>
  <c r="AW29" i="11"/>
  <c r="AK29" i="11"/>
  <c r="AH29" i="11"/>
  <c r="DF28" i="11"/>
  <c r="CT28" i="11"/>
  <c r="CM28" i="11"/>
  <c r="CE28" i="11"/>
  <c r="BT28" i="11"/>
  <c r="BN28" i="11"/>
  <c r="BG28" i="11"/>
  <c r="AH28" i="11"/>
  <c r="AC28" i="11"/>
  <c r="CS27" i="11"/>
  <c r="CM27" i="11"/>
  <c r="CE27" i="11"/>
  <c r="BN27" i="11"/>
  <c r="BG27" i="11"/>
  <c r="AW27" i="11"/>
  <c r="AC27" i="11"/>
  <c r="J27" i="11"/>
  <c r="CS26" i="11"/>
  <c r="CM29" i="11"/>
  <c r="CH30" i="11"/>
  <c r="BG26" i="11"/>
  <c r="AW28" i="11"/>
  <c r="AQ29" i="11"/>
  <c r="J26" i="11"/>
  <c r="DF25" i="11"/>
  <c r="CT25" i="11"/>
  <c r="CM25" i="11"/>
  <c r="CH25" i="11"/>
  <c r="CE25" i="11"/>
  <c r="BN25" i="11"/>
  <c r="BH25" i="11"/>
  <c r="BC25" i="11"/>
  <c r="AW25" i="11"/>
  <c r="AQ25" i="11"/>
  <c r="AK25" i="11"/>
  <c r="AH25" i="11"/>
  <c r="AC25" i="11"/>
  <c r="J25" i="11"/>
  <c r="DF24" i="11"/>
  <c r="CS24" i="11"/>
  <c r="CM24" i="11"/>
  <c r="CE24" i="11"/>
  <c r="BT24" i="11"/>
  <c r="BG24" i="11"/>
  <c r="AW24" i="11"/>
  <c r="AH24" i="11"/>
  <c r="AC24" i="11"/>
  <c r="J24" i="11"/>
  <c r="DF23" i="11"/>
  <c r="CT23" i="11"/>
  <c r="CE23" i="11"/>
  <c r="BT23" i="11"/>
  <c r="BN23" i="11"/>
  <c r="BG23" i="11"/>
  <c r="AH23" i="11"/>
  <c r="AC23" i="11"/>
  <c r="DF22" i="11"/>
  <c r="CT22" i="11"/>
  <c r="CM22" i="11"/>
  <c r="BT22" i="11"/>
  <c r="BN22" i="11"/>
  <c r="BG22" i="11"/>
  <c r="AW22" i="11"/>
  <c r="AH22" i="11"/>
  <c r="CT21" i="11"/>
  <c r="CM21" i="11"/>
  <c r="CE21" i="11"/>
  <c r="BT21" i="11"/>
  <c r="BN21" i="11"/>
  <c r="BG21" i="11"/>
  <c r="AW21" i="11"/>
  <c r="AC21" i="11"/>
  <c r="CS20" i="11"/>
  <c r="CM23" i="11"/>
  <c r="CH21" i="11"/>
  <c r="BG20" i="11"/>
  <c r="AQ21" i="11"/>
  <c r="AK21" i="11"/>
  <c r="J20" i="11"/>
  <c r="DF19" i="11"/>
  <c r="CT19" i="11"/>
  <c r="CM19" i="11"/>
  <c r="CE19" i="11"/>
  <c r="BN19" i="11"/>
  <c r="BG19" i="11"/>
  <c r="AW19" i="11"/>
  <c r="AH19" i="11"/>
  <c r="J19" i="11"/>
  <c r="DF18" i="11"/>
  <c r="CT18" i="11"/>
  <c r="CM18" i="11"/>
  <c r="BT18" i="11"/>
  <c r="BN18" i="11"/>
  <c r="BG18" i="11"/>
  <c r="AW18" i="11"/>
  <c r="AC18" i="11"/>
  <c r="CT17" i="11"/>
  <c r="CM17" i="11"/>
  <c r="CE17" i="11"/>
  <c r="BT17" i="11"/>
  <c r="BN17" i="11"/>
  <c r="BG17" i="11"/>
  <c r="AH17" i="11"/>
  <c r="AC17" i="11"/>
  <c r="J17" i="11"/>
  <c r="DF16" i="11"/>
  <c r="CS16" i="11"/>
  <c r="CE16" i="11"/>
  <c r="BT16" i="11"/>
  <c r="BG16" i="11"/>
  <c r="AW16" i="11"/>
  <c r="AH16" i="11"/>
  <c r="AC16" i="11"/>
  <c r="CS15" i="11"/>
  <c r="CM16" i="11"/>
  <c r="CH16" i="11"/>
  <c r="BG15" i="11"/>
  <c r="AW17" i="11"/>
  <c r="AQ18" i="11"/>
  <c r="AK17" i="11"/>
  <c r="J15" i="11"/>
  <c r="DF14" i="11"/>
  <c r="CT14" i="11"/>
  <c r="CE14" i="11"/>
  <c r="BT14" i="11"/>
  <c r="BG14" i="11"/>
  <c r="AW14" i="11"/>
  <c r="AC14" i="11"/>
  <c r="J14" i="11"/>
  <c r="DF13" i="11"/>
  <c r="CT13" i="11"/>
  <c r="CM13" i="11"/>
  <c r="CE13" i="11"/>
  <c r="BN13" i="11"/>
  <c r="BG13" i="11"/>
  <c r="AW13" i="11"/>
  <c r="AH13" i="11"/>
  <c r="AC13" i="11"/>
  <c r="DF12" i="11"/>
  <c r="CS12" i="11"/>
  <c r="CM12" i="11"/>
  <c r="CE12" i="11"/>
  <c r="BT12" i="11"/>
  <c r="BN12" i="11"/>
  <c r="BG12" i="11"/>
  <c r="AW12" i="11"/>
  <c r="AH12" i="11"/>
  <c r="J12" i="11"/>
  <c r="CT11" i="11"/>
  <c r="CM11" i="11"/>
  <c r="BT11" i="11"/>
  <c r="BN11" i="11"/>
  <c r="BG11" i="11"/>
  <c r="AH11" i="11"/>
  <c r="AC11" i="11"/>
  <c r="J11" i="11"/>
  <c r="CS10" i="11"/>
  <c r="CM14" i="11"/>
  <c r="CH11" i="11"/>
  <c r="CE11" i="11"/>
  <c r="BZ11" i="11"/>
  <c r="BG10" i="11"/>
  <c r="AW11" i="11"/>
  <c r="AQ11" i="11"/>
  <c r="AK11" i="11"/>
  <c r="J10" i="11"/>
  <c r="DF9" i="11"/>
  <c r="CS9" i="11"/>
  <c r="CM9" i="11"/>
  <c r="CE9" i="11"/>
  <c r="BN9" i="11"/>
  <c r="BG9" i="11"/>
  <c r="AW9" i="11"/>
  <c r="AH9" i="11"/>
  <c r="J9" i="11"/>
  <c r="DF8" i="11"/>
  <c r="CT8" i="11"/>
  <c r="CM8" i="11"/>
  <c r="BT8" i="11"/>
  <c r="BN8" i="11"/>
  <c r="BG8" i="11"/>
  <c r="AW8" i="11"/>
  <c r="AH8" i="11"/>
  <c r="AC8" i="11"/>
  <c r="CT7" i="11"/>
  <c r="CM7" i="11"/>
  <c r="CH7" i="11"/>
  <c r="CE7" i="11"/>
  <c r="BT7" i="11"/>
  <c r="BN7" i="11"/>
  <c r="BG7" i="11"/>
  <c r="AH7" i="11"/>
  <c r="AC7" i="11"/>
  <c r="DF6" i="11"/>
  <c r="CT6" i="11"/>
  <c r="CE6" i="11"/>
  <c r="BT6" i="11"/>
  <c r="BG6" i="11"/>
  <c r="AW6" i="11"/>
  <c r="AC6" i="11"/>
  <c r="CS5" i="11"/>
  <c r="CM6" i="11"/>
  <c r="CH6" i="11"/>
  <c r="BG5" i="11"/>
  <c r="AW7" i="11"/>
  <c r="AK6" i="11"/>
  <c r="J5" i="11"/>
  <c r="J22" i="11" l="1"/>
  <c r="J128" i="11"/>
  <c r="J99" i="11"/>
  <c r="J28" i="11"/>
  <c r="J69" i="11"/>
  <c r="J18" i="11"/>
  <c r="J6" i="11"/>
  <c r="J32" i="11"/>
  <c r="J37" i="11"/>
  <c r="J93" i="11"/>
  <c r="J42" i="11"/>
  <c r="BC72" i="11"/>
  <c r="J118" i="11"/>
  <c r="J110" i="11"/>
  <c r="J86" i="11"/>
  <c r="J113" i="11"/>
  <c r="BC60" i="11"/>
  <c r="J120" i="11"/>
  <c r="J77" i="11"/>
  <c r="BC70" i="11"/>
  <c r="BH12" i="11"/>
  <c r="BC32" i="11"/>
  <c r="CT9" i="11"/>
  <c r="BH33" i="11"/>
  <c r="CT49" i="11"/>
  <c r="BH54" i="11"/>
  <c r="BC59" i="11"/>
  <c r="DC34" i="11"/>
  <c r="BH47" i="11"/>
  <c r="BH48" i="11"/>
  <c r="H31" i="11"/>
  <c r="CT12" i="11"/>
  <c r="BH18" i="11"/>
  <c r="BH30" i="11"/>
  <c r="BH55" i="11"/>
  <c r="E51" i="11"/>
  <c r="J112" i="11"/>
  <c r="DC42" i="11"/>
  <c r="DC22" i="11"/>
  <c r="DC38" i="11"/>
  <c r="BH19" i="11"/>
  <c r="DC21" i="11"/>
  <c r="DC7" i="11"/>
  <c r="J96" i="11"/>
  <c r="DC6" i="11"/>
  <c r="DC23" i="11"/>
  <c r="BH70" i="11"/>
  <c r="DC77" i="11"/>
  <c r="BH83" i="11"/>
  <c r="BH14" i="11"/>
  <c r="BH21" i="11"/>
  <c r="F21" i="11" s="1"/>
  <c r="DC45" i="11"/>
  <c r="BH50" i="11"/>
  <c r="DC75" i="11"/>
  <c r="BH49" i="11"/>
  <c r="DC25" i="11"/>
  <c r="BH72" i="11"/>
  <c r="BH22" i="11"/>
  <c r="BH23" i="11"/>
  <c r="DC54" i="11"/>
  <c r="BH80" i="11"/>
  <c r="G20" i="11"/>
  <c r="D68" i="11"/>
  <c r="J129" i="11"/>
  <c r="D79" i="11"/>
  <c r="J16" i="11"/>
  <c r="J47" i="11"/>
  <c r="J8" i="11"/>
  <c r="J39" i="11"/>
  <c r="D69" i="11"/>
  <c r="D34" i="11"/>
  <c r="D43" i="11"/>
  <c r="D15" i="11"/>
  <c r="AK63" i="11"/>
  <c r="D59" i="11"/>
  <c r="BZ29" i="11"/>
  <c r="BZ54" i="11"/>
  <c r="AK55" i="11"/>
  <c r="AC22" i="11"/>
  <c r="D22" i="11" s="1"/>
  <c r="BZ55" i="11"/>
  <c r="BZ24" i="11"/>
  <c r="BZ52" i="11"/>
  <c r="E26" i="11"/>
  <c r="BH32" i="11"/>
  <c r="AK45" i="11"/>
  <c r="AQ49" i="11"/>
  <c r="G51" i="11"/>
  <c r="BH60" i="11"/>
  <c r="H62" i="11"/>
  <c r="BZ76" i="11"/>
  <c r="AQ77" i="11"/>
  <c r="E85" i="11"/>
  <c r="BH87" i="11"/>
  <c r="BZ18" i="11"/>
  <c r="BC19" i="11"/>
  <c r="H20" i="11"/>
  <c r="F20" i="11"/>
  <c r="BZ25" i="11"/>
  <c r="DC33" i="11"/>
  <c r="D37" i="11"/>
  <c r="BZ43" i="11"/>
  <c r="CH44" i="11"/>
  <c r="AK47" i="11"/>
  <c r="D49" i="11"/>
  <c r="BC58" i="11"/>
  <c r="BH59" i="11"/>
  <c r="BH64" i="11"/>
  <c r="BZ65" i="11"/>
  <c r="AK66" i="11"/>
  <c r="CT66" i="11"/>
  <c r="D66" i="11" s="1"/>
  <c r="AQ71" i="11"/>
  <c r="BH88" i="11"/>
  <c r="BH89" i="11"/>
  <c r="G36" i="11"/>
  <c r="BZ50" i="11"/>
  <c r="H51" i="11"/>
  <c r="DC63" i="11"/>
  <c r="DC66" i="11"/>
  <c r="DC67" i="11"/>
  <c r="CH72" i="11"/>
  <c r="E79" i="11"/>
  <c r="BH65" i="11"/>
  <c r="BZ13" i="11"/>
  <c r="BC29" i="11"/>
  <c r="BH6" i="11"/>
  <c r="DC9" i="11"/>
  <c r="BH11" i="11"/>
  <c r="AK12" i="11"/>
  <c r="AK13" i="11"/>
  <c r="AQ14" i="11"/>
  <c r="E15" i="11"/>
  <c r="AK18" i="11"/>
  <c r="D26" i="11"/>
  <c r="BH29" i="11"/>
  <c r="AC32" i="11"/>
  <c r="BZ34" i="11"/>
  <c r="AK35" i="11"/>
  <c r="BC37" i="11"/>
  <c r="CT40" i="11"/>
  <c r="D40" i="11" s="1"/>
  <c r="CH43" i="11"/>
  <c r="AQ44" i="11"/>
  <c r="DC44" i="11"/>
  <c r="AQ48" i="11"/>
  <c r="F62" i="11"/>
  <c r="BH66" i="11"/>
  <c r="BH71" i="11"/>
  <c r="AK76" i="11"/>
  <c r="DC76" i="11"/>
  <c r="CH78" i="11"/>
  <c r="BH82" i="11"/>
  <c r="CH83" i="11"/>
  <c r="CT86" i="11"/>
  <c r="D86" i="11" s="1"/>
  <c r="F5" i="11"/>
  <c r="AQ12" i="11"/>
  <c r="AQ13" i="11"/>
  <c r="BC22" i="11"/>
  <c r="G31" i="11"/>
  <c r="AQ35" i="11"/>
  <c r="H36" i="11"/>
  <c r="F36" i="11"/>
  <c r="CH38" i="11"/>
  <c r="BZ49" i="11"/>
  <c r="CH50" i="11"/>
  <c r="BH53" i="11"/>
  <c r="BZ59" i="11"/>
  <c r="BZ64" i="11"/>
  <c r="AK65" i="11"/>
  <c r="DC65" i="11"/>
  <c r="BH69" i="11"/>
  <c r="AQ70" i="11"/>
  <c r="CT70" i="11"/>
  <c r="AQ72" i="11"/>
  <c r="CT80" i="11"/>
  <c r="D80" i="11" s="1"/>
  <c r="F85" i="11"/>
  <c r="BC30" i="11"/>
  <c r="BZ12" i="11"/>
  <c r="AK14" i="11"/>
  <c r="CH18" i="11"/>
  <c r="BH7" i="11"/>
  <c r="BH9" i="11"/>
  <c r="BC18" i="11"/>
  <c r="CH19" i="11"/>
  <c r="BH24" i="11"/>
  <c r="D35" i="11"/>
  <c r="BH37" i="11"/>
  <c r="BH42" i="11"/>
  <c r="AK43" i="11"/>
  <c r="BZ45" i="11"/>
  <c r="BC48" i="11"/>
  <c r="AQ50" i="11"/>
  <c r="F51" i="11"/>
  <c r="DC52" i="11"/>
  <c r="BZ67" i="11"/>
  <c r="D72" i="11"/>
  <c r="F74" i="11"/>
  <c r="BH76" i="11"/>
  <c r="AQ83" i="11"/>
  <c r="G85" i="11"/>
  <c r="D14" i="11"/>
  <c r="D30" i="11"/>
  <c r="F31" i="11"/>
  <c r="AK34" i="11"/>
  <c r="D50" i="11"/>
  <c r="BH57" i="11"/>
  <c r="G62" i="11"/>
  <c r="BZ66" i="11"/>
  <c r="E68" i="11"/>
  <c r="H74" i="11"/>
  <c r="D77" i="11"/>
  <c r="CH77" i="11"/>
  <c r="AQ78" i="11"/>
  <c r="H85" i="11"/>
  <c r="BH86" i="11"/>
  <c r="D16" i="11"/>
  <c r="D6" i="11"/>
  <c r="D17" i="11"/>
  <c r="D29" i="11"/>
  <c r="D7" i="11"/>
  <c r="G21" i="11"/>
  <c r="D21" i="11"/>
  <c r="D19" i="11"/>
  <c r="D12" i="11"/>
  <c r="D28" i="11"/>
  <c r="CH17" i="11"/>
  <c r="BC35" i="11"/>
  <c r="AW38" i="11"/>
  <c r="D38" i="11" s="1"/>
  <c r="D39" i="11"/>
  <c r="CH39" i="11"/>
  <c r="D44" i="11"/>
  <c r="E46" i="11"/>
  <c r="H46" i="11"/>
  <c r="G46" i="11"/>
  <c r="F46" i="11"/>
  <c r="DC47" i="11"/>
  <c r="DC49" i="11"/>
  <c r="DC48" i="11"/>
  <c r="DC50" i="11"/>
  <c r="H56" i="11"/>
  <c r="G56" i="11"/>
  <c r="F56" i="11"/>
  <c r="E56" i="11"/>
  <c r="D56" i="11"/>
  <c r="DC57" i="11"/>
  <c r="DC58" i="11"/>
  <c r="DC59" i="11"/>
  <c r="DC60" i="11"/>
  <c r="DC61" i="11"/>
  <c r="AQ17" i="11"/>
  <c r="AQ27" i="11"/>
  <c r="H5" i="11"/>
  <c r="F15" i="11"/>
  <c r="D25" i="11"/>
  <c r="CH28" i="11"/>
  <c r="BZ9" i="11"/>
  <c r="D11" i="11"/>
  <c r="CH14" i="11"/>
  <c r="G15" i="11"/>
  <c r="BC16" i="11"/>
  <c r="DC19" i="11"/>
  <c r="AK23" i="11"/>
  <c r="BZ23" i="11"/>
  <c r="AQ24" i="11"/>
  <c r="G26" i="11"/>
  <c r="BC27" i="11"/>
  <c r="DC30" i="11"/>
  <c r="AK33" i="11"/>
  <c r="BZ33" i="11"/>
  <c r="AQ34" i="11"/>
  <c r="CH34" i="11"/>
  <c r="DC35" i="11"/>
  <c r="BC38" i="11"/>
  <c r="BC40" i="11"/>
  <c r="BZ47" i="11"/>
  <c r="D48" i="11"/>
  <c r="AK49" i="11"/>
  <c r="AK50" i="11"/>
  <c r="D89" i="11"/>
  <c r="D13" i="11"/>
  <c r="D24" i="11"/>
  <c r="F26" i="11"/>
  <c r="CH27" i="11"/>
  <c r="D9" i="11"/>
  <c r="AK9" i="11"/>
  <c r="D10" i="11"/>
  <c r="D8" i="11"/>
  <c r="AK8" i="11"/>
  <c r="BZ8" i="11"/>
  <c r="AQ9" i="11"/>
  <c r="E10" i="11"/>
  <c r="CH12" i="11"/>
  <c r="CH13" i="11"/>
  <c r="BC14" i="11"/>
  <c r="H15" i="11"/>
  <c r="DC18" i="11"/>
  <c r="AK22" i="11"/>
  <c r="BZ22" i="11"/>
  <c r="AQ23" i="11"/>
  <c r="CH24" i="11"/>
  <c r="H26" i="11"/>
  <c r="DC29" i="11"/>
  <c r="BZ32" i="11"/>
  <c r="AQ33" i="11"/>
  <c r="BH35" i="11"/>
  <c r="AK7" i="11"/>
  <c r="BZ7" i="11"/>
  <c r="AQ8" i="11"/>
  <c r="CH9" i="11"/>
  <c r="F10" i="11"/>
  <c r="BC12" i="11"/>
  <c r="BC13" i="11"/>
  <c r="BH16" i="11"/>
  <c r="DC17" i="11"/>
  <c r="D20" i="11"/>
  <c r="AQ22" i="11"/>
  <c r="AW23" i="11"/>
  <c r="D23" i="11" s="1"/>
  <c r="CH23" i="11"/>
  <c r="BC24" i="11"/>
  <c r="BH27" i="11"/>
  <c r="DC28" i="11"/>
  <c r="D31" i="11"/>
  <c r="D32" i="11"/>
  <c r="AW33" i="11"/>
  <c r="D33" i="11" s="1"/>
  <c r="CH33" i="11"/>
  <c r="BC34" i="11"/>
  <c r="D36" i="11"/>
  <c r="AK38" i="11"/>
  <c r="AK39" i="11"/>
  <c r="AK40" i="11"/>
  <c r="BZ38" i="11"/>
  <c r="BZ39" i="11"/>
  <c r="BZ40" i="11"/>
  <c r="BH38" i="11"/>
  <c r="G41" i="11"/>
  <c r="BC43" i="11"/>
  <c r="BC44" i="11"/>
  <c r="BC45" i="11"/>
  <c r="CT45" i="11"/>
  <c r="D45" i="11" s="1"/>
  <c r="AC57" i="11"/>
  <c r="AQ16" i="11"/>
  <c r="AQ28" i="11"/>
  <c r="D5" i="11"/>
  <c r="AQ7" i="11"/>
  <c r="CH8" i="11"/>
  <c r="BC9" i="11"/>
  <c r="G10" i="11"/>
  <c r="DC14" i="11"/>
  <c r="AH18" i="11"/>
  <c r="AK19" i="11"/>
  <c r="BZ19" i="11"/>
  <c r="E20" i="11"/>
  <c r="CH22" i="11"/>
  <c r="BC23" i="11"/>
  <c r="AK30" i="11"/>
  <c r="BZ30" i="11"/>
  <c r="E31" i="11"/>
  <c r="CH32" i="11"/>
  <c r="BH34" i="11"/>
  <c r="E36" i="11"/>
  <c r="AQ39" i="11"/>
  <c r="AQ40" i="11"/>
  <c r="CH37" i="11"/>
  <c r="BH39" i="11"/>
  <c r="H41" i="11"/>
  <c r="BH45" i="11"/>
  <c r="AC47" i="11"/>
  <c r="BC53" i="11"/>
  <c r="BC55" i="11"/>
  <c r="BC54" i="11"/>
  <c r="D61" i="11"/>
  <c r="D78" i="11"/>
  <c r="D88" i="11"/>
  <c r="G5" i="11"/>
  <c r="BC6" i="11"/>
  <c r="AQ6" i="11"/>
  <c r="H10" i="11"/>
  <c r="DC13" i="11"/>
  <c r="AQ19" i="11"/>
  <c r="AH27" i="11"/>
  <c r="AQ30" i="11"/>
  <c r="BH43" i="11"/>
  <c r="D58" i="11"/>
  <c r="E5" i="11"/>
  <c r="BC8" i="11"/>
  <c r="DC11" i="11"/>
  <c r="AK16" i="11"/>
  <c r="BZ16" i="11"/>
  <c r="AK27" i="11"/>
  <c r="BZ27" i="11"/>
  <c r="F41" i="11"/>
  <c r="D46" i="11"/>
  <c r="D83" i="11"/>
  <c r="CH47" i="11"/>
  <c r="AK57" i="11"/>
  <c r="BZ57" i="11"/>
  <c r="D67" i="11"/>
  <c r="F68" i="11"/>
  <c r="CH69" i="11"/>
  <c r="AH75" i="11"/>
  <c r="D76" i="11"/>
  <c r="F79" i="11"/>
  <c r="CH80" i="11"/>
  <c r="CH81" i="11"/>
  <c r="BC82" i="11"/>
  <c r="DC86" i="11"/>
  <c r="AC87" i="11"/>
  <c r="AK89" i="11"/>
  <c r="BZ89" i="11"/>
  <c r="DC37" i="11"/>
  <c r="D41" i="11"/>
  <c r="D42" i="11"/>
  <c r="AK42" i="11"/>
  <c r="BZ42" i="11"/>
  <c r="AQ43" i="11"/>
  <c r="BC47" i="11"/>
  <c r="AC52" i="11"/>
  <c r="D54" i="11"/>
  <c r="D55" i="11"/>
  <c r="AQ57" i="11"/>
  <c r="AC63" i="11"/>
  <c r="D65" i="11"/>
  <c r="AQ66" i="11"/>
  <c r="G68" i="11"/>
  <c r="BC69" i="11"/>
  <c r="DC72" i="11"/>
  <c r="D74" i="11"/>
  <c r="AK75" i="11"/>
  <c r="BZ75" i="11"/>
  <c r="AQ76" i="11"/>
  <c r="G79" i="11"/>
  <c r="BC80" i="11"/>
  <c r="BC81" i="11"/>
  <c r="DC83" i="11"/>
  <c r="AK88" i="11"/>
  <c r="BZ88" i="11"/>
  <c r="AQ89" i="11"/>
  <c r="E41" i="11"/>
  <c r="AQ42" i="11"/>
  <c r="D53" i="11"/>
  <c r="AQ54" i="11"/>
  <c r="AQ55" i="11"/>
  <c r="CH57" i="11"/>
  <c r="D64" i="11"/>
  <c r="AQ65" i="11"/>
  <c r="CH66" i="11"/>
  <c r="H68" i="11"/>
  <c r="DC71" i="11"/>
  <c r="BZ73" i="11"/>
  <c r="H73" i="11" s="1"/>
  <c r="E74" i="11"/>
  <c r="CH76" i="11"/>
  <c r="BC77" i="11"/>
  <c r="BC78" i="11"/>
  <c r="H79" i="11"/>
  <c r="DC82" i="11"/>
  <c r="BZ84" i="11"/>
  <c r="G84" i="11" s="1"/>
  <c r="D85" i="11"/>
  <c r="AK86" i="11"/>
  <c r="BZ86" i="11"/>
  <c r="AQ88" i="11"/>
  <c r="CH89" i="11"/>
  <c r="D51" i="11"/>
  <c r="AQ53" i="11"/>
  <c r="CH54" i="11"/>
  <c r="CH55" i="11"/>
  <c r="BZ61" i="11"/>
  <c r="D62" i="11"/>
  <c r="AQ64" i="11"/>
  <c r="CH65" i="11"/>
  <c r="BC66" i="11"/>
  <c r="DC69" i="11"/>
  <c r="AC70" i="11"/>
  <c r="DC70" i="11"/>
  <c r="D73" i="11"/>
  <c r="BC76" i="11"/>
  <c r="DC81" i="11"/>
  <c r="D84" i="11"/>
  <c r="AQ86" i="11"/>
  <c r="CH88" i="11"/>
  <c r="BC89" i="11"/>
  <c r="AQ52" i="11"/>
  <c r="E62" i="11"/>
  <c r="AQ63" i="11"/>
  <c r="BC65" i="11"/>
  <c r="AK72" i="11"/>
  <c r="BZ72" i="11"/>
  <c r="G74" i="11"/>
  <c r="BH77" i="11"/>
  <c r="BH78" i="11"/>
  <c r="DC80" i="11"/>
  <c r="AC81" i="11"/>
  <c r="AK83" i="11"/>
  <c r="BZ83" i="11"/>
  <c r="CH86" i="11"/>
  <c r="BC88" i="11"/>
  <c r="D60" i="11"/>
  <c r="AK60" i="11"/>
  <c r="BZ60" i="11"/>
  <c r="BC64" i="11"/>
  <c r="AK70" i="11"/>
  <c r="BZ70" i="11"/>
  <c r="D71" i="11"/>
  <c r="AK71" i="11"/>
  <c r="BZ71" i="11"/>
  <c r="D82" i="11"/>
  <c r="AK82" i="11"/>
  <c r="BZ82" i="11"/>
  <c r="BC86" i="11"/>
  <c r="DC89" i="11"/>
  <c r="AK80" i="11"/>
  <c r="BZ80" i="11"/>
  <c r="DC88" i="11"/>
  <c r="DC39" i="11"/>
  <c r="BC49" i="11"/>
  <c r="DC53" i="11"/>
  <c r="CH70" i="11"/>
  <c r="AK77" i="11"/>
  <c r="BZ77" i="11"/>
  <c r="AQ80" i="11"/>
  <c r="F25" i="11" l="1"/>
  <c r="E25" i="11"/>
  <c r="H21" i="11"/>
  <c r="F61" i="11"/>
  <c r="E21" i="11"/>
  <c r="E67" i="11"/>
  <c r="G25" i="11"/>
  <c r="F67" i="11"/>
  <c r="H25" i="11"/>
  <c r="E32" i="11"/>
  <c r="H29" i="11"/>
  <c r="G59" i="11"/>
  <c r="F23" i="11"/>
  <c r="G48" i="11"/>
  <c r="H67" i="11"/>
  <c r="F44" i="11"/>
  <c r="G67" i="11"/>
  <c r="F16" i="11"/>
  <c r="G34" i="11"/>
  <c r="F71" i="11"/>
  <c r="E11" i="11"/>
  <c r="F39" i="11"/>
  <c r="E42" i="11"/>
  <c r="H17" i="11"/>
  <c r="G64" i="11"/>
  <c r="E45" i="11"/>
  <c r="F6" i="11"/>
  <c r="H13" i="11"/>
  <c r="E58" i="11"/>
  <c r="G78" i="11"/>
  <c r="E65" i="11"/>
  <c r="E48" i="11"/>
  <c r="H11" i="11"/>
  <c r="E24" i="11"/>
  <c r="H89" i="11"/>
  <c r="H58" i="11"/>
  <c r="E86" i="11"/>
  <c r="G13" i="11"/>
  <c r="G40" i="11"/>
  <c r="G29" i="11"/>
  <c r="H54" i="11"/>
  <c r="F59" i="11"/>
  <c r="H28" i="11"/>
  <c r="H80" i="11"/>
  <c r="F17" i="11"/>
  <c r="E9" i="11"/>
  <c r="H34" i="11"/>
  <c r="F13" i="11"/>
  <c r="E23" i="11"/>
  <c r="E80" i="11"/>
  <c r="E66" i="11"/>
  <c r="E59" i="11"/>
  <c r="F19" i="11"/>
  <c r="E39" i="11"/>
  <c r="G89" i="11"/>
  <c r="G37" i="11"/>
  <c r="H40" i="11"/>
  <c r="H9" i="11"/>
  <c r="H59" i="11"/>
  <c r="E76" i="11"/>
  <c r="G66" i="11"/>
  <c r="E53" i="11"/>
  <c r="F75" i="11"/>
  <c r="G43" i="11"/>
  <c r="F55" i="11"/>
  <c r="F28" i="11"/>
  <c r="G32" i="11"/>
  <c r="G9" i="11"/>
  <c r="E40" i="11"/>
  <c r="E33" i="11"/>
  <c r="E77" i="11"/>
  <c r="G58" i="11"/>
  <c r="H33" i="11"/>
  <c r="F9" i="11"/>
  <c r="G76" i="11"/>
  <c r="G33" i="11"/>
  <c r="G11" i="11"/>
  <c r="H48" i="11"/>
  <c r="F40" i="11"/>
  <c r="G14" i="11"/>
  <c r="F35" i="11"/>
  <c r="F58" i="11"/>
  <c r="E60" i="11"/>
  <c r="E78" i="11"/>
  <c r="H69" i="11"/>
  <c r="G27" i="11"/>
  <c r="E84" i="11"/>
  <c r="F45" i="11"/>
  <c r="H12" i="11"/>
  <c r="H84" i="11"/>
  <c r="E14" i="11"/>
  <c r="E73" i="11"/>
  <c r="F48" i="11"/>
  <c r="H24" i="11"/>
  <c r="H77" i="11"/>
  <c r="F80" i="11"/>
  <c r="H61" i="11"/>
  <c r="F33" i="11"/>
  <c r="E8" i="11"/>
  <c r="F11" i="11"/>
  <c r="F84" i="11"/>
  <c r="F73" i="11"/>
  <c r="E34" i="11"/>
  <c r="H6" i="11"/>
  <c r="H22" i="11"/>
  <c r="G22" i="11"/>
  <c r="G28" i="11"/>
  <c r="F14" i="11"/>
  <c r="G55" i="11"/>
  <c r="E18" i="11"/>
  <c r="D18" i="11"/>
  <c r="F18" i="11"/>
  <c r="G18" i="11"/>
  <c r="H65" i="11"/>
  <c r="F65" i="11"/>
  <c r="G73" i="11"/>
  <c r="E69" i="11"/>
  <c r="E43" i="11"/>
  <c r="E13" i="11"/>
  <c r="F69" i="11"/>
  <c r="H44" i="11"/>
  <c r="H32" i="11"/>
  <c r="H23" i="11"/>
  <c r="H27" i="11"/>
  <c r="E28" i="11"/>
  <c r="E35" i="11"/>
  <c r="E29" i="11"/>
  <c r="G6" i="11"/>
  <c r="H37" i="11"/>
  <c r="E71" i="11"/>
  <c r="G71" i="11"/>
  <c r="H38" i="11"/>
  <c r="G38" i="11"/>
  <c r="F38" i="11"/>
  <c r="E38" i="11"/>
  <c r="H76" i="11"/>
  <c r="G44" i="11"/>
  <c r="G35" i="11"/>
  <c r="H64" i="11"/>
  <c r="F64" i="11"/>
  <c r="H52" i="11"/>
  <c r="F52" i="11"/>
  <c r="E52" i="11"/>
  <c r="D52" i="11"/>
  <c r="G52" i="11"/>
  <c r="G60" i="11"/>
  <c r="E16" i="11"/>
  <c r="E22" i="11"/>
  <c r="E64" i="11"/>
  <c r="F76" i="11"/>
  <c r="F66" i="11"/>
  <c r="E55" i="11"/>
  <c r="F78" i="11"/>
  <c r="H71" i="11"/>
  <c r="H63" i="11"/>
  <c r="G63" i="11"/>
  <c r="F63" i="11"/>
  <c r="E63" i="11"/>
  <c r="D63" i="11"/>
  <c r="E44" i="11"/>
  <c r="E47" i="11"/>
  <c r="H47" i="11"/>
  <c r="G47" i="11"/>
  <c r="F47" i="11"/>
  <c r="D47" i="11"/>
  <c r="F30" i="11"/>
  <c r="E30" i="11"/>
  <c r="G30" i="11"/>
  <c r="H30" i="11"/>
  <c r="H57" i="11"/>
  <c r="G57" i="11"/>
  <c r="F57" i="11"/>
  <c r="E57" i="11"/>
  <c r="D57" i="11"/>
  <c r="G61" i="11"/>
  <c r="H66" i="11"/>
  <c r="G50" i="11"/>
  <c r="E50" i="11"/>
  <c r="H50" i="11"/>
  <c r="F50" i="11"/>
  <c r="F43" i="11"/>
  <c r="E12" i="11"/>
  <c r="H19" i="11"/>
  <c r="H35" i="11"/>
  <c r="H18" i="11"/>
  <c r="E37" i="11"/>
  <c r="G49" i="11"/>
  <c r="E49" i="11"/>
  <c r="H49" i="11"/>
  <c r="F49" i="11"/>
  <c r="G17" i="11"/>
  <c r="G19" i="11"/>
  <c r="H14" i="11"/>
  <c r="E6" i="11"/>
  <c r="F37" i="11"/>
  <c r="G54" i="11"/>
  <c r="H88" i="11"/>
  <c r="G88" i="11"/>
  <c r="F77" i="11"/>
  <c r="H60" i="11"/>
  <c r="H87" i="11"/>
  <c r="G87" i="11"/>
  <c r="F87" i="11"/>
  <c r="E87" i="11"/>
  <c r="D87" i="11"/>
  <c r="E54" i="11"/>
  <c r="G69" i="11"/>
  <c r="H39" i="11"/>
  <c r="G39" i="11"/>
  <c r="G23" i="11"/>
  <c r="G24" i="11"/>
  <c r="F34" i="11"/>
  <c r="F24" i="11"/>
  <c r="E89" i="11"/>
  <c r="G45" i="11"/>
  <c r="F12" i="11"/>
  <c r="F32" i="11"/>
  <c r="E17" i="11"/>
  <c r="G72" i="11"/>
  <c r="F72" i="11"/>
  <c r="E72" i="11"/>
  <c r="H72" i="11"/>
  <c r="F70" i="11"/>
  <c r="E70" i="11"/>
  <c r="D70" i="11"/>
  <c r="H70" i="11"/>
  <c r="G70" i="11"/>
  <c r="F60" i="11"/>
  <c r="G83" i="11"/>
  <c r="F83" i="11"/>
  <c r="E83" i="11"/>
  <c r="H83" i="11"/>
  <c r="E88" i="11"/>
  <c r="E82" i="11"/>
  <c r="E61" i="11"/>
  <c r="E81" i="11"/>
  <c r="D81" i="11"/>
  <c r="H81" i="11"/>
  <c r="G81" i="11"/>
  <c r="F81" i="11"/>
  <c r="H78" i="11"/>
  <c r="H82" i="11"/>
  <c r="G42" i="11"/>
  <c r="H55" i="11"/>
  <c r="F42" i="11"/>
  <c r="F89" i="11"/>
  <c r="G16" i="11"/>
  <c r="F88" i="11"/>
  <c r="H45" i="11"/>
  <c r="G12" i="11"/>
  <c r="E19" i="11"/>
  <c r="F29" i="11"/>
  <c r="H42" i="11"/>
  <c r="F22" i="11"/>
  <c r="G53" i="11"/>
  <c r="F53" i="11"/>
  <c r="H53" i="11"/>
  <c r="G77" i="11"/>
  <c r="G80" i="11"/>
  <c r="D27" i="11"/>
  <c r="E27" i="11"/>
  <c r="F27" i="11"/>
  <c r="G65" i="11"/>
  <c r="H43" i="11"/>
  <c r="H75" i="11"/>
  <c r="G75" i="11"/>
  <c r="E75" i="11"/>
  <c r="D75" i="11"/>
  <c r="H86" i="11"/>
  <c r="G86" i="11"/>
  <c r="F86" i="11"/>
  <c r="G82" i="11"/>
  <c r="F54" i="11"/>
  <c r="G7" i="11"/>
  <c r="F7" i="11"/>
  <c r="H7" i="11"/>
  <c r="E7" i="11"/>
  <c r="H8" i="11"/>
  <c r="G8" i="11"/>
  <c r="F8" i="11"/>
  <c r="F82" i="11"/>
  <c r="H16" i="11"/>
  <c r="CI45" i="3" l="1"/>
  <c r="CD45" i="3"/>
  <c r="AZ45" i="3"/>
  <c r="AT45" i="3"/>
  <c r="AN5" i="3"/>
  <c r="AN7" i="3" s="1"/>
  <c r="AN10" i="3"/>
  <c r="AN13" i="3" s="1"/>
  <c r="AN15" i="3"/>
  <c r="AN16" i="3" s="1"/>
  <c r="AN20" i="3"/>
  <c r="AN21" i="3" s="1"/>
  <c r="AN25" i="3"/>
  <c r="AN29" i="3" s="1"/>
  <c r="AN30" i="3"/>
  <c r="AN31" i="3" s="1"/>
  <c r="AN35" i="3"/>
  <c r="AN37" i="3" s="1"/>
  <c r="AN40" i="3"/>
  <c r="AN42" i="3" s="1"/>
  <c r="AN46" i="3"/>
  <c r="AN48" i="3" s="1"/>
  <c r="AN51" i="3"/>
  <c r="AN54" i="3" s="1"/>
  <c r="AN56" i="3"/>
  <c r="AN58" i="3" s="1"/>
  <c r="AN61" i="3"/>
  <c r="AN62" i="3" s="1"/>
  <c r="AN66" i="3"/>
  <c r="AN70" i="3" s="1"/>
  <c r="AN71" i="3"/>
  <c r="AN72" i="3" s="1"/>
  <c r="AN76" i="3"/>
  <c r="AN78" i="3" s="1"/>
  <c r="AN81" i="3"/>
  <c r="AN83" i="3" s="1"/>
  <c r="BN5" i="3"/>
  <c r="BN6" i="3" s="1"/>
  <c r="BN10" i="3"/>
  <c r="BN14" i="3" s="1"/>
  <c r="BN15" i="3"/>
  <c r="BN20" i="3"/>
  <c r="BN25" i="3"/>
  <c r="BN26" i="3" s="1"/>
  <c r="BN30" i="3"/>
  <c r="BN35" i="3"/>
  <c r="BN40" i="3"/>
  <c r="BN42" i="3" s="1"/>
  <c r="BN46" i="3"/>
  <c r="BN51" i="3"/>
  <c r="BN55" i="3" s="1"/>
  <c r="BN56" i="3"/>
  <c r="BN57" i="3" s="1"/>
  <c r="BN61" i="3"/>
  <c r="BN66" i="3"/>
  <c r="BN71" i="3"/>
  <c r="BN73" i="3" s="1"/>
  <c r="BN76" i="3"/>
  <c r="BN78" i="3" s="1"/>
  <c r="BN81" i="3"/>
  <c r="AT85" i="3"/>
  <c r="AT84" i="3"/>
  <c r="AT83" i="3"/>
  <c r="AT81" i="3"/>
  <c r="AT82" i="3" s="1"/>
  <c r="AT80" i="3"/>
  <c r="AT79" i="3"/>
  <c r="AT77" i="3"/>
  <c r="AT76" i="3"/>
  <c r="AT78" i="3" s="1"/>
  <c r="AT75" i="3"/>
  <c r="AT74" i="3"/>
  <c r="AT73" i="3"/>
  <c r="AT71" i="3"/>
  <c r="AT72" i="3" s="1"/>
  <c r="AT70" i="3"/>
  <c r="AT68" i="3"/>
  <c r="AT67" i="3"/>
  <c r="AT66" i="3"/>
  <c r="AT69" i="3" s="1"/>
  <c r="AT65" i="3"/>
  <c r="AT63" i="3"/>
  <c r="AT62" i="3"/>
  <c r="AT61" i="3"/>
  <c r="AT64" i="3" s="1"/>
  <c r="AT60" i="3"/>
  <c r="AT59" i="3"/>
  <c r="AT57" i="3"/>
  <c r="AT56" i="3"/>
  <c r="AT58" i="3" s="1"/>
  <c r="AT54" i="3"/>
  <c r="AT53" i="3"/>
  <c r="AT52" i="3"/>
  <c r="AT51" i="3"/>
  <c r="AT55" i="3" s="1"/>
  <c r="AT50" i="3"/>
  <c r="AT49" i="3"/>
  <c r="AT47" i="3"/>
  <c r="AT46" i="3"/>
  <c r="AT48" i="3" s="1"/>
  <c r="AT43" i="3"/>
  <c r="AT41" i="3"/>
  <c r="AT40" i="3"/>
  <c r="AT42" i="3" s="1"/>
  <c r="AT39" i="3"/>
  <c r="AT38" i="3"/>
  <c r="AT36" i="3"/>
  <c r="AT35" i="3"/>
  <c r="AT37" i="3" s="1"/>
  <c r="AT34" i="3"/>
  <c r="AT33" i="3"/>
  <c r="AT31" i="3"/>
  <c r="AT30" i="3"/>
  <c r="AT32" i="3" s="1"/>
  <c r="AT28" i="3"/>
  <c r="AT27" i="3"/>
  <c r="AT26" i="3"/>
  <c r="AT25" i="3"/>
  <c r="AT29" i="3" s="1"/>
  <c r="AT24" i="3"/>
  <c r="AT23" i="3"/>
  <c r="AT22" i="3"/>
  <c r="AT20" i="3"/>
  <c r="AT21" i="3" s="1"/>
  <c r="AT19" i="3"/>
  <c r="AT17" i="3"/>
  <c r="AT16" i="3"/>
  <c r="AT15" i="3"/>
  <c r="AT18" i="3" s="1"/>
  <c r="AT14" i="3"/>
  <c r="AT12" i="3"/>
  <c r="AT11" i="3"/>
  <c r="AT10" i="3"/>
  <c r="AT13" i="3" s="1"/>
  <c r="AT9" i="3"/>
  <c r="AT8" i="3"/>
  <c r="AT6" i="3"/>
  <c r="AT5" i="3"/>
  <c r="AT7" i="3" s="1"/>
  <c r="AZ85" i="3"/>
  <c r="AZ83" i="3"/>
  <c r="AZ82" i="3"/>
  <c r="AZ81" i="3"/>
  <c r="AZ84" i="3" s="1"/>
  <c r="AZ80" i="3"/>
  <c r="AZ79" i="3"/>
  <c r="AZ78" i="3"/>
  <c r="AZ76" i="3"/>
  <c r="AZ77" i="3" s="1"/>
  <c r="AZ75" i="3"/>
  <c r="AZ73" i="3"/>
  <c r="AZ72" i="3"/>
  <c r="AZ71" i="3"/>
  <c r="AZ74" i="3" s="1"/>
  <c r="AZ69" i="3"/>
  <c r="AZ68" i="3"/>
  <c r="AZ67" i="3"/>
  <c r="AZ66" i="3"/>
  <c r="AZ70" i="3" s="1"/>
  <c r="AZ65" i="3"/>
  <c r="AZ64" i="3"/>
  <c r="AZ62" i="3"/>
  <c r="AZ61" i="3"/>
  <c r="AZ63" i="3" s="1"/>
  <c r="AZ59" i="3"/>
  <c r="AZ58" i="3"/>
  <c r="AZ57" i="3"/>
  <c r="AZ56" i="3"/>
  <c r="AZ60" i="3" s="1"/>
  <c r="AZ55" i="3"/>
  <c r="AZ54" i="3"/>
  <c r="AZ53" i="3"/>
  <c r="AZ51" i="3"/>
  <c r="AZ52" i="3" s="1"/>
  <c r="AZ49" i="3"/>
  <c r="AZ48" i="3"/>
  <c r="AZ47" i="3"/>
  <c r="AZ46" i="3"/>
  <c r="AZ50" i="3" s="1"/>
  <c r="AZ42" i="3"/>
  <c r="AZ41" i="3"/>
  <c r="AZ40" i="3"/>
  <c r="AZ43" i="3" s="1"/>
  <c r="AZ38" i="3"/>
  <c r="AZ37" i="3"/>
  <c r="AZ36" i="3"/>
  <c r="AZ35" i="3"/>
  <c r="AZ39" i="3" s="1"/>
  <c r="AZ34" i="3"/>
  <c r="AZ32" i="3"/>
  <c r="AZ31" i="3"/>
  <c r="AZ30" i="3"/>
  <c r="AZ33" i="3" s="1"/>
  <c r="AZ29" i="3"/>
  <c r="AZ28" i="3"/>
  <c r="AZ27" i="3"/>
  <c r="AZ25" i="3"/>
  <c r="AZ26" i="3" s="1"/>
  <c r="AZ24" i="3"/>
  <c r="AZ22" i="3"/>
  <c r="AZ21" i="3"/>
  <c r="AZ20" i="3"/>
  <c r="AZ23" i="3" s="1"/>
  <c r="AZ19" i="3"/>
  <c r="AZ18" i="3"/>
  <c r="AZ16" i="3"/>
  <c r="AZ15" i="3"/>
  <c r="AZ17" i="3" s="1"/>
  <c r="AZ14" i="3"/>
  <c r="AZ13" i="3"/>
  <c r="AZ11" i="3"/>
  <c r="AZ10" i="3"/>
  <c r="AZ12" i="3" s="1"/>
  <c r="AZ8" i="3"/>
  <c r="AZ7" i="3"/>
  <c r="AZ6" i="3"/>
  <c r="AZ5" i="3"/>
  <c r="AZ9" i="3" s="1"/>
  <c r="BF81" i="3"/>
  <c r="BF85" i="3" s="1"/>
  <c r="BF76" i="3"/>
  <c r="BF77" i="3" s="1"/>
  <c r="BF71" i="3"/>
  <c r="BF75" i="3" s="1"/>
  <c r="BF66" i="3"/>
  <c r="BF69" i="3" s="1"/>
  <c r="BF65" i="3"/>
  <c r="BF64" i="3"/>
  <c r="BF63" i="3"/>
  <c r="BF62" i="3"/>
  <c r="BF56" i="3"/>
  <c r="BF60" i="3" s="1"/>
  <c r="BF51" i="3"/>
  <c r="BF54" i="3" s="1"/>
  <c r="BF46" i="3"/>
  <c r="BF47" i="3" s="1"/>
  <c r="BF40" i="3"/>
  <c r="BF43" i="3" s="1"/>
  <c r="BF35" i="3"/>
  <c r="BF36" i="3" s="1"/>
  <c r="BF30" i="3"/>
  <c r="BF34" i="3" s="1"/>
  <c r="BF25" i="3"/>
  <c r="BF28" i="3" s="1"/>
  <c r="BF20" i="3"/>
  <c r="BF22" i="3" s="1"/>
  <c r="BF15" i="3"/>
  <c r="BF19" i="3" s="1"/>
  <c r="BF10" i="3"/>
  <c r="BF14" i="3" s="1"/>
  <c r="BF5" i="3"/>
  <c r="BF6" i="3" s="1"/>
  <c r="CD5" i="3"/>
  <c r="CD8" i="3" s="1"/>
  <c r="CD6" i="3"/>
  <c r="CD7" i="3"/>
  <c r="CD9" i="3"/>
  <c r="CD10" i="3"/>
  <c r="CD14" i="3" s="1"/>
  <c r="CD11" i="3"/>
  <c r="CD12" i="3"/>
  <c r="CD13" i="3"/>
  <c r="CD15" i="3"/>
  <c r="CD18" i="3" s="1"/>
  <c r="CD16" i="3"/>
  <c r="CD17" i="3"/>
  <c r="CD19" i="3"/>
  <c r="CD20" i="3"/>
  <c r="CD21" i="3" s="1"/>
  <c r="CD22" i="3"/>
  <c r="CD23" i="3"/>
  <c r="CD24" i="3"/>
  <c r="CD25" i="3"/>
  <c r="CD27" i="3" s="1"/>
  <c r="CD26" i="3"/>
  <c r="CD28" i="3"/>
  <c r="CD29" i="3"/>
  <c r="CD30" i="3"/>
  <c r="CD32" i="3" s="1"/>
  <c r="CD31" i="3"/>
  <c r="CD33" i="3"/>
  <c r="CD34" i="3"/>
  <c r="CD35" i="3"/>
  <c r="CD38" i="3" s="1"/>
  <c r="CD36" i="3"/>
  <c r="CD37" i="3"/>
  <c r="CD39" i="3"/>
  <c r="CD40" i="3"/>
  <c r="CD41" i="3" s="1"/>
  <c r="CD42" i="3"/>
  <c r="CD43" i="3"/>
  <c r="CD46" i="3"/>
  <c r="CD48" i="3" s="1"/>
  <c r="CD47" i="3"/>
  <c r="CD49" i="3"/>
  <c r="CD50" i="3"/>
  <c r="CD51" i="3"/>
  <c r="CD53" i="3" s="1"/>
  <c r="CD52" i="3"/>
  <c r="CD54" i="3"/>
  <c r="CD55" i="3"/>
  <c r="CD56" i="3"/>
  <c r="CD59" i="3" s="1"/>
  <c r="CD57" i="3"/>
  <c r="CD58" i="3"/>
  <c r="CD60" i="3"/>
  <c r="CD61" i="3"/>
  <c r="CD63" i="3" s="1"/>
  <c r="CD62" i="3"/>
  <c r="CD64" i="3"/>
  <c r="CD65" i="3"/>
  <c r="CD66" i="3"/>
  <c r="CD69" i="3" s="1"/>
  <c r="CD67" i="3"/>
  <c r="CD68" i="3"/>
  <c r="CD70" i="3"/>
  <c r="CD71" i="3"/>
  <c r="CD72" i="3" s="1"/>
  <c r="CD73" i="3"/>
  <c r="CD74" i="3"/>
  <c r="CD75" i="3"/>
  <c r="CD76" i="3"/>
  <c r="CD78" i="3" s="1"/>
  <c r="CD77" i="3"/>
  <c r="CD79" i="3"/>
  <c r="CD80" i="3"/>
  <c r="CD81" i="3"/>
  <c r="CD85" i="3" s="1"/>
  <c r="CD82" i="3"/>
  <c r="CD83" i="3"/>
  <c r="CD84" i="3"/>
  <c r="CI85" i="3"/>
  <c r="CI84" i="3"/>
  <c r="CI83" i="3"/>
  <c r="CI81" i="3"/>
  <c r="CI82" i="3" s="1"/>
  <c r="CI80" i="3"/>
  <c r="CI79" i="3"/>
  <c r="CI78" i="3"/>
  <c r="CI76" i="3"/>
  <c r="CI77" i="3" s="1"/>
  <c r="CI75" i="3"/>
  <c r="CI73" i="3"/>
  <c r="CI72" i="3"/>
  <c r="CI71" i="3"/>
  <c r="CI74" i="3" s="1"/>
  <c r="CI69" i="3"/>
  <c r="CI68" i="3"/>
  <c r="CI67" i="3"/>
  <c r="CI66" i="3"/>
  <c r="CI70" i="3" s="1"/>
  <c r="CI65" i="3"/>
  <c r="CI63" i="3"/>
  <c r="CI62" i="3"/>
  <c r="CI61" i="3"/>
  <c r="CI64" i="3" s="1"/>
  <c r="CI59" i="3"/>
  <c r="CI58" i="3"/>
  <c r="CI57" i="3"/>
  <c r="CI56" i="3"/>
  <c r="CI60" i="3" s="1"/>
  <c r="CI55" i="3"/>
  <c r="CI54" i="3"/>
  <c r="CI53" i="3"/>
  <c r="CI51" i="3"/>
  <c r="CI52" i="3" s="1"/>
  <c r="CI49" i="3"/>
  <c r="CI48" i="3"/>
  <c r="CI47" i="3"/>
  <c r="CI46" i="3"/>
  <c r="CI50" i="3" s="1"/>
  <c r="CI43" i="3"/>
  <c r="CI41" i="3"/>
  <c r="CI40" i="3"/>
  <c r="CI42" i="3" s="1"/>
  <c r="CI39" i="3"/>
  <c r="CI38" i="3"/>
  <c r="CI36" i="3"/>
  <c r="CI35" i="3"/>
  <c r="CI37" i="3" s="1"/>
  <c r="CI34" i="3"/>
  <c r="CI32" i="3"/>
  <c r="CI31" i="3"/>
  <c r="CI30" i="3"/>
  <c r="CI33" i="3" s="1"/>
  <c r="CI28" i="3"/>
  <c r="CI27" i="3"/>
  <c r="CI26" i="3"/>
  <c r="CI25" i="3"/>
  <c r="CI29" i="3" s="1"/>
  <c r="CI24" i="3"/>
  <c r="CI23" i="3"/>
  <c r="CI22" i="3"/>
  <c r="CI21" i="3"/>
  <c r="CI20" i="3"/>
  <c r="CI19" i="3"/>
  <c r="CI18" i="3"/>
  <c r="CI16" i="3"/>
  <c r="CI15" i="3"/>
  <c r="CI17" i="3" s="1"/>
  <c r="CI14" i="3"/>
  <c r="CI13" i="3"/>
  <c r="CI11" i="3"/>
  <c r="CI10" i="3"/>
  <c r="CI12" i="3" s="1"/>
  <c r="CI8" i="3"/>
  <c r="CI7" i="3"/>
  <c r="CI6" i="3"/>
  <c r="CI5" i="3"/>
  <c r="CI9" i="3" s="1"/>
  <c r="AB5" i="3"/>
  <c r="AB8" i="3" s="1"/>
  <c r="AB6" i="3"/>
  <c r="AB7" i="3"/>
  <c r="AB9" i="3"/>
  <c r="AB10" i="3"/>
  <c r="AB14" i="3" s="1"/>
  <c r="AB11" i="3"/>
  <c r="AB12" i="3"/>
  <c r="AB13" i="3"/>
  <c r="AB15" i="3"/>
  <c r="AB16" i="3" s="1"/>
  <c r="AB17" i="3"/>
  <c r="AB18" i="3"/>
  <c r="AB19" i="3"/>
  <c r="AB20" i="3"/>
  <c r="AB22" i="3" s="1"/>
  <c r="AB21" i="3"/>
  <c r="AB23" i="3"/>
  <c r="AB24" i="3"/>
  <c r="AB25" i="3"/>
  <c r="AB27" i="3" s="1"/>
  <c r="AB26" i="3"/>
  <c r="AB28" i="3"/>
  <c r="AB29" i="3"/>
  <c r="AB30" i="3"/>
  <c r="AB31" i="3" s="1"/>
  <c r="AB32" i="3"/>
  <c r="AB33" i="3"/>
  <c r="AB34" i="3"/>
  <c r="AB35" i="3"/>
  <c r="AB38" i="3" s="1"/>
  <c r="AB36" i="3"/>
  <c r="AB37" i="3"/>
  <c r="AB39" i="3"/>
  <c r="AB40" i="3"/>
  <c r="AB43" i="3" s="1"/>
  <c r="AB41" i="3"/>
  <c r="AB42" i="3"/>
  <c r="AB44" i="3"/>
  <c r="AB46" i="3"/>
  <c r="AB47" i="3" s="1"/>
  <c r="AB48" i="3"/>
  <c r="AB49" i="3"/>
  <c r="AB50" i="3"/>
  <c r="AB51" i="3"/>
  <c r="AB53" i="3" s="1"/>
  <c r="AB52" i="3"/>
  <c r="AB54" i="3"/>
  <c r="AB55" i="3"/>
  <c r="AB56" i="3"/>
  <c r="AB59" i="3" s="1"/>
  <c r="AB57" i="3"/>
  <c r="AB58" i="3"/>
  <c r="AB60" i="3"/>
  <c r="AB61" i="3"/>
  <c r="AB65" i="3" s="1"/>
  <c r="AB62" i="3"/>
  <c r="AB63" i="3"/>
  <c r="AB64" i="3"/>
  <c r="AB66" i="3"/>
  <c r="AB67" i="3" s="1"/>
  <c r="AB68" i="3"/>
  <c r="AB69" i="3"/>
  <c r="AB70" i="3"/>
  <c r="AB71" i="3"/>
  <c r="AB75" i="3" s="1"/>
  <c r="AB72" i="3"/>
  <c r="AB73" i="3"/>
  <c r="AB74" i="3"/>
  <c r="AB76" i="3"/>
  <c r="AB79" i="3" s="1"/>
  <c r="AB77" i="3"/>
  <c r="AB78" i="3"/>
  <c r="AB80" i="3"/>
  <c r="AB81" i="3"/>
  <c r="AB83" i="3" s="1"/>
  <c r="AB82" i="3"/>
  <c r="AB84" i="3"/>
  <c r="AB85" i="3"/>
  <c r="BR5" i="3"/>
  <c r="BR6" i="3" s="1"/>
  <c r="BR7" i="3"/>
  <c r="BR8" i="3"/>
  <c r="BR9" i="3"/>
  <c r="BR10" i="3"/>
  <c r="BR11" i="3" s="1"/>
  <c r="BR12" i="3"/>
  <c r="BR13" i="3"/>
  <c r="BR14" i="3"/>
  <c r="BR15" i="3"/>
  <c r="BR19" i="3" s="1"/>
  <c r="BR16" i="3"/>
  <c r="BR17" i="3"/>
  <c r="BR18" i="3"/>
  <c r="BR20" i="3"/>
  <c r="BR22" i="3" s="1"/>
  <c r="BR21" i="3"/>
  <c r="BR23" i="3"/>
  <c r="BR24" i="3"/>
  <c r="BR25" i="3"/>
  <c r="BR28" i="3" s="1"/>
  <c r="BR26" i="3"/>
  <c r="BR27" i="3"/>
  <c r="BR29" i="3"/>
  <c r="BR30" i="3"/>
  <c r="BR31" i="3" s="1"/>
  <c r="BR32" i="3"/>
  <c r="BR33" i="3"/>
  <c r="BR34" i="3"/>
  <c r="BR35" i="3"/>
  <c r="BR36" i="3" s="1"/>
  <c r="BR37" i="3"/>
  <c r="BR38" i="3"/>
  <c r="BR39" i="3"/>
  <c r="BR40" i="3"/>
  <c r="BR45" i="3" s="1"/>
  <c r="BR41" i="3"/>
  <c r="BR42" i="3"/>
  <c r="BR43" i="3"/>
  <c r="BR46" i="3"/>
  <c r="BR47" i="3" s="1"/>
  <c r="BR48" i="3"/>
  <c r="BR49" i="3"/>
  <c r="BR50" i="3"/>
  <c r="BR51" i="3"/>
  <c r="BR54" i="3" s="1"/>
  <c r="BR52" i="3"/>
  <c r="BR53" i="3"/>
  <c r="BR55" i="3"/>
  <c r="BR56" i="3"/>
  <c r="BR57" i="3" s="1"/>
  <c r="BR58" i="3"/>
  <c r="BR59" i="3"/>
  <c r="BR60" i="3"/>
  <c r="BR61" i="3"/>
  <c r="BR65" i="3" s="1"/>
  <c r="BR62" i="3"/>
  <c r="BR63" i="3"/>
  <c r="BR64" i="3"/>
  <c r="BR66" i="3"/>
  <c r="BR67" i="3" s="1"/>
  <c r="BR68" i="3"/>
  <c r="BR69" i="3"/>
  <c r="BR70" i="3"/>
  <c r="BR71" i="3"/>
  <c r="BR75" i="3" s="1"/>
  <c r="BR72" i="3"/>
  <c r="BR73" i="3"/>
  <c r="BR74" i="3"/>
  <c r="BR76" i="3"/>
  <c r="BR80" i="3" s="1"/>
  <c r="BR77" i="3"/>
  <c r="BR78" i="3"/>
  <c r="BR79" i="3"/>
  <c r="BR81" i="3"/>
  <c r="BR83" i="3" s="1"/>
  <c r="BR82" i="3"/>
  <c r="BR84" i="3"/>
  <c r="BR85" i="3"/>
  <c r="BX81" i="3"/>
  <c r="BX85" i="3" s="1"/>
  <c r="BX76" i="3"/>
  <c r="BX77" i="3" s="1"/>
  <c r="BX71" i="3"/>
  <c r="BX75" i="3" s="1"/>
  <c r="BX66" i="3"/>
  <c r="BX69" i="3" s="1"/>
  <c r="BX61" i="3"/>
  <c r="BX64" i="3" s="1"/>
  <c r="BX56" i="3"/>
  <c r="BX59" i="3" s="1"/>
  <c r="BX51" i="3"/>
  <c r="BX53" i="3" s="1"/>
  <c r="BX46" i="3"/>
  <c r="BX50" i="3" s="1"/>
  <c r="BX40" i="3"/>
  <c r="BX45" i="3" s="1"/>
  <c r="BX35" i="3"/>
  <c r="BX36" i="3" s="1"/>
  <c r="BX30" i="3"/>
  <c r="BX34" i="3" s="1"/>
  <c r="BX25" i="3"/>
  <c r="BX28" i="3" s="1"/>
  <c r="BX20" i="3"/>
  <c r="BX23" i="3" s="1"/>
  <c r="BX15" i="3"/>
  <c r="BX18" i="3" s="1"/>
  <c r="BX10" i="3"/>
  <c r="BX14" i="3" s="1"/>
  <c r="BX5" i="3"/>
  <c r="BX9" i="3" s="1"/>
  <c r="BU81" i="3"/>
  <c r="BU85" i="3" s="1"/>
  <c r="BU76" i="3"/>
  <c r="BU77" i="3" s="1"/>
  <c r="BU71" i="3"/>
  <c r="BU75" i="3" s="1"/>
  <c r="BU66" i="3"/>
  <c r="BU69" i="3" s="1"/>
  <c r="BU61" i="3"/>
  <c r="BU65" i="3" s="1"/>
  <c r="BU56" i="3"/>
  <c r="BU60" i="3" s="1"/>
  <c r="BU51" i="3"/>
  <c r="BU55" i="3" s="1"/>
  <c r="BU46" i="3"/>
  <c r="BU50" i="3" s="1"/>
  <c r="BU40" i="3"/>
  <c r="BU43" i="3" s="1"/>
  <c r="BU35" i="3"/>
  <c r="BU36" i="3" s="1"/>
  <c r="BU30" i="3"/>
  <c r="BU34" i="3" s="1"/>
  <c r="BU25" i="3"/>
  <c r="BU28" i="3" s="1"/>
  <c r="BU20" i="3"/>
  <c r="BU24" i="3" s="1"/>
  <c r="BU15" i="3"/>
  <c r="BU19" i="3" s="1"/>
  <c r="BU10" i="3"/>
  <c r="BU12" i="3" s="1"/>
  <c r="BU5" i="3"/>
  <c r="BU6" i="3" s="1"/>
  <c r="AE84" i="3"/>
  <c r="AE83" i="3"/>
  <c r="AE82" i="3"/>
  <c r="AE81" i="3"/>
  <c r="AE85" i="3" s="1"/>
  <c r="AE79" i="3"/>
  <c r="AE78" i="3"/>
  <c r="AE77" i="3"/>
  <c r="AE76" i="3"/>
  <c r="AE80" i="3" s="1"/>
  <c r="AE75" i="3"/>
  <c r="AE74" i="3"/>
  <c r="AE72" i="3"/>
  <c r="AE71" i="3"/>
  <c r="AE73" i="3" s="1"/>
  <c r="AE70" i="3"/>
  <c r="AE69" i="3"/>
  <c r="AE67" i="3"/>
  <c r="AE66" i="3"/>
  <c r="AE68" i="3" s="1"/>
  <c r="AE65" i="3"/>
  <c r="AE64" i="3"/>
  <c r="AE63" i="3"/>
  <c r="AE61" i="3"/>
  <c r="AE62" i="3" s="1"/>
  <c r="AE60" i="3"/>
  <c r="AE59" i="3"/>
  <c r="AE58" i="3"/>
  <c r="AE56" i="3"/>
  <c r="AE57" i="3" s="1"/>
  <c r="AE55" i="3"/>
  <c r="AE53" i="3"/>
  <c r="AE52" i="3"/>
  <c r="AE51" i="3"/>
  <c r="AE54" i="3" s="1"/>
  <c r="AE50" i="3"/>
  <c r="AE48" i="3"/>
  <c r="AE47" i="3"/>
  <c r="AE46" i="3"/>
  <c r="AE49" i="3" s="1"/>
  <c r="AE44" i="3"/>
  <c r="AE43" i="3"/>
  <c r="AE42" i="3"/>
  <c r="AE40" i="3"/>
  <c r="AE41" i="3" s="1"/>
  <c r="AE39" i="3"/>
  <c r="AE38" i="3"/>
  <c r="AE37" i="3"/>
  <c r="AE35" i="3"/>
  <c r="AE36" i="3" s="1"/>
  <c r="AE33" i="3"/>
  <c r="AE32" i="3"/>
  <c r="AE31" i="3"/>
  <c r="AE30" i="3"/>
  <c r="AE34" i="3" s="1"/>
  <c r="AE29" i="3"/>
  <c r="AE27" i="3"/>
  <c r="AE26" i="3"/>
  <c r="AE25" i="3"/>
  <c r="AE28" i="3" s="1"/>
  <c r="AE24" i="3"/>
  <c r="AE22" i="3"/>
  <c r="AE21" i="3"/>
  <c r="AE20" i="3"/>
  <c r="AE23" i="3" s="1"/>
  <c r="AE18" i="3"/>
  <c r="AE17" i="3"/>
  <c r="AE16" i="3"/>
  <c r="AE15" i="3"/>
  <c r="AE19" i="3" s="1"/>
  <c r="AE14" i="3"/>
  <c r="AE13" i="3"/>
  <c r="AE12" i="3"/>
  <c r="AE10" i="3"/>
  <c r="AE11" i="3" s="1"/>
  <c r="AE9" i="3"/>
  <c r="AE8" i="3"/>
  <c r="AE7" i="3"/>
  <c r="AE5" i="3"/>
  <c r="AE6" i="3" s="1"/>
  <c r="V105" i="3"/>
  <c r="V104" i="3"/>
  <c r="V102" i="3"/>
  <c r="V101" i="3"/>
  <c r="V103" i="3" s="1"/>
  <c r="V99" i="3"/>
  <c r="V98" i="3"/>
  <c r="V97" i="3"/>
  <c r="V96" i="3"/>
  <c r="V100" i="3" s="1"/>
  <c r="V94" i="3"/>
  <c r="V93" i="3"/>
  <c r="V92" i="3"/>
  <c r="V91" i="3"/>
  <c r="V95" i="3" s="1"/>
  <c r="V89" i="3"/>
  <c r="V88" i="3"/>
  <c r="V87" i="3"/>
  <c r="V86" i="3"/>
  <c r="V90" i="3" s="1"/>
  <c r="V80" i="3"/>
  <c r="V79" i="3"/>
  <c r="V77" i="3"/>
  <c r="V76" i="3"/>
  <c r="V78" i="3" s="1"/>
  <c r="V70" i="3"/>
  <c r="V69" i="3"/>
  <c r="V68" i="3"/>
  <c r="V66" i="3"/>
  <c r="V67" i="3" s="1"/>
  <c r="V65" i="3"/>
  <c r="V64" i="3"/>
  <c r="V63" i="3"/>
  <c r="V61" i="3"/>
  <c r="V62" i="3" s="1"/>
  <c r="V60" i="3"/>
  <c r="V59" i="3"/>
  <c r="V58" i="3"/>
  <c r="V56" i="3"/>
  <c r="V57" i="3" s="1"/>
  <c r="V55" i="3"/>
  <c r="V54" i="3"/>
  <c r="V53" i="3"/>
  <c r="V51" i="3"/>
  <c r="V52" i="3" s="1"/>
  <c r="V49" i="3"/>
  <c r="V48" i="3"/>
  <c r="V47" i="3"/>
  <c r="V46" i="3"/>
  <c r="V50" i="3" s="1"/>
  <c r="V39" i="3"/>
  <c r="V37" i="3"/>
  <c r="V36" i="3"/>
  <c r="V35" i="3"/>
  <c r="V38" i="3" s="1"/>
  <c r="V29" i="3"/>
  <c r="V28" i="3"/>
  <c r="V26" i="3"/>
  <c r="V25" i="3"/>
  <c r="V27" i="3" s="1"/>
  <c r="V24" i="3"/>
  <c r="V22" i="3"/>
  <c r="V21" i="3"/>
  <c r="V20" i="3"/>
  <c r="V23" i="3" s="1"/>
  <c r="V19" i="3"/>
  <c r="V18" i="3"/>
  <c r="V16" i="3"/>
  <c r="V15" i="3"/>
  <c r="V17" i="3" s="1"/>
  <c r="V13" i="3"/>
  <c r="V12" i="3"/>
  <c r="V11" i="3"/>
  <c r="V10" i="3"/>
  <c r="V14" i="3" s="1"/>
  <c r="V9" i="3"/>
  <c r="V8" i="3"/>
  <c r="V7" i="3"/>
  <c r="V5" i="3"/>
  <c r="V6" i="3" s="1"/>
  <c r="S101" i="3"/>
  <c r="S105" i="3" s="1"/>
  <c r="S96" i="3"/>
  <c r="S97" i="3" s="1"/>
  <c r="S91" i="3"/>
  <c r="S95" i="3" s="1"/>
  <c r="S86" i="3"/>
  <c r="S89" i="3" s="1"/>
  <c r="S76" i="3"/>
  <c r="S80" i="3" s="1"/>
  <c r="S66" i="3"/>
  <c r="S70" i="3" s="1"/>
  <c r="S61" i="3"/>
  <c r="S65" i="3" s="1"/>
  <c r="S56" i="3"/>
  <c r="S57" i="3" s="1"/>
  <c r="S51" i="3"/>
  <c r="S55" i="3" s="1"/>
  <c r="S46" i="3"/>
  <c r="S49" i="3" s="1"/>
  <c r="S35" i="3"/>
  <c r="S39" i="3" s="1"/>
  <c r="S25" i="3"/>
  <c r="S26" i="3" s="1"/>
  <c r="S20" i="3"/>
  <c r="S24" i="3" s="1"/>
  <c r="S15" i="3"/>
  <c r="S16" i="3" s="1"/>
  <c r="S10" i="3"/>
  <c r="S14" i="3" s="1"/>
  <c r="S5" i="3"/>
  <c r="S8" i="3" s="1"/>
  <c r="P104" i="3"/>
  <c r="P103" i="3"/>
  <c r="P102" i="3"/>
  <c r="P101" i="3"/>
  <c r="P105" i="3" s="1"/>
  <c r="P100" i="3"/>
  <c r="P99" i="3"/>
  <c r="P97" i="3"/>
  <c r="P96" i="3"/>
  <c r="P98" i="3" s="1"/>
  <c r="P95" i="3"/>
  <c r="P93" i="3"/>
  <c r="P92" i="3"/>
  <c r="P91" i="3"/>
  <c r="P94" i="3" s="1"/>
  <c r="P90" i="3"/>
  <c r="P89" i="3"/>
  <c r="P87" i="3"/>
  <c r="P86" i="3"/>
  <c r="P88" i="3" s="1"/>
  <c r="P79" i="3"/>
  <c r="P78" i="3"/>
  <c r="P77" i="3"/>
  <c r="P76" i="3"/>
  <c r="P80" i="3" s="1"/>
  <c r="P70" i="3"/>
  <c r="P68" i="3"/>
  <c r="P67" i="3"/>
  <c r="P66" i="3"/>
  <c r="P69" i="3" s="1"/>
  <c r="P65" i="3"/>
  <c r="P64" i="3"/>
  <c r="P62" i="3"/>
  <c r="P61" i="3"/>
  <c r="P63" i="3" s="1"/>
  <c r="P59" i="3"/>
  <c r="P58" i="3"/>
  <c r="P57" i="3"/>
  <c r="P56" i="3"/>
  <c r="P60" i="3" s="1"/>
  <c r="P55" i="3"/>
  <c r="P54" i="3"/>
  <c r="P52" i="3"/>
  <c r="P51" i="3"/>
  <c r="P53" i="3" s="1"/>
  <c r="P50" i="3"/>
  <c r="P49" i="3"/>
  <c r="P47" i="3"/>
  <c r="P46" i="3"/>
  <c r="P48" i="3" s="1"/>
  <c r="P39" i="3"/>
  <c r="P38" i="3"/>
  <c r="P36" i="3"/>
  <c r="P35" i="3"/>
  <c r="P37" i="3" s="1"/>
  <c r="P29" i="3"/>
  <c r="P27" i="3"/>
  <c r="P26" i="3"/>
  <c r="P25" i="3"/>
  <c r="P28" i="3" s="1"/>
  <c r="P24" i="3"/>
  <c r="P23" i="3"/>
  <c r="P22" i="3"/>
  <c r="P20" i="3"/>
  <c r="P21" i="3" s="1"/>
  <c r="P19" i="3"/>
  <c r="P17" i="3"/>
  <c r="P16" i="3"/>
  <c r="P15" i="3"/>
  <c r="P18" i="3" s="1"/>
  <c r="P14" i="3"/>
  <c r="P12" i="3"/>
  <c r="P11" i="3"/>
  <c r="P10" i="3"/>
  <c r="P13" i="3" s="1"/>
  <c r="P8" i="3"/>
  <c r="P7" i="3"/>
  <c r="P6" i="3"/>
  <c r="P5" i="3"/>
  <c r="P9" i="3" s="1"/>
  <c r="M5" i="3"/>
  <c r="M6" i="3" s="1"/>
  <c r="M10" i="3"/>
  <c r="M13" i="3" s="1"/>
  <c r="M15" i="3"/>
  <c r="M17" i="3" s="1"/>
  <c r="M20" i="3"/>
  <c r="M21" i="3" s="1"/>
  <c r="M25" i="3"/>
  <c r="M29" i="3" s="1"/>
  <c r="M35" i="3"/>
  <c r="M37" i="3" s="1"/>
  <c r="M46" i="3"/>
  <c r="M47" i="3" s="1"/>
  <c r="M51" i="3"/>
  <c r="M54" i="3" s="1"/>
  <c r="M56" i="3"/>
  <c r="M57" i="3" s="1"/>
  <c r="M61" i="3"/>
  <c r="M62" i="3" s="1"/>
  <c r="M66" i="3"/>
  <c r="M70" i="3" s="1"/>
  <c r="M76" i="3"/>
  <c r="M78" i="3" s="1"/>
  <c r="M86" i="3"/>
  <c r="M88" i="3" s="1"/>
  <c r="M91" i="3"/>
  <c r="M94" i="3" s="1"/>
  <c r="M96" i="3"/>
  <c r="M99" i="3" s="1"/>
  <c r="M101" i="3"/>
  <c r="M102" i="3" s="1"/>
  <c r="AP5" i="2"/>
  <c r="AP6" i="2" s="1"/>
  <c r="AQ5" i="2"/>
  <c r="AQ6" i="2" s="1"/>
  <c r="AP10" i="2"/>
  <c r="AP13" i="2" s="1"/>
  <c r="AQ10" i="2"/>
  <c r="AQ13" i="2" s="1"/>
  <c r="AP15" i="2"/>
  <c r="AP17" i="2" s="1"/>
  <c r="AQ15" i="2"/>
  <c r="AQ17" i="2" s="1"/>
  <c r="AP20" i="2"/>
  <c r="AP21" i="2" s="1"/>
  <c r="AQ20" i="2"/>
  <c r="AQ21" i="2" s="1"/>
  <c r="AP25" i="2"/>
  <c r="AP26" i="2" s="1"/>
  <c r="AQ25" i="2"/>
  <c r="AQ28" i="2" s="1"/>
  <c r="AP30" i="2"/>
  <c r="AP33" i="2" s="1"/>
  <c r="AQ30" i="2"/>
  <c r="AQ33" i="2" s="1"/>
  <c r="AP35" i="2"/>
  <c r="AP37" i="2" s="1"/>
  <c r="AQ35" i="2"/>
  <c r="AQ37" i="2" s="1"/>
  <c r="AP40" i="2"/>
  <c r="AP41" i="2" s="1"/>
  <c r="AQ40" i="2"/>
  <c r="AQ44" i="2" s="1"/>
  <c r="AP45" i="2"/>
  <c r="AP46" i="2" s="1"/>
  <c r="AQ45" i="2"/>
  <c r="AQ46" i="2" s="1"/>
  <c r="AP50" i="2"/>
  <c r="AP51" i="2" s="1"/>
  <c r="AQ50" i="2"/>
  <c r="AQ53" i="2" s="1"/>
  <c r="AP55" i="2"/>
  <c r="AP57" i="2" s="1"/>
  <c r="AQ55" i="2"/>
  <c r="AQ57" i="2" s="1"/>
  <c r="AP60" i="2"/>
  <c r="AP61" i="2" s="1"/>
  <c r="AQ60" i="2"/>
  <c r="AQ64" i="2" s="1"/>
  <c r="AP65" i="2"/>
  <c r="AP66" i="2" s="1"/>
  <c r="AQ65" i="2"/>
  <c r="AQ66" i="2" s="1"/>
  <c r="AP70" i="2"/>
  <c r="AP73" i="2" s="1"/>
  <c r="AQ70" i="2"/>
  <c r="AQ74" i="2" s="1"/>
  <c r="AP75" i="2"/>
  <c r="AP77" i="2" s="1"/>
  <c r="AQ75" i="2"/>
  <c r="AQ77" i="2" s="1"/>
  <c r="AP80" i="2"/>
  <c r="AP81" i="2" s="1"/>
  <c r="AQ80" i="2"/>
  <c r="AQ83" i="2" s="1"/>
  <c r="BX5" i="2"/>
  <c r="BX6" i="2" s="1"/>
  <c r="BY5" i="2"/>
  <c r="BY6" i="2" s="1"/>
  <c r="BX10" i="2"/>
  <c r="BX13" i="2" s="1"/>
  <c r="BY10" i="2"/>
  <c r="BY13" i="2" s="1"/>
  <c r="BX15" i="2"/>
  <c r="BX17" i="2" s="1"/>
  <c r="BY15" i="2"/>
  <c r="BY17" i="2" s="1"/>
  <c r="BX20" i="2"/>
  <c r="BX21" i="2" s="1"/>
  <c r="BY20" i="2"/>
  <c r="BY21" i="2" s="1"/>
  <c r="BX25" i="2"/>
  <c r="BX26" i="2" s="1"/>
  <c r="BY25" i="2"/>
  <c r="BY26" i="2" s="1"/>
  <c r="BX30" i="2"/>
  <c r="BX32" i="2" s="1"/>
  <c r="BY30" i="2"/>
  <c r="BY33" i="2" s="1"/>
  <c r="BX35" i="2"/>
  <c r="BX37" i="2" s="1"/>
  <c r="BY35" i="2"/>
  <c r="BY37" i="2" s="1"/>
  <c r="BX40" i="2"/>
  <c r="BX41" i="2" s="1"/>
  <c r="BY40" i="2"/>
  <c r="BY41" i="2" s="1"/>
  <c r="BX45" i="2"/>
  <c r="BX46" i="2" s="1"/>
  <c r="BY45" i="2"/>
  <c r="BY47" i="2" s="1"/>
  <c r="BX50" i="2"/>
  <c r="BX51" i="2" s="1"/>
  <c r="BY50" i="2"/>
  <c r="BY53" i="2" s="1"/>
  <c r="BX55" i="2"/>
  <c r="BX57" i="2" s="1"/>
  <c r="BY55" i="2"/>
  <c r="BY57" i="2" s="1"/>
  <c r="BX60" i="2"/>
  <c r="BX61" i="2" s="1"/>
  <c r="BY60" i="2"/>
  <c r="BY61" i="2" s="1"/>
  <c r="BX65" i="2"/>
  <c r="BX66" i="2" s="1"/>
  <c r="BY65" i="2"/>
  <c r="BY66" i="2" s="1"/>
  <c r="BX70" i="2"/>
  <c r="BX74" i="2" s="1"/>
  <c r="BY70" i="2"/>
  <c r="BY73" i="2" s="1"/>
  <c r="BX75" i="2"/>
  <c r="BX77" i="2" s="1"/>
  <c r="BY75" i="2"/>
  <c r="BY77" i="2" s="1"/>
  <c r="BX80" i="2"/>
  <c r="BX81" i="2" s="1"/>
  <c r="BY80" i="2"/>
  <c r="BY81" i="2" s="1"/>
  <c r="CM80" i="2"/>
  <c r="CL80" i="2"/>
  <c r="CM75" i="2"/>
  <c r="CL75" i="2"/>
  <c r="CM70" i="2"/>
  <c r="CL70" i="2"/>
  <c r="CM65" i="2"/>
  <c r="CL65" i="2"/>
  <c r="CM60" i="2"/>
  <c r="CL60" i="2"/>
  <c r="CM55" i="2"/>
  <c r="CL55" i="2"/>
  <c r="CM50" i="2"/>
  <c r="CL50" i="2"/>
  <c r="CM45" i="2"/>
  <c r="CL45" i="2"/>
  <c r="CM40" i="2"/>
  <c r="CL40" i="2"/>
  <c r="CM35" i="2"/>
  <c r="CL35" i="2"/>
  <c r="CM30" i="2"/>
  <c r="CL30" i="2"/>
  <c r="CM25" i="2"/>
  <c r="CL25" i="2"/>
  <c r="CM20" i="2"/>
  <c r="CL20" i="2"/>
  <c r="CM15" i="2"/>
  <c r="CL15" i="2"/>
  <c r="CM10" i="2"/>
  <c r="CL10" i="2"/>
  <c r="CM5" i="2"/>
  <c r="CL5" i="2"/>
  <c r="CE5" i="2"/>
  <c r="CE6" i="2" s="1"/>
  <c r="CF5" i="2"/>
  <c r="CF6" i="2" s="1"/>
  <c r="CE10" i="2"/>
  <c r="CE12" i="2" s="1"/>
  <c r="CF10" i="2"/>
  <c r="CF13" i="2" s="1"/>
  <c r="CE15" i="2"/>
  <c r="CE17" i="2" s="1"/>
  <c r="CF15" i="2"/>
  <c r="CF17" i="2" s="1"/>
  <c r="CE20" i="2"/>
  <c r="CE21" i="2" s="1"/>
  <c r="CF20" i="2"/>
  <c r="CF21" i="2" s="1"/>
  <c r="CE25" i="2"/>
  <c r="CE26" i="2" s="1"/>
  <c r="CF25" i="2"/>
  <c r="CF26" i="2" s="1"/>
  <c r="CE30" i="2"/>
  <c r="CE31" i="2" s="1"/>
  <c r="CF30" i="2"/>
  <c r="CF33" i="2" s="1"/>
  <c r="CE35" i="2"/>
  <c r="CE37" i="2" s="1"/>
  <c r="CF35" i="2"/>
  <c r="CF37" i="2" s="1"/>
  <c r="CE40" i="2"/>
  <c r="CE41" i="2" s="1"/>
  <c r="CF40" i="2"/>
  <c r="CF41" i="2" s="1"/>
  <c r="CE45" i="2"/>
  <c r="CE46" i="2" s="1"/>
  <c r="CF45" i="2"/>
  <c r="CF49" i="2" s="1"/>
  <c r="CE50" i="2"/>
  <c r="CE54" i="2" s="1"/>
  <c r="CF50" i="2"/>
  <c r="CF53" i="2" s="1"/>
  <c r="CE55" i="2"/>
  <c r="CE57" i="2" s="1"/>
  <c r="CF55" i="2"/>
  <c r="CF57" i="2" s="1"/>
  <c r="CE60" i="2"/>
  <c r="CE61" i="2" s="1"/>
  <c r="CF60" i="2"/>
  <c r="CF61" i="2" s="1"/>
  <c r="CE65" i="2"/>
  <c r="CE66" i="2" s="1"/>
  <c r="CF65" i="2"/>
  <c r="CF68" i="2" s="1"/>
  <c r="CE70" i="2"/>
  <c r="CE73" i="2" s="1"/>
  <c r="CF70" i="2"/>
  <c r="CF73" i="2" s="1"/>
  <c r="CE75" i="2"/>
  <c r="CE77" i="2" s="1"/>
  <c r="CF75" i="2"/>
  <c r="CF77" i="2" s="1"/>
  <c r="CE80" i="2"/>
  <c r="CE81" i="2" s="1"/>
  <c r="CF80" i="2"/>
  <c r="CF81" i="2" s="1"/>
  <c r="CS84" i="2"/>
  <c r="CR84" i="2"/>
  <c r="CS83" i="2"/>
  <c r="CR83" i="2"/>
  <c r="CS81" i="2"/>
  <c r="CR81" i="2"/>
  <c r="CS80" i="2"/>
  <c r="CS82" i="2" s="1"/>
  <c r="CR80" i="2"/>
  <c r="CR82" i="2" s="1"/>
  <c r="CS79" i="2"/>
  <c r="CR79" i="2"/>
  <c r="CS77" i="2"/>
  <c r="CR77" i="2"/>
  <c r="CS76" i="2"/>
  <c r="CR76" i="2"/>
  <c r="CS75" i="2"/>
  <c r="CS78" i="2" s="1"/>
  <c r="CR75" i="2"/>
  <c r="CR78" i="2" s="1"/>
  <c r="CS74" i="2"/>
  <c r="CR74" i="2"/>
  <c r="CS73" i="2"/>
  <c r="CR73" i="2"/>
  <c r="CS72" i="2"/>
  <c r="CR72" i="2"/>
  <c r="CS70" i="2"/>
  <c r="CS71" i="2" s="1"/>
  <c r="CR70" i="2"/>
  <c r="CR71" i="2" s="1"/>
  <c r="CS69" i="2"/>
  <c r="CR69" i="2"/>
  <c r="CS68" i="2"/>
  <c r="CR68" i="2"/>
  <c r="CS66" i="2"/>
  <c r="CR66" i="2"/>
  <c r="CS65" i="2"/>
  <c r="CS67" i="2" s="1"/>
  <c r="CR65" i="2"/>
  <c r="CR67" i="2" s="1"/>
  <c r="CS64" i="2"/>
  <c r="CR64" i="2"/>
  <c r="CS62" i="2"/>
  <c r="CR62" i="2"/>
  <c r="CS61" i="2"/>
  <c r="CR61" i="2"/>
  <c r="CS60" i="2"/>
  <c r="CS63" i="2" s="1"/>
  <c r="CR60" i="2"/>
  <c r="CR63" i="2" s="1"/>
  <c r="CS59" i="2"/>
  <c r="CR59" i="2"/>
  <c r="CS58" i="2"/>
  <c r="CR58" i="2"/>
  <c r="CS57" i="2"/>
  <c r="CR57" i="2"/>
  <c r="CS56" i="2"/>
  <c r="CR56" i="2"/>
  <c r="CS54" i="2"/>
  <c r="CR54" i="2"/>
  <c r="CS53" i="2"/>
  <c r="CR53" i="2"/>
  <c r="CS51" i="2"/>
  <c r="CR51" i="2"/>
  <c r="CS50" i="2"/>
  <c r="CS52" i="2" s="1"/>
  <c r="CR50" i="2"/>
  <c r="CR52" i="2" s="1"/>
  <c r="CS49" i="2"/>
  <c r="CR49" i="2"/>
  <c r="CS48" i="2"/>
  <c r="CR48" i="2"/>
  <c r="CS47" i="2"/>
  <c r="CR47" i="2"/>
  <c r="CS45" i="2"/>
  <c r="CS46" i="2" s="1"/>
  <c r="CR45" i="2"/>
  <c r="CR46" i="2" s="1"/>
  <c r="CS44" i="2"/>
  <c r="CR44" i="2"/>
  <c r="CS43" i="2"/>
  <c r="CR43" i="2"/>
  <c r="CS41" i="2"/>
  <c r="CR41" i="2"/>
  <c r="CS40" i="2"/>
  <c r="CS42" i="2" s="1"/>
  <c r="CR40" i="2"/>
  <c r="CR42" i="2" s="1"/>
  <c r="CS38" i="2"/>
  <c r="CR38" i="2"/>
  <c r="CS37" i="2"/>
  <c r="CR37" i="2"/>
  <c r="CS36" i="2"/>
  <c r="CR36" i="2"/>
  <c r="CS35" i="2"/>
  <c r="CS39" i="2" s="1"/>
  <c r="CR35" i="2"/>
  <c r="CR39" i="2" s="1"/>
  <c r="CS34" i="2"/>
  <c r="CR34" i="2"/>
  <c r="CS33" i="2"/>
  <c r="CR33" i="2"/>
  <c r="CS32" i="2"/>
  <c r="CR32" i="2"/>
  <c r="CS30" i="2"/>
  <c r="CS31" i="2" s="1"/>
  <c r="CR30" i="2"/>
  <c r="CR31" i="2" s="1"/>
  <c r="CS29" i="2"/>
  <c r="CR29" i="2"/>
  <c r="CS28" i="2"/>
  <c r="CR28" i="2"/>
  <c r="CS27" i="2"/>
  <c r="CR27" i="2"/>
  <c r="CS26" i="2"/>
  <c r="CR26" i="2"/>
  <c r="CS25" i="2"/>
  <c r="CR25" i="2"/>
  <c r="CS24" i="2"/>
  <c r="CR24" i="2"/>
  <c r="CS22" i="2"/>
  <c r="CR22" i="2"/>
  <c r="CS21" i="2"/>
  <c r="CR21" i="2"/>
  <c r="CS20" i="2"/>
  <c r="CS23" i="2" s="1"/>
  <c r="CR20" i="2"/>
  <c r="CR23" i="2" s="1"/>
  <c r="CS19" i="2"/>
  <c r="CR19" i="2"/>
  <c r="CS18" i="2"/>
  <c r="CR18" i="2"/>
  <c r="CS17" i="2"/>
  <c r="CR17" i="2"/>
  <c r="CS15" i="2"/>
  <c r="CS16" i="2" s="1"/>
  <c r="CR15" i="2"/>
  <c r="CR16" i="2" s="1"/>
  <c r="CS14" i="2"/>
  <c r="CR14" i="2"/>
  <c r="CS13" i="2"/>
  <c r="CR13" i="2"/>
  <c r="CS11" i="2"/>
  <c r="CR11" i="2"/>
  <c r="CS10" i="2"/>
  <c r="CS12" i="2" s="1"/>
  <c r="CR10" i="2"/>
  <c r="CR12" i="2" s="1"/>
  <c r="CS9" i="2"/>
  <c r="CR9" i="2"/>
  <c r="CS7" i="2"/>
  <c r="CR7" i="2"/>
  <c r="CS6" i="2"/>
  <c r="CR6" i="2"/>
  <c r="CS5" i="2"/>
  <c r="CS8" i="2" s="1"/>
  <c r="CR5" i="2"/>
  <c r="CR8" i="2" s="1"/>
  <c r="BQ84" i="2"/>
  <c r="BP84" i="2"/>
  <c r="BQ83" i="2"/>
  <c r="BP83" i="2"/>
  <c r="BQ82" i="2"/>
  <c r="BP82" i="2"/>
  <c r="BQ80" i="2"/>
  <c r="BQ81" i="2" s="1"/>
  <c r="BP80" i="2"/>
  <c r="BP81" i="2" s="1"/>
  <c r="BQ79" i="2"/>
  <c r="BP79" i="2"/>
  <c r="BQ78" i="2"/>
  <c r="BP78" i="2"/>
  <c r="BQ76" i="2"/>
  <c r="BP76" i="2"/>
  <c r="BQ75" i="2"/>
  <c r="BQ77" i="2" s="1"/>
  <c r="BP75" i="2"/>
  <c r="BP77" i="2" s="1"/>
  <c r="BQ74" i="2"/>
  <c r="BP74" i="2"/>
  <c r="BQ73" i="2"/>
  <c r="BP73" i="2"/>
  <c r="BQ71" i="2"/>
  <c r="BP71" i="2"/>
  <c r="BQ70" i="2"/>
  <c r="BQ72" i="2" s="1"/>
  <c r="BP70" i="2"/>
  <c r="BP72" i="2" s="1"/>
  <c r="BQ69" i="2"/>
  <c r="BP69" i="2"/>
  <c r="BQ67" i="2"/>
  <c r="BP67" i="2"/>
  <c r="BQ66" i="2"/>
  <c r="BP66" i="2"/>
  <c r="BQ65" i="2"/>
  <c r="BQ68" i="2" s="1"/>
  <c r="BP65" i="2"/>
  <c r="BP68" i="2" s="1"/>
  <c r="BQ64" i="2"/>
  <c r="BP64" i="2"/>
  <c r="BQ63" i="2"/>
  <c r="BP63" i="2"/>
  <c r="BQ61" i="2"/>
  <c r="BP61" i="2"/>
  <c r="BQ60" i="2"/>
  <c r="BQ62" i="2" s="1"/>
  <c r="BP60" i="2"/>
  <c r="BP62" i="2" s="1"/>
  <c r="BQ58" i="2"/>
  <c r="BP58" i="2"/>
  <c r="BQ57" i="2"/>
  <c r="BP57" i="2"/>
  <c r="BQ56" i="2"/>
  <c r="BP56" i="2"/>
  <c r="BQ55" i="2"/>
  <c r="BQ59" i="2" s="1"/>
  <c r="BP55" i="2"/>
  <c r="BP59" i="2" s="1"/>
  <c r="BQ54" i="2"/>
  <c r="BP54" i="2"/>
  <c r="BQ53" i="2"/>
  <c r="BP53" i="2"/>
  <c r="BQ52" i="2"/>
  <c r="BP52" i="2"/>
  <c r="BQ51" i="2"/>
  <c r="BP51" i="2"/>
  <c r="BQ50" i="2"/>
  <c r="BP50" i="2"/>
  <c r="BQ48" i="2"/>
  <c r="BP48" i="2"/>
  <c r="BQ47" i="2"/>
  <c r="BP47" i="2"/>
  <c r="BQ46" i="2"/>
  <c r="BP46" i="2"/>
  <c r="BQ45" i="2"/>
  <c r="BQ49" i="2" s="1"/>
  <c r="BP45" i="2"/>
  <c r="BP49" i="2" s="1"/>
  <c r="BQ44" i="2"/>
  <c r="BP44" i="2"/>
  <c r="BQ43" i="2"/>
  <c r="BP43" i="2"/>
  <c r="BQ41" i="2"/>
  <c r="BP41" i="2"/>
  <c r="BQ40" i="2"/>
  <c r="BQ42" i="2" s="1"/>
  <c r="BP40" i="2"/>
  <c r="BP42" i="2" s="1"/>
  <c r="BQ38" i="2"/>
  <c r="BP38" i="2"/>
  <c r="BQ37" i="2"/>
  <c r="BP37" i="2"/>
  <c r="BQ36" i="2"/>
  <c r="BP36" i="2"/>
  <c r="BQ35" i="2"/>
  <c r="BQ39" i="2" s="1"/>
  <c r="BP35" i="2"/>
  <c r="BP39" i="2" s="1"/>
  <c r="BQ33" i="2"/>
  <c r="BP33" i="2"/>
  <c r="BQ32" i="2"/>
  <c r="BP32" i="2"/>
  <c r="BQ31" i="2"/>
  <c r="BP31" i="2"/>
  <c r="BQ30" i="2"/>
  <c r="BQ34" i="2" s="1"/>
  <c r="BP30" i="2"/>
  <c r="BP34" i="2" s="1"/>
  <c r="BQ28" i="2"/>
  <c r="BP28" i="2"/>
  <c r="BQ27" i="2"/>
  <c r="BP27" i="2"/>
  <c r="BQ26" i="2"/>
  <c r="BP26" i="2"/>
  <c r="BQ25" i="2"/>
  <c r="BQ29" i="2" s="1"/>
  <c r="BP25" i="2"/>
  <c r="BP29" i="2" s="1"/>
  <c r="BQ23" i="2"/>
  <c r="BP23" i="2"/>
  <c r="BQ22" i="2"/>
  <c r="BP22" i="2"/>
  <c r="BQ21" i="2"/>
  <c r="BP21" i="2"/>
  <c r="BQ20" i="2"/>
  <c r="BQ24" i="2" s="1"/>
  <c r="BP20" i="2"/>
  <c r="BP24" i="2" s="1"/>
  <c r="BQ19" i="2"/>
  <c r="BP19" i="2"/>
  <c r="BQ17" i="2"/>
  <c r="BP17" i="2"/>
  <c r="BQ16" i="2"/>
  <c r="BP16" i="2"/>
  <c r="BQ15" i="2"/>
  <c r="BQ18" i="2" s="1"/>
  <c r="BP15" i="2"/>
  <c r="BP18" i="2" s="1"/>
  <c r="BQ14" i="2"/>
  <c r="BP14" i="2"/>
  <c r="BQ13" i="2"/>
  <c r="BP13" i="2"/>
  <c r="BQ11" i="2"/>
  <c r="BP11" i="2"/>
  <c r="BQ10" i="2"/>
  <c r="BQ12" i="2" s="1"/>
  <c r="BP10" i="2"/>
  <c r="BP12" i="2" s="1"/>
  <c r="BQ9" i="2"/>
  <c r="BP9" i="2"/>
  <c r="BQ7" i="2"/>
  <c r="BP7" i="2"/>
  <c r="BQ6" i="2"/>
  <c r="BP6" i="2"/>
  <c r="BQ5" i="2"/>
  <c r="BQ8" i="2" s="1"/>
  <c r="BP5" i="2"/>
  <c r="BP8" i="2" s="1"/>
  <c r="BG83" i="2"/>
  <c r="BF83" i="2"/>
  <c r="BG82" i="2"/>
  <c r="BF82" i="2"/>
  <c r="BG81" i="2"/>
  <c r="BF81" i="2"/>
  <c r="BG80" i="2"/>
  <c r="BG84" i="2" s="1"/>
  <c r="BF80" i="2"/>
  <c r="BF84" i="2" s="1"/>
  <c r="BG79" i="2"/>
  <c r="BF79" i="2"/>
  <c r="BG77" i="2"/>
  <c r="BF77" i="2"/>
  <c r="BG76" i="2"/>
  <c r="BF76" i="2"/>
  <c r="BG75" i="2"/>
  <c r="BG78" i="2" s="1"/>
  <c r="BF75" i="2"/>
  <c r="BF78" i="2" s="1"/>
  <c r="BG73" i="2"/>
  <c r="BF73" i="2"/>
  <c r="BG72" i="2"/>
  <c r="BF72" i="2"/>
  <c r="BG71" i="2"/>
  <c r="BF71" i="2"/>
  <c r="BG70" i="2"/>
  <c r="BG74" i="2" s="1"/>
  <c r="BF70" i="2"/>
  <c r="BF74" i="2" s="1"/>
  <c r="BG68" i="2"/>
  <c r="BF68" i="2"/>
  <c r="BG67" i="2"/>
  <c r="BF67" i="2"/>
  <c r="BG66" i="2"/>
  <c r="BF66" i="2"/>
  <c r="BG69" i="2"/>
  <c r="BF69" i="2"/>
  <c r="BG64" i="2"/>
  <c r="BF64" i="2"/>
  <c r="BG63" i="2"/>
  <c r="BF63" i="2"/>
  <c r="BG61" i="2"/>
  <c r="BF61" i="2"/>
  <c r="BG60" i="2"/>
  <c r="BG62" i="2" s="1"/>
  <c r="BF60" i="2"/>
  <c r="BF62" i="2" s="1"/>
  <c r="BG59" i="2"/>
  <c r="BF59" i="2"/>
  <c r="BG58" i="2"/>
  <c r="BF58" i="2"/>
  <c r="BG56" i="2"/>
  <c r="BF56" i="2"/>
  <c r="BG55" i="2"/>
  <c r="BG57" i="2" s="1"/>
  <c r="BF55" i="2"/>
  <c r="BF57" i="2" s="1"/>
  <c r="BG54" i="2"/>
  <c r="BF54" i="2"/>
  <c r="BG52" i="2"/>
  <c r="BF52" i="2"/>
  <c r="BG51" i="2"/>
  <c r="BF51" i="2"/>
  <c r="BG50" i="2"/>
  <c r="BG53" i="2" s="1"/>
  <c r="BF50" i="2"/>
  <c r="BF53" i="2" s="1"/>
  <c r="BG48" i="2"/>
  <c r="BF48" i="2"/>
  <c r="BG47" i="2"/>
  <c r="BF47" i="2"/>
  <c r="BG46" i="2"/>
  <c r="BF46" i="2"/>
  <c r="BG45" i="2"/>
  <c r="BG49" i="2" s="1"/>
  <c r="BF45" i="2"/>
  <c r="BF49" i="2" s="1"/>
  <c r="BG44" i="2"/>
  <c r="BF44" i="2"/>
  <c r="BG42" i="2"/>
  <c r="BF42" i="2"/>
  <c r="BG41" i="2"/>
  <c r="BF41" i="2"/>
  <c r="BG40" i="2"/>
  <c r="BG43" i="2" s="1"/>
  <c r="BF40" i="2"/>
  <c r="BF43" i="2" s="1"/>
  <c r="BG39" i="2"/>
  <c r="BF39" i="2"/>
  <c r="BG38" i="2"/>
  <c r="BF38" i="2"/>
  <c r="BG36" i="2"/>
  <c r="BF36" i="2"/>
  <c r="BG35" i="2"/>
  <c r="BG37" i="2" s="1"/>
  <c r="BF35" i="2"/>
  <c r="BF37" i="2" s="1"/>
  <c r="BG33" i="2"/>
  <c r="BF33" i="2"/>
  <c r="BG32" i="2"/>
  <c r="BF32" i="2"/>
  <c r="BG31" i="2"/>
  <c r="BF31" i="2"/>
  <c r="BG30" i="2"/>
  <c r="BG34" i="2" s="1"/>
  <c r="BF30" i="2"/>
  <c r="BF34" i="2" s="1"/>
  <c r="BG29" i="2"/>
  <c r="BF29" i="2"/>
  <c r="BG28" i="2"/>
  <c r="BF28" i="2"/>
  <c r="BG27" i="2"/>
  <c r="BF27" i="2"/>
  <c r="BG25" i="2"/>
  <c r="BG26" i="2" s="1"/>
  <c r="BF25" i="2"/>
  <c r="BF26" i="2" s="1"/>
  <c r="BG24" i="2"/>
  <c r="BF24" i="2"/>
  <c r="BG23" i="2"/>
  <c r="BF23" i="2"/>
  <c r="BG21" i="2"/>
  <c r="BF21" i="2"/>
  <c r="BG20" i="2"/>
  <c r="BG22" i="2" s="1"/>
  <c r="BF20" i="2"/>
  <c r="BF22" i="2" s="1"/>
  <c r="BG18" i="2"/>
  <c r="BF18" i="2"/>
  <c r="BG17" i="2"/>
  <c r="BF17" i="2"/>
  <c r="BG16" i="2"/>
  <c r="BF16" i="2"/>
  <c r="BG15" i="2"/>
  <c r="BG19" i="2" s="1"/>
  <c r="BF15" i="2"/>
  <c r="BF19" i="2" s="1"/>
  <c r="BG14" i="2"/>
  <c r="BF14" i="2"/>
  <c r="BG13" i="2"/>
  <c r="BF13" i="2"/>
  <c r="BG12" i="2"/>
  <c r="BF12" i="2"/>
  <c r="BG10" i="2"/>
  <c r="BG11" i="2" s="1"/>
  <c r="BF10" i="2"/>
  <c r="BF11" i="2" s="1"/>
  <c r="BG9" i="2"/>
  <c r="BF9" i="2"/>
  <c r="BG8" i="2"/>
  <c r="BF8" i="2"/>
  <c r="BG7" i="2"/>
  <c r="BF7" i="2"/>
  <c r="BG5" i="2"/>
  <c r="BG6" i="2" s="1"/>
  <c r="BF5" i="2"/>
  <c r="BF6" i="2" s="1"/>
  <c r="AV5" i="2"/>
  <c r="AV9" i="2" s="1"/>
  <c r="AW5" i="2"/>
  <c r="AW9" i="2" s="1"/>
  <c r="AV6" i="2"/>
  <c r="AW6" i="2"/>
  <c r="AV7" i="2"/>
  <c r="AW7" i="2"/>
  <c r="AV8" i="2"/>
  <c r="AW8" i="2"/>
  <c r="AV10" i="2"/>
  <c r="AV13" i="2" s="1"/>
  <c r="AW10" i="2"/>
  <c r="AW13" i="2" s="1"/>
  <c r="AV11" i="2"/>
  <c r="AW11" i="2"/>
  <c r="AV12" i="2"/>
  <c r="AW12" i="2"/>
  <c r="AV14" i="2"/>
  <c r="AW14" i="2"/>
  <c r="AV15" i="2"/>
  <c r="AV17" i="2" s="1"/>
  <c r="AW15" i="2"/>
  <c r="AW17" i="2" s="1"/>
  <c r="AV16" i="2"/>
  <c r="AW16" i="2"/>
  <c r="AV18" i="2"/>
  <c r="AW18" i="2"/>
  <c r="AV19" i="2"/>
  <c r="AW19" i="2"/>
  <c r="AV20" i="2"/>
  <c r="AV21" i="2" s="1"/>
  <c r="AW20" i="2"/>
  <c r="AW21" i="2" s="1"/>
  <c r="AV22" i="2"/>
  <c r="AW22" i="2"/>
  <c r="AV23" i="2"/>
  <c r="AW23" i="2"/>
  <c r="AV24" i="2"/>
  <c r="AW24" i="2"/>
  <c r="AV25" i="2"/>
  <c r="AV27" i="2" s="1"/>
  <c r="AW25" i="2"/>
  <c r="AW27" i="2" s="1"/>
  <c r="AV26" i="2"/>
  <c r="AW26" i="2"/>
  <c r="AV28" i="2"/>
  <c r="AW28" i="2"/>
  <c r="AV29" i="2"/>
  <c r="AW29" i="2"/>
  <c r="AV30" i="2"/>
  <c r="AV31" i="2" s="1"/>
  <c r="AW30" i="2"/>
  <c r="AW31" i="2" s="1"/>
  <c r="AV32" i="2"/>
  <c r="AW32" i="2"/>
  <c r="AV33" i="2"/>
  <c r="AW33" i="2"/>
  <c r="AV34" i="2"/>
  <c r="AW34" i="2"/>
  <c r="AV35" i="2"/>
  <c r="AV38" i="2" s="1"/>
  <c r="AW35" i="2"/>
  <c r="AW38" i="2" s="1"/>
  <c r="AV36" i="2"/>
  <c r="AW36" i="2"/>
  <c r="AV37" i="2"/>
  <c r="AW37" i="2"/>
  <c r="AV39" i="2"/>
  <c r="AW39" i="2"/>
  <c r="AV40" i="2"/>
  <c r="AV44" i="2" s="1"/>
  <c r="AW40" i="2"/>
  <c r="AW44" i="2" s="1"/>
  <c r="AV41" i="2"/>
  <c r="AW41" i="2"/>
  <c r="AV42" i="2"/>
  <c r="AW42" i="2"/>
  <c r="AV43" i="2"/>
  <c r="AW43" i="2"/>
  <c r="AV45" i="2"/>
  <c r="AV48" i="2" s="1"/>
  <c r="AW45" i="2"/>
  <c r="AW48" i="2" s="1"/>
  <c r="AV46" i="2"/>
  <c r="AW46" i="2"/>
  <c r="AV47" i="2"/>
  <c r="AW47" i="2"/>
  <c r="AV49" i="2"/>
  <c r="AW49" i="2"/>
  <c r="AV50" i="2"/>
  <c r="AV54" i="2" s="1"/>
  <c r="AW50" i="2"/>
  <c r="AW54" i="2" s="1"/>
  <c r="AV51" i="2"/>
  <c r="AW51" i="2"/>
  <c r="AV52" i="2"/>
  <c r="AW52" i="2"/>
  <c r="AV53" i="2"/>
  <c r="AW53" i="2"/>
  <c r="AV55" i="2"/>
  <c r="AV56" i="2" s="1"/>
  <c r="AW55" i="2"/>
  <c r="AW56" i="2" s="1"/>
  <c r="AV57" i="2"/>
  <c r="AW57" i="2"/>
  <c r="AV58" i="2"/>
  <c r="AW58" i="2"/>
  <c r="AV59" i="2"/>
  <c r="AW59" i="2"/>
  <c r="AV60" i="2"/>
  <c r="AV64" i="2" s="1"/>
  <c r="AW60" i="2"/>
  <c r="AW64" i="2" s="1"/>
  <c r="AV61" i="2"/>
  <c r="AW61" i="2"/>
  <c r="AV62" i="2"/>
  <c r="AW62" i="2"/>
  <c r="AV63" i="2"/>
  <c r="AW63" i="2"/>
  <c r="AV65" i="2"/>
  <c r="AV66" i="2" s="1"/>
  <c r="AW65" i="2"/>
  <c r="AW66" i="2" s="1"/>
  <c r="AV67" i="2"/>
  <c r="AW67" i="2"/>
  <c r="AV68" i="2"/>
  <c r="AW68" i="2"/>
  <c r="AV69" i="2"/>
  <c r="AW69" i="2"/>
  <c r="AV70" i="2"/>
  <c r="AV73" i="2" s="1"/>
  <c r="AW70" i="2"/>
  <c r="AW73" i="2" s="1"/>
  <c r="AV71" i="2"/>
  <c r="AW71" i="2"/>
  <c r="AV72" i="2"/>
  <c r="AW72" i="2"/>
  <c r="AV74" i="2"/>
  <c r="AW74" i="2"/>
  <c r="AV75" i="2"/>
  <c r="AV76" i="2" s="1"/>
  <c r="AW75" i="2"/>
  <c r="AW76" i="2" s="1"/>
  <c r="AV77" i="2"/>
  <c r="AW77" i="2"/>
  <c r="AV78" i="2"/>
  <c r="AW78" i="2"/>
  <c r="AV79" i="2"/>
  <c r="AW79" i="2"/>
  <c r="AV80" i="2"/>
  <c r="AV82" i="2" s="1"/>
  <c r="AW80" i="2"/>
  <c r="AW82" i="2" s="1"/>
  <c r="AV81" i="2"/>
  <c r="AW81" i="2"/>
  <c r="AV83" i="2"/>
  <c r="AW83" i="2"/>
  <c r="AV84" i="2"/>
  <c r="AW84" i="2"/>
  <c r="AG50" i="2"/>
  <c r="AG53" i="2" s="1"/>
  <c r="AF50" i="2"/>
  <c r="AF51" i="2" s="1"/>
  <c r="AG25" i="2"/>
  <c r="AG26" i="2" s="1"/>
  <c r="AF25" i="2"/>
  <c r="AF27" i="2" s="1"/>
  <c r="AG60" i="2"/>
  <c r="AG61" i="2" s="1"/>
  <c r="AF60" i="2"/>
  <c r="AF61" i="2" s="1"/>
  <c r="AG55" i="2"/>
  <c r="AG57" i="2" s="1"/>
  <c r="AF55" i="2"/>
  <c r="AF57" i="2" s="1"/>
  <c r="AG65" i="2"/>
  <c r="AG67" i="2" s="1"/>
  <c r="AF65" i="2"/>
  <c r="AF67" i="2" s="1"/>
  <c r="AG15" i="2"/>
  <c r="AG17" i="2" s="1"/>
  <c r="AF15" i="2"/>
  <c r="AF17" i="2" s="1"/>
  <c r="AF6" i="2"/>
  <c r="AG6" i="2"/>
  <c r="AF7" i="2"/>
  <c r="AG7" i="2"/>
  <c r="AF8" i="2"/>
  <c r="AG8" i="2"/>
  <c r="AF9" i="2"/>
  <c r="AG9" i="2"/>
  <c r="AF10" i="2"/>
  <c r="AF12" i="2" s="1"/>
  <c r="AG10" i="2"/>
  <c r="AG13" i="2" s="1"/>
  <c r="AF20" i="2"/>
  <c r="AF21" i="2" s="1"/>
  <c r="AG20" i="2"/>
  <c r="AG21" i="2" s="1"/>
  <c r="AF30" i="2"/>
  <c r="AF31" i="2" s="1"/>
  <c r="AG30" i="2"/>
  <c r="AG33" i="2" s="1"/>
  <c r="AF35" i="2"/>
  <c r="AF37" i="2" s="1"/>
  <c r="AG35" i="2"/>
  <c r="AG37" i="2" s="1"/>
  <c r="AF40" i="2"/>
  <c r="AF41" i="2" s="1"/>
  <c r="AG40" i="2"/>
  <c r="AG41" i="2" s="1"/>
  <c r="AF45" i="2"/>
  <c r="AF46" i="2" s="1"/>
  <c r="AG45" i="2"/>
  <c r="AG49" i="2" s="1"/>
  <c r="AF70" i="2"/>
  <c r="AF72" i="2" s="1"/>
  <c r="AG70" i="2"/>
  <c r="AG73" i="2" s="1"/>
  <c r="AF75" i="2"/>
  <c r="AF77" i="2" s="1"/>
  <c r="AG75" i="2"/>
  <c r="AG77" i="2" s="1"/>
  <c r="AF80" i="2"/>
  <c r="AF81" i="2" s="1"/>
  <c r="AG80" i="2"/>
  <c r="AG81" i="2" s="1"/>
  <c r="BK84" i="2"/>
  <c r="BJ84" i="2"/>
  <c r="BK83" i="2"/>
  <c r="BJ83" i="2"/>
  <c r="BK82" i="2"/>
  <c r="BJ82" i="2"/>
  <c r="BK80" i="2"/>
  <c r="BK81" i="2" s="1"/>
  <c r="BJ80" i="2"/>
  <c r="BJ81" i="2" s="1"/>
  <c r="BK78" i="2"/>
  <c r="BJ78" i="2"/>
  <c r="BK77" i="2"/>
  <c r="BJ77" i="2"/>
  <c r="BK76" i="2"/>
  <c r="BJ76" i="2"/>
  <c r="BK75" i="2"/>
  <c r="BK79" i="2" s="1"/>
  <c r="BJ75" i="2"/>
  <c r="BJ79" i="2" s="1"/>
  <c r="BK74" i="2"/>
  <c r="BJ74" i="2"/>
  <c r="BK72" i="2"/>
  <c r="BJ72" i="2"/>
  <c r="BK71" i="2"/>
  <c r="BJ71" i="2"/>
  <c r="BK70" i="2"/>
  <c r="BK73" i="2" s="1"/>
  <c r="BJ70" i="2"/>
  <c r="BJ73" i="2" s="1"/>
  <c r="BK69" i="2"/>
  <c r="BJ69" i="2"/>
  <c r="BK68" i="2"/>
  <c r="BJ68" i="2"/>
  <c r="BK66" i="2"/>
  <c r="BJ66" i="2"/>
  <c r="BK65" i="2"/>
  <c r="BK67" i="2" s="1"/>
  <c r="BJ65" i="2"/>
  <c r="BJ67" i="2" s="1"/>
  <c r="BK64" i="2"/>
  <c r="BJ64" i="2"/>
  <c r="BK62" i="2"/>
  <c r="BJ62" i="2"/>
  <c r="BK61" i="2"/>
  <c r="BJ61" i="2"/>
  <c r="BK60" i="2"/>
  <c r="BK63" i="2" s="1"/>
  <c r="BJ60" i="2"/>
  <c r="BJ63" i="2" s="1"/>
  <c r="BK59" i="2"/>
  <c r="BJ59" i="2"/>
  <c r="BK57" i="2"/>
  <c r="BJ57" i="2"/>
  <c r="BK56" i="2"/>
  <c r="BJ56" i="2"/>
  <c r="BK55" i="2"/>
  <c r="BK58" i="2" s="1"/>
  <c r="BJ55" i="2"/>
  <c r="BJ58" i="2" s="1"/>
  <c r="BK53" i="2"/>
  <c r="BJ53" i="2"/>
  <c r="BK52" i="2"/>
  <c r="BJ52" i="2"/>
  <c r="BK51" i="2"/>
  <c r="BJ51" i="2"/>
  <c r="BK50" i="2"/>
  <c r="BK54" i="2" s="1"/>
  <c r="BJ50" i="2"/>
  <c r="BJ54" i="2" s="1"/>
  <c r="BK49" i="2"/>
  <c r="BJ49" i="2"/>
  <c r="BK48" i="2"/>
  <c r="BJ48" i="2"/>
  <c r="BK46" i="2"/>
  <c r="BJ46" i="2"/>
  <c r="BK45" i="2"/>
  <c r="BK47" i="2" s="1"/>
  <c r="BJ45" i="2"/>
  <c r="BJ47" i="2" s="1"/>
  <c r="BK43" i="2"/>
  <c r="BJ43" i="2"/>
  <c r="BK42" i="2"/>
  <c r="BJ42" i="2"/>
  <c r="BK41" i="2"/>
  <c r="BJ41" i="2"/>
  <c r="BK40" i="2"/>
  <c r="BK44" i="2" s="1"/>
  <c r="BJ40" i="2"/>
  <c r="BJ44" i="2" s="1"/>
  <c r="BK39" i="2"/>
  <c r="BJ39" i="2"/>
  <c r="BK37" i="2"/>
  <c r="BJ37" i="2"/>
  <c r="BK36" i="2"/>
  <c r="BJ36" i="2"/>
  <c r="BK35" i="2"/>
  <c r="BK38" i="2" s="1"/>
  <c r="BJ35" i="2"/>
  <c r="BJ38" i="2" s="1"/>
  <c r="BK34" i="2"/>
  <c r="BJ34" i="2"/>
  <c r="BK33" i="2"/>
  <c r="BJ33" i="2"/>
  <c r="BK32" i="2"/>
  <c r="BJ32" i="2"/>
  <c r="BK30" i="2"/>
  <c r="BK31" i="2" s="1"/>
  <c r="BJ30" i="2"/>
  <c r="BJ31" i="2" s="1"/>
  <c r="BK29" i="2"/>
  <c r="BJ29" i="2"/>
  <c r="BK28" i="2"/>
  <c r="BJ28" i="2"/>
  <c r="BK26" i="2"/>
  <c r="BJ26" i="2"/>
  <c r="BK25" i="2"/>
  <c r="BK27" i="2" s="1"/>
  <c r="BJ25" i="2"/>
  <c r="BJ27" i="2" s="1"/>
  <c r="BK24" i="2"/>
  <c r="BJ24" i="2"/>
  <c r="BK22" i="2"/>
  <c r="BJ22" i="2"/>
  <c r="BK21" i="2"/>
  <c r="BJ21" i="2"/>
  <c r="BK20" i="2"/>
  <c r="BK23" i="2" s="1"/>
  <c r="BJ20" i="2"/>
  <c r="BJ23" i="2" s="1"/>
  <c r="BK19" i="2"/>
  <c r="BJ19" i="2"/>
  <c r="BK18" i="2"/>
  <c r="BJ18" i="2"/>
  <c r="BK16" i="2"/>
  <c r="BJ16" i="2"/>
  <c r="BK15" i="2"/>
  <c r="BK17" i="2" s="1"/>
  <c r="BJ15" i="2"/>
  <c r="BJ17" i="2" s="1"/>
  <c r="BK13" i="2"/>
  <c r="BJ13" i="2"/>
  <c r="BK12" i="2"/>
  <c r="BJ12" i="2"/>
  <c r="BK11" i="2"/>
  <c r="BJ11" i="2"/>
  <c r="BK10" i="2"/>
  <c r="BK14" i="2" s="1"/>
  <c r="BJ10" i="2"/>
  <c r="BJ14" i="2" s="1"/>
  <c r="BK9" i="2"/>
  <c r="BJ9" i="2"/>
  <c r="BK8" i="2"/>
  <c r="BJ8" i="2"/>
  <c r="BK6" i="2"/>
  <c r="BJ6" i="2"/>
  <c r="BK5" i="2"/>
  <c r="BK7" i="2" s="1"/>
  <c r="BJ5" i="2"/>
  <c r="BJ7" i="2" s="1"/>
  <c r="BA84" i="2"/>
  <c r="AZ84" i="2"/>
  <c r="BA83" i="2"/>
  <c r="AZ83" i="2"/>
  <c r="BA82" i="2"/>
  <c r="AZ82" i="2"/>
  <c r="BA80" i="2"/>
  <c r="BA81" i="2" s="1"/>
  <c r="AZ80" i="2"/>
  <c r="AZ81" i="2" s="1"/>
  <c r="BA79" i="2"/>
  <c r="AZ79" i="2"/>
  <c r="BA78" i="2"/>
  <c r="AZ78" i="2"/>
  <c r="BA76" i="2"/>
  <c r="AZ76" i="2"/>
  <c r="BA75" i="2"/>
  <c r="BA77" i="2" s="1"/>
  <c r="AZ75" i="2"/>
  <c r="AZ77" i="2" s="1"/>
  <c r="BA74" i="2"/>
  <c r="AZ74" i="2"/>
  <c r="BA73" i="2"/>
  <c r="AZ73" i="2"/>
  <c r="BA72" i="2"/>
  <c r="AZ72" i="2"/>
  <c r="BA70" i="2"/>
  <c r="BA71" i="2" s="1"/>
  <c r="AZ70" i="2"/>
  <c r="AZ71" i="2" s="1"/>
  <c r="BA69" i="2"/>
  <c r="AZ69" i="2"/>
  <c r="BA68" i="2"/>
  <c r="AZ68" i="2"/>
  <c r="BA66" i="2"/>
  <c r="AZ66" i="2"/>
  <c r="BA65" i="2"/>
  <c r="BA67" i="2" s="1"/>
  <c r="AZ65" i="2"/>
  <c r="AZ67" i="2" s="1"/>
  <c r="BA64" i="2"/>
  <c r="AZ64" i="2"/>
  <c r="BA63" i="2"/>
  <c r="AZ63" i="2"/>
  <c r="BA62" i="2"/>
  <c r="AZ62" i="2"/>
  <c r="BA60" i="2"/>
  <c r="BA61" i="2" s="1"/>
  <c r="AZ60" i="2"/>
  <c r="AZ61" i="2" s="1"/>
  <c r="BA59" i="2"/>
  <c r="AZ59" i="2"/>
  <c r="BA57" i="2"/>
  <c r="AZ57" i="2"/>
  <c r="BA56" i="2"/>
  <c r="AZ56" i="2"/>
  <c r="BA55" i="2"/>
  <c r="BA58" i="2" s="1"/>
  <c r="AZ55" i="2"/>
  <c r="AZ58" i="2" s="1"/>
  <c r="BA54" i="2"/>
  <c r="AZ54" i="2"/>
  <c r="BA53" i="2"/>
  <c r="AZ53" i="2"/>
  <c r="BA51" i="2"/>
  <c r="AZ51" i="2"/>
  <c r="BA50" i="2"/>
  <c r="BA52" i="2" s="1"/>
  <c r="AZ50" i="2"/>
  <c r="AZ52" i="2" s="1"/>
  <c r="BA49" i="2"/>
  <c r="AZ49" i="2"/>
  <c r="BA48" i="2"/>
  <c r="AZ48" i="2"/>
  <c r="BA47" i="2"/>
  <c r="AZ47" i="2"/>
  <c r="BA45" i="2"/>
  <c r="BA46" i="2" s="1"/>
  <c r="AZ45" i="2"/>
  <c r="AZ46" i="2" s="1"/>
  <c r="BA44" i="2"/>
  <c r="AZ44" i="2"/>
  <c r="BA43" i="2"/>
  <c r="AZ43" i="2"/>
  <c r="BA42" i="2"/>
  <c r="AZ42" i="2"/>
  <c r="BA40" i="2"/>
  <c r="BA41" i="2" s="1"/>
  <c r="AZ40" i="2"/>
  <c r="AZ41" i="2" s="1"/>
  <c r="BA39" i="2"/>
  <c r="AZ39" i="2"/>
  <c r="BA38" i="2"/>
  <c r="AZ38" i="2"/>
  <c r="BA37" i="2"/>
  <c r="AZ37" i="2"/>
  <c r="BA35" i="2"/>
  <c r="BA36" i="2" s="1"/>
  <c r="AZ35" i="2"/>
  <c r="AZ36" i="2" s="1"/>
  <c r="BA34" i="2"/>
  <c r="AZ34" i="2"/>
  <c r="BA32" i="2"/>
  <c r="AZ32" i="2"/>
  <c r="BA31" i="2"/>
  <c r="AZ31" i="2"/>
  <c r="BA30" i="2"/>
  <c r="BA33" i="2" s="1"/>
  <c r="AZ30" i="2"/>
  <c r="AZ33" i="2" s="1"/>
  <c r="BA29" i="2"/>
  <c r="AZ29" i="2"/>
  <c r="BA27" i="2"/>
  <c r="AZ27" i="2"/>
  <c r="BA26" i="2"/>
  <c r="AZ26" i="2"/>
  <c r="BA25" i="2"/>
  <c r="BA28" i="2" s="1"/>
  <c r="AZ25" i="2"/>
  <c r="AZ28" i="2" s="1"/>
  <c r="BA24" i="2"/>
  <c r="AZ24" i="2"/>
  <c r="BA23" i="2"/>
  <c r="AZ23" i="2"/>
  <c r="BA22" i="2"/>
  <c r="AZ22" i="2"/>
  <c r="BA20" i="2"/>
  <c r="BA21" i="2" s="1"/>
  <c r="AZ20" i="2"/>
  <c r="AZ21" i="2" s="1"/>
  <c r="BA19" i="2"/>
  <c r="AZ19" i="2"/>
  <c r="BA17" i="2"/>
  <c r="AZ17" i="2"/>
  <c r="BA16" i="2"/>
  <c r="AZ16" i="2"/>
  <c r="BA15" i="2"/>
  <c r="BA18" i="2" s="1"/>
  <c r="AZ15" i="2"/>
  <c r="AZ18" i="2" s="1"/>
  <c r="BA14" i="2"/>
  <c r="AZ14" i="2"/>
  <c r="BA13" i="2"/>
  <c r="AZ13" i="2"/>
  <c r="BA11" i="2"/>
  <c r="AZ11" i="2"/>
  <c r="BA10" i="2"/>
  <c r="BA12" i="2" s="1"/>
  <c r="AZ10" i="2"/>
  <c r="AZ12" i="2" s="1"/>
  <c r="BA9" i="2"/>
  <c r="AZ9" i="2"/>
  <c r="BA7" i="2"/>
  <c r="AZ7" i="2"/>
  <c r="BA6" i="2"/>
  <c r="AZ6" i="2"/>
  <c r="BA5" i="2"/>
  <c r="BA8" i="2" s="1"/>
  <c r="AZ5" i="2"/>
  <c r="AZ8" i="2" s="1"/>
  <c r="AA5" i="2"/>
  <c r="AA6" i="2" s="1"/>
  <c r="AA10" i="2"/>
  <c r="AA13" i="2" s="1"/>
  <c r="AA15" i="2"/>
  <c r="AA16" i="2" s="1"/>
  <c r="AA20" i="2"/>
  <c r="AA21" i="2" s="1"/>
  <c r="AA25" i="2"/>
  <c r="AA29" i="2" s="1"/>
  <c r="AA30" i="2"/>
  <c r="AA32" i="2" s="1"/>
  <c r="AA35" i="2"/>
  <c r="AA37" i="2" s="1"/>
  <c r="AA40" i="2"/>
  <c r="AA41" i="2" s="1"/>
  <c r="AA45" i="2"/>
  <c r="AA46" i="2" s="1"/>
  <c r="AA50" i="2"/>
  <c r="AA53" i="2" s="1"/>
  <c r="AA55" i="2"/>
  <c r="AA56" i="2" s="1"/>
  <c r="AA60" i="2"/>
  <c r="AA61" i="2" s="1"/>
  <c r="AA65" i="2"/>
  <c r="AA69" i="2" s="1"/>
  <c r="AA70" i="2"/>
  <c r="AA72" i="2" s="1"/>
  <c r="AA75" i="2"/>
  <c r="AA77" i="2" s="1"/>
  <c r="AA80" i="2"/>
  <c r="AA82" i="2" s="1"/>
  <c r="Z55" i="2"/>
  <c r="Z59" i="2" s="1"/>
  <c r="Z60" i="2"/>
  <c r="Z61" i="2" s="1"/>
  <c r="Z65" i="2"/>
  <c r="Z67" i="2" s="1"/>
  <c r="Z70" i="2"/>
  <c r="Z74" i="2" s="1"/>
  <c r="Z75" i="2"/>
  <c r="Z77" i="2" s="1"/>
  <c r="Z80" i="2"/>
  <c r="Z83" i="2" s="1"/>
  <c r="Z50" i="2"/>
  <c r="Z51" i="2" s="1"/>
  <c r="Z5" i="2"/>
  <c r="Z6" i="2" s="1"/>
  <c r="Z10" i="2"/>
  <c r="Z13" i="2" s="1"/>
  <c r="Z15" i="2"/>
  <c r="Z16" i="2" s="1"/>
  <c r="Z20" i="2"/>
  <c r="Z21" i="2" s="1"/>
  <c r="Z25" i="2"/>
  <c r="Z29" i="2" s="1"/>
  <c r="Z30" i="2"/>
  <c r="Z31" i="2" s="1"/>
  <c r="Z35" i="2"/>
  <c r="Z37" i="2" s="1"/>
  <c r="Z40" i="2"/>
  <c r="Z41" i="2" s="1"/>
  <c r="Z45" i="2"/>
  <c r="Z46" i="2" s="1"/>
  <c r="CO131" i="8"/>
  <c r="CO128" i="8"/>
  <c r="CO85" i="8"/>
  <c r="CO84" i="8"/>
  <c r="CO83" i="8"/>
  <c r="CO82" i="8"/>
  <c r="CO86" i="8" s="1"/>
  <c r="CO81" i="8"/>
  <c r="CO80" i="8"/>
  <c r="CO79" i="8"/>
  <c r="CO77" i="8"/>
  <c r="CO78" i="8" s="1"/>
  <c r="CO75" i="8"/>
  <c r="CO74" i="8"/>
  <c r="CO73" i="8"/>
  <c r="CO72" i="8"/>
  <c r="CO76" i="8" s="1"/>
  <c r="CO70" i="8"/>
  <c r="CO68" i="8"/>
  <c r="CO67" i="8"/>
  <c r="CO66" i="8"/>
  <c r="CO69" i="8" s="1"/>
  <c r="CO64" i="8"/>
  <c r="CO63" i="8"/>
  <c r="CO62" i="8"/>
  <c r="CO61" i="8"/>
  <c r="CO65" i="8" s="1"/>
  <c r="CO60" i="8"/>
  <c r="CO59" i="8"/>
  <c r="CO57" i="8"/>
  <c r="CO56" i="8"/>
  <c r="CO58" i="8" s="1"/>
  <c r="CO54" i="8"/>
  <c r="CO53" i="8"/>
  <c r="CO52" i="8"/>
  <c r="CO51" i="8"/>
  <c r="CO55" i="8" s="1"/>
  <c r="CO49" i="8"/>
  <c r="CO48" i="8"/>
  <c r="CO47" i="8"/>
  <c r="CO45" i="8"/>
  <c r="CO46" i="8" s="1"/>
  <c r="CO44" i="8"/>
  <c r="CO42" i="8"/>
  <c r="CO41" i="8"/>
  <c r="CO40" i="8"/>
  <c r="CO43" i="8" s="1"/>
  <c r="CO39" i="8"/>
  <c r="CO38" i="8"/>
  <c r="CO36" i="8"/>
  <c r="CO35" i="8"/>
  <c r="CO37" i="8" s="1"/>
  <c r="CO34" i="8"/>
  <c r="CO33" i="8"/>
  <c r="CO31" i="8"/>
  <c r="CO30" i="8"/>
  <c r="CO32" i="8" s="1"/>
  <c r="CO29" i="8"/>
  <c r="CO27" i="8"/>
  <c r="CO26" i="8"/>
  <c r="CO25" i="8"/>
  <c r="CO28" i="8" s="1"/>
  <c r="CO24" i="8"/>
  <c r="CO23" i="8"/>
  <c r="CO21" i="8"/>
  <c r="CO20" i="8"/>
  <c r="CO22" i="8" s="1"/>
  <c r="CO19" i="8"/>
  <c r="CO18" i="8"/>
  <c r="CO17" i="8"/>
  <c r="CO15" i="8"/>
  <c r="CO16" i="8" s="1"/>
  <c r="CO14" i="8"/>
  <c r="CO13" i="8"/>
  <c r="CO11" i="8"/>
  <c r="CO10" i="8"/>
  <c r="CO12" i="8" s="1"/>
  <c r="CO9" i="8"/>
  <c r="CO8" i="8"/>
  <c r="CO6" i="8"/>
  <c r="CO5" i="8"/>
  <c r="CO7" i="8" s="1"/>
  <c r="BI131" i="8"/>
  <c r="BI128" i="8"/>
  <c r="BI85" i="8"/>
  <c r="BI84" i="8"/>
  <c r="BI83" i="8"/>
  <c r="BI82" i="8"/>
  <c r="BI86" i="8" s="1"/>
  <c r="BI81" i="8"/>
  <c r="BI80" i="8"/>
  <c r="BI78" i="8"/>
  <c r="BI77" i="8"/>
  <c r="BI79" i="8" s="1"/>
  <c r="BI75" i="8"/>
  <c r="BI74" i="8"/>
  <c r="BI73" i="8"/>
  <c r="BI72" i="8"/>
  <c r="BI76" i="8" s="1"/>
  <c r="BI71" i="8"/>
  <c r="BI70" i="8"/>
  <c r="BI68" i="8"/>
  <c r="BI67" i="8"/>
  <c r="BI66" i="8"/>
  <c r="BI69" i="8" s="1"/>
  <c r="BI65" i="8"/>
  <c r="BI64" i="8"/>
  <c r="BI62" i="8"/>
  <c r="BI61" i="8"/>
  <c r="BI63" i="8" s="1"/>
  <c r="BI59" i="8"/>
  <c r="BI58" i="8"/>
  <c r="BI57" i="8"/>
  <c r="BI56" i="8"/>
  <c r="BI60" i="8" s="1"/>
  <c r="BI55" i="8"/>
  <c r="BI54" i="8"/>
  <c r="BI53" i="8"/>
  <c r="BI51" i="8"/>
  <c r="BI52" i="8" s="1"/>
  <c r="BI46" i="8"/>
  <c r="BI45" i="8"/>
  <c r="BI47" i="8" s="1"/>
  <c r="BI43" i="8"/>
  <c r="BI42" i="8"/>
  <c r="BI41" i="8"/>
  <c r="BI40" i="8"/>
  <c r="BI44" i="8" s="1"/>
  <c r="BI38" i="8"/>
  <c r="BI37" i="8"/>
  <c r="BI36" i="8"/>
  <c r="BI35" i="8"/>
  <c r="BI39" i="8" s="1"/>
  <c r="BI34" i="8"/>
  <c r="BI32" i="8"/>
  <c r="BI31" i="8"/>
  <c r="BI30" i="8"/>
  <c r="BI33" i="8" s="1"/>
  <c r="BI28" i="8"/>
  <c r="BI27" i="8"/>
  <c r="BI26" i="8"/>
  <c r="BI25" i="8"/>
  <c r="BI29" i="8" s="1"/>
  <c r="BI24" i="8"/>
  <c r="BI23" i="8"/>
  <c r="BI22" i="8"/>
  <c r="BI20" i="8"/>
  <c r="BI21" i="8" s="1"/>
  <c r="BI19" i="8"/>
  <c r="BI18" i="8"/>
  <c r="BI16" i="8"/>
  <c r="BI15" i="8"/>
  <c r="BI17" i="8" s="1"/>
  <c r="BI13" i="8"/>
  <c r="BI12" i="8"/>
  <c r="BI11" i="8"/>
  <c r="BI10" i="8"/>
  <c r="BI14" i="8" s="1"/>
  <c r="BI9" i="8"/>
  <c r="BI7" i="8"/>
  <c r="BI6" i="8"/>
  <c r="BI5" i="8"/>
  <c r="BI8" i="8" s="1"/>
  <c r="BN131" i="8"/>
  <c r="BB82" i="8"/>
  <c r="BB86" i="8" s="1"/>
  <c r="BB77" i="8"/>
  <c r="BB78" i="8" s="1"/>
  <c r="BB72" i="8"/>
  <c r="BB76" i="8" s="1"/>
  <c r="BB71" i="8"/>
  <c r="BB66" i="8"/>
  <c r="BB70" i="8" s="1"/>
  <c r="BB61" i="8"/>
  <c r="BB62" i="8" s="1"/>
  <c r="BB56" i="8"/>
  <c r="BB57" i="8" s="1"/>
  <c r="BB51" i="8"/>
  <c r="BB54" i="8" s="1"/>
  <c r="BB45" i="8"/>
  <c r="BB46" i="8" s="1"/>
  <c r="BB40" i="8"/>
  <c r="BB43" i="8" s="1"/>
  <c r="BB35" i="8"/>
  <c r="BB36" i="8" s="1"/>
  <c r="BB30" i="8"/>
  <c r="BB34" i="8" s="1"/>
  <c r="BB25" i="8"/>
  <c r="BB29" i="8" s="1"/>
  <c r="BB20" i="8"/>
  <c r="BB22" i="8" s="1"/>
  <c r="BB15" i="8"/>
  <c r="BB19" i="8" s="1"/>
  <c r="BB10" i="8"/>
  <c r="BB11" i="8" s="1"/>
  <c r="BB5" i="8"/>
  <c r="BB9" i="8" s="1"/>
  <c r="AU131" i="8"/>
  <c r="AU128" i="8"/>
  <c r="AU5" i="8"/>
  <c r="AU9" i="8" s="1"/>
  <c r="AU6" i="8"/>
  <c r="AU7" i="8"/>
  <c r="AU8" i="8"/>
  <c r="AU10" i="8"/>
  <c r="AU14" i="8" s="1"/>
  <c r="AU11" i="8"/>
  <c r="AU12" i="8"/>
  <c r="AU13" i="8"/>
  <c r="AU15" i="8"/>
  <c r="AU16" i="8" s="1"/>
  <c r="AU17" i="8"/>
  <c r="AU18" i="8"/>
  <c r="AU19" i="8"/>
  <c r="AU20" i="8"/>
  <c r="AU24" i="8" s="1"/>
  <c r="AU21" i="8"/>
  <c r="AU22" i="8"/>
  <c r="AU23" i="8"/>
  <c r="AU25" i="8"/>
  <c r="AU28" i="8" s="1"/>
  <c r="AU26" i="8"/>
  <c r="AU27" i="8"/>
  <c r="AU29" i="8"/>
  <c r="AU30" i="8"/>
  <c r="AU32" i="8" s="1"/>
  <c r="AU31" i="8"/>
  <c r="AU33" i="8"/>
  <c r="AU34" i="8"/>
  <c r="AU35" i="8"/>
  <c r="AU38" i="8" s="1"/>
  <c r="AU36" i="8"/>
  <c r="AU37" i="8"/>
  <c r="AU39" i="8"/>
  <c r="AU40" i="8"/>
  <c r="AU42" i="8" s="1"/>
  <c r="AU41" i="8"/>
  <c r="AU43" i="8"/>
  <c r="AU44" i="8"/>
  <c r="AU45" i="8"/>
  <c r="AU46" i="8"/>
  <c r="AU47" i="8"/>
  <c r="AU51" i="8"/>
  <c r="AU55" i="8" s="1"/>
  <c r="AU52" i="8"/>
  <c r="AU53" i="8"/>
  <c r="AU54" i="8"/>
  <c r="AU56" i="8"/>
  <c r="AU57" i="8" s="1"/>
  <c r="AU58" i="8"/>
  <c r="AU59" i="8"/>
  <c r="AU60" i="8"/>
  <c r="AU61" i="8"/>
  <c r="AU65" i="8" s="1"/>
  <c r="AU62" i="8"/>
  <c r="AU63" i="8"/>
  <c r="AU64" i="8"/>
  <c r="AU66" i="8"/>
  <c r="AU71" i="8" s="1"/>
  <c r="AU67" i="8"/>
  <c r="AU68" i="8"/>
  <c r="AU69" i="8"/>
  <c r="AU70" i="8"/>
  <c r="AU72" i="8"/>
  <c r="AU74" i="8" s="1"/>
  <c r="AU73" i="8"/>
  <c r="AU75" i="8"/>
  <c r="AU76" i="8"/>
  <c r="AU77" i="8"/>
  <c r="AU80" i="8" s="1"/>
  <c r="AU78" i="8"/>
  <c r="AU79" i="8"/>
  <c r="AU81" i="8"/>
  <c r="AU82" i="8"/>
  <c r="AU83" i="8" s="1"/>
  <c r="AU84" i="8"/>
  <c r="AU85" i="8"/>
  <c r="AU86" i="8"/>
  <c r="BU5" i="8"/>
  <c r="BU9" i="8" s="1"/>
  <c r="BU10" i="8"/>
  <c r="BU13" i="8" s="1"/>
  <c r="BU15" i="8"/>
  <c r="BU19" i="8" s="1"/>
  <c r="BU20" i="8"/>
  <c r="BU21" i="8" s="1"/>
  <c r="BU25" i="8"/>
  <c r="BU29" i="8" s="1"/>
  <c r="BU30" i="8"/>
  <c r="BU31" i="8" s="1"/>
  <c r="BU35" i="8"/>
  <c r="BU37" i="8" s="1"/>
  <c r="BU40" i="8"/>
  <c r="BU44" i="8" s="1"/>
  <c r="BU45" i="8"/>
  <c r="BU46" i="8" s="1"/>
  <c r="BU50" i="8"/>
  <c r="BU51" i="8"/>
  <c r="BU55" i="8" s="1"/>
  <c r="BU56" i="8"/>
  <c r="BU57" i="8" s="1"/>
  <c r="BU61" i="8"/>
  <c r="BU63" i="8" s="1"/>
  <c r="BU66" i="8"/>
  <c r="BU68" i="8" s="1"/>
  <c r="BU71" i="8"/>
  <c r="BU72" i="8"/>
  <c r="BU73" i="8" s="1"/>
  <c r="BU77" i="8"/>
  <c r="BU79" i="8" s="1"/>
  <c r="BU82" i="8"/>
  <c r="BU83" i="8" s="1"/>
  <c r="CI5" i="8"/>
  <c r="CI6" i="8" s="1"/>
  <c r="CI10" i="8"/>
  <c r="CI13" i="8" s="1"/>
  <c r="CI15" i="8"/>
  <c r="CI16" i="8" s="1"/>
  <c r="CI20" i="8"/>
  <c r="CI21" i="8" s="1"/>
  <c r="CI25" i="8"/>
  <c r="CI29" i="8" s="1"/>
  <c r="CI30" i="8"/>
  <c r="CI32" i="8" s="1"/>
  <c r="CI35" i="8"/>
  <c r="CI37" i="8" s="1"/>
  <c r="CI40" i="8"/>
  <c r="CI41" i="8" s="1"/>
  <c r="CI45" i="8"/>
  <c r="CI46" i="8" s="1"/>
  <c r="CI51" i="8"/>
  <c r="CI52" i="8" s="1"/>
  <c r="CI56" i="8"/>
  <c r="CI57" i="8" s="1"/>
  <c r="CI61" i="8"/>
  <c r="CI64" i="8" s="1"/>
  <c r="CI66" i="8"/>
  <c r="CI71" i="8" s="1"/>
  <c r="CI72" i="8"/>
  <c r="CI73" i="8" s="1"/>
  <c r="CI77" i="8"/>
  <c r="CI81" i="8" s="1"/>
  <c r="CI82" i="8"/>
  <c r="CI83" i="8" s="1"/>
  <c r="BZ82" i="8"/>
  <c r="BZ86" i="8" s="1"/>
  <c r="BZ77" i="8"/>
  <c r="BZ78" i="8" s="1"/>
  <c r="BZ72" i="8"/>
  <c r="BZ73" i="8" s="1"/>
  <c r="BZ66" i="8"/>
  <c r="BZ69" i="8" s="1"/>
  <c r="BZ61" i="8"/>
  <c r="BZ64" i="8" s="1"/>
  <c r="BZ56" i="8"/>
  <c r="BZ60" i="8" s="1"/>
  <c r="BZ51" i="8"/>
  <c r="BZ52" i="8" s="1"/>
  <c r="BZ45" i="8"/>
  <c r="BZ46" i="8" s="1"/>
  <c r="BZ40" i="8"/>
  <c r="BZ43" i="8" s="1"/>
  <c r="BZ35" i="8"/>
  <c r="BZ36" i="8" s="1"/>
  <c r="BZ30" i="8"/>
  <c r="BZ32" i="8" s="1"/>
  <c r="BZ25" i="8"/>
  <c r="BZ26" i="8" s="1"/>
  <c r="BZ20" i="8"/>
  <c r="BZ21" i="8" s="1"/>
  <c r="BZ15" i="8"/>
  <c r="BZ19" i="8" s="1"/>
  <c r="BZ10" i="8"/>
  <c r="BZ14" i="8" s="1"/>
  <c r="BZ5" i="8"/>
  <c r="BZ6" i="8" s="1"/>
  <c r="BN86" i="8"/>
  <c r="BN85" i="8"/>
  <c r="BN83" i="8"/>
  <c r="BN82" i="8"/>
  <c r="BN84" i="8" s="1"/>
  <c r="BN80" i="8"/>
  <c r="BN79" i="8"/>
  <c r="BN78" i="8"/>
  <c r="BN77" i="8"/>
  <c r="BN81" i="8" s="1"/>
  <c r="BN76" i="8"/>
  <c r="BN74" i="8"/>
  <c r="BN73" i="8"/>
  <c r="BN72" i="8"/>
  <c r="BN75" i="8" s="1"/>
  <c r="BN69" i="8"/>
  <c r="BN68" i="8"/>
  <c r="BN67" i="8"/>
  <c r="BN66" i="8"/>
  <c r="BN70" i="8" s="1"/>
  <c r="BN65" i="8"/>
  <c r="BN64" i="8"/>
  <c r="BN63" i="8"/>
  <c r="BN61" i="8"/>
  <c r="BN62" i="8" s="1"/>
  <c r="BN60" i="8"/>
  <c r="BN58" i="8"/>
  <c r="BN57" i="8"/>
  <c r="BN56" i="8"/>
  <c r="BN59" i="8" s="1"/>
  <c r="BN55" i="8"/>
  <c r="BN53" i="8"/>
  <c r="BN52" i="8"/>
  <c r="BN51" i="8"/>
  <c r="BN54" i="8" s="1"/>
  <c r="BN49" i="8"/>
  <c r="BN48" i="8"/>
  <c r="BN47" i="8"/>
  <c r="BN46" i="8"/>
  <c r="BN45" i="8"/>
  <c r="BN128" i="8" s="1"/>
  <c r="BN44" i="8"/>
  <c r="BN42" i="8"/>
  <c r="BN41" i="8"/>
  <c r="BN40" i="8"/>
  <c r="BN43" i="8" s="1"/>
  <c r="BN39" i="8"/>
  <c r="BN38" i="8"/>
  <c r="BN37" i="8"/>
  <c r="BN35" i="8"/>
  <c r="BN36" i="8" s="1"/>
  <c r="BN33" i="8"/>
  <c r="BN32" i="8"/>
  <c r="BN31" i="8"/>
  <c r="BN30" i="8"/>
  <c r="BN34" i="8" s="1"/>
  <c r="BN29" i="8"/>
  <c r="BN28" i="8"/>
  <c r="BN27" i="8"/>
  <c r="BN25" i="8"/>
  <c r="BN26" i="8" s="1"/>
  <c r="BN23" i="8"/>
  <c r="BN22" i="8"/>
  <c r="BN21" i="8"/>
  <c r="BN20" i="8"/>
  <c r="BN24" i="8" s="1"/>
  <c r="BN19" i="8"/>
  <c r="BN18" i="8"/>
  <c r="BN16" i="8"/>
  <c r="BN15" i="8"/>
  <c r="BN17" i="8" s="1"/>
  <c r="BN14" i="8"/>
  <c r="BN13" i="8"/>
  <c r="BN12" i="8"/>
  <c r="BN10" i="8"/>
  <c r="BN11" i="8" s="1"/>
  <c r="BN9" i="8"/>
  <c r="BN8" i="8"/>
  <c r="BN7" i="8"/>
  <c r="BN5" i="8"/>
  <c r="BN6" i="8" s="1"/>
  <c r="AK5" i="8"/>
  <c r="AK7" i="8" s="1"/>
  <c r="AK10" i="8"/>
  <c r="AK13" i="8" s="1"/>
  <c r="AK15" i="8"/>
  <c r="AK16" i="8" s="1"/>
  <c r="AK20" i="8"/>
  <c r="AK21" i="8" s="1"/>
  <c r="AK25" i="8"/>
  <c r="AK26" i="8" s="1"/>
  <c r="AK30" i="8"/>
  <c r="AK31" i="8" s="1"/>
  <c r="AK35" i="8"/>
  <c r="AK37" i="8" s="1"/>
  <c r="AK40" i="8"/>
  <c r="AK43" i="8" s="1"/>
  <c r="AK45" i="8"/>
  <c r="AK47" i="8" s="1"/>
  <c r="AK51" i="8"/>
  <c r="AK54" i="8" s="1"/>
  <c r="AK56" i="8"/>
  <c r="AK57" i="8" s="1"/>
  <c r="AK61" i="8"/>
  <c r="AK62" i="8" s="1"/>
  <c r="AK66" i="8"/>
  <c r="AK68" i="8" s="1"/>
  <c r="AK72" i="8"/>
  <c r="AK73" i="8" s="1"/>
  <c r="AK77" i="8"/>
  <c r="AK79" i="8" s="1"/>
  <c r="AK82" i="8"/>
  <c r="AK83" i="8" s="1"/>
  <c r="AN82" i="8"/>
  <c r="AN86" i="8" s="1"/>
  <c r="AN77" i="8"/>
  <c r="AN78" i="8" s="1"/>
  <c r="AN72" i="8"/>
  <c r="AN76" i="8" s="1"/>
  <c r="AN66" i="8"/>
  <c r="AN69" i="8" s="1"/>
  <c r="AN61" i="8"/>
  <c r="AN62" i="8" s="1"/>
  <c r="AN56" i="8"/>
  <c r="AN60" i="8" s="1"/>
  <c r="AN51" i="8"/>
  <c r="AN55" i="8" s="1"/>
  <c r="AN45" i="8"/>
  <c r="AN49" i="8" s="1"/>
  <c r="AN40" i="8"/>
  <c r="AN44" i="8" s="1"/>
  <c r="AN35" i="8"/>
  <c r="AN36" i="8" s="1"/>
  <c r="AN30" i="8"/>
  <c r="AN34" i="8" s="1"/>
  <c r="AN25" i="8"/>
  <c r="AN28" i="8" s="1"/>
  <c r="AN20" i="8"/>
  <c r="AN24" i="8" s="1"/>
  <c r="AN15" i="8"/>
  <c r="AN19" i="8" s="1"/>
  <c r="AN10" i="8"/>
  <c r="AN14" i="8" s="1"/>
  <c r="AN5" i="8"/>
  <c r="AN9" i="8" s="1"/>
  <c r="AF5" i="8"/>
  <c r="AF6" i="8" s="1"/>
  <c r="AF7" i="8"/>
  <c r="AF8" i="8"/>
  <c r="AF9" i="8"/>
  <c r="AF10" i="8"/>
  <c r="AF12" i="8" s="1"/>
  <c r="AF11" i="8"/>
  <c r="AF13" i="8"/>
  <c r="AF14" i="8"/>
  <c r="AF15" i="8"/>
  <c r="AF18" i="8" s="1"/>
  <c r="AF16" i="8"/>
  <c r="AF17" i="8"/>
  <c r="AF19" i="8"/>
  <c r="AF20" i="8"/>
  <c r="AF22" i="8" s="1"/>
  <c r="AF21" i="8"/>
  <c r="AF23" i="8"/>
  <c r="AF24" i="8"/>
  <c r="AF25" i="8"/>
  <c r="AF27" i="8" s="1"/>
  <c r="AF26" i="8"/>
  <c r="AF28" i="8"/>
  <c r="AF29" i="8"/>
  <c r="AF30" i="8"/>
  <c r="AF31" i="8" s="1"/>
  <c r="AF32" i="8"/>
  <c r="AF33" i="8"/>
  <c r="AF34" i="8"/>
  <c r="AF35" i="8"/>
  <c r="AF37" i="8" s="1"/>
  <c r="AF36" i="8"/>
  <c r="AF38" i="8"/>
  <c r="AF39" i="8"/>
  <c r="AF40" i="8"/>
  <c r="AF43" i="8" s="1"/>
  <c r="AF41" i="8"/>
  <c r="AF42" i="8"/>
  <c r="AF44" i="8"/>
  <c r="AF45" i="8"/>
  <c r="AF48" i="8" s="1"/>
  <c r="AF46" i="8"/>
  <c r="AF47" i="8"/>
  <c r="AF49" i="8"/>
  <c r="AF51" i="8"/>
  <c r="AF54" i="8" s="1"/>
  <c r="AF52" i="8"/>
  <c r="AF53" i="8"/>
  <c r="AF55" i="8"/>
  <c r="AF56" i="8"/>
  <c r="AF59" i="8" s="1"/>
  <c r="AF57" i="8"/>
  <c r="AF58" i="8"/>
  <c r="AF60" i="8"/>
  <c r="AF61" i="8"/>
  <c r="AF62" i="8" s="1"/>
  <c r="AF63" i="8"/>
  <c r="AF64" i="8"/>
  <c r="AF65" i="8"/>
  <c r="AF66" i="8"/>
  <c r="AF70" i="8" s="1"/>
  <c r="AF67" i="8"/>
  <c r="AF68" i="8"/>
  <c r="AF69" i="8"/>
  <c r="AF72" i="8"/>
  <c r="AF73" i="8" s="1"/>
  <c r="AF74" i="8"/>
  <c r="AF75" i="8"/>
  <c r="AF76" i="8"/>
  <c r="AF77" i="8"/>
  <c r="AF81" i="8" s="1"/>
  <c r="AF78" i="8"/>
  <c r="AF79" i="8"/>
  <c r="AF80" i="8"/>
  <c r="AF82" i="8"/>
  <c r="AF84" i="8" s="1"/>
  <c r="AF83" i="8"/>
  <c r="AF85" i="8"/>
  <c r="AF86" i="8"/>
  <c r="AC79" i="8"/>
  <c r="AC80" i="8"/>
  <c r="AC81" i="8"/>
  <c r="AC74" i="8"/>
  <c r="AC76" i="8"/>
  <c r="AC73" i="8"/>
  <c r="AC77" i="8"/>
  <c r="AC78" i="8" s="1"/>
  <c r="AC72" i="8"/>
  <c r="AC75" i="8" s="1"/>
  <c r="AC59" i="8"/>
  <c r="AC60" i="8"/>
  <c r="AC57" i="8"/>
  <c r="AC56" i="8"/>
  <c r="AC58" i="8" s="1"/>
  <c r="AC32" i="8"/>
  <c r="AC33" i="8"/>
  <c r="AC31" i="8"/>
  <c r="AC30" i="8"/>
  <c r="AC34" i="8" s="1"/>
  <c r="AC86" i="8"/>
  <c r="AC84" i="8"/>
  <c r="AC83" i="8"/>
  <c r="AC82" i="8"/>
  <c r="AC85" i="8" s="1"/>
  <c r="AC70" i="8"/>
  <c r="AC69" i="8"/>
  <c r="AC68" i="8"/>
  <c r="AC66" i="8"/>
  <c r="AC67" i="8" s="1"/>
  <c r="AC65" i="8"/>
  <c r="AC63" i="8"/>
  <c r="AC62" i="8"/>
  <c r="AC61" i="8"/>
  <c r="AC64" i="8" s="1"/>
  <c r="AC55" i="8"/>
  <c r="AC54" i="8"/>
  <c r="AC52" i="8"/>
  <c r="AC51" i="8"/>
  <c r="AC53" i="8" s="1"/>
  <c r="AC49" i="8"/>
  <c r="AC48" i="8"/>
  <c r="AC47" i="8"/>
  <c r="AC45" i="8"/>
  <c r="AC46" i="8" s="1"/>
  <c r="AC44" i="8"/>
  <c r="AC43" i="8"/>
  <c r="AC42" i="8"/>
  <c r="AC40" i="8"/>
  <c r="AC41" i="8" s="1"/>
  <c r="AC39" i="8"/>
  <c r="AC38" i="8"/>
  <c r="AC37" i="8"/>
  <c r="AC35" i="8"/>
  <c r="AC36" i="8" s="1"/>
  <c r="AC29" i="8"/>
  <c r="AC28" i="8"/>
  <c r="AC27" i="8"/>
  <c r="AC25" i="8"/>
  <c r="AC26" i="8" s="1"/>
  <c r="AC24" i="8"/>
  <c r="AC23" i="8"/>
  <c r="AC22" i="8"/>
  <c r="AC20" i="8"/>
  <c r="AC21" i="8" s="1"/>
  <c r="AC18" i="8"/>
  <c r="AC17" i="8"/>
  <c r="AC16" i="8"/>
  <c r="AC15" i="8"/>
  <c r="AC19" i="8" s="1"/>
  <c r="AC14" i="8"/>
  <c r="AC13" i="8"/>
  <c r="AC12" i="8"/>
  <c r="AC10" i="8"/>
  <c r="AC11" i="8" s="1"/>
  <c r="AC9" i="8"/>
  <c r="AC8" i="8"/>
  <c r="AC6" i="8"/>
  <c r="AC5" i="8"/>
  <c r="AC7" i="8" s="1"/>
  <c r="V142" i="8"/>
  <c r="V146" i="8" s="1"/>
  <c r="V137" i="8"/>
  <c r="V138" i="8" s="1"/>
  <c r="V132" i="8"/>
  <c r="V136" i="8" s="1"/>
  <c r="V127" i="8"/>
  <c r="V130" i="8" s="1"/>
  <c r="V122" i="8"/>
  <c r="V126" i="8" s="1"/>
  <c r="V117" i="8"/>
  <c r="V121" i="8" s="1"/>
  <c r="V112" i="8"/>
  <c r="V116" i="8" s="1"/>
  <c r="V107" i="8"/>
  <c r="V109" i="8" s="1"/>
  <c r="V102" i="8"/>
  <c r="V106" i="8" s="1"/>
  <c r="V97" i="8"/>
  <c r="V98" i="8" s="1"/>
  <c r="V92" i="8"/>
  <c r="V96" i="8" s="1"/>
  <c r="V87" i="8"/>
  <c r="V88" i="8" s="1"/>
  <c r="V82" i="8"/>
  <c r="V84" i="8" s="1"/>
  <c r="V66" i="8"/>
  <c r="V70" i="8" s="1"/>
  <c r="V61" i="8"/>
  <c r="V63" i="8" s="1"/>
  <c r="V51" i="8"/>
  <c r="V55" i="8" s="1"/>
  <c r="V49" i="8"/>
  <c r="V45" i="8"/>
  <c r="V48" i="8" s="1"/>
  <c r="V40" i="8"/>
  <c r="V41" i="8" s="1"/>
  <c r="V35" i="8"/>
  <c r="V36" i="8" s="1"/>
  <c r="V25" i="8"/>
  <c r="V27" i="8" s="1"/>
  <c r="V20" i="8"/>
  <c r="V24" i="8" s="1"/>
  <c r="V15" i="8"/>
  <c r="V19" i="8" s="1"/>
  <c r="V10" i="8"/>
  <c r="V12" i="8" s="1"/>
  <c r="V5" i="8"/>
  <c r="V9" i="8" s="1"/>
  <c r="S146" i="8"/>
  <c r="S145" i="8"/>
  <c r="S143" i="8"/>
  <c r="S142" i="8"/>
  <c r="S144" i="8" s="1"/>
  <c r="S141" i="8"/>
  <c r="S139" i="8"/>
  <c r="S138" i="8"/>
  <c r="S137" i="8"/>
  <c r="S140" i="8" s="1"/>
  <c r="S135" i="8"/>
  <c r="S134" i="8"/>
  <c r="S133" i="8"/>
  <c r="S132" i="8"/>
  <c r="S136" i="8" s="1"/>
  <c r="S131" i="8"/>
  <c r="S130" i="8"/>
  <c r="S129" i="8"/>
  <c r="S127" i="8"/>
  <c r="S128" i="8" s="1"/>
  <c r="S125" i="8"/>
  <c r="S124" i="8"/>
  <c r="S123" i="8"/>
  <c r="S122" i="8"/>
  <c r="S126" i="8" s="1"/>
  <c r="S121" i="8"/>
  <c r="S120" i="8"/>
  <c r="S119" i="8"/>
  <c r="S117" i="8"/>
  <c r="S118" i="8" s="1"/>
  <c r="S115" i="8"/>
  <c r="S114" i="8"/>
  <c r="S113" i="8"/>
  <c r="S112" i="8"/>
  <c r="S116" i="8" s="1"/>
  <c r="S111" i="8"/>
  <c r="S110" i="8"/>
  <c r="S108" i="8"/>
  <c r="S107" i="8"/>
  <c r="S109" i="8" s="1"/>
  <c r="S106" i="8"/>
  <c r="S105" i="8"/>
  <c r="S103" i="8"/>
  <c r="S102" i="8"/>
  <c r="S104" i="8" s="1"/>
  <c r="S101" i="8"/>
  <c r="S99" i="8"/>
  <c r="S98" i="8"/>
  <c r="S97" i="8"/>
  <c r="S100" i="8" s="1"/>
  <c r="S96" i="8"/>
  <c r="S95" i="8"/>
  <c r="S93" i="8"/>
  <c r="S92" i="8"/>
  <c r="S94" i="8" s="1"/>
  <c r="S91" i="8"/>
  <c r="S89" i="8"/>
  <c r="S88" i="8"/>
  <c r="S87" i="8"/>
  <c r="S90" i="8" s="1"/>
  <c r="S86" i="8"/>
  <c r="S84" i="8"/>
  <c r="S83" i="8"/>
  <c r="S82" i="8"/>
  <c r="S85" i="8" s="1"/>
  <c r="S70" i="8"/>
  <c r="S69" i="8"/>
  <c r="S68" i="8"/>
  <c r="S66" i="8"/>
  <c r="S67" i="8" s="1"/>
  <c r="S65" i="8"/>
  <c r="S63" i="8"/>
  <c r="S62" i="8"/>
  <c r="S61" i="8"/>
  <c r="S64" i="8" s="1"/>
  <c r="S55" i="8"/>
  <c r="S54" i="8"/>
  <c r="S52" i="8"/>
  <c r="S51" i="8"/>
  <c r="S53" i="8" s="1"/>
  <c r="S49" i="8"/>
  <c r="S48" i="8"/>
  <c r="S47" i="8"/>
  <c r="S46" i="8"/>
  <c r="S45" i="8"/>
  <c r="S44" i="8"/>
  <c r="S42" i="8"/>
  <c r="S41" i="8"/>
  <c r="S40" i="8"/>
  <c r="S43" i="8" s="1"/>
  <c r="S39" i="8"/>
  <c r="S38" i="8"/>
  <c r="S37" i="8"/>
  <c r="S35" i="8"/>
  <c r="S36" i="8" s="1"/>
  <c r="S29" i="8"/>
  <c r="S28" i="8"/>
  <c r="S26" i="8"/>
  <c r="S25" i="8"/>
  <c r="S27" i="8" s="1"/>
  <c r="S24" i="8"/>
  <c r="S23" i="8"/>
  <c r="S22" i="8"/>
  <c r="S20" i="8"/>
  <c r="S21" i="8" s="1"/>
  <c r="S18" i="8"/>
  <c r="S17" i="8"/>
  <c r="S16" i="8"/>
  <c r="S15" i="8"/>
  <c r="S19" i="8" s="1"/>
  <c r="S14" i="8"/>
  <c r="S13" i="8"/>
  <c r="S11" i="8"/>
  <c r="S10" i="8"/>
  <c r="S12" i="8" s="1"/>
  <c r="S9" i="8"/>
  <c r="S8" i="8"/>
  <c r="S6" i="8"/>
  <c r="S5" i="8"/>
  <c r="S7" i="8" s="1"/>
  <c r="P145" i="8"/>
  <c r="P144" i="8"/>
  <c r="P143" i="8"/>
  <c r="P142" i="8"/>
  <c r="P146" i="8" s="1"/>
  <c r="P141" i="8"/>
  <c r="P140" i="8"/>
  <c r="P139" i="8"/>
  <c r="P137" i="8"/>
  <c r="P138" i="8" s="1"/>
  <c r="P136" i="8"/>
  <c r="P134" i="8"/>
  <c r="P133" i="8"/>
  <c r="P132" i="8"/>
  <c r="P135" i="8" s="1"/>
  <c r="P131" i="8"/>
  <c r="P129" i="8"/>
  <c r="P128" i="8"/>
  <c r="P127" i="8"/>
  <c r="P130" i="8" s="1"/>
  <c r="P126" i="8"/>
  <c r="P125" i="8"/>
  <c r="P123" i="8"/>
  <c r="P122" i="8"/>
  <c r="P124" i="8" s="1"/>
  <c r="P121" i="8"/>
  <c r="P119" i="8"/>
  <c r="P118" i="8"/>
  <c r="P117" i="8"/>
  <c r="P120" i="8" s="1"/>
  <c r="P116" i="8"/>
  <c r="P115" i="8"/>
  <c r="P114" i="8"/>
  <c r="P112" i="8"/>
  <c r="P113" i="8" s="1"/>
  <c r="P111" i="8"/>
  <c r="P109" i="8"/>
  <c r="P108" i="8"/>
  <c r="P107" i="8"/>
  <c r="P110" i="8" s="1"/>
  <c r="P106" i="8"/>
  <c r="P104" i="8"/>
  <c r="P103" i="8"/>
  <c r="P102" i="8"/>
  <c r="P105" i="8" s="1"/>
  <c r="P101" i="8"/>
  <c r="P100" i="8"/>
  <c r="P98" i="8"/>
  <c r="P97" i="8"/>
  <c r="P99" i="8" s="1"/>
  <c r="P95" i="8"/>
  <c r="P94" i="8"/>
  <c r="P93" i="8"/>
  <c r="P92" i="8"/>
  <c r="P96" i="8" s="1"/>
  <c r="P90" i="8"/>
  <c r="P89" i="8"/>
  <c r="P88" i="8"/>
  <c r="P87" i="8"/>
  <c r="P91" i="8" s="1"/>
  <c r="P86" i="8"/>
  <c r="P85" i="8"/>
  <c r="P84" i="8"/>
  <c r="P82" i="8"/>
  <c r="P83" i="8" s="1"/>
  <c r="P70" i="8"/>
  <c r="P68" i="8"/>
  <c r="P67" i="8"/>
  <c r="P66" i="8"/>
  <c r="P69" i="8" s="1"/>
  <c r="P65" i="8"/>
  <c r="P64" i="8"/>
  <c r="P63" i="8"/>
  <c r="P61" i="8"/>
  <c r="P62" i="8" s="1"/>
  <c r="P55" i="8"/>
  <c r="P53" i="8"/>
  <c r="P52" i="8"/>
  <c r="P51" i="8"/>
  <c r="P54" i="8" s="1"/>
  <c r="P49" i="8"/>
  <c r="P48" i="8"/>
  <c r="P46" i="8"/>
  <c r="P45" i="8"/>
  <c r="P47" i="8" s="1"/>
  <c r="P44" i="8"/>
  <c r="P43" i="8"/>
  <c r="P42" i="8"/>
  <c r="P40" i="8"/>
  <c r="P41" i="8" s="1"/>
  <c r="P38" i="8"/>
  <c r="P37" i="8"/>
  <c r="P36" i="8"/>
  <c r="P35" i="8"/>
  <c r="P39" i="8" s="1"/>
  <c r="P29" i="8"/>
  <c r="P27" i="8"/>
  <c r="P26" i="8"/>
  <c r="P25" i="8"/>
  <c r="P28" i="8" s="1"/>
  <c r="P24" i="8"/>
  <c r="P23" i="8"/>
  <c r="P21" i="8"/>
  <c r="P20" i="8"/>
  <c r="P22" i="8" s="1"/>
  <c r="P19" i="8"/>
  <c r="P17" i="8"/>
  <c r="P16" i="8"/>
  <c r="P15" i="8"/>
  <c r="P18" i="8" s="1"/>
  <c r="P14" i="8"/>
  <c r="P12" i="8"/>
  <c r="P11" i="8"/>
  <c r="P10" i="8"/>
  <c r="P13" i="8" s="1"/>
  <c r="P9" i="8"/>
  <c r="P8" i="8"/>
  <c r="P7" i="8"/>
  <c r="P5" i="8"/>
  <c r="P6" i="8" s="1"/>
  <c r="M5" i="8"/>
  <c r="M6" i="8" s="1"/>
  <c r="M10" i="8"/>
  <c r="M13" i="8" s="1"/>
  <c r="M15" i="8"/>
  <c r="M16" i="8" s="1"/>
  <c r="M20" i="8"/>
  <c r="M21" i="8" s="1"/>
  <c r="M25" i="8"/>
  <c r="M29" i="8" s="1"/>
  <c r="M35" i="8"/>
  <c r="M36" i="8" s="1"/>
  <c r="M40" i="8"/>
  <c r="M42" i="8" s="1"/>
  <c r="M45" i="8"/>
  <c r="M46" i="8" s="1"/>
  <c r="M51" i="8"/>
  <c r="M52" i="8" s="1"/>
  <c r="M61" i="8"/>
  <c r="M64" i="8" s="1"/>
  <c r="M66" i="8"/>
  <c r="M67" i="8" s="1"/>
  <c r="M82" i="8"/>
  <c r="M83" i="8" s="1"/>
  <c r="M87" i="8"/>
  <c r="M91" i="8" s="1"/>
  <c r="M92" i="8"/>
  <c r="M95" i="8" s="1"/>
  <c r="M97" i="8"/>
  <c r="M99" i="8" s="1"/>
  <c r="M102" i="8"/>
  <c r="M103" i="8" s="1"/>
  <c r="M107" i="8"/>
  <c r="M108" i="8" s="1"/>
  <c r="M112" i="8"/>
  <c r="M115" i="8" s="1"/>
  <c r="M117" i="8"/>
  <c r="M119" i="8" s="1"/>
  <c r="M122" i="8"/>
  <c r="M123" i="8" s="1"/>
  <c r="M127" i="8"/>
  <c r="M131" i="8" s="1"/>
  <c r="M132" i="8"/>
  <c r="M133" i="8" s="1"/>
  <c r="M137" i="8"/>
  <c r="M139" i="8" s="1"/>
  <c r="M142" i="8"/>
  <c r="M143" i="8" s="1"/>
  <c r="V67" i="8" l="1"/>
  <c r="V83" i="8"/>
  <c r="V85" i="8"/>
  <c r="V86" i="8"/>
  <c r="V26" i="8"/>
  <c r="V28" i="8"/>
  <c r="V29" i="8"/>
  <c r="V123" i="8"/>
  <c r="V143" i="8"/>
  <c r="V68" i="8"/>
  <c r="V69" i="8"/>
  <c r="V124" i="8"/>
  <c r="V144" i="8"/>
  <c r="V125" i="8"/>
  <c r="V145" i="8"/>
  <c r="V90" i="8"/>
  <c r="V91" i="8"/>
  <c r="V89" i="8"/>
  <c r="M50" i="3"/>
  <c r="BN75" i="3"/>
  <c r="AN43" i="3"/>
  <c r="AN41" i="3"/>
  <c r="M69" i="3"/>
  <c r="BN59" i="3"/>
  <c r="M59" i="3"/>
  <c r="M16" i="3"/>
  <c r="BX54" i="3"/>
  <c r="BX55" i="3"/>
  <c r="BF70" i="3"/>
  <c r="AN57" i="3"/>
  <c r="M19" i="3"/>
  <c r="AN82" i="3"/>
  <c r="M18" i="3"/>
  <c r="AN55" i="3"/>
  <c r="BU37" i="3"/>
  <c r="AN77" i="3"/>
  <c r="AN53" i="3"/>
  <c r="S48" i="3"/>
  <c r="BF11" i="3"/>
  <c r="S99" i="3"/>
  <c r="BF12" i="3"/>
  <c r="M77" i="3"/>
  <c r="S100" i="3"/>
  <c r="BF13" i="3"/>
  <c r="BN41" i="3"/>
  <c r="BF55" i="3"/>
  <c r="AN28" i="3"/>
  <c r="M8" i="3"/>
  <c r="AN68" i="3"/>
  <c r="AN27" i="3"/>
  <c r="BN60" i="3"/>
  <c r="AN44" i="3"/>
  <c r="S59" i="3"/>
  <c r="BU21" i="3"/>
  <c r="BX27" i="3"/>
  <c r="BF38" i="3"/>
  <c r="BU22" i="3"/>
  <c r="BX11" i="3"/>
  <c r="BF39" i="3"/>
  <c r="BX12" i="3"/>
  <c r="BX63" i="3"/>
  <c r="M98" i="3"/>
  <c r="M68" i="3"/>
  <c r="M49" i="3"/>
  <c r="BX13" i="3"/>
  <c r="BX65" i="3"/>
  <c r="BF23" i="3"/>
  <c r="BN74" i="3"/>
  <c r="BF45" i="3"/>
  <c r="BU13" i="3"/>
  <c r="BF24" i="3"/>
  <c r="BF68" i="3"/>
  <c r="BN72" i="3"/>
  <c r="AN69" i="3"/>
  <c r="AN52" i="3"/>
  <c r="AN36" i="3"/>
  <c r="AN14" i="3"/>
  <c r="BN45" i="3"/>
  <c r="S50" i="3"/>
  <c r="BU14" i="3"/>
  <c r="BN43" i="3"/>
  <c r="AN85" i="3"/>
  <c r="AN12" i="3"/>
  <c r="M87" i="3"/>
  <c r="M60" i="3"/>
  <c r="M26" i="3"/>
  <c r="M12" i="3"/>
  <c r="AN84" i="3"/>
  <c r="AN47" i="3"/>
  <c r="AN11" i="3"/>
  <c r="M97" i="3"/>
  <c r="M11" i="3"/>
  <c r="S17" i="3"/>
  <c r="BU27" i="3"/>
  <c r="BU62" i="3"/>
  <c r="BX21" i="3"/>
  <c r="BX37" i="3"/>
  <c r="BX84" i="3"/>
  <c r="S18" i="3"/>
  <c r="BU29" i="3"/>
  <c r="BU63" i="3"/>
  <c r="BU78" i="3"/>
  <c r="BX22" i="3"/>
  <c r="AG36" i="2"/>
  <c r="M93" i="3"/>
  <c r="M58" i="3"/>
  <c r="M9" i="3"/>
  <c r="S19" i="3"/>
  <c r="S88" i="3"/>
  <c r="BU52" i="3"/>
  <c r="BU64" i="3"/>
  <c r="BU79" i="3"/>
  <c r="BX24" i="3"/>
  <c r="BX43" i="3"/>
  <c r="BX57" i="3"/>
  <c r="BX68" i="3"/>
  <c r="BF27" i="3"/>
  <c r="BF78" i="3"/>
  <c r="M92" i="3"/>
  <c r="M36" i="3"/>
  <c r="S58" i="3"/>
  <c r="S90" i="3"/>
  <c r="BU53" i="3"/>
  <c r="BU80" i="3"/>
  <c r="BX58" i="3"/>
  <c r="BX70" i="3"/>
  <c r="BF29" i="3"/>
  <c r="BF79" i="3"/>
  <c r="BN29" i="3"/>
  <c r="BU45" i="3"/>
  <c r="S7" i="3"/>
  <c r="BU54" i="3"/>
  <c r="BX16" i="3"/>
  <c r="BX60" i="3"/>
  <c r="BF52" i="3"/>
  <c r="BF80" i="3"/>
  <c r="BN54" i="3"/>
  <c r="BN28" i="3"/>
  <c r="BN13" i="3"/>
  <c r="AN60" i="3"/>
  <c r="AN19" i="3"/>
  <c r="AN6" i="3"/>
  <c r="M100" i="3"/>
  <c r="M90" i="3"/>
  <c r="M67" i="3"/>
  <c r="M53" i="3"/>
  <c r="M28" i="3"/>
  <c r="S9" i="3"/>
  <c r="S60" i="3"/>
  <c r="BU11" i="3"/>
  <c r="BU23" i="3"/>
  <c r="BU38" i="3"/>
  <c r="BU68" i="3"/>
  <c r="BX17" i="3"/>
  <c r="BX29" i="3"/>
  <c r="BX52" i="3"/>
  <c r="BF21" i="3"/>
  <c r="BF53" i="3"/>
  <c r="BN77" i="3"/>
  <c r="BN53" i="3"/>
  <c r="BN27" i="3"/>
  <c r="BN12" i="3"/>
  <c r="AN59" i="3"/>
  <c r="AN50" i="3"/>
  <c r="AN18" i="3"/>
  <c r="M89" i="3"/>
  <c r="M52" i="3"/>
  <c r="M27" i="3"/>
  <c r="S98" i="3"/>
  <c r="BU39" i="3"/>
  <c r="BU70" i="3"/>
  <c r="BX19" i="3"/>
  <c r="BX62" i="3"/>
  <c r="BX78" i="3"/>
  <c r="BF37" i="3"/>
  <c r="BN52" i="3"/>
  <c r="BN11" i="3"/>
  <c r="AN49" i="3"/>
  <c r="AN17" i="3"/>
  <c r="AN75" i="3"/>
  <c r="AN67" i="3"/>
  <c r="AN34" i="3"/>
  <c r="AN26" i="3"/>
  <c r="AN74" i="3"/>
  <c r="AN33" i="3"/>
  <c r="AN9" i="3"/>
  <c r="AN73" i="3"/>
  <c r="AN65" i="3"/>
  <c r="AN32" i="3"/>
  <c r="AN24" i="3"/>
  <c r="AN8" i="3"/>
  <c r="AN80" i="3"/>
  <c r="AN64" i="3"/>
  <c r="AN39" i="3"/>
  <c r="AN23" i="3"/>
  <c r="AN79" i="3"/>
  <c r="AN63" i="3"/>
  <c r="AN38" i="3"/>
  <c r="AN22" i="3"/>
  <c r="BN58" i="3"/>
  <c r="BN9" i="3"/>
  <c r="BN8" i="3"/>
  <c r="BN80" i="3"/>
  <c r="BN7" i="3"/>
  <c r="BN79" i="3"/>
  <c r="BF7" i="3"/>
  <c r="BF31" i="3"/>
  <c r="BF48" i="3"/>
  <c r="BF72" i="3"/>
  <c r="BF8" i="3"/>
  <c r="BF16" i="3"/>
  <c r="BF32" i="3"/>
  <c r="BF49" i="3"/>
  <c r="BF57" i="3"/>
  <c r="BF73" i="3"/>
  <c r="BF9" i="3"/>
  <c r="BF17" i="3"/>
  <c r="BF33" i="3"/>
  <c r="BF41" i="3"/>
  <c r="BF50" i="3"/>
  <c r="BF58" i="3"/>
  <c r="BF74" i="3"/>
  <c r="BF82" i="3"/>
  <c r="BF18" i="3"/>
  <c r="BF26" i="3"/>
  <c r="BF42" i="3"/>
  <c r="BF59" i="3"/>
  <c r="BF67" i="3"/>
  <c r="BF83" i="3"/>
  <c r="BF84" i="3"/>
  <c r="BX47" i="3"/>
  <c r="BX79" i="3"/>
  <c r="BX7" i="3"/>
  <c r="BX31" i="3"/>
  <c r="BX39" i="3"/>
  <c r="BX48" i="3"/>
  <c r="BX72" i="3"/>
  <c r="BX80" i="3"/>
  <c r="BX6" i="3"/>
  <c r="BX8" i="3"/>
  <c r="BX32" i="3"/>
  <c r="BX49" i="3"/>
  <c r="BX73" i="3"/>
  <c r="BX33" i="3"/>
  <c r="BX41" i="3"/>
  <c r="BX74" i="3"/>
  <c r="BX82" i="3"/>
  <c r="BX38" i="3"/>
  <c r="BX26" i="3"/>
  <c r="BX42" i="3"/>
  <c r="BX67" i="3"/>
  <c r="BX83" i="3"/>
  <c r="BU7" i="3"/>
  <c r="BU31" i="3"/>
  <c r="BU48" i="3"/>
  <c r="BU72" i="3"/>
  <c r="BU47" i="3"/>
  <c r="BU8" i="3"/>
  <c r="BU16" i="3"/>
  <c r="BU32" i="3"/>
  <c r="BU49" i="3"/>
  <c r="BU57" i="3"/>
  <c r="BU73" i="3"/>
  <c r="BU9" i="3"/>
  <c r="BU17" i="3"/>
  <c r="BU33" i="3"/>
  <c r="BU41" i="3"/>
  <c r="BU58" i="3"/>
  <c r="BU74" i="3"/>
  <c r="BU82" i="3"/>
  <c r="BU18" i="3"/>
  <c r="BU26" i="3"/>
  <c r="BU42" i="3"/>
  <c r="BU59" i="3"/>
  <c r="BU67" i="3"/>
  <c r="BU83" i="3"/>
  <c r="BU84" i="3"/>
  <c r="S27" i="3"/>
  <c r="S52" i="3"/>
  <c r="S68" i="3"/>
  <c r="S92" i="3"/>
  <c r="S11" i="3"/>
  <c r="S12" i="3"/>
  <c r="S28" i="3"/>
  <c r="S36" i="3"/>
  <c r="S53" i="3"/>
  <c r="S69" i="3"/>
  <c r="S77" i="3"/>
  <c r="S93" i="3"/>
  <c r="S67" i="3"/>
  <c r="S13" i="3"/>
  <c r="S21" i="3"/>
  <c r="S29" i="3"/>
  <c r="S37" i="3"/>
  <c r="S54" i="3"/>
  <c r="S62" i="3"/>
  <c r="S78" i="3"/>
  <c r="S94" i="3"/>
  <c r="S102" i="3"/>
  <c r="S6" i="3"/>
  <c r="S22" i="3"/>
  <c r="S38" i="3"/>
  <c r="S47" i="3"/>
  <c r="S63" i="3"/>
  <c r="S79" i="3"/>
  <c r="S87" i="3"/>
  <c r="S103" i="3"/>
  <c r="S23" i="3"/>
  <c r="S64" i="3"/>
  <c r="S104" i="3"/>
  <c r="M105" i="3"/>
  <c r="M65" i="3"/>
  <c r="M24" i="3"/>
  <c r="M104" i="3"/>
  <c r="M80" i="3"/>
  <c r="M64" i="3"/>
  <c r="M48" i="3"/>
  <c r="M39" i="3"/>
  <c r="M23" i="3"/>
  <c r="M7" i="3"/>
  <c r="M103" i="3"/>
  <c r="M95" i="3"/>
  <c r="M79" i="3"/>
  <c r="M63" i="3"/>
  <c r="M55" i="3"/>
  <c r="M38" i="3"/>
  <c r="M22" i="3"/>
  <c r="M14" i="3"/>
  <c r="BY16" i="2"/>
  <c r="AQ49" i="2"/>
  <c r="AQ27" i="2"/>
  <c r="CF72" i="2"/>
  <c r="CE72" i="2"/>
  <c r="AP31" i="2"/>
  <c r="AQ76" i="2"/>
  <c r="BY8" i="2"/>
  <c r="BX8" i="2"/>
  <c r="BX7" i="2"/>
  <c r="AP72" i="2"/>
  <c r="BX73" i="2"/>
  <c r="CE7" i="2"/>
  <c r="BX72" i="2"/>
  <c r="AQ26" i="2"/>
  <c r="AF19" i="2"/>
  <c r="AF14" i="2"/>
  <c r="AP68" i="2"/>
  <c r="AP79" i="2"/>
  <c r="AQ67" i="2"/>
  <c r="AP32" i="2"/>
  <c r="AA68" i="2"/>
  <c r="AA67" i="2"/>
  <c r="AF13" i="2"/>
  <c r="AG66" i="2"/>
  <c r="AF11" i="2"/>
  <c r="AQ29" i="2"/>
  <c r="AG48" i="2"/>
  <c r="AP74" i="2"/>
  <c r="AQ34" i="2"/>
  <c r="AP29" i="2"/>
  <c r="BX31" i="2"/>
  <c r="AQ73" i="2"/>
  <c r="AP49" i="2"/>
  <c r="AP34" i="2"/>
  <c r="AQ19" i="2"/>
  <c r="AA52" i="2"/>
  <c r="AA17" i="2"/>
  <c r="BY46" i="2"/>
  <c r="AQ72" i="2"/>
  <c r="AQ32" i="2"/>
  <c r="AP28" i="2"/>
  <c r="AG74" i="2"/>
  <c r="AG24" i="2"/>
  <c r="CE71" i="2"/>
  <c r="CE56" i="2"/>
  <c r="BY71" i="2"/>
  <c r="BY7" i="2"/>
  <c r="AP76" i="2"/>
  <c r="AQ71" i="2"/>
  <c r="AP54" i="2"/>
  <c r="AQ48" i="2"/>
  <c r="AP39" i="2"/>
  <c r="Z81" i="2"/>
  <c r="AA81" i="2"/>
  <c r="BX71" i="2"/>
  <c r="BY27" i="2"/>
  <c r="AP53" i="2"/>
  <c r="AP48" i="2"/>
  <c r="AQ36" i="2"/>
  <c r="AQ31" i="2"/>
  <c r="BY12" i="2"/>
  <c r="AQ52" i="2"/>
  <c r="AQ47" i="2"/>
  <c r="AP36" i="2"/>
  <c r="BU59" i="8"/>
  <c r="Z79" i="2"/>
  <c r="AA51" i="2"/>
  <c r="CE79" i="2"/>
  <c r="CF66" i="2"/>
  <c r="CF34" i="2"/>
  <c r="BX76" i="2"/>
  <c r="BX12" i="2"/>
  <c r="AQ69" i="2"/>
  <c r="AQ59" i="2"/>
  <c r="AP52" i="2"/>
  <c r="AQ14" i="2"/>
  <c r="AF66" i="2"/>
  <c r="BY68" i="2"/>
  <c r="BX24" i="2"/>
  <c r="AQ68" i="2"/>
  <c r="AP59" i="2"/>
  <c r="AQ12" i="2"/>
  <c r="AA49" i="2"/>
  <c r="AF54" i="2"/>
  <c r="BY67" i="2"/>
  <c r="BY31" i="2"/>
  <c r="AQ56" i="2"/>
  <c r="AQ24" i="2"/>
  <c r="AG44" i="2"/>
  <c r="AQ9" i="2"/>
  <c r="AG29" i="2"/>
  <c r="CE49" i="2"/>
  <c r="AP14" i="2"/>
  <c r="AP9" i="2"/>
  <c r="Z78" i="2"/>
  <c r="AA66" i="2"/>
  <c r="AF49" i="2"/>
  <c r="AF26" i="2"/>
  <c r="AG11" i="2"/>
  <c r="CE53" i="2"/>
  <c r="CF48" i="2"/>
  <c r="CF32" i="2"/>
  <c r="BY74" i="2"/>
  <c r="BY59" i="2"/>
  <c r="BY11" i="2"/>
  <c r="AP71" i="2"/>
  <c r="AP67" i="2"/>
  <c r="AP56" i="2"/>
  <c r="AQ51" i="2"/>
  <c r="AQ8" i="2"/>
  <c r="Z76" i="2"/>
  <c r="AA76" i="2"/>
  <c r="AA12" i="2"/>
  <c r="CF76" i="2"/>
  <c r="CF52" i="2"/>
  <c r="CE48" i="2"/>
  <c r="CF39" i="2"/>
  <c r="CF31" i="2"/>
  <c r="BY69" i="2"/>
  <c r="BY56" i="2"/>
  <c r="BX19" i="2"/>
  <c r="BX11" i="2"/>
  <c r="AP47" i="2"/>
  <c r="AP27" i="2"/>
  <c r="AP19" i="2"/>
  <c r="AP12" i="2"/>
  <c r="AP8" i="2"/>
  <c r="AF71" i="2"/>
  <c r="AF48" i="2"/>
  <c r="CE76" i="2"/>
  <c r="CE68" i="2"/>
  <c r="CF59" i="2"/>
  <c r="CE52" i="2"/>
  <c r="CF47" i="2"/>
  <c r="CE39" i="2"/>
  <c r="CE11" i="2"/>
  <c r="BY79" i="2"/>
  <c r="AQ16" i="2"/>
  <c r="AQ11" i="2"/>
  <c r="AQ7" i="2"/>
  <c r="AA74" i="2"/>
  <c r="AF47" i="2"/>
  <c r="CF67" i="2"/>
  <c r="CE59" i="2"/>
  <c r="CF51" i="2"/>
  <c r="CE47" i="2"/>
  <c r="CF36" i="2"/>
  <c r="BX79" i="2"/>
  <c r="BY72" i="2"/>
  <c r="BX36" i="2"/>
  <c r="BX27" i="2"/>
  <c r="BX16" i="2"/>
  <c r="AQ54" i="2"/>
  <c r="AP16" i="2"/>
  <c r="AP11" i="2"/>
  <c r="AP7" i="2"/>
  <c r="AA71" i="2"/>
  <c r="AA27" i="2"/>
  <c r="AF34" i="2"/>
  <c r="AG19" i="2"/>
  <c r="CE67" i="2"/>
  <c r="CF56" i="2"/>
  <c r="CE51" i="2"/>
  <c r="CF46" i="2"/>
  <c r="CE36" i="2"/>
  <c r="BY76" i="2"/>
  <c r="AP69" i="2"/>
  <c r="AQ84" i="2"/>
  <c r="AQ43" i="2"/>
  <c r="AQ39" i="2"/>
  <c r="AP83" i="2"/>
  <c r="AP63" i="2"/>
  <c r="AP43" i="2"/>
  <c r="AP23" i="2"/>
  <c r="AP24" i="2"/>
  <c r="AQ79" i="2"/>
  <c r="AQ82" i="2"/>
  <c r="AQ78" i="2"/>
  <c r="AQ62" i="2"/>
  <c r="AQ58" i="2"/>
  <c r="AQ42" i="2"/>
  <c r="AQ38" i="2"/>
  <c r="AQ22" i="2"/>
  <c r="AQ18" i="2"/>
  <c r="AP64" i="2"/>
  <c r="AQ63" i="2"/>
  <c r="AQ23" i="2"/>
  <c r="AP82" i="2"/>
  <c r="AP78" i="2"/>
  <c r="AP62" i="2"/>
  <c r="AP58" i="2"/>
  <c r="AP42" i="2"/>
  <c r="AP38" i="2"/>
  <c r="AP22" i="2"/>
  <c r="AP18" i="2"/>
  <c r="AP84" i="2"/>
  <c r="AQ81" i="2"/>
  <c r="AQ61" i="2"/>
  <c r="AQ41" i="2"/>
  <c r="AP44" i="2"/>
  <c r="Z56" i="2"/>
  <c r="AA36" i="2"/>
  <c r="AA26" i="2"/>
  <c r="AA11" i="2"/>
  <c r="AG34" i="2"/>
  <c r="CE34" i="2"/>
  <c r="CF29" i="2"/>
  <c r="BX69" i="2"/>
  <c r="BY54" i="2"/>
  <c r="CE33" i="2"/>
  <c r="CE29" i="2"/>
  <c r="CF14" i="2"/>
  <c r="BX54" i="2"/>
  <c r="BY49" i="2"/>
  <c r="AA84" i="2"/>
  <c r="AA73" i="2"/>
  <c r="AA59" i="2"/>
  <c r="AA34" i="2"/>
  <c r="AA9" i="2"/>
  <c r="AF74" i="2"/>
  <c r="AF69" i="2"/>
  <c r="AG47" i="2"/>
  <c r="AG39" i="2"/>
  <c r="AF33" i="2"/>
  <c r="AF29" i="2"/>
  <c r="AG14" i="2"/>
  <c r="CF28" i="2"/>
  <c r="CE14" i="2"/>
  <c r="CF9" i="2"/>
  <c r="BX68" i="2"/>
  <c r="BX53" i="2"/>
  <c r="BX49" i="2"/>
  <c r="BY34" i="2"/>
  <c r="AA83" i="2"/>
  <c r="AA58" i="2"/>
  <c r="AA44" i="2"/>
  <c r="AA33" i="2"/>
  <c r="AA19" i="2"/>
  <c r="AF73" i="2"/>
  <c r="AF39" i="2"/>
  <c r="AG32" i="2"/>
  <c r="CE32" i="2"/>
  <c r="CE28" i="2"/>
  <c r="CF19" i="2"/>
  <c r="CE13" i="2"/>
  <c r="CE9" i="2"/>
  <c r="BX59" i="2"/>
  <c r="BY52" i="2"/>
  <c r="BY48" i="2"/>
  <c r="BX34" i="2"/>
  <c r="BY29" i="2"/>
  <c r="Z82" i="2"/>
  <c r="Z66" i="2"/>
  <c r="AA57" i="2"/>
  <c r="AA43" i="2"/>
  <c r="AA31" i="2"/>
  <c r="AA18" i="2"/>
  <c r="AF79" i="2"/>
  <c r="AG72" i="2"/>
  <c r="AG46" i="2"/>
  <c r="AF32" i="2"/>
  <c r="CF74" i="2"/>
  <c r="CF69" i="2"/>
  <c r="CF27" i="2"/>
  <c r="CE19" i="2"/>
  <c r="CF12" i="2"/>
  <c r="CF8" i="2"/>
  <c r="BX67" i="2"/>
  <c r="BX52" i="2"/>
  <c r="BX48" i="2"/>
  <c r="BY39" i="2"/>
  <c r="BX33" i="2"/>
  <c r="BX29" i="2"/>
  <c r="BY14" i="2"/>
  <c r="AA42" i="2"/>
  <c r="AG76" i="2"/>
  <c r="AF36" i="2"/>
  <c r="AG31" i="2"/>
  <c r="AF24" i="2"/>
  <c r="AG12" i="2"/>
  <c r="CE74" i="2"/>
  <c r="CE69" i="2"/>
  <c r="CF54" i="2"/>
  <c r="CE27" i="2"/>
  <c r="CF16" i="2"/>
  <c r="CE8" i="2"/>
  <c r="BX84" i="2"/>
  <c r="BX56" i="2"/>
  <c r="BY51" i="2"/>
  <c r="BX39" i="2"/>
  <c r="BY32" i="2"/>
  <c r="BY28" i="2"/>
  <c r="BX14" i="2"/>
  <c r="BY9" i="2"/>
  <c r="Z63" i="2"/>
  <c r="AA28" i="2"/>
  <c r="AF76" i="2"/>
  <c r="AG71" i="2"/>
  <c r="CF79" i="2"/>
  <c r="CE16" i="2"/>
  <c r="CF11" i="2"/>
  <c r="CF7" i="2"/>
  <c r="BX47" i="2"/>
  <c r="BY36" i="2"/>
  <c r="BX28" i="2"/>
  <c r="BY19" i="2"/>
  <c r="BX9" i="2"/>
  <c r="BY83" i="2"/>
  <c r="BY63" i="2"/>
  <c r="BY43" i="2"/>
  <c r="BY23" i="2"/>
  <c r="BX83" i="2"/>
  <c r="BX63" i="2"/>
  <c r="BX43" i="2"/>
  <c r="BX23" i="2"/>
  <c r="BY64" i="2"/>
  <c r="BY24" i="2"/>
  <c r="BX44" i="2"/>
  <c r="BY82" i="2"/>
  <c r="BY78" i="2"/>
  <c r="BY62" i="2"/>
  <c r="BY58" i="2"/>
  <c r="BY42" i="2"/>
  <c r="BY38" i="2"/>
  <c r="BY22" i="2"/>
  <c r="BY18" i="2"/>
  <c r="BX64" i="2"/>
  <c r="BX82" i="2"/>
  <c r="BX78" i="2"/>
  <c r="BX62" i="2"/>
  <c r="BX58" i="2"/>
  <c r="BX42" i="2"/>
  <c r="BX38" i="2"/>
  <c r="BX22" i="2"/>
  <c r="BX18" i="2"/>
  <c r="BY84" i="2"/>
  <c r="BY44" i="2"/>
  <c r="CF84" i="2"/>
  <c r="CE84" i="2"/>
  <c r="CE64" i="2"/>
  <c r="CE44" i="2"/>
  <c r="CF83" i="2"/>
  <c r="CF71" i="2"/>
  <c r="CF63" i="2"/>
  <c r="CF43" i="2"/>
  <c r="CF23" i="2"/>
  <c r="CE83" i="2"/>
  <c r="CE63" i="2"/>
  <c r="CE43" i="2"/>
  <c r="CE23" i="2"/>
  <c r="CF44" i="2"/>
  <c r="CF24" i="2"/>
  <c r="CF82" i="2"/>
  <c r="CF78" i="2"/>
  <c r="CF62" i="2"/>
  <c r="CF58" i="2"/>
  <c r="CF42" i="2"/>
  <c r="CF38" i="2"/>
  <c r="CF22" i="2"/>
  <c r="CF18" i="2"/>
  <c r="CF64" i="2"/>
  <c r="CE82" i="2"/>
  <c r="CE78" i="2"/>
  <c r="CE62" i="2"/>
  <c r="CE58" i="2"/>
  <c r="CE42" i="2"/>
  <c r="CE38" i="2"/>
  <c r="CE22" i="2"/>
  <c r="CE18" i="2"/>
  <c r="CE24" i="2"/>
  <c r="AG54" i="2"/>
  <c r="AG52" i="2"/>
  <c r="AG51" i="2"/>
  <c r="AF52" i="2"/>
  <c r="AF53" i="2"/>
  <c r="AG28" i="2"/>
  <c r="AG27" i="2"/>
  <c r="AF28" i="2"/>
  <c r="AF64" i="2"/>
  <c r="AG56" i="2"/>
  <c r="AF59" i="2"/>
  <c r="AF56" i="2"/>
  <c r="AG69" i="2"/>
  <c r="AG68" i="2"/>
  <c r="AF68" i="2"/>
  <c r="AG16" i="2"/>
  <c r="AF16" i="2"/>
  <c r="AG64" i="2"/>
  <c r="AG63" i="2"/>
  <c r="AG59" i="2"/>
  <c r="AG23" i="2"/>
  <c r="AF83" i="2"/>
  <c r="AF63" i="2"/>
  <c r="AF43" i="2"/>
  <c r="AF23" i="2"/>
  <c r="AG62" i="2"/>
  <c r="AG58" i="2"/>
  <c r="AG42" i="2"/>
  <c r="AG38" i="2"/>
  <c r="AG22" i="2"/>
  <c r="AG18" i="2"/>
  <c r="AF44" i="2"/>
  <c r="AG83" i="2"/>
  <c r="AG82" i="2"/>
  <c r="AF82" i="2"/>
  <c r="AF78" i="2"/>
  <c r="AF62" i="2"/>
  <c r="AF58" i="2"/>
  <c r="AF42" i="2"/>
  <c r="AF38" i="2"/>
  <c r="AF22" i="2"/>
  <c r="AF18" i="2"/>
  <c r="AG84" i="2"/>
  <c r="AF84" i="2"/>
  <c r="AG79" i="2"/>
  <c r="AG43" i="2"/>
  <c r="AG78" i="2"/>
  <c r="AA64" i="2"/>
  <c r="AA48" i="2"/>
  <c r="AA24" i="2"/>
  <c r="AA8" i="2"/>
  <c r="AA79" i="2"/>
  <c r="AA63" i="2"/>
  <c r="AA47" i="2"/>
  <c r="AA39" i="2"/>
  <c r="AA23" i="2"/>
  <c r="AA7" i="2"/>
  <c r="AA78" i="2"/>
  <c r="AA62" i="2"/>
  <c r="AA54" i="2"/>
  <c r="AA38" i="2"/>
  <c r="AA22" i="2"/>
  <c r="AA14" i="2"/>
  <c r="Z54" i="2"/>
  <c r="Z64" i="2"/>
  <c r="Z53" i="2"/>
  <c r="Z52" i="2"/>
  <c r="Z58" i="2"/>
  <c r="Z49" i="2"/>
  <c r="Z57" i="2"/>
  <c r="Z72" i="2"/>
  <c r="Z71" i="2"/>
  <c r="Z62" i="2"/>
  <c r="Z69" i="2"/>
  <c r="Z73" i="2"/>
  <c r="Z84" i="2"/>
  <c r="Z68" i="2"/>
  <c r="AK67" i="8"/>
  <c r="AK42" i="8"/>
  <c r="CI31" i="8"/>
  <c r="BU43" i="8"/>
  <c r="BU42" i="8"/>
  <c r="CI44" i="8"/>
  <c r="AK11" i="8"/>
  <c r="CI60" i="8"/>
  <c r="CI59" i="8"/>
  <c r="BU18" i="8"/>
  <c r="BU86" i="8"/>
  <c r="BU7" i="8"/>
  <c r="Z19" i="2"/>
  <c r="AK19" i="8"/>
  <c r="BU76" i="8"/>
  <c r="D131" i="8"/>
  <c r="AK44" i="8"/>
  <c r="AK18" i="8"/>
  <c r="BU75" i="8"/>
  <c r="AN29" i="8"/>
  <c r="CI50" i="8"/>
  <c r="BB131" i="8"/>
  <c r="AN79" i="8"/>
  <c r="AK41" i="8"/>
  <c r="BZ37" i="8"/>
  <c r="CI36" i="8"/>
  <c r="CI19" i="8"/>
  <c r="BU58" i="8"/>
  <c r="BU6" i="8"/>
  <c r="Z42" i="2"/>
  <c r="Z18" i="2"/>
  <c r="AN80" i="8"/>
  <c r="BZ38" i="8"/>
  <c r="CI18" i="8"/>
  <c r="AN81" i="8"/>
  <c r="AK60" i="8"/>
  <c r="BZ11" i="8"/>
  <c r="BZ39" i="8"/>
  <c r="CI34" i="8"/>
  <c r="CI33" i="8"/>
  <c r="Z34" i="2"/>
  <c r="AN11" i="8"/>
  <c r="AN63" i="8"/>
  <c r="BB53" i="8"/>
  <c r="AN12" i="8"/>
  <c r="AN64" i="8"/>
  <c r="BB55" i="8"/>
  <c r="AN13" i="8"/>
  <c r="AN37" i="8"/>
  <c r="AN65" i="8"/>
  <c r="BZ53" i="8"/>
  <c r="CI70" i="8"/>
  <c r="BU85" i="8"/>
  <c r="BU54" i="8"/>
  <c r="BU17" i="8"/>
  <c r="BB37" i="8"/>
  <c r="BU131" i="8"/>
  <c r="AK78" i="8"/>
  <c r="AK36" i="8"/>
  <c r="AK12" i="8"/>
  <c r="BZ54" i="8"/>
  <c r="CI86" i="8"/>
  <c r="CI69" i="8"/>
  <c r="CI11" i="8"/>
  <c r="BU84" i="8"/>
  <c r="BU67" i="8"/>
  <c r="BU53" i="8"/>
  <c r="BU32" i="8"/>
  <c r="BU16" i="8"/>
  <c r="BB38" i="8"/>
  <c r="Z33" i="2"/>
  <c r="Z17" i="2"/>
  <c r="BZ55" i="8"/>
  <c r="CI85" i="8"/>
  <c r="BB39" i="8"/>
  <c r="AK76" i="8"/>
  <c r="AK46" i="8"/>
  <c r="CI84" i="8"/>
  <c r="CI62" i="8"/>
  <c r="CI43" i="8"/>
  <c r="CI9" i="8"/>
  <c r="BU78" i="8"/>
  <c r="BU62" i="8"/>
  <c r="BU28" i="8"/>
  <c r="Z44" i="2"/>
  <c r="Z28" i="2"/>
  <c r="AK6" i="8"/>
  <c r="CI8" i="8"/>
  <c r="BU27" i="8"/>
  <c r="BU8" i="8"/>
  <c r="Z43" i="2"/>
  <c r="Z26" i="2"/>
  <c r="AN52" i="8"/>
  <c r="BB26" i="8"/>
  <c r="AN53" i="8"/>
  <c r="AK34" i="8"/>
  <c r="BZ27" i="8"/>
  <c r="BZ79" i="8"/>
  <c r="BU74" i="8"/>
  <c r="BU41" i="8"/>
  <c r="BB27" i="8"/>
  <c r="AN21" i="8"/>
  <c r="AN54" i="8"/>
  <c r="BZ28" i="8"/>
  <c r="BZ80" i="8"/>
  <c r="BB12" i="8"/>
  <c r="BB28" i="8"/>
  <c r="BB79" i="8"/>
  <c r="BZ131" i="8"/>
  <c r="AN22" i="8"/>
  <c r="AN38" i="8"/>
  <c r="AN68" i="8"/>
  <c r="AK86" i="8"/>
  <c r="AK59" i="8"/>
  <c r="AK29" i="8"/>
  <c r="BZ12" i="8"/>
  <c r="BZ29" i="8"/>
  <c r="BZ44" i="8"/>
  <c r="BZ81" i="8"/>
  <c r="CI68" i="8"/>
  <c r="CI42" i="8"/>
  <c r="CI17" i="8"/>
  <c r="BU60" i="8"/>
  <c r="BU47" i="8"/>
  <c r="BU36" i="8"/>
  <c r="BU26" i="8"/>
  <c r="BU12" i="8"/>
  <c r="BU128" i="8"/>
  <c r="BB13" i="8"/>
  <c r="BB42" i="8"/>
  <c r="BB63" i="8"/>
  <c r="BB80" i="8"/>
  <c r="Z27" i="2"/>
  <c r="Z12" i="2"/>
  <c r="AN23" i="8"/>
  <c r="AN39" i="8"/>
  <c r="AN70" i="8"/>
  <c r="AK85" i="8"/>
  <c r="AK70" i="8"/>
  <c r="AK28" i="8"/>
  <c r="BZ13" i="8"/>
  <c r="CI80" i="8"/>
  <c r="CI67" i="8"/>
  <c r="CI55" i="8"/>
  <c r="CI28" i="8"/>
  <c r="CI128" i="8"/>
  <c r="BU70" i="8"/>
  <c r="BU11" i="8"/>
  <c r="BB14" i="8"/>
  <c r="BB44" i="8"/>
  <c r="BB64" i="8"/>
  <c r="BB81" i="8"/>
  <c r="AK84" i="8"/>
  <c r="AK69" i="8"/>
  <c r="AK53" i="8"/>
  <c r="AK27" i="8"/>
  <c r="BZ68" i="8"/>
  <c r="BZ128" i="8"/>
  <c r="CI79" i="8"/>
  <c r="CI54" i="8"/>
  <c r="CI27" i="8"/>
  <c r="CI131" i="8"/>
  <c r="BU69" i="8"/>
  <c r="BU34" i="8"/>
  <c r="BB65" i="8"/>
  <c r="Z36" i="2"/>
  <c r="Z9" i="2"/>
  <c r="AK52" i="8"/>
  <c r="BZ70" i="8"/>
  <c r="CI78" i="8"/>
  <c r="CI63" i="8"/>
  <c r="CI53" i="8"/>
  <c r="CI26" i="8"/>
  <c r="CI12" i="8"/>
  <c r="BU33" i="8"/>
  <c r="BB128" i="8"/>
  <c r="Z11" i="2"/>
  <c r="Z48" i="2"/>
  <c r="Z32" i="2"/>
  <c r="Z24" i="2"/>
  <c r="Z8" i="2"/>
  <c r="Z47" i="2"/>
  <c r="Z39" i="2"/>
  <c r="Z23" i="2"/>
  <c r="Z7" i="2"/>
  <c r="Z38" i="2"/>
  <c r="Z22" i="2"/>
  <c r="Z14" i="2"/>
  <c r="D128" i="8"/>
  <c r="BB21" i="8"/>
  <c r="BB73" i="8"/>
  <c r="BB7" i="8"/>
  <c r="BB23" i="8"/>
  <c r="BB31" i="8"/>
  <c r="BB47" i="8"/>
  <c r="BB58" i="8"/>
  <c r="BB74" i="8"/>
  <c r="BB6" i="8"/>
  <c r="BB8" i="8"/>
  <c r="BB16" i="8"/>
  <c r="BB24" i="8"/>
  <c r="BB32" i="8"/>
  <c r="BB59" i="8"/>
  <c r="BB67" i="8"/>
  <c r="BB75" i="8"/>
  <c r="BB83" i="8"/>
  <c r="BB17" i="8"/>
  <c r="BB33" i="8"/>
  <c r="BB41" i="8"/>
  <c r="BB52" i="8"/>
  <c r="BB60" i="8"/>
  <c r="BB68" i="8"/>
  <c r="BB84" i="8"/>
  <c r="BB18" i="8"/>
  <c r="BB69" i="8"/>
  <c r="BB85" i="8"/>
  <c r="BU52" i="8"/>
  <c r="BU24" i="8"/>
  <c r="BU81" i="8"/>
  <c r="BU65" i="8"/>
  <c r="BU39" i="8"/>
  <c r="BU23" i="8"/>
  <c r="BU64" i="8"/>
  <c r="BU38" i="8"/>
  <c r="BU22" i="8"/>
  <c r="BU14" i="8"/>
  <c r="BU80" i="8"/>
  <c r="CI24" i="8"/>
  <c r="CI75" i="8"/>
  <c r="CI58" i="8"/>
  <c r="CI47" i="8"/>
  <c r="CI39" i="8"/>
  <c r="CI23" i="8"/>
  <c r="CI7" i="8"/>
  <c r="CI74" i="8"/>
  <c r="CI65" i="8"/>
  <c r="CI38" i="8"/>
  <c r="CI22" i="8"/>
  <c r="CI14" i="8"/>
  <c r="CI76" i="8"/>
  <c r="BZ62" i="8"/>
  <c r="BZ22" i="8"/>
  <c r="BZ31" i="8"/>
  <c r="BZ47" i="8"/>
  <c r="BZ8" i="8"/>
  <c r="BZ24" i="8"/>
  <c r="BZ65" i="8"/>
  <c r="BZ9" i="8"/>
  <c r="BZ17" i="8"/>
  <c r="BZ33" i="8"/>
  <c r="BZ41" i="8"/>
  <c r="BZ58" i="8"/>
  <c r="BZ75" i="8"/>
  <c r="BZ83" i="8"/>
  <c r="BZ63" i="8"/>
  <c r="BZ7" i="8"/>
  <c r="BZ23" i="8"/>
  <c r="BZ74" i="8"/>
  <c r="BZ18" i="8"/>
  <c r="BZ34" i="8"/>
  <c r="BZ42" i="8"/>
  <c r="BZ59" i="8"/>
  <c r="BZ67" i="8"/>
  <c r="BZ76" i="8"/>
  <c r="BZ84" i="8"/>
  <c r="BZ16" i="8"/>
  <c r="BZ57" i="8"/>
  <c r="BZ85" i="8"/>
  <c r="AK75" i="8"/>
  <c r="AK58" i="8"/>
  <c r="AK49" i="8"/>
  <c r="AK33" i="8"/>
  <c r="AK17" i="8"/>
  <c r="AK9" i="8"/>
  <c r="AK74" i="8"/>
  <c r="AK65" i="8"/>
  <c r="AK48" i="8"/>
  <c r="AK32" i="8"/>
  <c r="AK24" i="8"/>
  <c r="AK8" i="8"/>
  <c r="AK81" i="8"/>
  <c r="AK64" i="8"/>
  <c r="AK39" i="8"/>
  <c r="AK23" i="8"/>
  <c r="AK63" i="8"/>
  <c r="AK55" i="8"/>
  <c r="AK38" i="8"/>
  <c r="AK22" i="8"/>
  <c r="AK14" i="8"/>
  <c r="AK80" i="8"/>
  <c r="AN6" i="8"/>
  <c r="AN46" i="8"/>
  <c r="AN7" i="8"/>
  <c r="AN31" i="8"/>
  <c r="AN47" i="8"/>
  <c r="AN8" i="8"/>
  <c r="AN16" i="8"/>
  <c r="AN32" i="8"/>
  <c r="AN48" i="8"/>
  <c r="AN57" i="8"/>
  <c r="AN74" i="8"/>
  <c r="AN17" i="8"/>
  <c r="AN33" i="8"/>
  <c r="AN41" i="8"/>
  <c r="AN58" i="8"/>
  <c r="AN75" i="8"/>
  <c r="AN83" i="8"/>
  <c r="AN73" i="8"/>
  <c r="AN18" i="8"/>
  <c r="AN26" i="8"/>
  <c r="AN42" i="8"/>
  <c r="AN59" i="8"/>
  <c r="AN67" i="8"/>
  <c r="AN84" i="8"/>
  <c r="AN27" i="8"/>
  <c r="AN43" i="8"/>
  <c r="AN85" i="8"/>
  <c r="M106" i="8"/>
  <c r="M105" i="8"/>
  <c r="M104" i="8"/>
  <c r="M53" i="8"/>
  <c r="M118" i="8"/>
  <c r="M39" i="8"/>
  <c r="M113" i="8"/>
  <c r="M98" i="8"/>
  <c r="M12" i="8"/>
  <c r="M41" i="8"/>
  <c r="M11" i="8"/>
  <c r="V100" i="8"/>
  <c r="V101" i="8"/>
  <c r="M62" i="8"/>
  <c r="M136" i="8"/>
  <c r="M55" i="8"/>
  <c r="V99" i="8"/>
  <c r="J99" i="8" s="1"/>
  <c r="M134" i="8"/>
  <c r="M93" i="8"/>
  <c r="M54" i="8"/>
  <c r="V22" i="8"/>
  <c r="V23" i="8"/>
  <c r="M135" i="8"/>
  <c r="M114" i="8"/>
  <c r="M70" i="8"/>
  <c r="M69" i="8"/>
  <c r="V131" i="8"/>
  <c r="V21" i="8"/>
  <c r="M27" i="8"/>
  <c r="M68" i="8"/>
  <c r="M26" i="8"/>
  <c r="M128" i="8"/>
  <c r="M94" i="8"/>
  <c r="M47" i="8"/>
  <c r="V62" i="8"/>
  <c r="V11" i="8"/>
  <c r="V42" i="8"/>
  <c r="V64" i="8"/>
  <c r="V139" i="8"/>
  <c r="M146" i="8"/>
  <c r="M145" i="8"/>
  <c r="M121" i="8"/>
  <c r="M111" i="8"/>
  <c r="M90" i="8"/>
  <c r="M38" i="8"/>
  <c r="M144" i="8"/>
  <c r="M120" i="8"/>
  <c r="M110" i="8"/>
  <c r="M89" i="8"/>
  <c r="M49" i="8"/>
  <c r="M37" i="8"/>
  <c r="M19" i="8"/>
  <c r="M9" i="8"/>
  <c r="V13" i="8"/>
  <c r="V43" i="8"/>
  <c r="V65" i="8"/>
  <c r="V113" i="8"/>
  <c r="V140" i="8"/>
  <c r="M109" i="8"/>
  <c r="M88" i="8"/>
  <c r="M63" i="8"/>
  <c r="M48" i="8"/>
  <c r="M18" i="8"/>
  <c r="M8" i="8"/>
  <c r="V14" i="8"/>
  <c r="V44" i="8"/>
  <c r="V114" i="8"/>
  <c r="V141" i="8"/>
  <c r="M96" i="8"/>
  <c r="M17" i="8"/>
  <c r="V115" i="8"/>
  <c r="M130" i="8"/>
  <c r="M138" i="8"/>
  <c r="M129" i="8"/>
  <c r="M28" i="8"/>
  <c r="V129" i="8"/>
  <c r="V52" i="8"/>
  <c r="V53" i="8"/>
  <c r="V8" i="8"/>
  <c r="V16" i="8"/>
  <c r="V37" i="8"/>
  <c r="V54" i="8"/>
  <c r="V94" i="8"/>
  <c r="V110" i="8"/>
  <c r="V118" i="8"/>
  <c r="V134" i="8"/>
  <c r="V6" i="8"/>
  <c r="V7" i="8"/>
  <c r="V93" i="8"/>
  <c r="V17" i="8"/>
  <c r="V38" i="8"/>
  <c r="V46" i="8"/>
  <c r="V95" i="8"/>
  <c r="V103" i="8"/>
  <c r="V111" i="8"/>
  <c r="V119" i="8"/>
  <c r="V135" i="8"/>
  <c r="V108" i="8"/>
  <c r="V133" i="8"/>
  <c r="V18" i="8"/>
  <c r="V39" i="8"/>
  <c r="V47" i="8"/>
  <c r="V104" i="8"/>
  <c r="V120" i="8"/>
  <c r="V128" i="8"/>
  <c r="V105" i="8"/>
  <c r="M24" i="8"/>
  <c r="M141" i="8"/>
  <c r="M125" i="8"/>
  <c r="M101" i="8"/>
  <c r="M85" i="8"/>
  <c r="M44" i="8"/>
  <c r="M23" i="8"/>
  <c r="M7" i="8"/>
  <c r="M126" i="8"/>
  <c r="M86" i="8"/>
  <c r="M140" i="8"/>
  <c r="M124" i="8"/>
  <c r="M116" i="8"/>
  <c r="M100" i="8"/>
  <c r="M84" i="8"/>
  <c r="M65" i="8"/>
  <c r="M43" i="8"/>
  <c r="M22" i="8"/>
  <c r="M14" i="8"/>
  <c r="J101" i="8" l="1"/>
  <c r="J100" i="8"/>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24" i="4"/>
  <c r="J142" i="8" l="1"/>
  <c r="J137" i="8"/>
  <c r="J132" i="8"/>
  <c r="J127" i="8"/>
  <c r="J122" i="8"/>
  <c r="J117" i="8"/>
  <c r="J112" i="8"/>
  <c r="J107" i="8"/>
  <c r="J102" i="8"/>
  <c r="J97" i="8"/>
  <c r="J92" i="8"/>
  <c r="J87" i="8"/>
  <c r="J82" i="8"/>
  <c r="J77" i="8"/>
  <c r="J72" i="8"/>
  <c r="J66" i="8"/>
  <c r="J61" i="8"/>
  <c r="J56" i="8"/>
  <c r="J51" i="8"/>
  <c r="J45" i="8"/>
  <c r="J40" i="8"/>
  <c r="J35" i="8"/>
  <c r="J30" i="8"/>
  <c r="J25" i="8"/>
  <c r="J20" i="8"/>
  <c r="J15" i="8"/>
  <c r="J10" i="8"/>
  <c r="J5" i="8"/>
  <c r="J7" i="8"/>
  <c r="J8" i="8"/>
  <c r="J9" i="8"/>
  <c r="J11" i="8"/>
  <c r="J12" i="8"/>
  <c r="J13" i="8"/>
  <c r="J14" i="8"/>
  <c r="J16" i="8"/>
  <c r="J17" i="8"/>
  <c r="J18" i="8"/>
  <c r="J19" i="8"/>
  <c r="J21" i="8"/>
  <c r="J22" i="8"/>
  <c r="J23" i="8"/>
  <c r="J24" i="8"/>
  <c r="J26" i="8"/>
  <c r="J27" i="8"/>
  <c r="J28" i="8"/>
  <c r="J29" i="8"/>
  <c r="J31" i="8"/>
  <c r="J32" i="8"/>
  <c r="J33" i="8"/>
  <c r="J34" i="8"/>
  <c r="J36" i="8"/>
  <c r="J37" i="8"/>
  <c r="J38" i="8"/>
  <c r="J39" i="8"/>
  <c r="J41" i="8"/>
  <c r="J42" i="8"/>
  <c r="J43" i="8"/>
  <c r="J44" i="8"/>
  <c r="J46" i="8"/>
  <c r="J47" i="8"/>
  <c r="J48" i="8"/>
  <c r="J49" i="8"/>
  <c r="J50" i="8"/>
  <c r="J52" i="8"/>
  <c r="J53" i="8"/>
  <c r="J54" i="8"/>
  <c r="J55" i="8"/>
  <c r="J57" i="8"/>
  <c r="J58" i="8"/>
  <c r="J59" i="8"/>
  <c r="J60" i="8"/>
  <c r="J62" i="8"/>
  <c r="J63" i="8"/>
  <c r="J64" i="8"/>
  <c r="J65" i="8"/>
  <c r="J67" i="8"/>
  <c r="J68" i="8"/>
  <c r="J69" i="8"/>
  <c r="J70" i="8"/>
  <c r="J71" i="8"/>
  <c r="J73" i="8"/>
  <c r="J74" i="8"/>
  <c r="J75" i="8"/>
  <c r="J76" i="8"/>
  <c r="J78" i="8"/>
  <c r="J79" i="8"/>
  <c r="J80" i="8"/>
  <c r="J81" i="8"/>
  <c r="J84" i="8"/>
  <c r="J85" i="8"/>
  <c r="J86" i="8"/>
  <c r="J88" i="8"/>
  <c r="J89" i="8"/>
  <c r="J90" i="8"/>
  <c r="J91" i="8"/>
  <c r="J93" i="8"/>
  <c r="J94" i="8"/>
  <c r="J95" i="8"/>
  <c r="J96" i="8"/>
  <c r="J98" i="8"/>
  <c r="J103" i="8"/>
  <c r="J104" i="8"/>
  <c r="J105" i="8"/>
  <c r="J106" i="8"/>
  <c r="J108" i="8"/>
  <c r="J109" i="8"/>
  <c r="J110" i="8"/>
  <c r="J111" i="8"/>
  <c r="J114" i="8"/>
  <c r="J115" i="8"/>
  <c r="J116" i="8"/>
  <c r="J118" i="8"/>
  <c r="J119" i="8"/>
  <c r="J120" i="8"/>
  <c r="J121" i="8"/>
  <c r="J123" i="8"/>
  <c r="J124" i="8"/>
  <c r="J125" i="8"/>
  <c r="J126" i="8"/>
  <c r="J128" i="8"/>
  <c r="J129" i="8"/>
  <c r="J130" i="8"/>
  <c r="J131" i="8"/>
  <c r="J134" i="8"/>
  <c r="J135" i="8"/>
  <c r="J136" i="8"/>
  <c r="J138" i="8"/>
  <c r="J139" i="8"/>
  <c r="J140" i="8"/>
  <c r="J141" i="8"/>
  <c r="J143" i="8"/>
  <c r="J144" i="8"/>
  <c r="J145" i="8"/>
  <c r="J146" i="8"/>
  <c r="J6" i="8" l="1"/>
  <c r="BY82" i="8"/>
  <c r="BY77" i="8"/>
  <c r="BY72" i="8"/>
  <c r="BY66" i="8"/>
  <c r="BY61" i="8"/>
  <c r="BY56" i="8"/>
  <c r="BY51" i="8"/>
  <c r="BY45" i="8"/>
  <c r="BY40" i="8"/>
  <c r="BY35" i="8"/>
  <c r="BY30" i="8"/>
  <c r="BY25" i="8"/>
  <c r="BY20" i="8"/>
  <c r="BY15" i="8"/>
  <c r="BY10" i="8"/>
  <c r="BY5" i="8"/>
  <c r="BM82" i="3" l="1"/>
  <c r="BN82" i="3" s="1"/>
  <c r="BM83" i="3"/>
  <c r="BN83" i="3" s="1"/>
  <c r="BM84" i="3"/>
  <c r="BN84" i="3" s="1"/>
  <c r="BM85" i="3"/>
  <c r="BN85" i="3" s="1"/>
  <c r="BM81" i="3"/>
  <c r="BM62" i="3"/>
  <c r="BN62" i="3" s="1"/>
  <c r="BM63" i="3"/>
  <c r="BN63" i="3" s="1"/>
  <c r="BM64" i="3"/>
  <c r="BN64" i="3" s="1"/>
  <c r="BM65" i="3"/>
  <c r="BN65" i="3" s="1"/>
  <c r="BM66" i="3"/>
  <c r="BM67" i="3"/>
  <c r="BN67" i="3" s="1"/>
  <c r="BM68" i="3"/>
  <c r="BN68" i="3" s="1"/>
  <c r="BM69" i="3"/>
  <c r="BN69" i="3" s="1"/>
  <c r="BM70" i="3"/>
  <c r="BN70" i="3" s="1"/>
  <c r="BM61" i="3"/>
  <c r="BM47" i="3"/>
  <c r="BN47" i="3" s="1"/>
  <c r="BM48" i="3"/>
  <c r="BN48" i="3" s="1"/>
  <c r="BM49" i="3"/>
  <c r="BN49" i="3" s="1"/>
  <c r="BM50" i="3"/>
  <c r="BN50" i="3" s="1"/>
  <c r="BM46" i="3"/>
  <c r="BM31" i="3"/>
  <c r="BN31" i="3" s="1"/>
  <c r="BM32" i="3"/>
  <c r="BN32" i="3" s="1"/>
  <c r="BM33" i="3"/>
  <c r="BN33" i="3" s="1"/>
  <c r="BM34" i="3"/>
  <c r="BN34" i="3" s="1"/>
  <c r="BM35" i="3"/>
  <c r="BM36" i="3"/>
  <c r="BN36" i="3" s="1"/>
  <c r="BM37" i="3"/>
  <c r="BN37" i="3" s="1"/>
  <c r="BM38" i="3"/>
  <c r="BN38" i="3" s="1"/>
  <c r="BM39" i="3"/>
  <c r="BN39" i="3" s="1"/>
  <c r="BM30" i="3"/>
  <c r="BM16" i="3"/>
  <c r="BN16" i="3" s="1"/>
  <c r="BM17" i="3"/>
  <c r="BN17" i="3" s="1"/>
  <c r="BM18" i="3"/>
  <c r="BN18" i="3" s="1"/>
  <c r="BM19" i="3"/>
  <c r="BN19" i="3" s="1"/>
  <c r="BM20" i="3"/>
  <c r="BM21" i="3"/>
  <c r="BN21" i="3" s="1"/>
  <c r="BM22" i="3"/>
  <c r="BN22" i="3" s="1"/>
  <c r="BM23" i="3"/>
  <c r="BN23" i="3" s="1"/>
  <c r="BM24" i="3"/>
  <c r="BN24" i="3" s="1"/>
  <c r="BM15" i="3"/>
  <c r="D82" i="8" l="1"/>
  <c r="D77" i="8"/>
  <c r="D72" i="8"/>
  <c r="D66" i="8"/>
  <c r="D61" i="8"/>
  <c r="D56" i="8"/>
  <c r="D51" i="8"/>
  <c r="D45" i="8"/>
  <c r="D40" i="8"/>
  <c r="D35" i="8"/>
  <c r="D30" i="8"/>
  <c r="D25" i="8"/>
  <c r="D20" i="8"/>
  <c r="D15" i="8"/>
  <c r="D10" i="8"/>
  <c r="D5" i="8"/>
  <c r="E7" i="8"/>
  <c r="F7" i="8"/>
  <c r="G7" i="8"/>
  <c r="H7" i="8"/>
  <c r="E9" i="8"/>
  <c r="F9" i="8"/>
  <c r="G9" i="8"/>
  <c r="H9" i="8"/>
  <c r="E11" i="8"/>
  <c r="F11" i="8"/>
  <c r="G11" i="8"/>
  <c r="H11" i="8"/>
  <c r="E12" i="8"/>
  <c r="F12" i="8"/>
  <c r="G12" i="8"/>
  <c r="H12" i="8"/>
  <c r="E13" i="8"/>
  <c r="F13" i="8"/>
  <c r="G13" i="8"/>
  <c r="H13" i="8"/>
  <c r="E16" i="8"/>
  <c r="F16" i="8"/>
  <c r="G16" i="8"/>
  <c r="H16" i="8"/>
  <c r="E18" i="8"/>
  <c r="F18" i="8"/>
  <c r="G18" i="8"/>
  <c r="H18" i="8"/>
  <c r="E19" i="8"/>
  <c r="F19" i="8"/>
  <c r="G19" i="8"/>
  <c r="H19" i="8"/>
  <c r="E22" i="8"/>
  <c r="F22" i="8"/>
  <c r="G22" i="8"/>
  <c r="H22" i="8"/>
  <c r="E23" i="8"/>
  <c r="F23" i="8"/>
  <c r="G23" i="8"/>
  <c r="H23" i="8"/>
  <c r="E24" i="8"/>
  <c r="F24" i="8"/>
  <c r="G24" i="8"/>
  <c r="H24" i="8"/>
  <c r="E26" i="8"/>
  <c r="F26" i="8"/>
  <c r="G26" i="8"/>
  <c r="H26" i="8"/>
  <c r="E27" i="8"/>
  <c r="F27" i="8"/>
  <c r="G27" i="8"/>
  <c r="H27" i="8"/>
  <c r="E28" i="8"/>
  <c r="F28" i="8"/>
  <c r="G28" i="8"/>
  <c r="H28" i="8"/>
  <c r="E31" i="8"/>
  <c r="F31" i="8"/>
  <c r="G31" i="8"/>
  <c r="H31" i="8"/>
  <c r="E32" i="8"/>
  <c r="F32" i="8"/>
  <c r="G32" i="8"/>
  <c r="H32" i="8"/>
  <c r="E34" i="8"/>
  <c r="F34" i="8"/>
  <c r="G34" i="8"/>
  <c r="H34" i="8"/>
  <c r="E36" i="8"/>
  <c r="F36" i="8"/>
  <c r="G36" i="8"/>
  <c r="H36" i="8"/>
  <c r="E37" i="8"/>
  <c r="F37" i="8"/>
  <c r="G37" i="8"/>
  <c r="H37" i="8"/>
  <c r="E38" i="8"/>
  <c r="F38" i="8"/>
  <c r="G38" i="8"/>
  <c r="H38" i="8"/>
  <c r="E41" i="8"/>
  <c r="F41" i="8"/>
  <c r="G41" i="8"/>
  <c r="H41" i="8"/>
  <c r="E42" i="8"/>
  <c r="F42" i="8"/>
  <c r="G42" i="8"/>
  <c r="H42" i="8"/>
  <c r="E43" i="8"/>
  <c r="F43" i="8"/>
  <c r="G43" i="8"/>
  <c r="H43" i="8"/>
  <c r="E46" i="8"/>
  <c r="F46" i="8"/>
  <c r="G46" i="8"/>
  <c r="H46" i="8"/>
  <c r="E48" i="8"/>
  <c r="F48" i="8"/>
  <c r="G48" i="8"/>
  <c r="H48" i="8"/>
  <c r="E49" i="8"/>
  <c r="F49" i="8"/>
  <c r="G49" i="8"/>
  <c r="H49" i="8"/>
  <c r="E50" i="8"/>
  <c r="F50" i="8"/>
  <c r="G50" i="8"/>
  <c r="H50" i="8"/>
  <c r="E53" i="8"/>
  <c r="F53" i="8"/>
  <c r="G53" i="8"/>
  <c r="H53" i="8"/>
  <c r="E54" i="8"/>
  <c r="F54" i="8"/>
  <c r="G54" i="8"/>
  <c r="H54" i="8"/>
  <c r="E55" i="8"/>
  <c r="F55" i="8"/>
  <c r="G55" i="8"/>
  <c r="H55" i="8"/>
  <c r="E57" i="8"/>
  <c r="F57" i="8"/>
  <c r="G57" i="8"/>
  <c r="H57" i="8"/>
  <c r="E58" i="8"/>
  <c r="F58" i="8"/>
  <c r="G58" i="8"/>
  <c r="H58" i="8"/>
  <c r="E59" i="8"/>
  <c r="F59" i="8"/>
  <c r="G59" i="8"/>
  <c r="H59" i="8"/>
  <c r="E62" i="8"/>
  <c r="F62" i="8"/>
  <c r="G62" i="8"/>
  <c r="H62" i="8"/>
  <c r="E64" i="8"/>
  <c r="F64" i="8"/>
  <c r="G64" i="8"/>
  <c r="H64" i="8"/>
  <c r="E65" i="8"/>
  <c r="F65" i="8"/>
  <c r="G65" i="8"/>
  <c r="H65" i="8"/>
  <c r="E67" i="8"/>
  <c r="F67" i="8"/>
  <c r="G67" i="8"/>
  <c r="H67" i="8"/>
  <c r="E68" i="8"/>
  <c r="F68" i="8"/>
  <c r="G68" i="8"/>
  <c r="H68" i="8"/>
  <c r="E70" i="8"/>
  <c r="F70" i="8"/>
  <c r="G70" i="8"/>
  <c r="H70" i="8"/>
  <c r="E71" i="8"/>
  <c r="F71" i="8"/>
  <c r="G71" i="8"/>
  <c r="H71" i="8"/>
  <c r="E73" i="8"/>
  <c r="F73" i="8"/>
  <c r="G73" i="8"/>
  <c r="H73" i="8"/>
  <c r="E74" i="8"/>
  <c r="F74" i="8"/>
  <c r="G74" i="8"/>
  <c r="H74" i="8"/>
  <c r="E75" i="8"/>
  <c r="F75" i="8"/>
  <c r="G75" i="8"/>
  <c r="H75" i="8"/>
  <c r="E78" i="8"/>
  <c r="F78" i="8"/>
  <c r="G78" i="8"/>
  <c r="H78" i="8"/>
  <c r="E80" i="8"/>
  <c r="F80" i="8"/>
  <c r="G80" i="8"/>
  <c r="H80" i="8"/>
  <c r="E81" i="8"/>
  <c r="F81" i="8"/>
  <c r="G81" i="8"/>
  <c r="H81" i="8"/>
  <c r="E83" i="8"/>
  <c r="F83" i="8"/>
  <c r="G83" i="8"/>
  <c r="H83" i="8"/>
  <c r="E84" i="8"/>
  <c r="F84" i="8"/>
  <c r="G84" i="8"/>
  <c r="H84" i="8"/>
  <c r="E85" i="8"/>
  <c r="F85" i="8"/>
  <c r="G85" i="8"/>
  <c r="H85" i="8"/>
  <c r="H6" i="8"/>
  <c r="G6" i="8"/>
  <c r="F6" i="8"/>
  <c r="E6" i="8"/>
  <c r="D7" i="8"/>
  <c r="D8" i="8"/>
  <c r="D9" i="8"/>
  <c r="D11" i="8"/>
  <c r="D12" i="8"/>
  <c r="D13" i="8"/>
  <c r="D14" i="8"/>
  <c r="D16" i="8"/>
  <c r="D17" i="8"/>
  <c r="D18" i="8"/>
  <c r="D19" i="8"/>
  <c r="D21" i="8"/>
  <c r="D22" i="8"/>
  <c r="D23" i="8"/>
  <c r="D24" i="8"/>
  <c r="D26" i="8"/>
  <c r="D27" i="8"/>
  <c r="D28" i="8"/>
  <c r="D29" i="8"/>
  <c r="D31" i="8"/>
  <c r="D32" i="8"/>
  <c r="D33" i="8"/>
  <c r="D34" i="8"/>
  <c r="D36" i="8"/>
  <c r="D37" i="8"/>
  <c r="D38" i="8"/>
  <c r="D39" i="8"/>
  <c r="D41" i="8"/>
  <c r="D42" i="8"/>
  <c r="D43" i="8"/>
  <c r="D44" i="8"/>
  <c r="D46" i="8"/>
  <c r="D47" i="8"/>
  <c r="D48" i="8"/>
  <c r="D49" i="8"/>
  <c r="D50" i="8"/>
  <c r="D52" i="8"/>
  <c r="D53" i="8"/>
  <c r="D54" i="8"/>
  <c r="D55" i="8"/>
  <c r="D57" i="8"/>
  <c r="D58" i="8"/>
  <c r="D59" i="8"/>
  <c r="D60" i="8"/>
  <c r="D62" i="8"/>
  <c r="D63" i="8"/>
  <c r="D64" i="8"/>
  <c r="D65" i="8"/>
  <c r="D67" i="8"/>
  <c r="D68" i="8"/>
  <c r="D69" i="8"/>
  <c r="D70" i="8"/>
  <c r="D71" i="8"/>
  <c r="D73" i="8"/>
  <c r="D74" i="8"/>
  <c r="D75" i="8"/>
  <c r="D76" i="8"/>
  <c r="D78" i="8"/>
  <c r="D79" i="8"/>
  <c r="D80" i="8"/>
  <c r="D81" i="8"/>
  <c r="D83" i="8"/>
  <c r="D84" i="8"/>
  <c r="D85" i="8"/>
  <c r="D86" i="8"/>
  <c r="D6" i="8"/>
  <c r="BH86" i="8"/>
  <c r="E86" i="8" s="1"/>
  <c r="BH79" i="8"/>
  <c r="E79" i="8" s="1"/>
  <c r="BH76" i="8"/>
  <c r="E76" i="8" s="1"/>
  <c r="BH69" i="8"/>
  <c r="E69" i="8" s="1"/>
  <c r="BH63" i="8"/>
  <c r="E63" i="8" s="1"/>
  <c r="BH60" i="8"/>
  <c r="G60" i="8" s="1"/>
  <c r="BH52" i="8"/>
  <c r="H52" i="8" s="1"/>
  <c r="BH47" i="8"/>
  <c r="E47" i="8" s="1"/>
  <c r="BH44" i="8"/>
  <c r="E44" i="8" s="1"/>
  <c r="BH39" i="8"/>
  <c r="E39" i="8" s="1"/>
  <c r="BH33" i="8"/>
  <c r="E33" i="8" s="1"/>
  <c r="BH29" i="8"/>
  <c r="E29" i="8" s="1"/>
  <c r="BH21" i="8"/>
  <c r="E21" i="8" s="1"/>
  <c r="BH17" i="8"/>
  <c r="E17" i="8" s="1"/>
  <c r="BH14" i="8"/>
  <c r="H14" i="8" s="1"/>
  <c r="BH8" i="8"/>
  <c r="H8" i="8" s="1"/>
  <c r="BH10" i="8"/>
  <c r="H10" i="8" s="1"/>
  <c r="BH15" i="8"/>
  <c r="E15" i="8" s="1"/>
  <c r="BH20" i="8"/>
  <c r="H20" i="8" s="1"/>
  <c r="BH25" i="8"/>
  <c r="E25" i="8" s="1"/>
  <c r="BH30" i="8"/>
  <c r="H30" i="8" s="1"/>
  <c r="BH35" i="8"/>
  <c r="E35" i="8" s="1"/>
  <c r="BH40" i="8"/>
  <c r="H40" i="8" s="1"/>
  <c r="BH45" i="8"/>
  <c r="E45" i="8" s="1"/>
  <c r="BH51" i="8"/>
  <c r="E51" i="8" s="1"/>
  <c r="BH56" i="8"/>
  <c r="E56" i="8" s="1"/>
  <c r="BH61" i="8"/>
  <c r="E61" i="8" s="1"/>
  <c r="BH66" i="8"/>
  <c r="E66" i="8" s="1"/>
  <c r="BH72" i="8"/>
  <c r="E72" i="8" s="1"/>
  <c r="BH77" i="8"/>
  <c r="E77" i="8" s="1"/>
  <c r="BH82" i="8"/>
  <c r="H82" i="8" s="1"/>
  <c r="BH5" i="8"/>
  <c r="H5" i="8" s="1"/>
  <c r="F86" i="8" l="1"/>
  <c r="G5" i="8"/>
  <c r="H56" i="8"/>
  <c r="H72" i="8"/>
  <c r="G56" i="8"/>
  <c r="H45" i="8"/>
  <c r="H39" i="8"/>
  <c r="H76" i="8"/>
  <c r="G72" i="8"/>
  <c r="F56" i="8"/>
  <c r="H44" i="8"/>
  <c r="G30" i="8"/>
  <c r="G8" i="8"/>
  <c r="G76" i="8"/>
  <c r="H69" i="8"/>
  <c r="H60" i="8"/>
  <c r="G44" i="8"/>
  <c r="G20" i="8"/>
  <c r="F8" i="8"/>
  <c r="H79" i="8"/>
  <c r="F76" i="8"/>
  <c r="H66" i="8"/>
  <c r="H47" i="8"/>
  <c r="F44" i="8"/>
  <c r="G10" i="8"/>
  <c r="H86" i="8"/>
  <c r="F79" i="8"/>
  <c r="G66" i="8"/>
  <c r="F10" i="8"/>
  <c r="E5" i="8"/>
  <c r="G86" i="8"/>
  <c r="F66" i="8"/>
  <c r="F5" i="8"/>
  <c r="H51" i="8"/>
  <c r="G82" i="8"/>
  <c r="F72" i="8"/>
  <c r="F30" i="8"/>
  <c r="F20" i="8"/>
  <c r="F60" i="8"/>
  <c r="F52" i="8"/>
  <c r="F40" i="8"/>
  <c r="F14" i="8"/>
  <c r="E82" i="8"/>
  <c r="E60" i="8"/>
  <c r="E52" i="8"/>
  <c r="E40" i="8"/>
  <c r="E30" i="8"/>
  <c r="E20" i="8"/>
  <c r="E14" i="8"/>
  <c r="E10" i="8"/>
  <c r="E8" i="8"/>
  <c r="G52" i="8"/>
  <c r="G40" i="8"/>
  <c r="H35" i="8"/>
  <c r="H33" i="8"/>
  <c r="H29" i="8"/>
  <c r="H25" i="8"/>
  <c r="H21" i="8"/>
  <c r="H17" i="8"/>
  <c r="H15" i="8"/>
  <c r="G14" i="8"/>
  <c r="F82" i="8"/>
  <c r="H61" i="8"/>
  <c r="G79" i="8"/>
  <c r="G77" i="8"/>
  <c r="G69" i="8"/>
  <c r="G63" i="8"/>
  <c r="G61" i="8"/>
  <c r="G51" i="8"/>
  <c r="G47" i="8"/>
  <c r="G45" i="8"/>
  <c r="G39" i="8"/>
  <c r="G35" i="8"/>
  <c r="G33" i="8"/>
  <c r="G29" i="8"/>
  <c r="G25" i="8"/>
  <c r="G21" i="8"/>
  <c r="G17" i="8"/>
  <c r="G15" i="8"/>
  <c r="F77" i="8"/>
  <c r="F69" i="8"/>
  <c r="F63" i="8"/>
  <c r="F61" i="8"/>
  <c r="F51" i="8"/>
  <c r="F47" i="8"/>
  <c r="F45" i="8"/>
  <c r="F39" i="8"/>
  <c r="F35" i="8"/>
  <c r="F33" i="8"/>
  <c r="F29" i="8"/>
  <c r="F25" i="8"/>
  <c r="F21" i="8"/>
  <c r="F17" i="8"/>
  <c r="F15" i="8"/>
  <c r="H77" i="8"/>
  <c r="H63" i="8"/>
  <c r="J101" i="3"/>
  <c r="J96" i="3"/>
  <c r="J91" i="3"/>
  <c r="J86" i="3"/>
  <c r="J76" i="3"/>
  <c r="J66" i="3"/>
  <c r="J61" i="3"/>
  <c r="J56" i="3"/>
  <c r="J51" i="3"/>
  <c r="J46" i="3"/>
  <c r="J35" i="3"/>
  <c r="J25" i="3"/>
  <c r="J20" i="3"/>
  <c r="J15" i="3"/>
  <c r="J10" i="3"/>
  <c r="J5" i="3"/>
  <c r="J7" i="3"/>
  <c r="J8" i="3"/>
  <c r="J9" i="3"/>
  <c r="J11" i="3"/>
  <c r="J12" i="3"/>
  <c r="J13" i="3"/>
  <c r="J14" i="3"/>
  <c r="J16" i="3"/>
  <c r="J17" i="3"/>
  <c r="J18" i="3"/>
  <c r="J19" i="3"/>
  <c r="J21" i="3"/>
  <c r="J22" i="3"/>
  <c r="J23" i="3"/>
  <c r="J24" i="3"/>
  <c r="J26" i="3"/>
  <c r="J27" i="3"/>
  <c r="J28" i="3"/>
  <c r="J29" i="3"/>
  <c r="J30" i="3"/>
  <c r="J31" i="3"/>
  <c r="J32" i="3"/>
  <c r="J33" i="3"/>
  <c r="J34" i="3"/>
  <c r="J36" i="3"/>
  <c r="J37" i="3"/>
  <c r="J38" i="3"/>
  <c r="J39" i="3"/>
  <c r="J40" i="3"/>
  <c r="J41" i="3"/>
  <c r="J42" i="3"/>
  <c r="J43" i="3"/>
  <c r="J44" i="3"/>
  <c r="J45" i="3"/>
  <c r="J47" i="3"/>
  <c r="J48" i="3"/>
  <c r="J49" i="3"/>
  <c r="J50" i="3"/>
  <c r="J52" i="3"/>
  <c r="J53" i="3"/>
  <c r="J54" i="3"/>
  <c r="J55" i="3"/>
  <c r="J57" i="3"/>
  <c r="J58" i="3"/>
  <c r="J59" i="3"/>
  <c r="J60" i="3"/>
  <c r="J62" i="3"/>
  <c r="J63" i="3"/>
  <c r="J64" i="3"/>
  <c r="J65" i="3"/>
  <c r="J67" i="3"/>
  <c r="J68" i="3"/>
  <c r="J69" i="3"/>
  <c r="J70" i="3"/>
  <c r="J71" i="3"/>
  <c r="J72" i="3"/>
  <c r="J73" i="3"/>
  <c r="J74" i="3"/>
  <c r="J75" i="3"/>
  <c r="J77" i="3"/>
  <c r="J78" i="3"/>
  <c r="J79" i="3"/>
  <c r="J80" i="3"/>
  <c r="J81" i="3"/>
  <c r="J82" i="3"/>
  <c r="J83" i="3"/>
  <c r="J84" i="3"/>
  <c r="J85" i="3"/>
  <c r="J87" i="3"/>
  <c r="J88" i="3"/>
  <c r="J89" i="3"/>
  <c r="J90" i="3"/>
  <c r="J92" i="3"/>
  <c r="J93" i="3"/>
  <c r="J94" i="3"/>
  <c r="J95" i="3"/>
  <c r="J97" i="3"/>
  <c r="J98" i="3"/>
  <c r="J99" i="3"/>
  <c r="J100" i="3"/>
  <c r="J102" i="3"/>
  <c r="J103" i="3"/>
  <c r="J104" i="3"/>
  <c r="J105" i="3"/>
  <c r="J6" i="3"/>
  <c r="M2" i="6" l="1"/>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13" i="4"/>
  <c r="D104" i="4"/>
  <c r="D105" i="4"/>
  <c r="D106" i="4"/>
  <c r="D107" i="4"/>
  <c r="D108" i="4"/>
  <c r="D109" i="4"/>
  <c r="D110" i="4"/>
  <c r="D79" i="4"/>
  <c r="D80" i="4"/>
  <c r="D81" i="4"/>
  <c r="D82" i="4"/>
  <c r="D83" i="4"/>
  <c r="D84" i="4"/>
  <c r="D85" i="4"/>
  <c r="D86" i="4"/>
  <c r="D87" i="4"/>
  <c r="D88" i="4"/>
  <c r="D89" i="4"/>
  <c r="D90" i="4"/>
  <c r="D91" i="4"/>
  <c r="D92" i="4"/>
  <c r="D93" i="4"/>
  <c r="D94" i="4"/>
  <c r="D95" i="4"/>
  <c r="D96" i="4"/>
  <c r="D97" i="4"/>
  <c r="D98" i="4"/>
  <c r="D99" i="4"/>
  <c r="D100" i="4"/>
  <c r="D101" i="4"/>
  <c r="D102" i="4"/>
  <c r="D103" i="4"/>
  <c r="D78"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43"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8" i="4"/>
  <c r="K3" i="6" l="1"/>
  <c r="K11" i="6"/>
  <c r="K19" i="6"/>
  <c r="K27" i="6"/>
  <c r="K2" i="6"/>
  <c r="J10" i="6"/>
  <c r="J18" i="6"/>
  <c r="J26" i="6"/>
  <c r="J34" i="6"/>
  <c r="K32" i="6"/>
  <c r="J23" i="6"/>
  <c r="K17" i="6"/>
  <c r="J8" i="6"/>
  <c r="J32" i="6"/>
  <c r="K18" i="6"/>
  <c r="J9" i="6"/>
  <c r="J25" i="6"/>
  <c r="K4" i="6"/>
  <c r="K12" i="6"/>
  <c r="K20" i="6"/>
  <c r="K28" i="6"/>
  <c r="J3" i="6"/>
  <c r="J11" i="6"/>
  <c r="J19" i="6"/>
  <c r="J27" i="6"/>
  <c r="J2" i="6"/>
  <c r="J12" i="6"/>
  <c r="J20" i="6"/>
  <c r="J28" i="6"/>
  <c r="K31" i="6"/>
  <c r="J14" i="6"/>
  <c r="J22" i="6"/>
  <c r="K8" i="6"/>
  <c r="K24" i="6"/>
  <c r="J7" i="6"/>
  <c r="J31" i="6"/>
  <c r="K25" i="6"/>
  <c r="J16" i="6"/>
  <c r="K26" i="6"/>
  <c r="J33" i="6"/>
  <c r="K5" i="6"/>
  <c r="K13" i="6"/>
  <c r="K21" i="6"/>
  <c r="K29" i="6"/>
  <c r="J4" i="6"/>
  <c r="K6" i="6"/>
  <c r="K14" i="6"/>
  <c r="K22" i="6"/>
  <c r="K30" i="6"/>
  <c r="J5" i="6"/>
  <c r="J13" i="6"/>
  <c r="J21" i="6"/>
  <c r="J29" i="6"/>
  <c r="K7" i="6"/>
  <c r="K15" i="6"/>
  <c r="K23" i="6"/>
  <c r="J6" i="6"/>
  <c r="J30" i="6"/>
  <c r="K16" i="6"/>
  <c r="J15" i="6"/>
  <c r="K9" i="6"/>
  <c r="K33" i="6"/>
  <c r="K10" i="6"/>
  <c r="K34" i="6"/>
  <c r="J17" i="6"/>
  <c r="J24" i="6"/>
  <c r="F31" i="7"/>
  <c r="G31" i="7"/>
  <c r="H31" i="7"/>
  <c r="I31" i="7"/>
  <c r="J31" i="7"/>
  <c r="K31" i="7"/>
  <c r="L31" i="7"/>
  <c r="M31" i="7"/>
  <c r="N31" i="7"/>
  <c r="O31" i="7"/>
  <c r="P31" i="7"/>
  <c r="Q31" i="7"/>
  <c r="R31" i="7"/>
  <c r="S31" i="7"/>
  <c r="T31" i="7"/>
  <c r="E31" i="7"/>
  <c r="F186" i="4" l="1"/>
  <c r="G186" i="4"/>
  <c r="H186" i="4"/>
  <c r="I186" i="4"/>
  <c r="J186" i="4"/>
  <c r="K186" i="4"/>
  <c r="L186" i="4"/>
  <c r="M186" i="4"/>
  <c r="N186" i="4"/>
  <c r="O186" i="4"/>
  <c r="P186" i="4"/>
  <c r="Q186" i="4"/>
  <c r="R186" i="4"/>
  <c r="S186" i="4"/>
  <c r="T186" i="4"/>
  <c r="E186" i="4"/>
  <c r="CK80" i="2" l="1"/>
  <c r="CK75" i="2"/>
  <c r="CK70" i="2"/>
  <c r="CK65" i="2"/>
  <c r="CK60" i="2"/>
  <c r="CK55" i="2"/>
  <c r="CK50" i="2"/>
  <c r="CK45" i="2"/>
  <c r="CK35" i="2"/>
  <c r="CK40" i="2"/>
  <c r="CK30" i="2"/>
  <c r="CK25" i="2"/>
  <c r="CK20" i="2"/>
  <c r="CK15" i="2"/>
  <c r="CK10" i="2"/>
  <c r="CK7" i="2"/>
  <c r="CK8" i="2"/>
  <c r="CK9" i="2"/>
  <c r="CK11" i="2"/>
  <c r="CK12" i="2"/>
  <c r="CK13" i="2"/>
  <c r="CK14" i="2"/>
  <c r="CK16" i="2"/>
  <c r="CK17" i="2"/>
  <c r="CK18" i="2"/>
  <c r="CK19" i="2"/>
  <c r="CK21" i="2"/>
  <c r="CK22" i="2"/>
  <c r="CK23" i="2"/>
  <c r="CK24" i="2"/>
  <c r="CK26" i="2"/>
  <c r="CK27" i="2"/>
  <c r="CK28" i="2"/>
  <c r="CK29" i="2"/>
  <c r="CK31" i="2"/>
  <c r="CK32" i="2"/>
  <c r="CK33" i="2"/>
  <c r="CK34" i="2"/>
  <c r="CK41" i="2"/>
  <c r="CK42" i="2"/>
  <c r="CK43" i="2"/>
  <c r="CK44" i="2"/>
  <c r="CK36" i="2"/>
  <c r="CK37" i="2"/>
  <c r="CK38" i="2"/>
  <c r="CK39" i="2"/>
  <c r="CK46" i="2"/>
  <c r="CK47" i="2"/>
  <c r="CK48" i="2"/>
  <c r="CK49" i="2"/>
  <c r="CK51" i="2"/>
  <c r="CK52" i="2"/>
  <c r="CK53" i="2"/>
  <c r="CK54" i="2"/>
  <c r="CK56" i="2"/>
  <c r="CK57" i="2"/>
  <c r="CK58" i="2"/>
  <c r="CK59" i="2"/>
  <c r="CK61" i="2"/>
  <c r="CK62" i="2"/>
  <c r="CK63" i="2"/>
  <c r="CK64" i="2"/>
  <c r="CK66" i="2"/>
  <c r="CK67" i="2"/>
  <c r="CK68" i="2"/>
  <c r="CK69" i="2"/>
  <c r="CK71" i="2"/>
  <c r="CK72" i="2"/>
  <c r="CK73" i="2"/>
  <c r="CK74" i="2"/>
  <c r="CK76" i="2"/>
  <c r="CK77" i="2"/>
  <c r="CK78" i="2"/>
  <c r="CK79" i="2"/>
  <c r="CK81" i="2"/>
  <c r="CK82" i="2"/>
  <c r="CK83" i="2"/>
  <c r="CK84" i="2"/>
  <c r="CK6" i="2"/>
  <c r="CM47" i="2" l="1"/>
  <c r="CL47" i="2"/>
  <c r="CM41" i="2"/>
  <c r="CL41" i="2"/>
  <c r="CL67" i="2"/>
  <c r="CM67" i="2"/>
  <c r="CM27" i="2"/>
  <c r="CL27" i="2"/>
  <c r="CM6" i="2"/>
  <c r="CL6" i="2"/>
  <c r="CL56" i="2"/>
  <c r="CM56" i="2"/>
  <c r="CL16" i="2"/>
  <c r="CM16" i="2"/>
  <c r="CL84" i="2"/>
  <c r="CM84" i="2"/>
  <c r="CM54" i="2"/>
  <c r="CL54" i="2"/>
  <c r="CM83" i="2"/>
  <c r="CL83" i="2"/>
  <c r="CM63" i="2"/>
  <c r="CL63" i="2"/>
  <c r="CM62" i="2"/>
  <c r="CL62" i="2"/>
  <c r="CL12" i="2"/>
  <c r="CM12" i="2"/>
  <c r="CL77" i="2"/>
  <c r="CM77" i="2"/>
  <c r="CL42" i="2"/>
  <c r="CM42" i="2"/>
  <c r="CL66" i="2"/>
  <c r="CM66" i="2"/>
  <c r="CL26" i="2"/>
  <c r="CM26" i="2"/>
  <c r="CM64" i="2"/>
  <c r="CL64" i="2"/>
  <c r="CM57" i="2"/>
  <c r="CL57" i="2"/>
  <c r="CM17" i="2"/>
  <c r="CL17" i="2"/>
  <c r="CM7" i="2"/>
  <c r="CL7" i="2"/>
  <c r="CL76" i="2"/>
  <c r="CM76" i="2"/>
  <c r="CM46" i="2"/>
  <c r="CL46" i="2"/>
  <c r="CL74" i="2"/>
  <c r="CM74" i="2"/>
  <c r="CL39" i="2"/>
  <c r="CM39" i="2"/>
  <c r="CM34" i="2"/>
  <c r="CL34" i="2"/>
  <c r="CM24" i="2"/>
  <c r="CL24" i="2"/>
  <c r="CM14" i="2"/>
  <c r="CL14" i="2"/>
  <c r="CM73" i="2"/>
  <c r="CL73" i="2"/>
  <c r="CL53" i="2"/>
  <c r="CM53" i="2"/>
  <c r="CL38" i="2"/>
  <c r="CM38" i="2"/>
  <c r="CM33" i="2"/>
  <c r="CL33" i="2"/>
  <c r="CL23" i="2"/>
  <c r="CM23" i="2"/>
  <c r="CL13" i="2"/>
  <c r="CM13" i="2"/>
  <c r="CM82" i="2"/>
  <c r="CL82" i="2"/>
  <c r="CM72" i="2"/>
  <c r="CL72" i="2"/>
  <c r="CM52" i="2"/>
  <c r="CL52" i="2"/>
  <c r="CM37" i="2"/>
  <c r="CL37" i="2"/>
  <c r="CL32" i="2"/>
  <c r="CM32" i="2"/>
  <c r="CL22" i="2"/>
  <c r="CM22" i="2"/>
  <c r="CM81" i="2"/>
  <c r="CL81" i="2"/>
  <c r="CL71" i="2"/>
  <c r="CM71" i="2"/>
  <c r="CM61" i="2"/>
  <c r="CL61" i="2"/>
  <c r="CM51" i="2"/>
  <c r="CL51" i="2"/>
  <c r="CM36" i="2"/>
  <c r="CL36" i="2"/>
  <c r="CM31" i="2"/>
  <c r="CL31" i="2"/>
  <c r="CL21" i="2"/>
  <c r="CM21" i="2"/>
  <c r="CM11" i="2"/>
  <c r="CL11" i="2"/>
  <c r="CM79" i="2"/>
  <c r="CL79" i="2"/>
  <c r="CL69" i="2"/>
  <c r="CM69" i="2"/>
  <c r="CM59" i="2"/>
  <c r="CL59" i="2"/>
  <c r="CM49" i="2"/>
  <c r="CL49" i="2"/>
  <c r="CM44" i="2"/>
  <c r="CL44" i="2"/>
  <c r="CM29" i="2"/>
  <c r="CL29" i="2"/>
  <c r="CL19" i="2"/>
  <c r="CM19" i="2"/>
  <c r="CM9" i="2"/>
  <c r="CL9" i="2"/>
  <c r="CM78" i="2"/>
  <c r="CL78" i="2"/>
  <c r="CL68" i="2"/>
  <c r="CM68" i="2"/>
  <c r="CM58" i="2"/>
  <c r="CL58" i="2"/>
  <c r="CM48" i="2"/>
  <c r="CL48" i="2"/>
  <c r="CL43" i="2"/>
  <c r="CM43" i="2"/>
  <c r="CL28" i="2"/>
  <c r="CM28" i="2"/>
  <c r="CM18" i="2"/>
  <c r="CL18" i="2"/>
  <c r="CM8" i="2"/>
  <c r="CL8" i="2"/>
  <c r="D67" i="2"/>
  <c r="D66" i="2"/>
  <c r="D70" i="2" l="1"/>
  <c r="D65" i="2"/>
  <c r="D60" i="2"/>
  <c r="D55" i="2"/>
  <c r="D50" i="2"/>
  <c r="D45" i="2"/>
  <c r="D40" i="2"/>
  <c r="D35" i="2"/>
  <c r="D30" i="2"/>
  <c r="D25" i="2"/>
  <c r="D20" i="2"/>
  <c r="D15" i="2"/>
  <c r="D10" i="2"/>
  <c r="D5" i="2"/>
  <c r="D7" i="2"/>
  <c r="D8" i="2"/>
  <c r="D9" i="2"/>
  <c r="D11" i="2"/>
  <c r="D12" i="2"/>
  <c r="D13" i="2"/>
  <c r="D14" i="2"/>
  <c r="D16" i="2"/>
  <c r="D17" i="2"/>
  <c r="D18" i="2"/>
  <c r="D19" i="2"/>
  <c r="D21" i="2"/>
  <c r="D22" i="2"/>
  <c r="D23" i="2"/>
  <c r="D24" i="2"/>
  <c r="D26" i="2"/>
  <c r="D27" i="2"/>
  <c r="D28" i="2"/>
  <c r="D29" i="2"/>
  <c r="D31" i="2"/>
  <c r="D32" i="2"/>
  <c r="D33" i="2"/>
  <c r="D34" i="2"/>
  <c r="D36" i="2"/>
  <c r="D37" i="2"/>
  <c r="D38" i="2"/>
  <c r="D39" i="2"/>
  <c r="D41" i="2"/>
  <c r="D42" i="2"/>
  <c r="D43" i="2"/>
  <c r="D44" i="2"/>
  <c r="D46" i="2"/>
  <c r="D47" i="2"/>
  <c r="D48" i="2"/>
  <c r="D49" i="2"/>
  <c r="D51" i="2"/>
  <c r="D52" i="2"/>
  <c r="D53" i="2"/>
  <c r="D54" i="2"/>
  <c r="D56" i="2"/>
  <c r="D57" i="2"/>
  <c r="D58" i="2"/>
  <c r="D59" i="2"/>
  <c r="D61" i="2"/>
  <c r="D62" i="2"/>
  <c r="D63" i="2"/>
  <c r="D64" i="2"/>
  <c r="D68" i="2"/>
  <c r="D69" i="2"/>
  <c r="D71" i="2"/>
  <c r="D72" i="2"/>
  <c r="D73" i="2"/>
  <c r="D74" i="2"/>
  <c r="D76" i="2"/>
  <c r="D77" i="2"/>
  <c r="D78" i="2"/>
  <c r="D79" i="2"/>
  <c r="D81" i="2"/>
  <c r="D82" i="2"/>
  <c r="D83" i="2"/>
  <c r="D84" i="2"/>
  <c r="D6" i="2"/>
  <c r="CK5" i="2"/>
  <c r="G7" i="2" l="1"/>
  <c r="E7" i="2"/>
  <c r="F7" i="2"/>
  <c r="H7" i="2"/>
  <c r="Q3" i="4"/>
  <c r="Q200" i="4"/>
  <c r="Q217" i="4"/>
  <c r="Q15" i="4"/>
  <c r="Q231" i="4"/>
  <c r="Q240" i="4"/>
  <c r="Q190" i="4"/>
  <c r="Q23" i="4"/>
  <c r="Q21" i="4"/>
  <c r="Q211" i="4"/>
  <c r="Q255" i="4"/>
  <c r="Q195" i="4"/>
  <c r="Q204" i="4"/>
  <c r="Q14" i="4"/>
  <c r="Q31" i="4"/>
  <c r="Q8" i="4"/>
  <c r="Q212" i="4"/>
  <c r="Q238" i="4"/>
  <c r="Q208" i="4"/>
  <c r="Q29" i="4"/>
  <c r="Q189" i="4"/>
  <c r="Q213" i="4"/>
  <c r="Q220" i="4"/>
  <c r="Q235" i="4"/>
  <c r="Q20" i="4"/>
  <c r="Q218" i="4"/>
  <c r="Q207" i="4"/>
  <c r="Q230" i="4"/>
  <c r="Q9" i="4"/>
  <c r="Q225" i="4"/>
  <c r="Q37" i="4"/>
  <c r="Q194" i="4"/>
  <c r="Q256" i="4"/>
  <c r="Q196" i="4"/>
  <c r="Q38" i="4"/>
  <c r="Q13" i="4"/>
  <c r="Q10" i="4"/>
  <c r="Q201" i="4"/>
  <c r="Q193" i="4"/>
  <c r="Q33" i="4"/>
  <c r="Q26" i="4"/>
  <c r="Q202" i="4"/>
  <c r="Q249" i="4"/>
  <c r="Q228" i="4"/>
  <c r="Q11" i="4"/>
  <c r="Q191" i="4"/>
  <c r="Q22" i="4"/>
  <c r="Q216" i="4"/>
  <c r="Q203" i="4"/>
  <c r="Q241" i="4"/>
  <c r="Q28" i="4"/>
  <c r="Q246" i="4"/>
  <c r="Q233" i="4"/>
  <c r="Q226" i="4"/>
  <c r="Q237" i="4"/>
  <c r="Q253" i="4"/>
  <c r="Q232" i="4"/>
  <c r="Q39" i="4"/>
  <c r="Q205" i="4"/>
  <c r="Q188" i="4"/>
  <c r="Q250" i="4"/>
  <c r="Q214" i="4"/>
  <c r="Q245" i="4"/>
  <c r="Q27" i="4"/>
  <c r="Q19" i="4"/>
  <c r="Q252" i="4"/>
  <c r="Q210" i="4"/>
  <c r="Q197" i="4"/>
  <c r="Q35" i="4"/>
  <c r="Q209" i="4"/>
  <c r="Q227" i="4"/>
  <c r="Q247" i="4"/>
  <c r="Q251" i="4"/>
  <c r="Q242" i="4"/>
  <c r="Q224" i="4"/>
  <c r="Q36" i="4"/>
  <c r="Q17" i="4"/>
  <c r="Q248" i="4"/>
  <c r="Q24" i="4"/>
  <c r="Q229" i="4"/>
  <c r="Q198" i="4"/>
  <c r="Q236" i="4"/>
  <c r="Q199" i="4"/>
  <c r="Q254" i="4"/>
  <c r="Q244" i="4"/>
  <c r="Q25" i="4"/>
  <c r="Q239" i="4"/>
  <c r="Q40" i="4"/>
  <c r="Q206" i="4"/>
  <c r="Q30" i="4"/>
  <c r="Q32" i="4"/>
  <c r="Q16" i="4"/>
  <c r="Q12" i="4"/>
  <c r="Q18" i="4"/>
  <c r="Q192" i="4"/>
  <c r="Q34" i="4"/>
  <c r="Q219" i="4"/>
  <c r="Q215" i="4"/>
  <c r="Q243" i="4"/>
  <c r="Q234" i="4"/>
  <c r="Q110" i="4" l="1"/>
  <c r="Q109" i="4"/>
  <c r="Q108" i="4"/>
  <c r="Q107" i="4"/>
  <c r="Q106" i="4"/>
  <c r="Q105" i="4"/>
  <c r="Q104" i="4"/>
  <c r="Q92" i="4"/>
  <c r="Q87" i="4"/>
  <c r="Q80" i="4"/>
  <c r="Q82" i="4"/>
  <c r="Q81" i="4"/>
  <c r="Q98" i="4"/>
  <c r="Q90" i="4"/>
  <c r="Q89" i="4"/>
  <c r="Q86" i="4"/>
  <c r="Q88" i="4"/>
  <c r="Q101" i="4"/>
  <c r="Q96" i="4"/>
  <c r="Q93" i="4"/>
  <c r="Q102" i="4"/>
  <c r="Q99" i="4"/>
  <c r="Q83" i="4"/>
  <c r="Q103" i="4"/>
  <c r="Q94" i="4"/>
  <c r="Q97" i="4"/>
  <c r="Q79" i="4"/>
  <c r="Q85" i="4"/>
  <c r="Q100" i="4"/>
  <c r="Q84" i="4"/>
  <c r="Q95" i="4"/>
  <c r="Q91" i="4"/>
  <c r="Q78" i="4"/>
  <c r="E44" i="2"/>
  <c r="F44" i="2"/>
  <c r="G44" i="2"/>
  <c r="H44" i="2"/>
  <c r="G43" i="2"/>
  <c r="H43" i="2"/>
  <c r="F43" i="2"/>
  <c r="E43" i="2"/>
  <c r="E48" i="2"/>
  <c r="H48" i="2"/>
  <c r="F48" i="2"/>
  <c r="G48" i="2"/>
  <c r="H6" i="2"/>
  <c r="G6" i="2"/>
  <c r="F6" i="2"/>
  <c r="E6" i="2"/>
  <c r="G9" i="2"/>
  <c r="F9" i="2"/>
  <c r="E9" i="2"/>
  <c r="H9" i="2"/>
  <c r="E27" i="2"/>
  <c r="F27" i="2"/>
  <c r="G27" i="2"/>
  <c r="H27" i="2"/>
  <c r="G28" i="2"/>
  <c r="H28" i="2"/>
  <c r="F28" i="2"/>
  <c r="E28" i="2"/>
  <c r="G24" i="2"/>
  <c r="H24" i="2"/>
  <c r="F24" i="2"/>
  <c r="E24" i="2"/>
  <c r="G49" i="2"/>
  <c r="H49" i="2"/>
  <c r="E49" i="2"/>
  <c r="F49" i="2"/>
  <c r="G22" i="2"/>
  <c r="H22" i="2"/>
  <c r="F22" i="2"/>
  <c r="E22" i="2"/>
  <c r="H55" i="2"/>
  <c r="F55" i="2"/>
  <c r="E55" i="2"/>
  <c r="G55" i="2"/>
  <c r="E33" i="2"/>
  <c r="F33" i="2"/>
  <c r="G33" i="2"/>
  <c r="H33" i="2"/>
  <c r="G34" i="2"/>
  <c r="H34" i="2"/>
  <c r="F34" i="2"/>
  <c r="E34" i="2"/>
  <c r="G38" i="2"/>
  <c r="H38" i="2"/>
  <c r="F38" i="2"/>
  <c r="E38" i="2"/>
  <c r="E37" i="2"/>
  <c r="F37" i="2"/>
  <c r="G37" i="2"/>
  <c r="H37" i="2"/>
  <c r="G32" i="2" l="1"/>
  <c r="H32" i="2"/>
  <c r="E32" i="2"/>
  <c r="F32" i="2"/>
  <c r="H47" i="2"/>
  <c r="F47" i="2"/>
  <c r="E47" i="2"/>
  <c r="G47" i="2"/>
  <c r="G11" i="2"/>
  <c r="F11" i="2"/>
  <c r="E11" i="2"/>
  <c r="H11" i="2"/>
  <c r="E17" i="2"/>
  <c r="F17" i="2"/>
  <c r="G17" i="2"/>
  <c r="H17" i="2"/>
  <c r="H13" i="2"/>
  <c r="E13" i="2"/>
  <c r="F13" i="2"/>
  <c r="G13" i="2"/>
  <c r="E21" i="2"/>
  <c r="F21" i="2"/>
  <c r="G21" i="2"/>
  <c r="H21" i="2"/>
  <c r="E19" i="2"/>
  <c r="F19" i="2"/>
  <c r="G19" i="2"/>
  <c r="H19" i="2"/>
  <c r="G18" i="2"/>
  <c r="H18" i="2"/>
  <c r="F18" i="2"/>
  <c r="E18" i="2"/>
  <c r="G41" i="2"/>
  <c r="H41" i="2"/>
  <c r="F41" i="2"/>
  <c r="E41" i="2"/>
  <c r="E14" i="2"/>
  <c r="F14" i="2"/>
  <c r="G14" i="2"/>
  <c r="H14" i="2"/>
  <c r="E36" i="2"/>
  <c r="F36" i="2"/>
  <c r="H36" i="2"/>
  <c r="G36" i="2"/>
  <c r="H26" i="2"/>
  <c r="G26" i="2"/>
  <c r="F26" i="2"/>
  <c r="E26" i="2"/>
  <c r="P150" i="4"/>
  <c r="F150" i="4"/>
  <c r="G150" i="4"/>
  <c r="H150" i="4"/>
  <c r="I150" i="4"/>
  <c r="J150" i="4"/>
  <c r="K150" i="4"/>
  <c r="L150" i="4"/>
  <c r="M150" i="4"/>
  <c r="N150" i="4"/>
  <c r="O150" i="4"/>
  <c r="Q150" i="4"/>
  <c r="R150" i="4"/>
  <c r="S150" i="4"/>
  <c r="T150" i="4"/>
  <c r="E150" i="4"/>
  <c r="Q152" i="4"/>
  <c r="Q177" i="4"/>
  <c r="Q175" i="4"/>
  <c r="Q179" i="4"/>
  <c r="Q172" i="4"/>
  <c r="Q164" i="4"/>
  <c r="Q163" i="4"/>
  <c r="Q156" i="4"/>
  <c r="Q184" i="4"/>
  <c r="Q166" i="4"/>
  <c r="Q170" i="4"/>
  <c r="Q169" i="4"/>
  <c r="Q165" i="4"/>
  <c r="Q171" i="4"/>
  <c r="Q173" i="4"/>
  <c r="Q167" i="4"/>
  <c r="Q174" i="4"/>
  <c r="Q158" i="4"/>
  <c r="Q183" i="4"/>
  <c r="Q155" i="4"/>
  <c r="Q176" i="4"/>
  <c r="Q157" i="4"/>
  <c r="Q180" i="4"/>
  <c r="Q182" i="4"/>
  <c r="Q178" i="4"/>
  <c r="Q159" i="4"/>
  <c r="Q154" i="4"/>
  <c r="Q162" i="4"/>
  <c r="Q153" i="4"/>
  <c r="Q168" i="4"/>
  <c r="Q161" i="4"/>
  <c r="Q160" i="4"/>
  <c r="Q181" i="4"/>
  <c r="Q119" i="4" l="1"/>
  <c r="Q141" i="4"/>
  <c r="Q120" i="4"/>
  <c r="Q117" i="4"/>
  <c r="Q143" i="4"/>
  <c r="Q129" i="4"/>
  <c r="Q145" i="4"/>
  <c r="Q140" i="4"/>
  <c r="Q114" i="4"/>
  <c r="Q131" i="4"/>
  <c r="Q138" i="4"/>
  <c r="Q126" i="4"/>
  <c r="Q122" i="4"/>
  <c r="Q125" i="4"/>
  <c r="Q144" i="4"/>
  <c r="Q128" i="4"/>
  <c r="Q121" i="4"/>
  <c r="Q118" i="4"/>
  <c r="Q142" i="4"/>
  <c r="Q133" i="4"/>
  <c r="Q123" i="4"/>
  <c r="Q127" i="4"/>
  <c r="Q130" i="4"/>
  <c r="Q139" i="4"/>
  <c r="Q135" i="4"/>
  <c r="Q136" i="4"/>
  <c r="Q115" i="4"/>
  <c r="Q124" i="4"/>
  <c r="Q134" i="4"/>
  <c r="Q132" i="4"/>
  <c r="Q116" i="4"/>
  <c r="Q137" i="4"/>
  <c r="Q113" i="4"/>
  <c r="D81" i="3"/>
  <c r="D76" i="3"/>
  <c r="D71" i="3"/>
  <c r="D66" i="3"/>
  <c r="D61" i="3"/>
  <c r="D56" i="3"/>
  <c r="D51" i="3"/>
  <c r="D46" i="3"/>
  <c r="D40" i="3"/>
  <c r="D35" i="3"/>
  <c r="D36" i="3"/>
  <c r="D30" i="3"/>
  <c r="D25" i="3"/>
  <c r="D20" i="3"/>
  <c r="D15" i="3"/>
  <c r="D10" i="3"/>
  <c r="D5" i="3"/>
  <c r="E42" i="2" l="1"/>
  <c r="F42" i="2"/>
  <c r="G42" i="2"/>
  <c r="H42" i="2"/>
  <c r="H5" i="2"/>
  <c r="G5" i="2"/>
  <c r="F5" i="2"/>
  <c r="G16" i="2"/>
  <c r="F16" i="2"/>
  <c r="E16" i="2"/>
  <c r="H16" i="2"/>
  <c r="H50" i="2"/>
  <c r="E50" i="2"/>
  <c r="G50" i="2"/>
  <c r="F50" i="2"/>
  <c r="G45" i="2"/>
  <c r="E45" i="2"/>
  <c r="F45" i="2"/>
  <c r="H45" i="2"/>
  <c r="F40" i="2"/>
  <c r="G40" i="2"/>
  <c r="E40" i="2"/>
  <c r="H40" i="2"/>
  <c r="G30" i="2"/>
  <c r="H30" i="2"/>
  <c r="E30" i="2"/>
  <c r="F30" i="2"/>
  <c r="E23" i="2"/>
  <c r="F23" i="2"/>
  <c r="G23" i="2"/>
  <c r="H23" i="2"/>
  <c r="H8" i="2"/>
  <c r="E8" i="2"/>
  <c r="F8" i="2"/>
  <c r="G8" i="2"/>
  <c r="E12" i="2"/>
  <c r="F12" i="2"/>
  <c r="H12" i="2"/>
  <c r="G12" i="2"/>
  <c r="E70" i="2"/>
  <c r="F70" i="2"/>
  <c r="H70" i="2"/>
  <c r="G70" i="2"/>
  <c r="H25" i="2"/>
  <c r="G25" i="2"/>
  <c r="E25" i="2"/>
  <c r="F25" i="2"/>
  <c r="E29" i="2"/>
  <c r="F29" i="2"/>
  <c r="G29" i="2"/>
  <c r="H29" i="2"/>
  <c r="G10" i="2"/>
  <c r="F10" i="2"/>
  <c r="E10" i="2"/>
  <c r="H10" i="2"/>
  <c r="G46" i="2"/>
  <c r="H46" i="2"/>
  <c r="F46" i="2"/>
  <c r="E46" i="2"/>
  <c r="H35" i="2"/>
  <c r="G35" i="2"/>
  <c r="F35" i="2"/>
  <c r="E35" i="2"/>
  <c r="H65" i="2"/>
  <c r="F65" i="2"/>
  <c r="E65" i="2"/>
  <c r="G65" i="2"/>
  <c r="H20" i="2"/>
  <c r="F20" i="2"/>
  <c r="E20" i="2"/>
  <c r="G20" i="2"/>
  <c r="E31" i="2"/>
  <c r="F31" i="2"/>
  <c r="G31" i="2"/>
  <c r="H31" i="2"/>
  <c r="E60" i="2"/>
  <c r="H60" i="2"/>
  <c r="G60" i="2"/>
  <c r="F60" i="2"/>
  <c r="H15" i="2"/>
  <c r="G15" i="2"/>
  <c r="F15" i="2"/>
  <c r="E15" i="2"/>
  <c r="H39" i="2"/>
  <c r="E39" i="2"/>
  <c r="G39" i="2"/>
  <c r="F39" i="2"/>
  <c r="E5" i="2"/>
  <c r="D77" i="3"/>
  <c r="D78" i="3"/>
  <c r="D79" i="3"/>
  <c r="D80" i="3"/>
  <c r="D82" i="3"/>
  <c r="D83" i="3"/>
  <c r="D84" i="3"/>
  <c r="D85" i="3"/>
  <c r="D6" i="3"/>
  <c r="D7" i="3"/>
  <c r="D8" i="3"/>
  <c r="D9" i="3"/>
  <c r="D11" i="3"/>
  <c r="D12" i="3"/>
  <c r="D13" i="3"/>
  <c r="D14" i="3"/>
  <c r="D16" i="3"/>
  <c r="D17" i="3"/>
  <c r="D18" i="3"/>
  <c r="D19" i="3"/>
  <c r="D21" i="3"/>
  <c r="D22" i="3"/>
  <c r="D23" i="3"/>
  <c r="D24" i="3"/>
  <c r="D26" i="3"/>
  <c r="D27" i="3"/>
  <c r="D28" i="3"/>
  <c r="D29" i="3"/>
  <c r="D31" i="3"/>
  <c r="D32" i="3"/>
  <c r="D33" i="3"/>
  <c r="D34" i="3"/>
  <c r="D37" i="3"/>
  <c r="D38" i="3"/>
  <c r="D39" i="3"/>
  <c r="D41" i="3"/>
  <c r="D42" i="3"/>
  <c r="D43" i="3"/>
  <c r="D44" i="3"/>
  <c r="D45" i="3"/>
  <c r="D47" i="3"/>
  <c r="D48" i="3"/>
  <c r="D49" i="3"/>
  <c r="D50" i="3"/>
  <c r="D52" i="3"/>
  <c r="D53" i="3"/>
  <c r="D54" i="3"/>
  <c r="D55" i="3"/>
  <c r="D57" i="3"/>
  <c r="D58" i="3"/>
  <c r="D59" i="3"/>
  <c r="D60" i="3"/>
  <c r="D62" i="3"/>
  <c r="D63" i="3"/>
  <c r="D64" i="3"/>
  <c r="D65" i="3"/>
  <c r="D67" i="3"/>
  <c r="D68" i="3"/>
  <c r="D69" i="3"/>
  <c r="D70" i="3"/>
  <c r="D72" i="3"/>
  <c r="D73" i="3"/>
  <c r="D74" i="3"/>
  <c r="D75" i="3"/>
  <c r="E45" i="3"/>
  <c r="F45" i="3"/>
  <c r="G45" i="3"/>
  <c r="H45" i="3"/>
  <c r="F3" i="7" l="1"/>
  <c r="G3" i="7"/>
  <c r="H3" i="7"/>
  <c r="I3" i="7"/>
  <c r="J3" i="7"/>
  <c r="K3" i="7"/>
  <c r="L3" i="7"/>
  <c r="M3" i="7"/>
  <c r="N3" i="7"/>
  <c r="O3" i="7"/>
  <c r="P3" i="7"/>
  <c r="Q3" i="7"/>
  <c r="R3" i="7"/>
  <c r="S3" i="7"/>
  <c r="T3" i="7"/>
  <c r="F4" i="7"/>
  <c r="G4" i="7"/>
  <c r="H4" i="7"/>
  <c r="I4" i="7"/>
  <c r="J4" i="7"/>
  <c r="K4" i="7"/>
  <c r="L4" i="7"/>
  <c r="M4" i="7"/>
  <c r="N4" i="7"/>
  <c r="O4" i="7"/>
  <c r="P4" i="7"/>
  <c r="Q4" i="7"/>
  <c r="R4" i="7"/>
  <c r="S4" i="7"/>
  <c r="T4" i="7"/>
  <c r="E3" i="7"/>
  <c r="E4" i="7"/>
  <c r="E7" i="3"/>
  <c r="F7" i="3"/>
  <c r="G7" i="3"/>
  <c r="H7" i="3"/>
  <c r="E8" i="3"/>
  <c r="F8" i="3"/>
  <c r="G8" i="3"/>
  <c r="H8" i="3"/>
  <c r="E9" i="3"/>
  <c r="F9" i="3"/>
  <c r="G9" i="3"/>
  <c r="H9" i="3"/>
  <c r="E10" i="3"/>
  <c r="F10" i="3"/>
  <c r="G10" i="3"/>
  <c r="H10" i="3"/>
  <c r="E11" i="3"/>
  <c r="F11" i="3"/>
  <c r="G11" i="3"/>
  <c r="H11" i="3"/>
  <c r="E12" i="3"/>
  <c r="F12" i="3"/>
  <c r="G12" i="3"/>
  <c r="H12" i="3"/>
  <c r="E13" i="3"/>
  <c r="F13" i="3"/>
  <c r="G13" i="3"/>
  <c r="H13" i="3"/>
  <c r="E14" i="3"/>
  <c r="F14" i="3"/>
  <c r="G14" i="3"/>
  <c r="H14" i="3"/>
  <c r="E15" i="3"/>
  <c r="F15" i="3"/>
  <c r="G15" i="3"/>
  <c r="H15" i="3"/>
  <c r="E16" i="3"/>
  <c r="F16" i="3"/>
  <c r="G16" i="3"/>
  <c r="H16" i="3"/>
  <c r="E17" i="3"/>
  <c r="F17" i="3"/>
  <c r="G17" i="3"/>
  <c r="H17" i="3"/>
  <c r="E18" i="3"/>
  <c r="F18" i="3"/>
  <c r="G18" i="3"/>
  <c r="H18" i="3"/>
  <c r="E19" i="3"/>
  <c r="F19" i="3"/>
  <c r="G19" i="3"/>
  <c r="H19" i="3"/>
  <c r="E20" i="3"/>
  <c r="F20" i="3"/>
  <c r="G20" i="3"/>
  <c r="H20" i="3"/>
  <c r="E21" i="3"/>
  <c r="F21" i="3"/>
  <c r="G21" i="3"/>
  <c r="H21" i="3"/>
  <c r="E22" i="3"/>
  <c r="F22" i="3"/>
  <c r="G22" i="3"/>
  <c r="H22" i="3"/>
  <c r="E23" i="3"/>
  <c r="F23" i="3"/>
  <c r="G23" i="3"/>
  <c r="H23" i="3"/>
  <c r="E24" i="3"/>
  <c r="F24" i="3"/>
  <c r="G24" i="3"/>
  <c r="H24" i="3"/>
  <c r="E25" i="3"/>
  <c r="F25" i="3"/>
  <c r="G25" i="3"/>
  <c r="H25" i="3"/>
  <c r="E26" i="3"/>
  <c r="F26" i="3"/>
  <c r="G26" i="3"/>
  <c r="H26" i="3"/>
  <c r="E27" i="3"/>
  <c r="F27" i="3"/>
  <c r="G27" i="3"/>
  <c r="H27" i="3"/>
  <c r="E28" i="3"/>
  <c r="F28" i="3"/>
  <c r="G28" i="3"/>
  <c r="H28" i="3"/>
  <c r="E29" i="3"/>
  <c r="F29" i="3"/>
  <c r="G29" i="3"/>
  <c r="H29" i="3"/>
  <c r="E30" i="3"/>
  <c r="F30" i="3"/>
  <c r="G30" i="3"/>
  <c r="H30" i="3"/>
  <c r="E31" i="3"/>
  <c r="F31" i="3"/>
  <c r="G31" i="3"/>
  <c r="H31" i="3"/>
  <c r="E32" i="3"/>
  <c r="F32" i="3"/>
  <c r="G32" i="3"/>
  <c r="H32" i="3"/>
  <c r="E33" i="3"/>
  <c r="F33" i="3"/>
  <c r="G33" i="3"/>
  <c r="H33" i="3"/>
  <c r="E34" i="3"/>
  <c r="F34" i="3"/>
  <c r="G34" i="3"/>
  <c r="H34" i="3"/>
  <c r="E35" i="3"/>
  <c r="F35" i="3"/>
  <c r="G35" i="3"/>
  <c r="H35" i="3"/>
  <c r="E36" i="3"/>
  <c r="F36" i="3"/>
  <c r="G36" i="3"/>
  <c r="H36" i="3"/>
  <c r="E37" i="3"/>
  <c r="F37" i="3"/>
  <c r="G37" i="3"/>
  <c r="H37" i="3"/>
  <c r="E38" i="3"/>
  <c r="F38" i="3"/>
  <c r="G38" i="3"/>
  <c r="H38" i="3"/>
  <c r="E39" i="3"/>
  <c r="F39" i="3"/>
  <c r="G39" i="3"/>
  <c r="H39" i="3"/>
  <c r="E40" i="3"/>
  <c r="F40" i="3"/>
  <c r="G40" i="3"/>
  <c r="H40" i="3"/>
  <c r="E41" i="3"/>
  <c r="F41" i="3"/>
  <c r="G41" i="3"/>
  <c r="H41" i="3"/>
  <c r="E42" i="3"/>
  <c r="F42" i="3"/>
  <c r="G42" i="3"/>
  <c r="H42" i="3"/>
  <c r="E43" i="3"/>
  <c r="F43" i="3"/>
  <c r="G43" i="3"/>
  <c r="H43" i="3"/>
  <c r="E44" i="3"/>
  <c r="F44" i="3"/>
  <c r="G44" i="3"/>
  <c r="H44" i="3"/>
  <c r="E46" i="3"/>
  <c r="F46" i="3"/>
  <c r="G46" i="3"/>
  <c r="H46" i="3"/>
  <c r="E47" i="3"/>
  <c r="F47" i="3"/>
  <c r="G47" i="3"/>
  <c r="H47" i="3"/>
  <c r="E48" i="3"/>
  <c r="F48" i="3"/>
  <c r="G48" i="3"/>
  <c r="H48" i="3"/>
  <c r="E49" i="3"/>
  <c r="F49" i="3"/>
  <c r="G49" i="3"/>
  <c r="H49" i="3"/>
  <c r="E50" i="3"/>
  <c r="F50" i="3"/>
  <c r="G50" i="3"/>
  <c r="H50" i="3"/>
  <c r="E51" i="3"/>
  <c r="F51" i="3"/>
  <c r="G51" i="3"/>
  <c r="H51" i="3"/>
  <c r="E52" i="3"/>
  <c r="F52" i="3"/>
  <c r="G52" i="3"/>
  <c r="H52" i="3"/>
  <c r="E53" i="3"/>
  <c r="F53" i="3"/>
  <c r="G53" i="3"/>
  <c r="H53" i="3"/>
  <c r="E54" i="3"/>
  <c r="F54" i="3"/>
  <c r="G54" i="3"/>
  <c r="H54" i="3"/>
  <c r="E55" i="3"/>
  <c r="F55" i="3"/>
  <c r="G55" i="3"/>
  <c r="H55" i="3"/>
  <c r="E56" i="3"/>
  <c r="F56" i="3"/>
  <c r="G56" i="3"/>
  <c r="H56" i="3"/>
  <c r="E57" i="3"/>
  <c r="F57" i="3"/>
  <c r="G57" i="3"/>
  <c r="H57" i="3"/>
  <c r="E58" i="3"/>
  <c r="F58" i="3"/>
  <c r="G58" i="3"/>
  <c r="H58" i="3"/>
  <c r="E59" i="3"/>
  <c r="F59" i="3"/>
  <c r="G59" i="3"/>
  <c r="H59" i="3"/>
  <c r="E60" i="3"/>
  <c r="F60" i="3"/>
  <c r="G60" i="3"/>
  <c r="H60" i="3"/>
  <c r="E61" i="3"/>
  <c r="F61" i="3"/>
  <c r="G61" i="3"/>
  <c r="H61" i="3"/>
  <c r="E62" i="3"/>
  <c r="F62" i="3"/>
  <c r="G62" i="3"/>
  <c r="H62" i="3"/>
  <c r="E63" i="3"/>
  <c r="F63" i="3"/>
  <c r="G63" i="3"/>
  <c r="H63" i="3"/>
  <c r="E64" i="3"/>
  <c r="F64" i="3"/>
  <c r="G64" i="3"/>
  <c r="H64" i="3"/>
  <c r="E65" i="3"/>
  <c r="F65" i="3"/>
  <c r="G65" i="3"/>
  <c r="H65" i="3"/>
  <c r="E66" i="3"/>
  <c r="F66" i="3"/>
  <c r="G66" i="3"/>
  <c r="H66" i="3"/>
  <c r="E67" i="3"/>
  <c r="F67" i="3"/>
  <c r="G67" i="3"/>
  <c r="H67" i="3"/>
  <c r="E68" i="3"/>
  <c r="F68" i="3"/>
  <c r="G68" i="3"/>
  <c r="H68" i="3"/>
  <c r="E69" i="3"/>
  <c r="F69" i="3"/>
  <c r="G69" i="3"/>
  <c r="H69" i="3"/>
  <c r="E70" i="3"/>
  <c r="F70" i="3"/>
  <c r="G70" i="3"/>
  <c r="H70" i="3"/>
  <c r="E71" i="3"/>
  <c r="F71" i="3"/>
  <c r="G71" i="3"/>
  <c r="H71" i="3"/>
  <c r="E72" i="3"/>
  <c r="F72" i="3"/>
  <c r="G72" i="3"/>
  <c r="H72" i="3"/>
  <c r="E73" i="3"/>
  <c r="F73" i="3"/>
  <c r="G73" i="3"/>
  <c r="H73" i="3"/>
  <c r="E74" i="3"/>
  <c r="F74" i="3"/>
  <c r="G74" i="3"/>
  <c r="H74" i="3"/>
  <c r="E75" i="3"/>
  <c r="F75" i="3"/>
  <c r="G75" i="3"/>
  <c r="H75" i="3"/>
  <c r="E76" i="3"/>
  <c r="F76" i="3"/>
  <c r="G76" i="3"/>
  <c r="H76" i="3"/>
  <c r="E77" i="3"/>
  <c r="F77" i="3"/>
  <c r="G77" i="3"/>
  <c r="H77" i="3"/>
  <c r="E78" i="3"/>
  <c r="F78" i="3"/>
  <c r="G78" i="3"/>
  <c r="H78" i="3"/>
  <c r="E79" i="3"/>
  <c r="F79" i="3"/>
  <c r="G79" i="3"/>
  <c r="H79" i="3"/>
  <c r="E80" i="3"/>
  <c r="F80" i="3"/>
  <c r="G80" i="3"/>
  <c r="H80" i="3"/>
  <c r="E81" i="3"/>
  <c r="F81" i="3"/>
  <c r="G81" i="3"/>
  <c r="H81" i="3"/>
  <c r="E82" i="3"/>
  <c r="F82" i="3"/>
  <c r="G82" i="3"/>
  <c r="H82" i="3"/>
  <c r="E83" i="3"/>
  <c r="F83" i="3"/>
  <c r="G83" i="3"/>
  <c r="H83" i="3"/>
  <c r="E84" i="3"/>
  <c r="F84" i="3"/>
  <c r="G84" i="3"/>
  <c r="H84" i="3"/>
  <c r="E85" i="3"/>
  <c r="F85" i="3"/>
  <c r="G85" i="3"/>
  <c r="H85" i="3"/>
  <c r="E6" i="3"/>
  <c r="F6" i="3"/>
  <c r="G6" i="3"/>
  <c r="H6" i="3"/>
  <c r="H5" i="3"/>
  <c r="G5" i="3"/>
  <c r="F5" i="3"/>
  <c r="E5" i="3"/>
  <c r="F17" i="7" l="1"/>
  <c r="G17" i="7"/>
  <c r="H17" i="7"/>
  <c r="I17" i="7"/>
  <c r="J17" i="7"/>
  <c r="K17" i="7"/>
  <c r="L17" i="7"/>
  <c r="M17" i="7"/>
  <c r="N17" i="7"/>
  <c r="O17" i="7"/>
  <c r="P17" i="7"/>
  <c r="Q17" i="7"/>
  <c r="R17" i="7"/>
  <c r="S17" i="7"/>
  <c r="T17" i="7"/>
  <c r="E17" i="7"/>
  <c r="C36" i="7"/>
  <c r="H24" i="7"/>
  <c r="C33" i="7"/>
  <c r="C34" i="7"/>
  <c r="J24" i="7"/>
  <c r="E24" i="7"/>
  <c r="T24" i="7"/>
  <c r="R24" i="7"/>
  <c r="O24" i="7"/>
  <c r="C37" i="7"/>
  <c r="C35" i="7"/>
  <c r="N24" i="7"/>
  <c r="M24" i="7"/>
  <c r="Q24" i="7"/>
  <c r="G24" i="7"/>
  <c r="K24" i="7"/>
  <c r="S24" i="7"/>
  <c r="L24" i="7"/>
  <c r="F24" i="7"/>
  <c r="P24" i="7"/>
  <c r="I24" i="7"/>
  <c r="F25" i="7" l="1"/>
  <c r="N25" i="7"/>
  <c r="M25" i="7"/>
  <c r="G25" i="7"/>
  <c r="O25" i="7"/>
  <c r="H25" i="7"/>
  <c r="P25" i="7"/>
  <c r="I25" i="7"/>
  <c r="Q25" i="7"/>
  <c r="T25" i="7"/>
  <c r="J25" i="7"/>
  <c r="R25" i="7"/>
  <c r="L25" i="7"/>
  <c r="K25" i="7"/>
  <c r="S25" i="7"/>
  <c r="E25" i="7"/>
  <c r="D37" i="7"/>
  <c r="C26" i="7"/>
  <c r="J22" i="2"/>
  <c r="J21" i="2"/>
  <c r="K22" i="2"/>
  <c r="I22" i="2"/>
  <c r="C30" i="7"/>
  <c r="C21" i="7"/>
  <c r="C19" i="7"/>
  <c r="K21" i="2"/>
  <c r="C41" i="7"/>
  <c r="C20" i="7"/>
  <c r="C29" i="7"/>
  <c r="I21" i="2"/>
  <c r="C28" i="7"/>
  <c r="C10" i="7"/>
  <c r="C9" i="7"/>
  <c r="C13" i="7"/>
  <c r="C22" i="7"/>
  <c r="C12" i="7"/>
  <c r="C40" i="7"/>
  <c r="C43" i="7"/>
  <c r="C42" i="7"/>
  <c r="C27" i="7"/>
  <c r="C23" i="7"/>
  <c r="C44" i="7"/>
  <c r="C11" i="7"/>
  <c r="D13" i="7" l="1"/>
  <c r="D23" i="7"/>
  <c r="E23" i="7"/>
  <c r="S23" i="7"/>
  <c r="L23" i="7"/>
  <c r="S13" i="7"/>
  <c r="L44" i="7"/>
  <c r="H44" i="7"/>
  <c r="T13" i="7"/>
  <c r="T44" i="7"/>
  <c r="R23" i="7"/>
  <c r="H23" i="7"/>
  <c r="R13" i="7"/>
  <c r="F23" i="7"/>
  <c r="I23" i="7"/>
  <c r="E13" i="7"/>
  <c r="I44" i="7"/>
  <c r="H13" i="7"/>
  <c r="N13" i="7"/>
  <c r="J23" i="7"/>
  <c r="E44" i="7"/>
  <c r="P13" i="7"/>
  <c r="K13" i="7"/>
  <c r="L13" i="7"/>
  <c r="F13" i="7"/>
  <c r="T23" i="7"/>
  <c r="S44" i="7"/>
  <c r="I13" i="7"/>
  <c r="N44" i="7"/>
  <c r="G23" i="7"/>
  <c r="O44" i="7"/>
  <c r="F44" i="7"/>
  <c r="J44" i="7"/>
  <c r="M44" i="7"/>
  <c r="M13" i="7"/>
  <c r="P44" i="7"/>
  <c r="Q23" i="7"/>
  <c r="Q44" i="7"/>
  <c r="K44" i="7"/>
  <c r="O13" i="7"/>
  <c r="M23" i="7"/>
  <c r="P23" i="7"/>
  <c r="J13" i="7"/>
  <c r="G13" i="7"/>
  <c r="N23" i="7"/>
  <c r="R44" i="7"/>
  <c r="O23" i="7"/>
  <c r="Q13" i="7"/>
  <c r="G44" i="7"/>
  <c r="K23" i="7"/>
  <c r="R42" i="7"/>
  <c r="K20" i="7"/>
  <c r="L19" i="7"/>
  <c r="R33" i="7"/>
  <c r="L12" i="7"/>
  <c r="G40" i="7"/>
  <c r="Q43" i="7"/>
  <c r="G35" i="7"/>
  <c r="I19" i="7"/>
  <c r="F12" i="7"/>
  <c r="J33" i="7"/>
  <c r="O22" i="7"/>
  <c r="Q19" i="7"/>
  <c r="T41" i="7"/>
  <c r="G33" i="7"/>
  <c r="L33" i="7"/>
  <c r="L22" i="7"/>
  <c r="G22" i="7"/>
  <c r="L11" i="7"/>
  <c r="L34" i="7"/>
  <c r="F41" i="7"/>
  <c r="H33" i="7"/>
  <c r="K22" i="7"/>
  <c r="N34" i="7"/>
  <c r="P33" i="7"/>
  <c r="I36" i="7"/>
  <c r="S19" i="7"/>
  <c r="H22" i="7"/>
  <c r="J22" i="7"/>
  <c r="F20" i="7"/>
  <c r="F22" i="7"/>
  <c r="S41" i="7"/>
  <c r="P12" i="7"/>
  <c r="M40" i="7"/>
  <c r="R40" i="7"/>
  <c r="O10" i="7"/>
  <c r="P34" i="7"/>
  <c r="M12" i="7"/>
  <c r="M11" i="7"/>
  <c r="O43" i="7"/>
  <c r="L43" i="7"/>
  <c r="M20" i="7"/>
  <c r="Q11" i="7"/>
  <c r="J21" i="7"/>
  <c r="G21" i="7"/>
  <c r="T21" i="7"/>
  <c r="S21" i="7"/>
  <c r="I11" i="7"/>
  <c r="T43" i="7"/>
  <c r="F35" i="7"/>
  <c r="S34" i="7"/>
  <c r="R10" i="7"/>
  <c r="O34" i="7"/>
  <c r="E36" i="7"/>
  <c r="G11" i="7"/>
  <c r="K12" i="7"/>
  <c r="E11" i="7"/>
  <c r="Q41" i="7"/>
  <c r="O19" i="7"/>
  <c r="M22" i="7"/>
  <c r="P36" i="7"/>
  <c r="K21" i="7"/>
  <c r="H35" i="7"/>
  <c r="I41" i="7"/>
  <c r="N36" i="7"/>
  <c r="K42" i="7"/>
  <c r="S20" i="7"/>
  <c r="N35" i="7"/>
  <c r="T11" i="7"/>
  <c r="Q42" i="7"/>
  <c r="T10" i="7"/>
  <c r="I40" i="7"/>
  <c r="I9" i="7"/>
  <c r="M41" i="7"/>
  <c r="M43" i="7"/>
  <c r="E42" i="7"/>
  <c r="J34" i="7"/>
  <c r="O21" i="7"/>
  <c r="F34" i="7"/>
  <c r="F10" i="7"/>
  <c r="J9" i="7"/>
  <c r="T22" i="7"/>
  <c r="H42" i="7"/>
  <c r="Q35" i="7"/>
  <c r="R36" i="7"/>
  <c r="E34" i="7"/>
  <c r="I43" i="7"/>
  <c r="M34" i="7"/>
  <c r="J12" i="7"/>
  <c r="R41" i="7"/>
  <c r="L41" i="7"/>
  <c r="P11" i="7"/>
  <c r="G19" i="7"/>
  <c r="L21" i="7"/>
  <c r="Q22" i="7"/>
  <c r="J19" i="7"/>
  <c r="F21" i="7"/>
  <c r="L42" i="7"/>
  <c r="S22" i="7"/>
  <c r="N22" i="7"/>
  <c r="E22" i="7"/>
  <c r="H43" i="7"/>
  <c r="K11" i="7"/>
  <c r="J43" i="7"/>
  <c r="G43" i="7"/>
  <c r="R21" i="7"/>
  <c r="L20" i="7"/>
  <c r="F43" i="7"/>
  <c r="R20" i="7"/>
  <c r="M42" i="7"/>
  <c r="Q10" i="7"/>
  <c r="G42" i="7"/>
  <c r="G10" i="7"/>
  <c r="J10" i="7"/>
  <c r="H19" i="7"/>
  <c r="Q9" i="7"/>
  <c r="R11" i="7"/>
  <c r="S10" i="7"/>
  <c r="G12" i="7"/>
  <c r="I21" i="7"/>
  <c r="L10" i="7"/>
  <c r="M36" i="7"/>
  <c r="G20" i="7"/>
  <c r="F19" i="7"/>
  <c r="T34" i="7"/>
  <c r="P22" i="7"/>
  <c r="P9" i="7"/>
  <c r="I42" i="7"/>
  <c r="H10" i="7"/>
  <c r="J40" i="7"/>
  <c r="F36" i="7"/>
  <c r="Q40" i="7"/>
  <c r="P10" i="7"/>
  <c r="I20" i="7"/>
  <c r="M10" i="7"/>
  <c r="P19" i="7"/>
  <c r="O36" i="7"/>
  <c r="T20" i="7"/>
  <c r="K40" i="7"/>
  <c r="N19" i="7"/>
  <c r="K19" i="7"/>
  <c r="N43" i="7"/>
  <c r="H12" i="7"/>
  <c r="R19" i="7"/>
  <c r="L40" i="7"/>
  <c r="N21" i="7"/>
  <c r="M19" i="7"/>
  <c r="O41" i="7"/>
  <c r="T36" i="7"/>
  <c r="P35" i="7"/>
  <c r="O20" i="7"/>
  <c r="O35" i="7"/>
  <c r="T42" i="7"/>
  <c r="K41" i="7"/>
  <c r="O9" i="7"/>
  <c r="L35" i="7"/>
  <c r="O11" i="7"/>
  <c r="E33" i="7"/>
  <c r="R22" i="7"/>
  <c r="P43" i="7"/>
  <c r="Q20" i="7"/>
  <c r="S33" i="7"/>
  <c r="Q12" i="7"/>
  <c r="I12" i="7"/>
  <c r="S35" i="7"/>
  <c r="E35" i="7"/>
  <c r="E10" i="7"/>
  <c r="P41" i="7"/>
  <c r="K10" i="7"/>
  <c r="N12" i="7"/>
  <c r="I37" i="7"/>
  <c r="T12" i="7"/>
  <c r="H11" i="7"/>
  <c r="M21" i="7"/>
  <c r="N20" i="7"/>
  <c r="O40" i="7"/>
  <c r="I34" i="7"/>
  <c r="E43" i="7"/>
  <c r="H9" i="7"/>
  <c r="P20" i="7"/>
  <c r="E19" i="7"/>
  <c r="I35" i="7"/>
  <c r="S9" i="7"/>
  <c r="Q34" i="7"/>
  <c r="N41" i="7"/>
  <c r="N40" i="7"/>
  <c r="T19" i="7"/>
  <c r="E9" i="7"/>
  <c r="L9" i="7"/>
  <c r="O12" i="7"/>
  <c r="T40" i="7"/>
  <c r="P21" i="7"/>
  <c r="H36" i="7"/>
  <c r="P40" i="7"/>
  <c r="O42" i="7"/>
  <c r="E20" i="7"/>
  <c r="R35" i="7"/>
  <c r="G34" i="7"/>
  <c r="N10" i="7"/>
  <c r="T35" i="7"/>
  <c r="H41" i="7"/>
  <c r="H34" i="7"/>
  <c r="N11" i="7"/>
  <c r="E12" i="7"/>
  <c r="S12" i="7"/>
  <c r="F40" i="7"/>
  <c r="S43" i="7"/>
  <c r="J35" i="7"/>
  <c r="M33" i="7"/>
  <c r="E41" i="7"/>
  <c r="I33" i="7"/>
  <c r="L36" i="7"/>
  <c r="Q36" i="7"/>
  <c r="I10" i="7"/>
  <c r="S42" i="7"/>
  <c r="P42" i="7"/>
  <c r="G9" i="7"/>
  <c r="M9" i="7"/>
  <c r="G41" i="7"/>
  <c r="H21" i="7"/>
  <c r="J20" i="7"/>
  <c r="R43" i="7"/>
  <c r="F42" i="7"/>
  <c r="I22" i="7"/>
  <c r="J41" i="7"/>
  <c r="S40" i="7"/>
  <c r="F9" i="7"/>
  <c r="K43" i="7"/>
  <c r="F33" i="7"/>
  <c r="R9" i="7"/>
  <c r="S11" i="7"/>
  <c r="H40" i="7"/>
  <c r="R34" i="7"/>
  <c r="M35" i="7"/>
  <c r="R12" i="7"/>
  <c r="E40" i="7"/>
  <c r="J36" i="7"/>
  <c r="N9" i="7"/>
  <c r="G36" i="7"/>
  <c r="J42" i="7"/>
  <c r="T9" i="7"/>
  <c r="Q33" i="7"/>
  <c r="E21" i="7"/>
  <c r="Q21" i="7"/>
  <c r="T33" i="7"/>
  <c r="H20" i="7"/>
  <c r="K9" i="7"/>
  <c r="N33" i="7"/>
  <c r="J11" i="7"/>
  <c r="O33" i="7"/>
  <c r="S36" i="7"/>
  <c r="N42" i="7"/>
  <c r="F11" i="7"/>
  <c r="J29" i="7" l="1"/>
  <c r="O27" i="7"/>
  <c r="T28" i="7"/>
  <c r="R29" i="7"/>
  <c r="Q29" i="7"/>
  <c r="G29" i="7"/>
  <c r="N29" i="7"/>
  <c r="H26" i="7"/>
  <c r="F26" i="7"/>
  <c r="Q28" i="7"/>
  <c r="S28" i="7"/>
  <c r="F27" i="7"/>
  <c r="N27" i="7"/>
  <c r="H27" i="7"/>
  <c r="O29" i="7"/>
  <c r="Q27" i="7"/>
  <c r="I29" i="7"/>
  <c r="E28" i="7"/>
  <c r="L26" i="7"/>
  <c r="N28" i="7"/>
  <c r="I26" i="7"/>
  <c r="S27" i="7"/>
  <c r="G26" i="7"/>
  <c r="I27" i="7"/>
  <c r="F29" i="7"/>
  <c r="L28" i="7"/>
  <c r="F28" i="7"/>
  <c r="J28" i="7"/>
  <c r="M29" i="7"/>
  <c r="R28" i="7"/>
  <c r="P27" i="7"/>
  <c r="T27" i="7"/>
  <c r="T29" i="7"/>
  <c r="O26" i="7"/>
  <c r="J26" i="7"/>
  <c r="H28" i="7"/>
  <c r="B20" i="7"/>
  <c r="L27" i="7"/>
  <c r="P29" i="7"/>
  <c r="B22" i="7"/>
  <c r="R26" i="7"/>
  <c r="M26" i="7"/>
  <c r="T26" i="7"/>
  <c r="P26" i="7"/>
  <c r="P28" i="7"/>
  <c r="E27" i="7"/>
  <c r="I28" i="7"/>
  <c r="L29" i="7"/>
  <c r="E26" i="7"/>
  <c r="N26" i="7"/>
  <c r="G28" i="7"/>
  <c r="M27" i="7"/>
  <c r="J27" i="7"/>
  <c r="H29" i="7"/>
  <c r="M28" i="7"/>
  <c r="R27" i="7"/>
  <c r="G27" i="7"/>
  <c r="S29" i="7"/>
  <c r="E29" i="7"/>
  <c r="S26" i="7"/>
  <c r="B19" i="7"/>
  <c r="Q26" i="7"/>
  <c r="O28" i="7"/>
  <c r="B21" i="7"/>
  <c r="I30" i="7"/>
  <c r="N30" i="7"/>
  <c r="Q30" i="7"/>
  <c r="B23" i="7"/>
  <c r="N149" i="4"/>
  <c r="O149" i="4"/>
  <c r="P149" i="4"/>
  <c r="Q149" i="4"/>
  <c r="R149" i="4"/>
  <c r="S149" i="4"/>
  <c r="T149" i="4"/>
  <c r="M149" i="4"/>
  <c r="F149" i="4"/>
  <c r="G149" i="4"/>
  <c r="H149" i="4"/>
  <c r="I149" i="4"/>
  <c r="J149" i="4"/>
  <c r="K149" i="4"/>
  <c r="L149" i="4"/>
  <c r="E149" i="4"/>
  <c r="F3" i="4"/>
  <c r="G3" i="4"/>
  <c r="H3" i="4"/>
  <c r="I3" i="4"/>
  <c r="J3" i="4"/>
  <c r="K3" i="4"/>
  <c r="L3" i="4"/>
  <c r="M3" i="4"/>
  <c r="N3" i="4"/>
  <c r="O3" i="4"/>
  <c r="P3" i="4"/>
  <c r="R3" i="4"/>
  <c r="S3" i="4"/>
  <c r="T3" i="4"/>
  <c r="E3" i="4"/>
  <c r="N37" i="7"/>
  <c r="Q37" i="7"/>
  <c r="E30" i="7" l="1"/>
  <c r="P30" i="7"/>
  <c r="T30" i="7"/>
  <c r="M30" i="7"/>
  <c r="K30" i="7"/>
  <c r="H30" i="7"/>
  <c r="F30" i="7"/>
  <c r="R30" i="7"/>
  <c r="J30" i="7"/>
  <c r="G30" i="7"/>
  <c r="S30" i="7"/>
  <c r="O30" i="7"/>
  <c r="L30" i="7"/>
  <c r="J133" i="8"/>
  <c r="J83" i="8"/>
  <c r="J113" i="8"/>
  <c r="H75" i="2"/>
  <c r="E75" i="2"/>
  <c r="G75" i="2"/>
  <c r="D75" i="2"/>
  <c r="F75" i="2"/>
  <c r="H80" i="2"/>
  <c r="G80" i="2"/>
  <c r="D80" i="2"/>
  <c r="F80" i="2"/>
  <c r="E80" i="2"/>
  <c r="F77" i="2"/>
  <c r="G77" i="2"/>
  <c r="H77" i="2"/>
  <c r="E77" i="2"/>
  <c r="E72" i="2"/>
  <c r="G72" i="2"/>
  <c r="H72" i="2"/>
  <c r="F72" i="2"/>
  <c r="F81" i="2"/>
  <c r="H81" i="2"/>
  <c r="G81" i="2"/>
  <c r="E81" i="2"/>
  <c r="H71" i="2"/>
  <c r="E71" i="2"/>
  <c r="F71" i="2"/>
  <c r="G71" i="2"/>
  <c r="F57" i="2"/>
  <c r="G57" i="2"/>
  <c r="E57" i="2"/>
  <c r="H57" i="2"/>
  <c r="G56" i="2"/>
  <c r="E56" i="2"/>
  <c r="F56" i="2"/>
  <c r="H56" i="2"/>
  <c r="G54" i="2"/>
  <c r="H54" i="2"/>
  <c r="F54" i="2"/>
  <c r="E54" i="2"/>
  <c r="G61" i="2"/>
  <c r="E61" i="2"/>
  <c r="H61" i="2"/>
  <c r="F61" i="2"/>
  <c r="G53" i="2"/>
  <c r="E53" i="2"/>
  <c r="F53" i="2"/>
  <c r="H53" i="2"/>
  <c r="F84" i="2"/>
  <c r="H84" i="2"/>
  <c r="G84" i="2"/>
  <c r="E84" i="2"/>
  <c r="H59" i="2"/>
  <c r="G59" i="2"/>
  <c r="F59" i="2"/>
  <c r="E59" i="2"/>
  <c r="H52" i="2"/>
  <c r="G52" i="2"/>
  <c r="F52" i="2"/>
  <c r="E52" i="2"/>
  <c r="H73" i="2"/>
  <c r="E73" i="2"/>
  <c r="G73" i="2"/>
  <c r="F73" i="2"/>
  <c r="E82" i="2"/>
  <c r="F82" i="2"/>
  <c r="H82" i="2"/>
  <c r="G82" i="2"/>
  <c r="F69" i="2"/>
  <c r="E69" i="2"/>
  <c r="H69" i="2"/>
  <c r="G69" i="2"/>
  <c r="F74" i="2"/>
  <c r="H74" i="2"/>
  <c r="G74" i="2"/>
  <c r="E74" i="2"/>
  <c r="H76" i="2"/>
  <c r="F76" i="2"/>
  <c r="E76" i="2"/>
  <c r="G76" i="2"/>
  <c r="E67" i="2"/>
  <c r="F67" i="2"/>
  <c r="G67" i="2"/>
  <c r="H67" i="2"/>
  <c r="G64" i="2"/>
  <c r="F64" i="2"/>
  <c r="E64" i="2"/>
  <c r="H64" i="2"/>
  <c r="H51" i="2"/>
  <c r="G51" i="2"/>
  <c r="F51" i="2"/>
  <c r="E51" i="2"/>
  <c r="H66" i="2"/>
  <c r="F66" i="2"/>
  <c r="E66" i="2"/>
  <c r="G66" i="2"/>
  <c r="F63" i="2"/>
  <c r="H63" i="2"/>
  <c r="E63" i="2"/>
  <c r="G63" i="2"/>
  <c r="G83" i="2"/>
  <c r="E83" i="2"/>
  <c r="H83" i="2"/>
  <c r="F83" i="2"/>
  <c r="G58" i="2"/>
  <c r="H58" i="2"/>
  <c r="F58" i="2"/>
  <c r="E58" i="2"/>
  <c r="F79" i="2"/>
  <c r="E79" i="2"/>
  <c r="G79" i="2"/>
  <c r="H79" i="2"/>
  <c r="E78" i="2"/>
  <c r="G78" i="2"/>
  <c r="F78" i="2"/>
  <c r="H78" i="2"/>
  <c r="H62" i="2"/>
  <c r="F62" i="2"/>
  <c r="E62" i="2"/>
  <c r="G62" i="2"/>
  <c r="G68" i="2"/>
  <c r="F68" i="2"/>
  <c r="E68" i="2"/>
  <c r="H68" i="2"/>
  <c r="J184" i="4"/>
  <c r="K155" i="4"/>
  <c r="J55" i="4"/>
  <c r="R34" i="4"/>
  <c r="F69" i="4"/>
  <c r="T206" i="4"/>
  <c r="T227" i="4"/>
  <c r="E195" i="4"/>
  <c r="P54" i="4"/>
  <c r="K52" i="4"/>
  <c r="R180" i="4"/>
  <c r="S165" i="4"/>
  <c r="G251" i="4"/>
  <c r="F189" i="4"/>
  <c r="G244" i="4"/>
  <c r="M27" i="4"/>
  <c r="P15" i="4"/>
  <c r="E170" i="4"/>
  <c r="K71" i="4"/>
  <c r="J170" i="4"/>
  <c r="H256" i="4"/>
  <c r="S12" i="4"/>
  <c r="F165" i="4"/>
  <c r="F37" i="4"/>
  <c r="E231" i="4"/>
  <c r="K236" i="4"/>
  <c r="O67" i="4"/>
  <c r="R229" i="4"/>
  <c r="O255" i="4"/>
  <c r="T183" i="4"/>
  <c r="L164" i="4"/>
  <c r="I211" i="4"/>
  <c r="E237" i="4"/>
  <c r="N71" i="4"/>
  <c r="G17" i="4"/>
  <c r="J256" i="4"/>
  <c r="J174" i="4"/>
  <c r="F64" i="4"/>
  <c r="M243" i="4"/>
  <c r="E16" i="4"/>
  <c r="R208" i="4"/>
  <c r="J166" i="4"/>
  <c r="L67" i="4"/>
  <c r="R63" i="4"/>
  <c r="P23" i="4"/>
  <c r="N153" i="4"/>
  <c r="I44" i="4"/>
  <c r="G234" i="4"/>
  <c r="T167" i="4"/>
  <c r="L213" i="4"/>
  <c r="O209" i="4"/>
  <c r="M231" i="4"/>
  <c r="G72" i="4"/>
  <c r="K219" i="4"/>
  <c r="M194" i="4"/>
  <c r="G18" i="4"/>
  <c r="T161" i="4"/>
  <c r="I46" i="4"/>
  <c r="S214" i="4"/>
  <c r="I163" i="4"/>
  <c r="H240" i="4"/>
  <c r="P55" i="4"/>
  <c r="F195" i="4"/>
  <c r="P248" i="4"/>
  <c r="J194" i="4"/>
  <c r="E39" i="4"/>
  <c r="R202" i="4"/>
  <c r="E180" i="4"/>
  <c r="T205" i="4"/>
  <c r="O55" i="4"/>
  <c r="T166" i="4"/>
  <c r="F43" i="4"/>
  <c r="P244" i="4"/>
  <c r="S194" i="4"/>
  <c r="I212" i="4"/>
  <c r="F57" i="4"/>
  <c r="G256" i="4"/>
  <c r="M167" i="4"/>
  <c r="L158" i="4"/>
  <c r="F51" i="4"/>
  <c r="G173" i="4"/>
  <c r="G230" i="4"/>
  <c r="I245" i="4"/>
  <c r="F30" i="4"/>
  <c r="J13" i="4"/>
  <c r="I206" i="4"/>
  <c r="R162" i="4"/>
  <c r="O200" i="4"/>
  <c r="F192" i="4"/>
  <c r="H208" i="4"/>
  <c r="M37" i="7"/>
  <c r="J159" i="4"/>
  <c r="E251" i="4"/>
  <c r="I190" i="4"/>
  <c r="S16" i="4"/>
  <c r="M237" i="4"/>
  <c r="R26" i="4"/>
  <c r="M205" i="4"/>
  <c r="P176" i="4"/>
  <c r="G33" i="4"/>
  <c r="R163" i="4"/>
  <c r="M67" i="4"/>
  <c r="G29" i="4"/>
  <c r="F171" i="4"/>
  <c r="E29" i="4"/>
  <c r="H244" i="4"/>
  <c r="E53" i="4"/>
  <c r="N33" i="4"/>
  <c r="L51" i="4"/>
  <c r="O210" i="4"/>
  <c r="H241" i="4"/>
  <c r="T215" i="4"/>
  <c r="P233" i="4"/>
  <c r="E11" i="4"/>
  <c r="Q68" i="4"/>
  <c r="S155" i="4"/>
  <c r="H46" i="4"/>
  <c r="E52" i="4"/>
  <c r="N52" i="4"/>
  <c r="I233" i="4"/>
  <c r="H207" i="4"/>
  <c r="E256" i="4"/>
  <c r="R217" i="4"/>
  <c r="N249" i="4"/>
  <c r="N253" i="4"/>
  <c r="J19" i="4"/>
  <c r="T20" i="4"/>
  <c r="S29" i="4"/>
  <c r="O175" i="4"/>
  <c r="Q47" i="4"/>
  <c r="K212" i="4"/>
  <c r="H152" i="4"/>
  <c r="O71" i="4"/>
  <c r="G204" i="4"/>
  <c r="L11" i="4"/>
  <c r="P213" i="4"/>
  <c r="K46" i="4"/>
  <c r="P64" i="4"/>
  <c r="L173" i="4"/>
  <c r="G153" i="4"/>
  <c r="Q46" i="4"/>
  <c r="L177" i="4"/>
  <c r="J254" i="4"/>
  <c r="R53" i="4"/>
  <c r="H216" i="4"/>
  <c r="O60" i="4"/>
  <c r="N196" i="4"/>
  <c r="S39" i="4"/>
  <c r="I12" i="4"/>
  <c r="M211" i="4"/>
  <c r="I194" i="4"/>
  <c r="E199" i="4"/>
  <c r="K29" i="4"/>
  <c r="I52" i="4"/>
  <c r="G219" i="4"/>
  <c r="L25" i="4"/>
  <c r="R61" i="4"/>
  <c r="N62" i="4"/>
  <c r="M232" i="4"/>
  <c r="P31" i="4"/>
  <c r="F68" i="4"/>
  <c r="L198" i="4"/>
  <c r="J177" i="4"/>
  <c r="K21" i="4"/>
  <c r="K47" i="4"/>
  <c r="I38" i="4"/>
  <c r="R178" i="4"/>
  <c r="E46" i="4"/>
  <c r="J160" i="4"/>
  <c r="N21" i="4"/>
  <c r="E215" i="4"/>
  <c r="E48" i="4"/>
  <c r="T194" i="4"/>
  <c r="K57" i="4"/>
  <c r="R164" i="4"/>
  <c r="F45" i="4"/>
  <c r="O234" i="4"/>
  <c r="E158" i="4"/>
  <c r="L23" i="4"/>
  <c r="F255" i="4"/>
  <c r="L175" i="4"/>
  <c r="T10" i="4"/>
  <c r="J181" i="4"/>
  <c r="K159" i="4"/>
  <c r="S181" i="4"/>
  <c r="O57" i="4"/>
  <c r="S34" i="4"/>
  <c r="N25" i="4"/>
  <c r="I32" i="4"/>
  <c r="K45" i="4"/>
  <c r="J58" i="4"/>
  <c r="F158" i="4"/>
  <c r="P50" i="4"/>
  <c r="Q43" i="4"/>
  <c r="J164" i="4"/>
  <c r="N60" i="4"/>
  <c r="J70" i="4"/>
  <c r="L166" i="4"/>
  <c r="P210" i="4"/>
  <c r="J11" i="4"/>
  <c r="P240" i="4"/>
  <c r="L250" i="4"/>
  <c r="S48" i="4"/>
  <c r="J183" i="4"/>
  <c r="R169" i="4"/>
  <c r="O250" i="4"/>
  <c r="M215" i="4"/>
  <c r="T58" i="4"/>
  <c r="M172" i="4"/>
  <c r="E57" i="4"/>
  <c r="P216" i="4"/>
  <c r="N46" i="4"/>
  <c r="N200" i="4"/>
  <c r="P219" i="4"/>
  <c r="N176" i="4"/>
  <c r="S159" i="4"/>
  <c r="T47" i="4"/>
  <c r="S22" i="4"/>
  <c r="K252" i="4"/>
  <c r="O253" i="4"/>
  <c r="M157" i="4"/>
  <c r="S73" i="4"/>
  <c r="K37" i="4"/>
  <c r="N27" i="4"/>
  <c r="F38" i="4"/>
  <c r="H51" i="4"/>
  <c r="N174" i="4"/>
  <c r="F14" i="4"/>
  <c r="O172" i="4"/>
  <c r="H209" i="4"/>
  <c r="P208" i="4"/>
  <c r="P35" i="4"/>
  <c r="G170" i="4"/>
  <c r="O39" i="4"/>
  <c r="F48" i="4"/>
  <c r="N160" i="4"/>
  <c r="M54" i="4"/>
  <c r="G224" i="4"/>
  <c r="P24" i="4"/>
  <c r="E249" i="4"/>
  <c r="N244" i="4"/>
  <c r="I237" i="4"/>
  <c r="N239" i="4"/>
  <c r="L155" i="4"/>
  <c r="P33" i="4"/>
  <c r="F37" i="7"/>
  <c r="R35" i="4"/>
  <c r="G166" i="4"/>
  <c r="S23" i="4"/>
  <c r="O195" i="4"/>
  <c r="M45" i="4"/>
  <c r="J230" i="4"/>
  <c r="O227" i="4"/>
  <c r="I40" i="4"/>
  <c r="J205" i="4"/>
  <c r="T27" i="4"/>
  <c r="M178" i="4"/>
  <c r="I14" i="4"/>
  <c r="K19" i="4"/>
  <c r="H159" i="4"/>
  <c r="P65" i="4"/>
  <c r="G37" i="4"/>
  <c r="J199" i="4"/>
  <c r="N65" i="4"/>
  <c r="R213" i="4"/>
  <c r="F46" i="4"/>
  <c r="K232" i="4"/>
  <c r="L33" i="4"/>
  <c r="J167" i="4"/>
  <c r="J189" i="4"/>
  <c r="K256" i="4"/>
  <c r="O213" i="4"/>
  <c r="S252" i="4"/>
  <c r="M38" i="4"/>
  <c r="M58" i="4"/>
  <c r="R37" i="7"/>
  <c r="F52" i="4"/>
  <c r="F220" i="4"/>
  <c r="I73" i="4"/>
  <c r="M68" i="4"/>
  <c r="R36" i="4"/>
  <c r="N73" i="4"/>
  <c r="G74" i="4"/>
  <c r="E204" i="4"/>
  <c r="T34" i="4"/>
  <c r="R32" i="4"/>
  <c r="N190" i="4"/>
  <c r="T16" i="4"/>
  <c r="P10" i="4"/>
  <c r="L49" i="4"/>
  <c r="S65" i="4"/>
  <c r="I254" i="4"/>
  <c r="G75" i="4"/>
  <c r="T55" i="4"/>
  <c r="J200" i="4"/>
  <c r="N227" i="4"/>
  <c r="R13" i="4"/>
  <c r="N161" i="4"/>
  <c r="H173" i="4"/>
  <c r="P217" i="4"/>
  <c r="H206" i="4"/>
  <c r="M203" i="4"/>
  <c r="P11" i="4"/>
  <c r="G25" i="4"/>
  <c r="K70" i="4"/>
  <c r="S246" i="4"/>
  <c r="P239" i="4"/>
  <c r="J74" i="4"/>
  <c r="M51" i="4"/>
  <c r="N68" i="4"/>
  <c r="L154" i="4"/>
  <c r="M64" i="4"/>
  <c r="O231" i="4"/>
  <c r="K241" i="4"/>
  <c r="F170" i="4"/>
  <c r="F208" i="4"/>
  <c r="G73" i="4"/>
  <c r="P241" i="4"/>
  <c r="I232" i="4"/>
  <c r="F39" i="4"/>
  <c r="R9" i="4"/>
  <c r="P252" i="4"/>
  <c r="E210" i="4"/>
  <c r="Q62" i="4"/>
  <c r="I8" i="4"/>
  <c r="G211" i="4"/>
  <c r="F248" i="4"/>
  <c r="G218" i="4"/>
  <c r="L229" i="4"/>
  <c r="O182" i="4"/>
  <c r="K226" i="4"/>
  <c r="F35" i="4"/>
  <c r="E36" i="4"/>
  <c r="F8" i="4"/>
  <c r="F191" i="4"/>
  <c r="I24" i="4"/>
  <c r="J250" i="4"/>
  <c r="M175" i="4"/>
  <c r="S40" i="4"/>
  <c r="S207" i="4"/>
  <c r="J28" i="4"/>
  <c r="T237" i="4"/>
  <c r="R177" i="4"/>
  <c r="F213" i="4"/>
  <c r="H156" i="4"/>
  <c r="I48" i="4"/>
  <c r="P231" i="4"/>
  <c r="O26" i="4"/>
  <c r="M56" i="4"/>
  <c r="J191" i="4"/>
  <c r="J204" i="4"/>
  <c r="H14" i="4"/>
  <c r="R43" i="4"/>
  <c r="K164" i="4"/>
  <c r="P68" i="4"/>
  <c r="J168" i="4"/>
  <c r="G179" i="4"/>
  <c r="S217" i="4"/>
  <c r="P156" i="4"/>
  <c r="K34" i="7"/>
  <c r="R249" i="4"/>
  <c r="K237" i="4"/>
  <c r="S171" i="4"/>
  <c r="T201" i="4"/>
  <c r="L241" i="4"/>
  <c r="M224" i="4"/>
  <c r="M233" i="4"/>
  <c r="O189" i="4"/>
  <c r="Q50" i="4"/>
  <c r="G200" i="4"/>
  <c r="M57" i="4"/>
  <c r="P63" i="4"/>
  <c r="H9" i="4"/>
  <c r="R66" i="4"/>
  <c r="J209" i="4"/>
  <c r="H178" i="4"/>
  <c r="H243" i="4"/>
  <c r="H233" i="4"/>
  <c r="K36" i="4"/>
  <c r="H212" i="4"/>
  <c r="T214" i="4"/>
  <c r="K227" i="4"/>
  <c r="P195" i="4"/>
  <c r="T191" i="4"/>
  <c r="J63" i="4"/>
  <c r="T189" i="4"/>
  <c r="I250" i="4"/>
  <c r="F243" i="4"/>
  <c r="N229" i="4"/>
  <c r="T216" i="4"/>
  <c r="I17" i="4"/>
  <c r="L159" i="4"/>
  <c r="H27" i="4"/>
  <c r="T154" i="4"/>
  <c r="G34" i="4"/>
  <c r="R45" i="4"/>
  <c r="I234" i="4"/>
  <c r="O72" i="4"/>
  <c r="J62" i="4"/>
  <c r="P229" i="4"/>
  <c r="G226" i="4"/>
  <c r="O161" i="4"/>
  <c r="H219" i="4"/>
  <c r="T163" i="4"/>
  <c r="M158" i="4"/>
  <c r="J226" i="4"/>
  <c r="F44" i="4"/>
  <c r="P9" i="4"/>
  <c r="L8" i="4"/>
  <c r="G202" i="4"/>
  <c r="T243" i="4"/>
  <c r="R228" i="4"/>
  <c r="M18" i="4"/>
  <c r="T165" i="4"/>
  <c r="F26" i="4"/>
  <c r="H242" i="4"/>
  <c r="M48" i="4"/>
  <c r="G195" i="4"/>
  <c r="F233" i="4"/>
  <c r="R204" i="4"/>
  <c r="S37" i="4"/>
  <c r="P179" i="4"/>
  <c r="E13" i="4"/>
  <c r="P237" i="4"/>
  <c r="N203" i="4"/>
  <c r="H203" i="4"/>
  <c r="E37" i="7"/>
  <c r="M214" i="4"/>
  <c r="G44" i="4"/>
  <c r="N178" i="4"/>
  <c r="L188" i="4"/>
  <c r="S27" i="4"/>
  <c r="P30" i="4"/>
  <c r="M236" i="4"/>
  <c r="H52" i="4"/>
  <c r="H247" i="4"/>
  <c r="H39" i="4"/>
  <c r="S229" i="4"/>
  <c r="H44" i="4"/>
  <c r="P162" i="4"/>
  <c r="T13" i="4"/>
  <c r="G205" i="4"/>
  <c r="O201" i="4"/>
  <c r="R195" i="4"/>
  <c r="J75" i="4"/>
  <c r="E205" i="4"/>
  <c r="L39" i="4"/>
  <c r="E47" i="4"/>
  <c r="F65" i="4"/>
  <c r="K58" i="4"/>
  <c r="H161" i="4"/>
  <c r="M250" i="4"/>
  <c r="R60" i="4"/>
  <c r="R159" i="4"/>
  <c r="N212" i="4"/>
  <c r="T244" i="4"/>
  <c r="K160" i="4"/>
  <c r="J50" i="4"/>
  <c r="O242" i="4"/>
  <c r="M226" i="4"/>
  <c r="G178" i="4"/>
  <c r="Q45" i="4"/>
  <c r="T21" i="4"/>
  <c r="H199" i="4"/>
  <c r="M241" i="4"/>
  <c r="R154" i="4"/>
  <c r="I231" i="4"/>
  <c r="K246" i="4"/>
  <c r="H32" i="4"/>
  <c r="E71" i="4"/>
  <c r="T158" i="4"/>
  <c r="J179" i="4"/>
  <c r="R243" i="4"/>
  <c r="G181" i="4"/>
  <c r="N155" i="4"/>
  <c r="S172" i="4"/>
  <c r="K225" i="4"/>
  <c r="M204" i="4"/>
  <c r="M166" i="4"/>
  <c r="R255" i="4"/>
  <c r="I192" i="4"/>
  <c r="O228" i="4"/>
  <c r="F9" i="4"/>
  <c r="S69" i="4"/>
  <c r="S15" i="4"/>
  <c r="E224" i="4"/>
  <c r="I67" i="4"/>
  <c r="R184" i="4"/>
  <c r="R209" i="4"/>
  <c r="O174" i="4"/>
  <c r="P184" i="4"/>
  <c r="N194" i="4"/>
  <c r="O40" i="4"/>
  <c r="P242" i="4"/>
  <c r="O75" i="4"/>
  <c r="N243" i="4"/>
  <c r="E193" i="4"/>
  <c r="E233" i="4"/>
  <c r="L61" i="4"/>
  <c r="T230" i="4"/>
  <c r="K48" i="4"/>
  <c r="S200" i="4"/>
  <c r="R49" i="4"/>
  <c r="K215" i="4"/>
  <c r="J195" i="4"/>
  <c r="O12" i="4"/>
  <c r="R31" i="4"/>
  <c r="H55" i="4"/>
  <c r="E238" i="4"/>
  <c r="Q75" i="4"/>
  <c r="J161" i="4"/>
  <c r="J36" i="4"/>
  <c r="J215" i="4"/>
  <c r="M36" i="4"/>
  <c r="N32" i="4"/>
  <c r="I241" i="4"/>
  <c r="T203" i="4"/>
  <c r="K238" i="4"/>
  <c r="S54" i="4"/>
  <c r="O208" i="4"/>
  <c r="L196" i="4"/>
  <c r="H154" i="4"/>
  <c r="R234" i="4"/>
  <c r="H228" i="4"/>
  <c r="K195" i="4"/>
  <c r="S237" i="4"/>
  <c r="N234" i="4"/>
  <c r="T174" i="4"/>
  <c r="M183" i="4"/>
  <c r="I170" i="4"/>
  <c r="E201" i="4"/>
  <c r="T225" i="4"/>
  <c r="E74" i="4"/>
  <c r="L26" i="4"/>
  <c r="P199" i="4"/>
  <c r="G24" i="4"/>
  <c r="L254" i="4"/>
  <c r="R48" i="4"/>
  <c r="N237" i="4"/>
  <c r="J156" i="4"/>
  <c r="I39" i="4"/>
  <c r="G241" i="4"/>
  <c r="O224" i="4"/>
  <c r="H182" i="4"/>
  <c r="H188" i="4"/>
  <c r="E235" i="4"/>
  <c r="F24" i="4"/>
  <c r="M225" i="4"/>
  <c r="N50" i="4"/>
  <c r="G228" i="4"/>
  <c r="K10" i="4"/>
  <c r="H254" i="4"/>
  <c r="K191" i="4"/>
  <c r="P211" i="4"/>
  <c r="P71" i="4"/>
  <c r="N179" i="4"/>
  <c r="M47" i="4"/>
  <c r="M218" i="4"/>
  <c r="R194" i="4"/>
  <c r="R62" i="4"/>
  <c r="G36" i="4"/>
  <c r="E232" i="4"/>
  <c r="L174" i="4"/>
  <c r="R21" i="4"/>
  <c r="H237" i="4"/>
  <c r="O164" i="4"/>
  <c r="R196" i="4"/>
  <c r="H155" i="4"/>
  <c r="F196" i="4"/>
  <c r="H23" i="4"/>
  <c r="F175" i="4"/>
  <c r="S9" i="4"/>
  <c r="N214" i="4"/>
  <c r="K55" i="4"/>
  <c r="F254" i="4"/>
  <c r="O192" i="4"/>
  <c r="I61" i="4"/>
  <c r="H251" i="4"/>
  <c r="H210" i="4"/>
  <c r="J24" i="4"/>
  <c r="S248" i="4"/>
  <c r="E200" i="4"/>
  <c r="L197" i="4"/>
  <c r="J155" i="4"/>
  <c r="P197" i="4"/>
  <c r="P198" i="4"/>
  <c r="H47" i="4"/>
  <c r="I71" i="4"/>
  <c r="O198" i="4"/>
  <c r="K178" i="4"/>
  <c r="N233" i="4"/>
  <c r="J216" i="4"/>
  <c r="K207" i="4"/>
  <c r="E157" i="4"/>
  <c r="J208" i="4"/>
  <c r="N252" i="4"/>
  <c r="H8" i="4"/>
  <c r="T35" i="4"/>
  <c r="R158" i="4"/>
  <c r="L191" i="4"/>
  <c r="R70" i="4"/>
  <c r="R211" i="4"/>
  <c r="H19" i="4"/>
  <c r="P14" i="4"/>
  <c r="M8" i="4"/>
  <c r="J210" i="4"/>
  <c r="O69" i="4"/>
  <c r="G198" i="4"/>
  <c r="N167" i="4"/>
  <c r="F28" i="4"/>
  <c r="O165" i="4"/>
  <c r="P192" i="4"/>
  <c r="F253" i="4"/>
  <c r="T57" i="4"/>
  <c r="H245" i="4"/>
  <c r="P44" i="4"/>
  <c r="Q61" i="4"/>
  <c r="N48" i="4"/>
  <c r="G249" i="4"/>
  <c r="M228" i="4"/>
  <c r="G53" i="4"/>
  <c r="O166" i="4"/>
  <c r="I236" i="4"/>
  <c r="P161" i="4"/>
  <c r="T231" i="4"/>
  <c r="F23" i="4"/>
  <c r="K166" i="4"/>
  <c r="P214" i="4"/>
  <c r="N15" i="4"/>
  <c r="E35" i="4"/>
  <c r="G190" i="4"/>
  <c r="J57" i="4"/>
  <c r="E209" i="4"/>
  <c r="T202" i="4"/>
  <c r="F66" i="4"/>
  <c r="M213" i="4"/>
  <c r="N59" i="4"/>
  <c r="T15" i="4"/>
  <c r="H56" i="4"/>
  <c r="E67" i="4"/>
  <c r="I195" i="4"/>
  <c r="E239" i="4"/>
  <c r="O54" i="4"/>
  <c r="T232" i="4"/>
  <c r="S164" i="4"/>
  <c r="O215" i="4"/>
  <c r="G162" i="4"/>
  <c r="L206" i="4"/>
  <c r="I207" i="4"/>
  <c r="S218" i="4"/>
  <c r="H183" i="4"/>
  <c r="M31" i="4"/>
  <c r="E203" i="4"/>
  <c r="N23" i="4"/>
  <c r="S63" i="4"/>
  <c r="H16" i="4"/>
  <c r="I43" i="4"/>
  <c r="T39" i="4"/>
  <c r="L207" i="4"/>
  <c r="K199" i="4"/>
  <c r="R156" i="4"/>
  <c r="I50" i="4"/>
  <c r="P178" i="4"/>
  <c r="J173" i="4"/>
  <c r="O248" i="4"/>
  <c r="O50" i="4"/>
  <c r="J65" i="4"/>
  <c r="J235" i="4"/>
  <c r="N168" i="4"/>
  <c r="E191" i="4"/>
  <c r="T195" i="4"/>
  <c r="O30" i="4"/>
  <c r="F31" i="4"/>
  <c r="M242" i="4"/>
  <c r="E55" i="4"/>
  <c r="S244" i="4"/>
  <c r="H202" i="4"/>
  <c r="P37" i="7"/>
  <c r="L230" i="4"/>
  <c r="O63" i="4"/>
  <c r="H20" i="4"/>
  <c r="G67" i="4"/>
  <c r="J229" i="4"/>
  <c r="J45" i="4"/>
  <c r="I210" i="4"/>
  <c r="O237" i="4"/>
  <c r="K234" i="4"/>
  <c r="H59" i="4"/>
  <c r="P46" i="4"/>
  <c r="G210" i="4"/>
  <c r="I54" i="4"/>
  <c r="M11" i="4"/>
  <c r="S75" i="4"/>
  <c r="K204" i="4"/>
  <c r="N159" i="4"/>
  <c r="E208" i="4"/>
  <c r="G38" i="4"/>
  <c r="M188" i="4"/>
  <c r="I23" i="4"/>
  <c r="J241" i="4"/>
  <c r="N54" i="4"/>
  <c r="O73" i="4"/>
  <c r="M26" i="4"/>
  <c r="E40" i="4"/>
  <c r="I159" i="4"/>
  <c r="L71" i="4"/>
  <c r="F240" i="4"/>
  <c r="L161" i="4"/>
  <c r="O199" i="4"/>
  <c r="O233" i="4"/>
  <c r="L208" i="4"/>
  <c r="T170" i="4"/>
  <c r="I72" i="4"/>
  <c r="K36" i="7"/>
  <c r="E32" i="4"/>
  <c r="M17" i="4"/>
  <c r="I193" i="4"/>
  <c r="M13" i="4"/>
  <c r="R224" i="4"/>
  <c r="M20" i="4"/>
  <c r="N236" i="4"/>
  <c r="H174" i="4"/>
  <c r="N202" i="4"/>
  <c r="J249" i="4"/>
  <c r="H57" i="4"/>
  <c r="F199" i="4"/>
  <c r="R256" i="4"/>
  <c r="H22" i="4"/>
  <c r="R188" i="4"/>
  <c r="S175" i="4"/>
  <c r="R250" i="4"/>
  <c r="R52" i="4"/>
  <c r="G167" i="4"/>
  <c r="M162" i="4"/>
  <c r="E64" i="4"/>
  <c r="I235" i="4"/>
  <c r="O36" i="4"/>
  <c r="L50" i="4"/>
  <c r="T67" i="4"/>
  <c r="P153" i="4"/>
  <c r="G242" i="4"/>
  <c r="J53" i="4"/>
  <c r="L157" i="4"/>
  <c r="O232" i="4"/>
  <c r="G13" i="4"/>
  <c r="O238" i="4"/>
  <c r="M171" i="4"/>
  <c r="F22" i="4"/>
  <c r="J211" i="4"/>
  <c r="T249" i="4"/>
  <c r="S10" i="4"/>
  <c r="S71" i="4"/>
  <c r="E161" i="4"/>
  <c r="I57" i="4"/>
  <c r="N45" i="4"/>
  <c r="R50" i="4"/>
  <c r="F237" i="4"/>
  <c r="S240" i="4"/>
  <c r="M9" i="4"/>
  <c r="N206" i="4"/>
  <c r="T17" i="4"/>
  <c r="L34" i="4"/>
  <c r="F211" i="4"/>
  <c r="Q59" i="4"/>
  <c r="S232" i="4"/>
  <c r="G217" i="4"/>
  <c r="L70" i="4"/>
  <c r="R58" i="4"/>
  <c r="I70" i="4"/>
  <c r="F59" i="4"/>
  <c r="K72" i="4"/>
  <c r="T176" i="4"/>
  <c r="O162" i="4"/>
  <c r="E219" i="4"/>
  <c r="G54" i="4"/>
  <c r="E234" i="4"/>
  <c r="H218" i="4"/>
  <c r="I158" i="4"/>
  <c r="L215" i="4"/>
  <c r="R231" i="4"/>
  <c r="G235" i="4"/>
  <c r="F166" i="4"/>
  <c r="F56" i="4"/>
  <c r="F217" i="4"/>
  <c r="R59" i="4"/>
  <c r="F29" i="4"/>
  <c r="S190" i="4"/>
  <c r="O160" i="4"/>
  <c r="I251" i="4"/>
  <c r="R181" i="4"/>
  <c r="G233" i="4"/>
  <c r="P224" i="4"/>
  <c r="I26" i="4"/>
  <c r="L183" i="4"/>
  <c r="G231" i="4"/>
  <c r="T18" i="4"/>
  <c r="S162" i="4"/>
  <c r="H72" i="4"/>
  <c r="G20" i="4"/>
  <c r="N152" i="4"/>
  <c r="P206" i="4"/>
  <c r="F209" i="4"/>
  <c r="T8" i="4"/>
  <c r="G188" i="4"/>
  <c r="J154" i="4"/>
  <c r="H73" i="4"/>
  <c r="O171" i="4"/>
  <c r="N256" i="4"/>
  <c r="R15" i="4"/>
  <c r="F198" i="4"/>
  <c r="F214" i="4"/>
  <c r="L255" i="4"/>
  <c r="N11" i="4"/>
  <c r="E164" i="4"/>
  <c r="S206" i="4"/>
  <c r="N251" i="4"/>
  <c r="T153" i="4"/>
  <c r="K64" i="4"/>
  <c r="P191" i="4"/>
  <c r="G212" i="4"/>
  <c r="R166" i="4"/>
  <c r="T179" i="4"/>
  <c r="H153" i="4"/>
  <c r="N36" i="4"/>
  <c r="H248" i="4"/>
  <c r="S238" i="4"/>
  <c r="T65" i="4"/>
  <c r="O157" i="4"/>
  <c r="H157" i="4"/>
  <c r="M201" i="4"/>
  <c r="O181" i="4"/>
  <c r="L252" i="4"/>
  <c r="J72" i="4"/>
  <c r="I196" i="4"/>
  <c r="O249" i="4"/>
  <c r="T209" i="4"/>
  <c r="J202" i="4"/>
  <c r="M72" i="4"/>
  <c r="S189" i="4"/>
  <c r="L235" i="4"/>
  <c r="N22" i="4"/>
  <c r="Q73" i="4"/>
  <c r="I13" i="4"/>
  <c r="F212" i="4"/>
  <c r="S20" i="4"/>
  <c r="P180" i="4"/>
  <c r="G26" i="4"/>
  <c r="I56" i="4"/>
  <c r="E243" i="4"/>
  <c r="S18" i="4"/>
  <c r="R57" i="4"/>
  <c r="N164" i="4"/>
  <c r="I191" i="4"/>
  <c r="J15" i="4"/>
  <c r="G61" i="4"/>
  <c r="J51" i="4"/>
  <c r="T25" i="4"/>
  <c r="P169" i="4"/>
  <c r="I161" i="4"/>
  <c r="K152" i="4"/>
  <c r="M190" i="4"/>
  <c r="P36" i="4"/>
  <c r="S158" i="4"/>
  <c r="H168" i="4"/>
  <c r="S37" i="7"/>
  <c r="H33" i="4"/>
  <c r="L201" i="4"/>
  <c r="M32" i="4"/>
  <c r="T175" i="4"/>
  <c r="S177" i="4"/>
  <c r="P232" i="4"/>
  <c r="P49" i="4"/>
  <c r="T164" i="4"/>
  <c r="J69" i="4"/>
  <c r="G176" i="4"/>
  <c r="L28" i="4"/>
  <c r="G220" i="4"/>
  <c r="R206" i="4"/>
  <c r="N219" i="4"/>
  <c r="M176" i="4"/>
  <c r="M35" i="4"/>
  <c r="T70" i="4"/>
  <c r="S24" i="4"/>
  <c r="O203" i="4"/>
  <c r="S179" i="4"/>
  <c r="O38" i="4"/>
  <c r="K201" i="4"/>
  <c r="F234" i="4"/>
  <c r="K156" i="4"/>
  <c r="H11" i="4"/>
  <c r="J176" i="4"/>
  <c r="J8" i="4"/>
  <c r="N169" i="4"/>
  <c r="S226" i="4"/>
  <c r="I214" i="4"/>
  <c r="I51" i="4"/>
  <c r="G46" i="4"/>
  <c r="O220" i="4"/>
  <c r="T28" i="4"/>
  <c r="J49" i="4"/>
  <c r="O207" i="4"/>
  <c r="J23" i="4"/>
  <c r="J240" i="4"/>
  <c r="Q64" i="4"/>
  <c r="G163" i="4"/>
  <c r="G165" i="4"/>
  <c r="O177" i="4"/>
  <c r="M216" i="4"/>
  <c r="M40" i="4"/>
  <c r="G171" i="4"/>
  <c r="O15" i="4"/>
  <c r="I198" i="4"/>
  <c r="J22" i="4"/>
  <c r="K171" i="4"/>
  <c r="E62" i="4"/>
  <c r="I227" i="4"/>
  <c r="E228" i="4"/>
  <c r="L169" i="4"/>
  <c r="F12" i="4"/>
  <c r="J32" i="4"/>
  <c r="O169" i="4"/>
  <c r="K44" i="4"/>
  <c r="L256" i="4"/>
  <c r="M247" i="4"/>
  <c r="L220" i="4"/>
  <c r="E212" i="4"/>
  <c r="I240" i="4"/>
  <c r="S216" i="4"/>
  <c r="J9" i="4"/>
  <c r="R238" i="4"/>
  <c r="R216" i="4"/>
  <c r="L31" i="4"/>
  <c r="T9" i="4"/>
  <c r="H204" i="4"/>
  <c r="F241" i="4"/>
  <c r="T162" i="4"/>
  <c r="N165" i="4"/>
  <c r="P202" i="4"/>
  <c r="F159" i="4"/>
  <c r="K229" i="4"/>
  <c r="O49" i="4"/>
  <c r="M30" i="4"/>
  <c r="E206" i="4"/>
  <c r="O206" i="4"/>
  <c r="R198" i="4"/>
  <c r="K53" i="4"/>
  <c r="S255" i="4"/>
  <c r="E225" i="4"/>
  <c r="I47" i="4"/>
  <c r="M206" i="4"/>
  <c r="I45" i="4"/>
  <c r="G48" i="4"/>
  <c r="R33" i="4"/>
  <c r="T184" i="4"/>
  <c r="E167" i="4"/>
  <c r="I49" i="4"/>
  <c r="O68" i="4"/>
  <c r="M34" i="4"/>
  <c r="T156" i="4"/>
  <c r="E152" i="4"/>
  <c r="K182" i="4"/>
  <c r="S195" i="4"/>
  <c r="N177" i="4"/>
  <c r="P40" i="4"/>
  <c r="R8" i="4"/>
  <c r="L192" i="4"/>
  <c r="G37" i="7"/>
  <c r="S58" i="4"/>
  <c r="P190" i="4"/>
  <c r="R23" i="4"/>
  <c r="G68" i="4"/>
  <c r="O252" i="4"/>
  <c r="S182" i="4"/>
  <c r="O22" i="4"/>
  <c r="R67" i="4"/>
  <c r="L19" i="4"/>
  <c r="G206" i="4"/>
  <c r="Q72" i="4"/>
  <c r="H249" i="4"/>
  <c r="O218" i="4"/>
  <c r="S17" i="4"/>
  <c r="E244" i="4"/>
  <c r="E27" i="4"/>
  <c r="N34" i="4"/>
  <c r="S166" i="4"/>
  <c r="G172" i="4"/>
  <c r="O56" i="4"/>
  <c r="G28" i="4"/>
  <c r="S192" i="4"/>
  <c r="F18" i="4"/>
  <c r="M160" i="4"/>
  <c r="R230" i="4"/>
  <c r="O226" i="4"/>
  <c r="R14" i="4"/>
  <c r="H229" i="4"/>
  <c r="I18" i="4"/>
  <c r="J17" i="4"/>
  <c r="R39" i="4"/>
  <c r="J163" i="4"/>
  <c r="L168" i="4"/>
  <c r="L75" i="4"/>
  <c r="I62" i="4"/>
  <c r="M170" i="4"/>
  <c r="K213" i="4"/>
  <c r="R227" i="4"/>
  <c r="L45" i="4"/>
  <c r="L60" i="4"/>
  <c r="N170" i="4"/>
  <c r="J217" i="4"/>
  <c r="I164" i="4"/>
  <c r="J20" i="4"/>
  <c r="T229" i="4"/>
  <c r="L234" i="4"/>
  <c r="L62" i="4"/>
  <c r="N158" i="4"/>
  <c r="J46" i="4"/>
  <c r="F17" i="4"/>
  <c r="O184" i="4"/>
  <c r="I64" i="4"/>
  <c r="G169" i="4"/>
  <c r="O58" i="4"/>
  <c r="L244" i="4"/>
  <c r="T188" i="4"/>
  <c r="M19" i="4"/>
  <c r="P201" i="4"/>
  <c r="T51" i="4"/>
  <c r="O244" i="4"/>
  <c r="I20" i="4"/>
  <c r="S205" i="4"/>
  <c r="O180" i="4"/>
  <c r="G237" i="4"/>
  <c r="T217" i="4"/>
  <c r="L46" i="4"/>
  <c r="K190" i="4"/>
  <c r="L238" i="4"/>
  <c r="L225" i="4"/>
  <c r="O168" i="4"/>
  <c r="T14" i="4"/>
  <c r="M55" i="4"/>
  <c r="F58" i="4"/>
  <c r="S210" i="4"/>
  <c r="I203" i="4"/>
  <c r="R251" i="4"/>
  <c r="J182" i="4"/>
  <c r="M212" i="4"/>
  <c r="O246" i="4"/>
  <c r="S256" i="4"/>
  <c r="J227" i="4"/>
  <c r="E174" i="4"/>
  <c r="F244" i="4"/>
  <c r="S198" i="4"/>
  <c r="E229" i="4"/>
  <c r="K75" i="4"/>
  <c r="J175" i="4"/>
  <c r="L52" i="4"/>
  <c r="R203" i="4"/>
  <c r="I162" i="4"/>
  <c r="O235" i="4"/>
  <c r="S193" i="4"/>
  <c r="F180" i="4"/>
  <c r="G189" i="4"/>
  <c r="H200" i="4"/>
  <c r="J33" i="4"/>
  <c r="M15" i="4"/>
  <c r="I172" i="4"/>
  <c r="J43" i="4"/>
  <c r="S43" i="4"/>
  <c r="H26" i="4"/>
  <c r="I63" i="4"/>
  <c r="P249" i="4"/>
  <c r="I25" i="4"/>
  <c r="R40" i="4"/>
  <c r="G255" i="4"/>
  <c r="N64" i="4"/>
  <c r="G8" i="4"/>
  <c r="T211" i="4"/>
  <c r="P255" i="4"/>
  <c r="G245" i="4"/>
  <c r="F228" i="4"/>
  <c r="L66" i="4"/>
  <c r="K245" i="4"/>
  <c r="H49" i="4"/>
  <c r="P205" i="4"/>
  <c r="H226" i="4"/>
  <c r="S174" i="4"/>
  <c r="H13" i="4"/>
  <c r="E254" i="4"/>
  <c r="R236" i="4"/>
  <c r="J252" i="4"/>
  <c r="K69" i="4"/>
  <c r="N246" i="4"/>
  <c r="L153" i="4"/>
  <c r="I182" i="4"/>
  <c r="E214" i="4"/>
  <c r="J67" i="4"/>
  <c r="O16" i="4"/>
  <c r="K254" i="4"/>
  <c r="K233" i="4"/>
  <c r="I21" i="4"/>
  <c r="L204" i="4"/>
  <c r="R44" i="4"/>
  <c r="S68" i="4"/>
  <c r="E21" i="4"/>
  <c r="L182" i="4"/>
  <c r="G30" i="4"/>
  <c r="J228" i="4"/>
  <c r="K74" i="4"/>
  <c r="I220" i="4"/>
  <c r="H246" i="4"/>
  <c r="L59" i="4"/>
  <c r="L200" i="4"/>
  <c r="K61" i="4"/>
  <c r="F183" i="4"/>
  <c r="S184" i="4"/>
  <c r="P238" i="4"/>
  <c r="G45" i="4"/>
  <c r="N17" i="4"/>
  <c r="O247" i="4"/>
  <c r="L58" i="4"/>
  <c r="N231" i="4"/>
  <c r="I27" i="4"/>
  <c r="H239" i="4"/>
  <c r="S170" i="4"/>
  <c r="N66" i="4"/>
  <c r="P225" i="4"/>
  <c r="S169" i="4"/>
  <c r="R155" i="4"/>
  <c r="E248" i="4"/>
  <c r="I35" i="4"/>
  <c r="S38" i="4"/>
  <c r="H171" i="4"/>
  <c r="J71" i="4"/>
  <c r="G239" i="4"/>
  <c r="R170" i="4"/>
  <c r="I30" i="4"/>
  <c r="E159" i="4"/>
  <c r="F252" i="4"/>
  <c r="S60" i="4"/>
  <c r="O43" i="4"/>
  <c r="O158" i="4"/>
  <c r="R160" i="4"/>
  <c r="F40" i="4"/>
  <c r="G9" i="4"/>
  <c r="Q57" i="4"/>
  <c r="S28" i="4"/>
  <c r="L243" i="4"/>
  <c r="N213" i="4"/>
  <c r="E246" i="4"/>
  <c r="T253" i="4"/>
  <c r="K33" i="7"/>
  <c r="P234" i="4"/>
  <c r="S152" i="4"/>
  <c r="L37" i="4"/>
  <c r="F179" i="4"/>
  <c r="E45" i="4"/>
  <c r="N204" i="4"/>
  <c r="S161" i="4"/>
  <c r="N19" i="4"/>
  <c r="F15" i="4"/>
  <c r="K35" i="4"/>
  <c r="K153" i="4"/>
  <c r="E60" i="4"/>
  <c r="K173" i="4"/>
  <c r="P26" i="4"/>
  <c r="L237" i="4"/>
  <c r="H184" i="4"/>
  <c r="S45" i="4"/>
  <c r="F205" i="4"/>
  <c r="H198" i="4"/>
  <c r="J251" i="4"/>
  <c r="S230" i="4"/>
  <c r="K157" i="4"/>
  <c r="G229" i="4"/>
  <c r="M253" i="4"/>
  <c r="T248" i="4"/>
  <c r="M75" i="4"/>
  <c r="O37" i="4"/>
  <c r="G236" i="4"/>
  <c r="J38" i="4"/>
  <c r="I225" i="4"/>
  <c r="R215" i="4"/>
  <c r="K28" i="4"/>
  <c r="L246" i="4"/>
  <c r="N30" i="4"/>
  <c r="K183" i="4"/>
  <c r="H61" i="4"/>
  <c r="R22" i="4"/>
  <c r="T235" i="4"/>
  <c r="O65" i="4"/>
  <c r="F152" i="4"/>
  <c r="P256" i="4"/>
  <c r="N224" i="4"/>
  <c r="I208" i="4"/>
  <c r="L74" i="4"/>
  <c r="T190" i="4"/>
  <c r="N175" i="4"/>
  <c r="G180" i="4"/>
  <c r="N254" i="4"/>
  <c r="F184" i="4"/>
  <c r="P204" i="4"/>
  <c r="S19" i="4"/>
  <c r="T69" i="4"/>
  <c r="O176" i="4"/>
  <c r="I177" i="4"/>
  <c r="G207" i="4"/>
  <c r="P75" i="4"/>
  <c r="E165" i="4"/>
  <c r="R29" i="4"/>
  <c r="K179" i="4"/>
  <c r="P29" i="4"/>
  <c r="N193" i="4"/>
  <c r="L170" i="4"/>
  <c r="E242" i="4"/>
  <c r="O163" i="4"/>
  <c r="P246" i="4"/>
  <c r="E51" i="4"/>
  <c r="S157" i="4"/>
  <c r="G22" i="4"/>
  <c r="P62" i="4"/>
  <c r="R74" i="4"/>
  <c r="E196" i="4"/>
  <c r="G23" i="4"/>
  <c r="K192" i="4"/>
  <c r="M22" i="4"/>
  <c r="S233" i="4"/>
  <c r="H37" i="4"/>
  <c r="S178" i="4"/>
  <c r="F207" i="4"/>
  <c r="O170" i="4"/>
  <c r="E183" i="4"/>
  <c r="K27" i="4"/>
  <c r="P215" i="4"/>
  <c r="F190" i="4"/>
  <c r="G253" i="4"/>
  <c r="I228" i="4"/>
  <c r="G216" i="4"/>
  <c r="L205" i="4"/>
  <c r="H235" i="4"/>
  <c r="M165" i="4"/>
  <c r="K181" i="4"/>
  <c r="F164" i="4"/>
  <c r="R173" i="4"/>
  <c r="M246" i="4"/>
  <c r="T74" i="4"/>
  <c r="N189" i="4"/>
  <c r="T40" i="4"/>
  <c r="H192" i="4"/>
  <c r="O197" i="4"/>
  <c r="O241" i="4"/>
  <c r="P228" i="4"/>
  <c r="G225" i="4"/>
  <c r="O8" i="4"/>
  <c r="K158" i="4"/>
  <c r="N38" i="4"/>
  <c r="N8" i="4"/>
  <c r="E153" i="4"/>
  <c r="S227" i="4"/>
  <c r="L172" i="4"/>
  <c r="F239" i="4"/>
  <c r="K244" i="4"/>
  <c r="F256" i="4"/>
  <c r="F11" i="4"/>
  <c r="F34" i="4"/>
  <c r="L242" i="4"/>
  <c r="G159" i="4"/>
  <c r="O14" i="4"/>
  <c r="J206" i="4"/>
  <c r="H70" i="4"/>
  <c r="P70" i="4"/>
  <c r="J165" i="4"/>
  <c r="H64" i="4"/>
  <c r="I167" i="4"/>
  <c r="T242" i="4"/>
  <c r="T157" i="4"/>
  <c r="O52" i="4"/>
  <c r="K194" i="4"/>
  <c r="N69" i="4"/>
  <c r="M37" i="4"/>
  <c r="P203" i="4"/>
  <c r="P16" i="4"/>
  <c r="L57" i="4"/>
  <c r="K163" i="4"/>
  <c r="P250" i="4"/>
  <c r="M173" i="4"/>
  <c r="E31" i="4"/>
  <c r="E230" i="4"/>
  <c r="L30" i="4"/>
  <c r="K68" i="4"/>
  <c r="S213" i="4"/>
  <c r="M73" i="4"/>
  <c r="P37" i="4"/>
  <c r="H163" i="4"/>
  <c r="L209" i="4"/>
  <c r="G227" i="4"/>
  <c r="T213" i="4"/>
  <c r="F63" i="4"/>
  <c r="H35" i="4"/>
  <c r="E178" i="4"/>
  <c r="S254" i="4"/>
  <c r="H164" i="4"/>
  <c r="M229" i="4"/>
  <c r="R73" i="4"/>
  <c r="O155" i="4"/>
  <c r="T252" i="4"/>
  <c r="R17" i="4"/>
  <c r="M209" i="4"/>
  <c r="N226" i="4"/>
  <c r="L216" i="4"/>
  <c r="E250" i="4"/>
  <c r="F218" i="4"/>
  <c r="S44" i="4"/>
  <c r="H225" i="4"/>
  <c r="J236" i="4"/>
  <c r="P247" i="4"/>
  <c r="E188" i="4"/>
  <c r="G66" i="4"/>
  <c r="N180" i="4"/>
  <c r="H68" i="4"/>
  <c r="J35" i="4"/>
  <c r="F16" i="4"/>
  <c r="F71" i="4"/>
  <c r="S215" i="4"/>
  <c r="H62" i="4"/>
  <c r="N157" i="4"/>
  <c r="M244" i="4"/>
  <c r="E252" i="4"/>
  <c r="H167" i="4"/>
  <c r="J234" i="4"/>
  <c r="F231" i="4"/>
  <c r="N197" i="4"/>
  <c r="E75" i="4"/>
  <c r="Q66" i="4"/>
  <c r="H65" i="4"/>
  <c r="K231" i="4"/>
  <c r="O229" i="4"/>
  <c r="L218" i="4"/>
  <c r="L27" i="4"/>
  <c r="J213" i="4"/>
  <c r="Q49" i="4"/>
  <c r="K169" i="4"/>
  <c r="F21" i="4"/>
  <c r="P74" i="4"/>
  <c r="R218" i="4"/>
  <c r="K235" i="4"/>
  <c r="R246" i="4"/>
  <c r="P17" i="4"/>
  <c r="E216" i="4"/>
  <c r="J232" i="4"/>
  <c r="T152" i="4"/>
  <c r="O152" i="4"/>
  <c r="G197" i="4"/>
  <c r="J157" i="4"/>
  <c r="R18" i="4"/>
  <c r="K206" i="4"/>
  <c r="L53" i="4"/>
  <c r="G49" i="4"/>
  <c r="L47" i="4"/>
  <c r="Q56" i="4"/>
  <c r="L37" i="7"/>
  <c r="K180" i="4"/>
  <c r="I176" i="4"/>
  <c r="E160" i="4"/>
  <c r="R30" i="4"/>
  <c r="F155" i="4"/>
  <c r="M39" i="4"/>
  <c r="J196" i="4"/>
  <c r="L228" i="4"/>
  <c r="J169" i="4"/>
  <c r="I181" i="4"/>
  <c r="T256" i="4"/>
  <c r="H166" i="4"/>
  <c r="I199" i="4"/>
  <c r="I33" i="4"/>
  <c r="J158" i="4"/>
  <c r="P175" i="4"/>
  <c r="E61" i="4"/>
  <c r="R233" i="4"/>
  <c r="L43" i="4"/>
  <c r="N199" i="4"/>
  <c r="R193" i="4"/>
  <c r="M50" i="4"/>
  <c r="L44" i="4"/>
  <c r="S220" i="4"/>
  <c r="I166" i="4"/>
  <c r="J25" i="4"/>
  <c r="K12" i="4"/>
  <c r="N166" i="4"/>
  <c r="R37" i="4"/>
  <c r="R25" i="4"/>
  <c r="J253" i="4"/>
  <c r="O243" i="4"/>
  <c r="F70" i="4"/>
  <c r="G152" i="4"/>
  <c r="F160" i="4"/>
  <c r="K66" i="4"/>
  <c r="S176" i="4"/>
  <c r="H191" i="4"/>
  <c r="Q55" i="4"/>
  <c r="J225" i="4"/>
  <c r="S70" i="4"/>
  <c r="H36" i="4"/>
  <c r="G58" i="4"/>
  <c r="S243" i="4"/>
  <c r="T56" i="4"/>
  <c r="T24" i="4"/>
  <c r="R214" i="4"/>
  <c r="M33" i="4"/>
  <c r="L54" i="4"/>
  <c r="S61" i="4"/>
  <c r="T23" i="4"/>
  <c r="R168" i="4"/>
  <c r="F162" i="4"/>
  <c r="H224" i="4"/>
  <c r="O27" i="4"/>
  <c r="Q51" i="4"/>
  <c r="J73" i="4"/>
  <c r="N26" i="4"/>
  <c r="N43" i="4"/>
  <c r="G209" i="4"/>
  <c r="S55" i="4"/>
  <c r="M52" i="4"/>
  <c r="L249" i="4"/>
  <c r="P182" i="4"/>
  <c r="J14" i="4"/>
  <c r="L29" i="4"/>
  <c r="T168" i="4"/>
  <c r="K218" i="4"/>
  <c r="S74" i="4"/>
  <c r="J212" i="4"/>
  <c r="E240" i="4"/>
  <c r="J64" i="4"/>
  <c r="S203" i="4"/>
  <c r="O25" i="4"/>
  <c r="I152" i="4"/>
  <c r="H179" i="4"/>
  <c r="N10" i="4"/>
  <c r="T178" i="4"/>
  <c r="J233" i="4"/>
  <c r="N55" i="4"/>
  <c r="P32" i="4"/>
  <c r="J37" i="4"/>
  <c r="T173" i="4"/>
  <c r="I28" i="4"/>
  <c r="H211" i="4"/>
  <c r="M154" i="4"/>
  <c r="J54" i="4"/>
  <c r="I205" i="4"/>
  <c r="T172" i="4"/>
  <c r="E26" i="4"/>
  <c r="N183" i="4"/>
  <c r="S52" i="4"/>
  <c r="N211" i="4"/>
  <c r="H231" i="4"/>
  <c r="N53" i="4"/>
  <c r="S212" i="4"/>
  <c r="F242" i="4"/>
  <c r="G32" i="4"/>
  <c r="P174" i="4"/>
  <c r="M202" i="4"/>
  <c r="J193" i="4"/>
  <c r="R252" i="4"/>
  <c r="S228" i="4"/>
  <c r="K15" i="4"/>
  <c r="M184" i="4"/>
  <c r="H250" i="4"/>
  <c r="S36" i="4"/>
  <c r="E156" i="4"/>
  <c r="M49" i="4"/>
  <c r="P34" i="4"/>
  <c r="L72" i="4"/>
  <c r="M43" i="4"/>
  <c r="O173" i="4"/>
  <c r="F75" i="4"/>
  <c r="E207" i="4"/>
  <c r="J180" i="4"/>
  <c r="J12" i="4"/>
  <c r="K24" i="4"/>
  <c r="S241" i="4"/>
  <c r="J245" i="4"/>
  <c r="L20" i="4"/>
  <c r="I213" i="4"/>
  <c r="S33" i="4"/>
  <c r="P28" i="4"/>
  <c r="O45" i="4"/>
  <c r="F238" i="4"/>
  <c r="K39" i="4"/>
  <c r="K37" i="7"/>
  <c r="G201" i="4"/>
  <c r="L167" i="4"/>
  <c r="M254" i="4"/>
  <c r="M156" i="4"/>
  <c r="J203" i="4"/>
  <c r="E163" i="4"/>
  <c r="E162" i="4"/>
  <c r="O183" i="4"/>
  <c r="M195" i="4"/>
  <c r="H172" i="4"/>
  <c r="L10" i="4"/>
  <c r="M153" i="4"/>
  <c r="O66" i="4"/>
  <c r="E28" i="4"/>
  <c r="J237" i="4"/>
  <c r="N242" i="4"/>
  <c r="T160" i="4"/>
  <c r="T254" i="4"/>
  <c r="L212" i="4"/>
  <c r="I219" i="4"/>
  <c r="T61" i="4"/>
  <c r="E43" i="4"/>
  <c r="O156" i="4"/>
  <c r="K189" i="4"/>
  <c r="I255" i="4"/>
  <c r="J153" i="4"/>
  <c r="T45" i="4"/>
  <c r="G174" i="4"/>
  <c r="O11" i="4"/>
  <c r="R174" i="4"/>
  <c r="K210" i="4"/>
  <c r="J197" i="4"/>
  <c r="H213" i="4"/>
  <c r="S51" i="4"/>
  <c r="G70" i="4"/>
  <c r="E70" i="4"/>
  <c r="S211" i="4"/>
  <c r="P45" i="4"/>
  <c r="J26" i="4"/>
  <c r="S242" i="4"/>
  <c r="S249" i="4"/>
  <c r="G60" i="4"/>
  <c r="N247" i="4"/>
  <c r="N198" i="4"/>
  <c r="K11" i="4"/>
  <c r="K31" i="4"/>
  <c r="L9" i="4"/>
  <c r="E172" i="4"/>
  <c r="P72" i="4"/>
  <c r="K177" i="4"/>
  <c r="R12" i="4"/>
  <c r="G51" i="4"/>
  <c r="E202" i="4"/>
  <c r="K26" i="4"/>
  <c r="H175" i="4"/>
  <c r="O251" i="4"/>
  <c r="T33" i="4"/>
  <c r="E50" i="4"/>
  <c r="J52" i="4"/>
  <c r="R240" i="4"/>
  <c r="L56" i="4"/>
  <c r="L163" i="4"/>
  <c r="M59" i="4"/>
  <c r="G247" i="4"/>
  <c r="T71" i="4"/>
  <c r="E58" i="4"/>
  <c r="H67" i="4"/>
  <c r="O18" i="4"/>
  <c r="M234" i="4"/>
  <c r="E59" i="4"/>
  <c r="N240" i="4"/>
  <c r="S153" i="4"/>
  <c r="R51" i="4"/>
  <c r="N44" i="4"/>
  <c r="O24" i="4"/>
  <c r="M44" i="4"/>
  <c r="T219" i="4"/>
  <c r="O47" i="4"/>
  <c r="H236" i="4"/>
  <c r="T233" i="4"/>
  <c r="E255" i="4"/>
  <c r="N217" i="4"/>
  <c r="N188" i="4"/>
  <c r="Q67" i="4"/>
  <c r="R55" i="4"/>
  <c r="L13" i="4"/>
  <c r="I36" i="4"/>
  <c r="P52" i="4"/>
  <c r="L239" i="4"/>
  <c r="O219" i="4"/>
  <c r="K250" i="4"/>
  <c r="L195" i="4"/>
  <c r="G250" i="4"/>
  <c r="P152" i="4"/>
  <c r="K51" i="4"/>
  <c r="E66" i="4"/>
  <c r="R197" i="4"/>
  <c r="H30" i="4"/>
  <c r="G213" i="4"/>
  <c r="S66" i="4"/>
  <c r="S163" i="4"/>
  <c r="H162" i="4"/>
  <c r="M177" i="4"/>
  <c r="M207" i="4"/>
  <c r="T155" i="4"/>
  <c r="O10" i="4"/>
  <c r="H69" i="4"/>
  <c r="I58" i="4"/>
  <c r="P61" i="4"/>
  <c r="J198" i="4"/>
  <c r="G21" i="4"/>
  <c r="I59" i="4"/>
  <c r="H10" i="4"/>
  <c r="O31" i="4"/>
  <c r="K165" i="4"/>
  <c r="R205" i="4"/>
  <c r="T238" i="4"/>
  <c r="S50" i="4"/>
  <c r="L17" i="4"/>
  <c r="H63" i="4"/>
  <c r="O51" i="4"/>
  <c r="I252" i="4"/>
  <c r="E198" i="4"/>
  <c r="R207" i="4"/>
  <c r="H255" i="4"/>
  <c r="E211" i="4"/>
  <c r="K50" i="4"/>
  <c r="K242" i="4"/>
  <c r="O37" i="7"/>
  <c r="E169" i="4"/>
  <c r="K22" i="4"/>
  <c r="K32" i="4"/>
  <c r="K193" i="4"/>
  <c r="H31" i="4"/>
  <c r="O64" i="4"/>
  <c r="K25" i="4"/>
  <c r="H252" i="4"/>
  <c r="T37" i="4"/>
  <c r="T53" i="4"/>
  <c r="S209" i="4"/>
  <c r="F163" i="4"/>
  <c r="E20" i="4"/>
  <c r="H234" i="4"/>
  <c r="G43" i="4"/>
  <c r="P188" i="4"/>
  <c r="F204" i="4"/>
  <c r="T241" i="4"/>
  <c r="H38" i="4"/>
  <c r="G71" i="4"/>
  <c r="I68" i="4"/>
  <c r="H28" i="4"/>
  <c r="F235" i="4"/>
  <c r="E72" i="4"/>
  <c r="O21" i="4"/>
  <c r="H53" i="4"/>
  <c r="M155" i="4"/>
  <c r="S13" i="4"/>
  <c r="F201" i="4"/>
  <c r="I69" i="4"/>
  <c r="T199" i="4"/>
  <c r="R65" i="4"/>
  <c r="S72" i="4"/>
  <c r="G156" i="4"/>
  <c r="R27" i="4"/>
  <c r="T250" i="4"/>
  <c r="F194" i="4"/>
  <c r="P38" i="4"/>
  <c r="S59" i="4"/>
  <c r="P160" i="4"/>
  <c r="J248" i="4"/>
  <c r="N75" i="4"/>
  <c r="L231" i="4"/>
  <c r="G19" i="4"/>
  <c r="Q58" i="4"/>
  <c r="N191" i="4"/>
  <c r="G11" i="4"/>
  <c r="K205" i="4"/>
  <c r="E8" i="4"/>
  <c r="P21" i="4"/>
  <c r="E218" i="4"/>
  <c r="S235" i="4"/>
  <c r="H40" i="4"/>
  <c r="J247" i="4"/>
  <c r="N40" i="4"/>
  <c r="E12" i="4"/>
  <c r="J238" i="4"/>
  <c r="G240" i="4"/>
  <c r="R28" i="4"/>
  <c r="P166" i="4"/>
  <c r="S202" i="4"/>
  <c r="T43" i="4"/>
  <c r="I66" i="4"/>
  <c r="O32" i="4"/>
  <c r="E175" i="4"/>
  <c r="P253" i="4"/>
  <c r="O178" i="4"/>
  <c r="J218" i="4"/>
  <c r="F33" i="4"/>
  <c r="H165" i="4"/>
  <c r="L214" i="4"/>
  <c r="F206" i="4"/>
  <c r="T22" i="4"/>
  <c r="F216" i="4"/>
  <c r="K208" i="4"/>
  <c r="F202" i="4"/>
  <c r="K249" i="4"/>
  <c r="F62" i="4"/>
  <c r="K197" i="4"/>
  <c r="O61" i="4"/>
  <c r="O159" i="4"/>
  <c r="G56" i="4"/>
  <c r="F55" i="4"/>
  <c r="P155" i="4"/>
  <c r="F168" i="4"/>
  <c r="H169" i="4"/>
  <c r="G154" i="4"/>
  <c r="G62" i="4"/>
  <c r="H170" i="4"/>
  <c r="I75" i="4"/>
  <c r="H196" i="4"/>
  <c r="K203" i="4"/>
  <c r="P8" i="4"/>
  <c r="E190" i="4"/>
  <c r="N245" i="4"/>
  <c r="R199" i="4"/>
  <c r="M197" i="4"/>
  <c r="I156" i="4"/>
  <c r="M24" i="4"/>
  <c r="J192" i="4"/>
  <c r="M69" i="4"/>
  <c r="O44" i="4"/>
  <c r="I253" i="4"/>
  <c r="N156" i="4"/>
  <c r="L176" i="4"/>
  <c r="E253" i="4"/>
  <c r="L12" i="4"/>
  <c r="J152" i="4"/>
  <c r="G196" i="4"/>
  <c r="R200" i="4"/>
  <c r="H60" i="4"/>
  <c r="T226" i="4"/>
  <c r="L236" i="4"/>
  <c r="F19" i="4"/>
  <c r="O240" i="4"/>
  <c r="R232" i="4"/>
  <c r="G194" i="4"/>
  <c r="P18" i="4"/>
  <c r="S236" i="4"/>
  <c r="I184" i="4"/>
  <c r="T46" i="4"/>
  <c r="L24" i="4"/>
  <c r="H12" i="4"/>
  <c r="P235" i="4"/>
  <c r="M46" i="4"/>
  <c r="T192" i="4"/>
  <c r="F27" i="4"/>
  <c r="O167" i="4"/>
  <c r="R247" i="4"/>
  <c r="I201" i="4"/>
  <c r="I246" i="4"/>
  <c r="E245" i="4"/>
  <c r="I226" i="4"/>
  <c r="E194" i="4"/>
  <c r="G59" i="4"/>
  <c r="L15" i="4"/>
  <c r="K54" i="4"/>
  <c r="L180" i="4"/>
  <c r="L40" i="4"/>
  <c r="F177" i="4"/>
  <c r="N220" i="4"/>
  <c r="P57" i="4"/>
  <c r="P177" i="4"/>
  <c r="T234" i="4"/>
  <c r="O190" i="4"/>
  <c r="G39" i="4"/>
  <c r="G161" i="4"/>
  <c r="K188" i="4"/>
  <c r="P209" i="4"/>
  <c r="N195" i="4"/>
  <c r="O33" i="4"/>
  <c r="Q53" i="4"/>
  <c r="T37" i="7"/>
  <c r="R189" i="4"/>
  <c r="S167" i="4"/>
  <c r="J37" i="7"/>
  <c r="T236" i="4"/>
  <c r="L227" i="4"/>
  <c r="H253" i="4"/>
  <c r="N255" i="4"/>
  <c r="F72" i="4"/>
  <c r="S201" i="4"/>
  <c r="N181" i="4"/>
  <c r="O74" i="4"/>
  <c r="K230" i="4"/>
  <c r="I16" i="4"/>
  <c r="O239" i="4"/>
  <c r="S197" i="4"/>
  <c r="Q63" i="4"/>
  <c r="N215" i="4"/>
  <c r="P67" i="4"/>
  <c r="E18" i="4"/>
  <c r="H158" i="4"/>
  <c r="F200" i="4"/>
  <c r="P173" i="4"/>
  <c r="E213" i="4"/>
  <c r="I230" i="4"/>
  <c r="O20" i="4"/>
  <c r="O204" i="4"/>
  <c r="I188" i="4"/>
  <c r="K161" i="4"/>
  <c r="H194" i="4"/>
  <c r="I175" i="4"/>
  <c r="T182" i="4"/>
  <c r="E63" i="4"/>
  <c r="P59" i="4"/>
  <c r="T208" i="4"/>
  <c r="R241" i="4"/>
  <c r="E69" i="4"/>
  <c r="E247" i="4"/>
  <c r="I22" i="4"/>
  <c r="H160" i="4"/>
  <c r="N210" i="4"/>
  <c r="F225" i="4"/>
  <c r="T62" i="4"/>
  <c r="S56" i="4"/>
  <c r="T180" i="4"/>
  <c r="E220" i="4"/>
  <c r="R72" i="4"/>
  <c r="M29" i="4"/>
  <c r="T198" i="4"/>
  <c r="R172" i="4"/>
  <c r="J40" i="4"/>
  <c r="E171" i="4"/>
  <c r="P193" i="4"/>
  <c r="G182" i="4"/>
  <c r="H29" i="4"/>
  <c r="M164" i="4"/>
  <c r="O53" i="4"/>
  <c r="H227" i="4"/>
  <c r="F13" i="4"/>
  <c r="O193" i="4"/>
  <c r="N28" i="4"/>
  <c r="Q71" i="4"/>
  <c r="I55" i="4"/>
  <c r="H214" i="4"/>
  <c r="R152" i="4"/>
  <c r="K202" i="4"/>
  <c r="E56" i="4"/>
  <c r="E23" i="4"/>
  <c r="H215" i="4"/>
  <c r="M210" i="4"/>
  <c r="O188" i="4"/>
  <c r="T73" i="4"/>
  <c r="K23" i="4"/>
  <c r="L36" i="4"/>
  <c r="E236" i="4"/>
  <c r="E217" i="4"/>
  <c r="L21" i="4"/>
  <c r="K253" i="4"/>
  <c r="S234" i="4"/>
  <c r="S25" i="4"/>
  <c r="R64" i="4"/>
  <c r="N13" i="4"/>
  <c r="M181" i="4"/>
  <c r="G63" i="4"/>
  <c r="T204" i="4"/>
  <c r="E176" i="4"/>
  <c r="H197" i="4"/>
  <c r="P163" i="4"/>
  <c r="J27" i="4"/>
  <c r="F73" i="4"/>
  <c r="K67" i="4"/>
  <c r="F229" i="4"/>
  <c r="O202" i="4"/>
  <c r="N218" i="4"/>
  <c r="P22" i="4"/>
  <c r="H17" i="4"/>
  <c r="E38" i="4"/>
  <c r="E181" i="4"/>
  <c r="T29" i="4"/>
  <c r="L199" i="4"/>
  <c r="S204" i="4"/>
  <c r="E189" i="4"/>
  <c r="I60" i="4"/>
  <c r="P218" i="4"/>
  <c r="K56" i="4"/>
  <c r="N67" i="4"/>
  <c r="Q69" i="4"/>
  <c r="L232" i="4"/>
  <c r="H50" i="4"/>
  <c r="G238" i="4"/>
  <c r="O28" i="4"/>
  <c r="Q74" i="4"/>
  <c r="E30" i="4"/>
  <c r="P181" i="4"/>
  <c r="M12" i="4"/>
  <c r="I168" i="4"/>
  <c r="F50" i="4"/>
  <c r="R253" i="4"/>
  <c r="R165" i="4"/>
  <c r="F181" i="4"/>
  <c r="R161" i="4"/>
  <c r="G177" i="4"/>
  <c r="H177" i="4"/>
  <c r="R10" i="4"/>
  <c r="S11" i="4"/>
  <c r="G214" i="4"/>
  <c r="F47" i="4"/>
  <c r="K175" i="4"/>
  <c r="K73" i="4"/>
  <c r="R38" i="4"/>
  <c r="E173" i="4"/>
  <c r="H66" i="4"/>
  <c r="O17" i="4"/>
  <c r="F10" i="4"/>
  <c r="K9" i="4"/>
  <c r="M235" i="4"/>
  <c r="T38" i="4"/>
  <c r="Q60" i="4"/>
  <c r="L202" i="4"/>
  <c r="H220" i="4"/>
  <c r="S46" i="4"/>
  <c r="H189" i="4"/>
  <c r="S225" i="4"/>
  <c r="L160" i="4"/>
  <c r="R191" i="4"/>
  <c r="H21" i="4"/>
  <c r="P220" i="4"/>
  <c r="E192" i="4"/>
  <c r="L253" i="4"/>
  <c r="E49" i="4"/>
  <c r="S168" i="4"/>
  <c r="E68" i="4"/>
  <c r="N207" i="4"/>
  <c r="L165" i="4"/>
  <c r="L35" i="4"/>
  <c r="N201" i="4"/>
  <c r="F246" i="4"/>
  <c r="O19" i="4"/>
  <c r="G164" i="4"/>
  <c r="S62" i="4"/>
  <c r="H75" i="4"/>
  <c r="K60" i="4"/>
  <c r="N9" i="4"/>
  <c r="G27" i="4"/>
  <c r="N57" i="4"/>
  <c r="O211" i="4"/>
  <c r="F153" i="4"/>
  <c r="E15" i="4"/>
  <c r="N20" i="4"/>
  <c r="I173" i="4"/>
  <c r="K214" i="4"/>
  <c r="K40" i="4"/>
  <c r="R220" i="4"/>
  <c r="R11" i="4"/>
  <c r="T181" i="4"/>
  <c r="M245" i="4"/>
  <c r="H181" i="4"/>
  <c r="M189" i="4"/>
  <c r="K43" i="4"/>
  <c r="J21" i="4"/>
  <c r="M192" i="4"/>
  <c r="N238" i="4"/>
  <c r="L63" i="4"/>
  <c r="M208" i="4"/>
  <c r="H217" i="4"/>
  <c r="K224" i="4"/>
  <c r="P200" i="4"/>
  <c r="N47" i="4"/>
  <c r="R183" i="4"/>
  <c r="M71" i="4"/>
  <c r="R46" i="4"/>
  <c r="K248" i="4"/>
  <c r="E177" i="4"/>
  <c r="G203" i="4"/>
  <c r="S250" i="4"/>
  <c r="E25" i="4"/>
  <c r="O196" i="4"/>
  <c r="G175" i="4"/>
  <c r="O62" i="4"/>
  <c r="G52" i="4"/>
  <c r="M60" i="4"/>
  <c r="E182" i="4"/>
  <c r="T197" i="4"/>
  <c r="I239" i="4"/>
  <c r="M169" i="4"/>
  <c r="I9" i="4"/>
  <c r="L65" i="4"/>
  <c r="G232" i="4"/>
  <c r="F25" i="4"/>
  <c r="N205" i="4"/>
  <c r="L38" i="4"/>
  <c r="L211" i="4"/>
  <c r="L251" i="4"/>
  <c r="M25" i="4"/>
  <c r="I229" i="4"/>
  <c r="I165" i="4"/>
  <c r="I155" i="4"/>
  <c r="N12" i="4"/>
  <c r="G168" i="4"/>
  <c r="E155" i="4"/>
  <c r="N74" i="4"/>
  <c r="K176" i="4"/>
  <c r="N162" i="4"/>
  <c r="R71" i="4"/>
  <c r="K174" i="4"/>
  <c r="O35" i="4"/>
  <c r="M63" i="4"/>
  <c r="M251" i="4"/>
  <c r="T31" i="4"/>
  <c r="K172" i="4"/>
  <c r="N232" i="4"/>
  <c r="E33" i="4"/>
  <c r="M28" i="4"/>
  <c r="N228" i="4"/>
  <c r="L224" i="4"/>
  <c r="P171" i="4"/>
  <c r="M240" i="4"/>
  <c r="I31" i="4"/>
  <c r="G10" i="4"/>
  <c r="T207" i="4"/>
  <c r="F188" i="4"/>
  <c r="T246" i="4"/>
  <c r="F251" i="4"/>
  <c r="K49" i="4"/>
  <c r="L69" i="4"/>
  <c r="R245" i="4"/>
  <c r="E154" i="4"/>
  <c r="N230" i="4"/>
  <c r="R56" i="4"/>
  <c r="N37" i="4"/>
  <c r="E65" i="4"/>
  <c r="R54" i="4"/>
  <c r="J207" i="4"/>
  <c r="L14" i="4"/>
  <c r="K198" i="4"/>
  <c r="T59" i="4"/>
  <c r="R190" i="4"/>
  <c r="M220" i="4"/>
  <c r="F245" i="4"/>
  <c r="H37" i="7"/>
  <c r="H176" i="4"/>
  <c r="E227" i="4"/>
  <c r="N241" i="4"/>
  <c r="T169" i="4"/>
  <c r="J224" i="4"/>
  <c r="H74" i="4"/>
  <c r="R237" i="4"/>
  <c r="O194" i="4"/>
  <c r="O13" i="4"/>
  <c r="K8" i="4"/>
  <c r="J30" i="4"/>
  <c r="H180" i="4"/>
  <c r="K167" i="4"/>
  <c r="H201" i="4"/>
  <c r="S64" i="4"/>
  <c r="M14" i="4"/>
  <c r="N72" i="4"/>
  <c r="O230" i="4"/>
  <c r="T200" i="4"/>
  <c r="L226" i="4"/>
  <c r="P12" i="4"/>
  <c r="K200" i="4"/>
  <c r="N225" i="4"/>
  <c r="K34" i="4"/>
  <c r="K35" i="7"/>
  <c r="H58" i="4"/>
  <c r="F49" i="4"/>
  <c r="N70" i="4"/>
  <c r="I174" i="4"/>
  <c r="P159" i="4"/>
  <c r="S253" i="4"/>
  <c r="T52" i="4"/>
  <c r="H43" i="4"/>
  <c r="H190" i="4"/>
  <c r="P164" i="4"/>
  <c r="J16" i="4"/>
  <c r="F226" i="4"/>
  <c r="J61" i="4"/>
  <c r="E226" i="4"/>
  <c r="H25" i="4"/>
  <c r="F193" i="4"/>
  <c r="E34" i="4"/>
  <c r="P196" i="4"/>
  <c r="Q70" i="4"/>
  <c r="S67" i="4"/>
  <c r="T11" i="4"/>
  <c r="T193" i="4"/>
  <c r="R16" i="4"/>
  <c r="L18" i="4"/>
  <c r="L68" i="4"/>
  <c r="N24" i="4"/>
  <c r="K14" i="4"/>
  <c r="J48" i="4"/>
  <c r="G14" i="4"/>
  <c r="I238" i="4"/>
  <c r="N171" i="4"/>
  <c r="R69" i="4"/>
  <c r="S26" i="4"/>
  <c r="L32" i="4"/>
  <c r="R192" i="4"/>
  <c r="S8" i="4"/>
  <c r="P227" i="4"/>
  <c r="T63" i="4"/>
  <c r="G40" i="4"/>
  <c r="G47" i="4"/>
  <c r="M238" i="4"/>
  <c r="R212" i="4"/>
  <c r="M217" i="4"/>
  <c r="K211" i="4"/>
  <c r="S231" i="4"/>
  <c r="T12" i="4"/>
  <c r="O191" i="4"/>
  <c r="J242" i="4"/>
  <c r="F173" i="4"/>
  <c r="I243" i="4"/>
  <c r="N192" i="4"/>
  <c r="O179" i="4"/>
  <c r="J190" i="4"/>
  <c r="M193" i="4"/>
  <c r="R254" i="4"/>
  <c r="N56" i="4"/>
  <c r="S251" i="4"/>
  <c r="T19" i="4"/>
  <c r="F61" i="4"/>
  <c r="K243" i="4"/>
  <c r="N163" i="4"/>
  <c r="T30" i="4"/>
  <c r="J239" i="4"/>
  <c r="K228" i="4"/>
  <c r="M152" i="4"/>
  <c r="P51" i="4"/>
  <c r="N29" i="4"/>
  <c r="S224" i="4"/>
  <c r="G155" i="4"/>
  <c r="R210" i="4"/>
  <c r="L152" i="4"/>
  <c r="T64" i="4"/>
  <c r="Q48" i="4"/>
  <c r="P243" i="4"/>
  <c r="J34" i="4"/>
  <c r="P157" i="4"/>
  <c r="O46" i="4"/>
  <c r="P53" i="4"/>
  <c r="T218" i="4"/>
  <c r="L245" i="4"/>
  <c r="H193" i="4"/>
  <c r="S219" i="4"/>
  <c r="K16" i="4"/>
  <c r="P56" i="4"/>
  <c r="J18" i="4"/>
  <c r="G64" i="4"/>
  <c r="F197" i="4"/>
  <c r="J162" i="4"/>
  <c r="J246" i="4"/>
  <c r="E19" i="4"/>
  <c r="S191" i="4"/>
  <c r="R19" i="4"/>
  <c r="O216" i="4"/>
  <c r="P66" i="4"/>
  <c r="L194" i="4"/>
  <c r="K247" i="4"/>
  <c r="I197" i="4"/>
  <c r="R24" i="4"/>
  <c r="G35" i="4"/>
  <c r="G248" i="4"/>
  <c r="F250" i="4"/>
  <c r="F210" i="4"/>
  <c r="Q65" i="4"/>
  <c r="H230" i="4"/>
  <c r="N14" i="4"/>
  <c r="F182" i="4"/>
  <c r="K63" i="4"/>
  <c r="G158" i="4"/>
  <c r="T224" i="4"/>
  <c r="L210" i="4"/>
  <c r="L162" i="4"/>
  <c r="P170" i="4"/>
  <c r="S154" i="4"/>
  <c r="K38" i="4"/>
  <c r="T255" i="4"/>
  <c r="H195" i="4"/>
  <c r="M198" i="4"/>
  <c r="T210" i="4"/>
  <c r="O9" i="4"/>
  <c r="J10" i="4"/>
  <c r="P60" i="4"/>
  <c r="T212" i="4"/>
  <c r="P194" i="4"/>
  <c r="P25" i="4"/>
  <c r="O217" i="4"/>
  <c r="J171" i="4"/>
  <c r="M16" i="4"/>
  <c r="T66" i="4"/>
  <c r="P167" i="4"/>
  <c r="F249" i="4"/>
  <c r="S188" i="4"/>
  <c r="F36" i="4"/>
  <c r="R182" i="4"/>
  <c r="K170" i="4"/>
  <c r="L217" i="4"/>
  <c r="J172" i="4"/>
  <c r="H34" i="4"/>
  <c r="I169" i="4"/>
  <c r="L55" i="4"/>
  <c r="P20" i="4"/>
  <c r="F247" i="4"/>
  <c r="F157" i="4"/>
  <c r="P226" i="4"/>
  <c r="I179" i="4"/>
  <c r="S247" i="4"/>
  <c r="T60" i="4"/>
  <c r="E14" i="4"/>
  <c r="E197" i="4"/>
  <c r="G193" i="4"/>
  <c r="N49" i="4"/>
  <c r="E10" i="4"/>
  <c r="M196" i="4"/>
  <c r="N61" i="4"/>
  <c r="K255" i="4"/>
  <c r="S31" i="4"/>
  <c r="O29" i="4"/>
  <c r="O245" i="4"/>
  <c r="M74" i="4"/>
  <c r="G246" i="4"/>
  <c r="F53" i="4"/>
  <c r="N235" i="4"/>
  <c r="T68" i="4"/>
  <c r="G199" i="4"/>
  <c r="L156" i="4"/>
  <c r="I217" i="4"/>
  <c r="O70" i="4"/>
  <c r="T48" i="4"/>
  <c r="M159" i="4"/>
  <c r="P236" i="4"/>
  <c r="N18" i="4"/>
  <c r="T251" i="4"/>
  <c r="F224" i="4"/>
  <c r="R157" i="4"/>
  <c r="O236" i="4"/>
  <c r="G192" i="4"/>
  <c r="F154" i="4"/>
  <c r="P230" i="4"/>
  <c r="N184" i="4"/>
  <c r="L248" i="4"/>
  <c r="K162" i="4"/>
  <c r="H15" i="4"/>
  <c r="J219" i="4"/>
  <c r="E241" i="4"/>
  <c r="M249" i="4"/>
  <c r="O254" i="4"/>
  <c r="P172" i="4"/>
  <c r="M182" i="4"/>
  <c r="J178" i="4"/>
  <c r="I183" i="4"/>
  <c r="I11" i="4"/>
  <c r="N172" i="4"/>
  <c r="I209" i="4"/>
  <c r="M21" i="4"/>
  <c r="T245" i="4"/>
  <c r="N216" i="4"/>
  <c r="L190" i="4"/>
  <c r="H71" i="4"/>
  <c r="M163" i="4"/>
  <c r="Q54" i="4"/>
  <c r="M248" i="4"/>
  <c r="J47" i="4"/>
  <c r="F67" i="4"/>
  <c r="J66" i="4"/>
  <c r="P183" i="4"/>
  <c r="J214" i="4"/>
  <c r="F219" i="4"/>
  <c r="I29" i="4"/>
  <c r="E9" i="4"/>
  <c r="I15" i="4"/>
  <c r="N208" i="4"/>
  <c r="R47" i="4"/>
  <c r="T54" i="4"/>
  <c r="E168" i="4"/>
  <c r="T177" i="4"/>
  <c r="P254" i="4"/>
  <c r="P27" i="4"/>
  <c r="L247" i="4"/>
  <c r="R179" i="4"/>
  <c r="I65" i="4"/>
  <c r="P158" i="4"/>
  <c r="S208" i="4"/>
  <c r="I171" i="4"/>
  <c r="S160" i="4"/>
  <c r="P58" i="4"/>
  <c r="R242" i="4"/>
  <c r="I154" i="4"/>
  <c r="I216" i="4"/>
  <c r="O48" i="4"/>
  <c r="S239" i="4"/>
  <c r="M255" i="4"/>
  <c r="J60" i="4"/>
  <c r="R167" i="4"/>
  <c r="L219" i="4"/>
  <c r="S32" i="4"/>
  <c r="O153" i="4"/>
  <c r="L22" i="4"/>
  <c r="L179" i="4"/>
  <c r="S156" i="4"/>
  <c r="E22" i="4"/>
  <c r="L171" i="4"/>
  <c r="O154" i="4"/>
  <c r="S57" i="4"/>
  <c r="T44" i="4"/>
  <c r="L233" i="4"/>
  <c r="I248" i="4"/>
  <c r="L64" i="4"/>
  <c r="S47" i="4"/>
  <c r="E179" i="4"/>
  <c r="P47" i="4"/>
  <c r="K17" i="4"/>
  <c r="M62" i="4"/>
  <c r="O214" i="4"/>
  <c r="G12" i="4"/>
  <c r="G184" i="4"/>
  <c r="N248" i="4"/>
  <c r="N39" i="4"/>
  <c r="M174" i="4"/>
  <c r="F215" i="4"/>
  <c r="O205" i="4"/>
  <c r="F169" i="4"/>
  <c r="K59" i="4"/>
  <c r="E37" i="4"/>
  <c r="S199" i="4"/>
  <c r="P69" i="4"/>
  <c r="G215" i="4"/>
  <c r="J201" i="4"/>
  <c r="G15" i="4"/>
  <c r="O34" i="4"/>
  <c r="K168" i="4"/>
  <c r="T240" i="4"/>
  <c r="R175" i="4"/>
  <c r="S180" i="4"/>
  <c r="L189" i="4"/>
  <c r="P207" i="4"/>
  <c r="Q52" i="4"/>
  <c r="N154" i="4"/>
  <c r="F167" i="4"/>
  <c r="J220" i="4"/>
  <c r="R235" i="4"/>
  <c r="I244" i="4"/>
  <c r="N173" i="4"/>
  <c r="I249" i="4"/>
  <c r="I157" i="4"/>
  <c r="J44" i="4"/>
  <c r="N63" i="4"/>
  <c r="K220" i="4"/>
  <c r="I34" i="4"/>
  <c r="O225" i="4"/>
  <c r="K20" i="4"/>
  <c r="I204" i="4"/>
  <c r="T228" i="4"/>
  <c r="S30" i="4"/>
  <c r="J244" i="4"/>
  <c r="L48" i="4"/>
  <c r="L240" i="4"/>
  <c r="F32" i="4"/>
  <c r="H18" i="4"/>
  <c r="G252" i="4"/>
  <c r="J68" i="4"/>
  <c r="K251" i="4"/>
  <c r="S21" i="4"/>
  <c r="R20" i="4"/>
  <c r="N51" i="4"/>
  <c r="R219" i="4"/>
  <c r="J188" i="4"/>
  <c r="T75" i="4"/>
  <c r="G65" i="4"/>
  <c r="M70" i="4"/>
  <c r="G57" i="4"/>
  <c r="H48" i="4"/>
  <c r="G183" i="4"/>
  <c r="E44" i="4"/>
  <c r="R68" i="4"/>
  <c r="I218" i="4"/>
  <c r="I19" i="4"/>
  <c r="G16" i="4"/>
  <c r="M252" i="4"/>
  <c r="M179" i="4"/>
  <c r="P212" i="4"/>
  <c r="T239" i="4"/>
  <c r="J56" i="4"/>
  <c r="G160" i="4"/>
  <c r="I242" i="4"/>
  <c r="G254" i="4"/>
  <c r="P19" i="4"/>
  <c r="N31" i="4"/>
  <c r="S173" i="4"/>
  <c r="F156" i="4"/>
  <c r="P245" i="4"/>
  <c r="F172" i="4"/>
  <c r="F60" i="4"/>
  <c r="L181" i="4"/>
  <c r="I189" i="4"/>
  <c r="M199" i="4"/>
  <c r="T220" i="4"/>
  <c r="N16" i="4"/>
  <c r="K217" i="4"/>
  <c r="K154" i="4"/>
  <c r="I247" i="4"/>
  <c r="F176" i="4"/>
  <c r="M180" i="4"/>
  <c r="R171" i="4"/>
  <c r="P43" i="4"/>
  <c r="N35" i="4"/>
  <c r="N209" i="4"/>
  <c r="P189" i="4"/>
  <c r="E73" i="4"/>
  <c r="M23" i="4"/>
  <c r="M239" i="4"/>
  <c r="P168" i="4"/>
  <c r="P73" i="4"/>
  <c r="R153" i="4"/>
  <c r="H238" i="4"/>
  <c r="J39" i="4"/>
  <c r="S14" i="4"/>
  <c r="M65" i="4"/>
  <c r="F174" i="4"/>
  <c r="L73" i="4"/>
  <c r="S53" i="4"/>
  <c r="T159" i="4"/>
  <c r="I215" i="4"/>
  <c r="O256" i="4"/>
  <c r="T50" i="4"/>
  <c r="E24" i="4"/>
  <c r="F20" i="4"/>
  <c r="G243" i="4"/>
  <c r="F203" i="4"/>
  <c r="R239" i="4"/>
  <c r="T247" i="4"/>
  <c r="I224" i="4"/>
  <c r="F74" i="4"/>
  <c r="P48" i="4"/>
  <c r="T36" i="4"/>
  <c r="K18" i="4"/>
  <c r="R176" i="4"/>
  <c r="M256" i="4"/>
  <c r="G69" i="4"/>
  <c r="H205" i="4"/>
  <c r="M227" i="4"/>
  <c r="L203" i="4"/>
  <c r="J231" i="4"/>
  <c r="O212" i="4"/>
  <c r="I160" i="4"/>
  <c r="G208" i="4"/>
  <c r="S49" i="4"/>
  <c r="S245" i="4"/>
  <c r="G31" i="4"/>
  <c r="K13" i="4"/>
  <c r="I10" i="4"/>
  <c r="I200" i="4"/>
  <c r="R225" i="4"/>
  <c r="R244" i="4"/>
  <c r="F236" i="4"/>
  <c r="N250" i="4"/>
  <c r="N182" i="4"/>
  <c r="Q44" i="4"/>
  <c r="O23" i="4"/>
  <c r="K33" i="4"/>
  <c r="R75" i="4"/>
  <c r="K240" i="4"/>
  <c r="P154" i="4"/>
  <c r="T49" i="4"/>
  <c r="K209" i="4"/>
  <c r="F227" i="4"/>
  <c r="M219" i="4"/>
  <c r="S196" i="4"/>
  <c r="M168" i="4"/>
  <c r="L16" i="4"/>
  <c r="E166" i="4"/>
  <c r="P13" i="4"/>
  <c r="I180" i="4"/>
  <c r="P165" i="4"/>
  <c r="T32" i="4"/>
  <c r="F230" i="4"/>
  <c r="I37" i="4"/>
  <c r="M230" i="4"/>
  <c r="T196" i="4"/>
  <c r="H45" i="4"/>
  <c r="I202" i="4"/>
  <c r="L184" i="4"/>
  <c r="F161" i="4"/>
  <c r="J255" i="4"/>
  <c r="I153" i="4"/>
  <c r="M200" i="4"/>
  <c r="K216" i="4"/>
  <c r="S35" i="4"/>
  <c r="T171" i="4"/>
  <c r="T26" i="4"/>
  <c r="L178" i="4"/>
  <c r="F54" i="4"/>
  <c r="K62" i="4"/>
  <c r="E54" i="4"/>
  <c r="K239" i="4"/>
  <c r="J31" i="4"/>
  <c r="O59" i="4"/>
  <c r="J243" i="4"/>
  <c r="N58" i="4"/>
  <c r="G55" i="4"/>
  <c r="E17" i="4"/>
  <c r="G191" i="4"/>
  <c r="I178" i="4"/>
  <c r="J59" i="4"/>
  <c r="I74" i="4"/>
  <c r="P251" i="4"/>
  <c r="H54" i="4"/>
  <c r="F232" i="4"/>
  <c r="K184" i="4"/>
  <c r="F178" i="4"/>
  <c r="R248" i="4"/>
  <c r="R226" i="4"/>
  <c r="T72" i="4"/>
  <c r="R201" i="4"/>
  <c r="J29" i="4"/>
  <c r="M161" i="4"/>
  <c r="G50" i="4"/>
  <c r="P39" i="4"/>
  <c r="K65" i="4"/>
  <c r="M10" i="4"/>
  <c r="M53" i="4"/>
  <c r="M191" i="4"/>
  <c r="K196" i="4"/>
  <c r="I53" i="4"/>
  <c r="H232" i="4"/>
  <c r="E184" i="4"/>
  <c r="M66" i="4"/>
  <c r="H24" i="4"/>
  <c r="G157" i="4"/>
  <c r="K30" i="4"/>
  <c r="M61" i="4"/>
  <c r="I256" i="4"/>
  <c r="L193" i="4"/>
  <c r="S183" i="4"/>
  <c r="N133" i="4" l="1"/>
  <c r="L79" i="4"/>
  <c r="N142" i="4"/>
  <c r="J133" i="4"/>
  <c r="E138" i="4"/>
  <c r="R80" i="4"/>
  <c r="H126" i="4"/>
  <c r="E116" i="4"/>
  <c r="S81" i="4"/>
  <c r="M110" i="4"/>
  <c r="M89" i="4"/>
  <c r="L140" i="4"/>
  <c r="T109" i="4"/>
  <c r="K123" i="4"/>
  <c r="O102" i="4"/>
  <c r="G119" i="4"/>
  <c r="K128" i="4"/>
  <c r="B49" i="4"/>
  <c r="P125" i="4"/>
  <c r="L142" i="4"/>
  <c r="J108" i="4"/>
  <c r="M135" i="4"/>
  <c r="H79" i="4"/>
  <c r="L124" i="4"/>
  <c r="T139" i="4"/>
  <c r="F129" i="4"/>
  <c r="L104" i="4"/>
  <c r="S124" i="4"/>
  <c r="P119" i="4"/>
  <c r="H140" i="4"/>
  <c r="H123" i="4"/>
  <c r="F117" i="4"/>
  <c r="S91" i="4"/>
  <c r="P143" i="4"/>
  <c r="I139" i="4"/>
  <c r="K104" i="4"/>
  <c r="G82" i="4"/>
  <c r="O120" i="4"/>
  <c r="I141" i="4"/>
  <c r="N115" i="4"/>
  <c r="S129" i="4"/>
  <c r="G99" i="4"/>
  <c r="I126" i="4"/>
  <c r="K90" i="4"/>
  <c r="H83" i="4"/>
  <c r="O104" i="4"/>
  <c r="S78" i="4"/>
  <c r="F114" i="4"/>
  <c r="O139" i="4"/>
  <c r="K88" i="4"/>
  <c r="L85" i="4"/>
  <c r="M97" i="4"/>
  <c r="H80" i="4"/>
  <c r="M129" i="4"/>
  <c r="H110" i="4"/>
  <c r="N82" i="4"/>
  <c r="S98" i="4"/>
  <c r="G98" i="4"/>
  <c r="I113" i="4"/>
  <c r="P97" i="4"/>
  <c r="F115" i="4"/>
  <c r="E143" i="4"/>
  <c r="T130" i="4"/>
  <c r="E108" i="4"/>
  <c r="M145" i="4"/>
  <c r="K107" i="4"/>
  <c r="B50" i="4"/>
  <c r="L121" i="4"/>
  <c r="R102" i="4"/>
  <c r="J83" i="4"/>
  <c r="S109" i="4"/>
  <c r="L139" i="4"/>
  <c r="N101" i="4"/>
  <c r="I130" i="4"/>
  <c r="T133" i="4"/>
  <c r="P129" i="4"/>
  <c r="T102" i="4"/>
  <c r="F105" i="4"/>
  <c r="M79" i="4"/>
  <c r="O101" i="4"/>
  <c r="R140" i="4"/>
  <c r="K115" i="4"/>
  <c r="F96" i="4"/>
  <c r="M80" i="4"/>
  <c r="I90" i="4"/>
  <c r="S144" i="4"/>
  <c r="L100" i="4"/>
  <c r="J78" i="4"/>
  <c r="G103" i="4"/>
  <c r="F135" i="4"/>
  <c r="I106" i="4"/>
  <c r="G105" i="4"/>
  <c r="K106" i="4"/>
  <c r="M92" i="4"/>
  <c r="O131" i="4"/>
  <c r="R128" i="4"/>
  <c r="R143" i="4"/>
  <c r="T100" i="4"/>
  <c r="J110" i="4"/>
  <c r="E136" i="4"/>
  <c r="S114" i="4"/>
  <c r="K113" i="4"/>
  <c r="L92" i="4"/>
  <c r="I118" i="4"/>
  <c r="H142" i="4"/>
  <c r="F143" i="4"/>
  <c r="F102" i="4"/>
  <c r="S93" i="4"/>
  <c r="P144" i="4"/>
  <c r="E82" i="4"/>
  <c r="G135" i="4"/>
  <c r="R133" i="4"/>
  <c r="S117" i="4"/>
  <c r="R144" i="4"/>
  <c r="N143" i="4"/>
  <c r="I144" i="4"/>
  <c r="K99" i="4"/>
  <c r="T83" i="4"/>
  <c r="F97" i="4"/>
  <c r="K130" i="4"/>
  <c r="J109" i="4"/>
  <c r="I95" i="4"/>
  <c r="L131" i="4"/>
  <c r="M82" i="4"/>
  <c r="I114" i="4"/>
  <c r="N134" i="4"/>
  <c r="H105" i="4"/>
  <c r="S127" i="4"/>
  <c r="S135" i="4"/>
  <c r="P135" i="4"/>
  <c r="I122" i="4"/>
  <c r="P80" i="4"/>
  <c r="E128" i="4"/>
  <c r="F137" i="4"/>
  <c r="G116" i="4"/>
  <c r="H118" i="4"/>
  <c r="S141" i="4"/>
  <c r="J80" i="4"/>
  <c r="P136" i="4"/>
  <c r="M88" i="4"/>
  <c r="K136" i="4"/>
  <c r="I109" i="4"/>
  <c r="H141" i="4"/>
  <c r="N95" i="4"/>
  <c r="R83" i="4"/>
  <c r="O109" i="4"/>
  <c r="S139" i="4"/>
  <c r="I79" i="4"/>
  <c r="K129" i="4"/>
  <c r="E115" i="4"/>
  <c r="L94" i="4"/>
  <c r="N83" i="4"/>
  <c r="G141" i="4"/>
  <c r="M122" i="4"/>
  <c r="P128" i="4"/>
  <c r="E145" i="4"/>
  <c r="T94" i="4"/>
  <c r="N110" i="4"/>
  <c r="P130" i="4"/>
  <c r="T145" i="4"/>
  <c r="G83" i="4"/>
  <c r="P86" i="4"/>
  <c r="L145" i="4"/>
  <c r="T89" i="4"/>
  <c r="I91" i="4"/>
  <c r="O118" i="4"/>
  <c r="K87" i="4"/>
  <c r="I115" i="4"/>
  <c r="L107" i="4"/>
  <c r="T97" i="4"/>
  <c r="J123" i="4"/>
  <c r="K95" i="4"/>
  <c r="N127" i="4"/>
  <c r="G84" i="4"/>
  <c r="L123" i="4"/>
  <c r="F122" i="4"/>
  <c r="P115" i="4"/>
  <c r="J103" i="4"/>
  <c r="N118" i="4"/>
  <c r="R87" i="4"/>
  <c r="H136" i="4"/>
  <c r="P79" i="4"/>
  <c r="N136" i="4"/>
  <c r="O84" i="4"/>
  <c r="G118" i="4"/>
  <c r="I92" i="4"/>
  <c r="B56" i="4"/>
  <c r="P95" i="4"/>
  <c r="P110" i="4"/>
  <c r="F138" i="4"/>
  <c r="N144" i="4"/>
  <c r="F118" i="4"/>
  <c r="M81" i="4"/>
  <c r="T90" i="4"/>
  <c r="L93" i="4"/>
  <c r="S101" i="4"/>
  <c r="N99" i="4"/>
  <c r="T88" i="4"/>
  <c r="H85" i="4"/>
  <c r="H81" i="4"/>
  <c r="T108" i="4"/>
  <c r="M125" i="4"/>
  <c r="F124" i="4"/>
  <c r="J119" i="4"/>
  <c r="P84" i="4"/>
  <c r="P120" i="4"/>
  <c r="M86" i="4"/>
  <c r="B54" i="4"/>
  <c r="O114" i="4"/>
  <c r="B59" i="4"/>
  <c r="J97" i="4"/>
  <c r="N98" i="4"/>
  <c r="K140" i="4"/>
  <c r="T80" i="4"/>
  <c r="M140" i="4"/>
  <c r="T142" i="4"/>
  <c r="K92" i="4"/>
  <c r="T86" i="4"/>
  <c r="I87" i="4"/>
  <c r="L82" i="4"/>
  <c r="E127" i="4"/>
  <c r="F91" i="4"/>
  <c r="I116" i="4"/>
  <c r="I99" i="4"/>
  <c r="B70" i="4"/>
  <c r="L102" i="4"/>
  <c r="H138" i="4"/>
  <c r="G93" i="4"/>
  <c r="P90" i="4"/>
  <c r="S137" i="4"/>
  <c r="J114" i="4"/>
  <c r="N89" i="4"/>
  <c r="T132" i="4"/>
  <c r="K137" i="4"/>
  <c r="L108" i="4"/>
  <c r="S105" i="4"/>
  <c r="P126" i="4"/>
  <c r="R109" i="4"/>
  <c r="B66" i="4"/>
  <c r="K138" i="4"/>
  <c r="E134" i="4"/>
  <c r="M115" i="4"/>
  <c r="R113" i="4"/>
  <c r="M138" i="4"/>
  <c r="F93" i="4"/>
  <c r="N132" i="4"/>
  <c r="L141" i="4"/>
  <c r="S79" i="4"/>
  <c r="F109" i="4"/>
  <c r="M143" i="4"/>
  <c r="E140" i="4"/>
  <c r="I94" i="4"/>
  <c r="O115" i="4"/>
  <c r="N91" i="4"/>
  <c r="F87" i="4"/>
  <c r="M126" i="4"/>
  <c r="L117" i="4"/>
  <c r="K82" i="4"/>
  <c r="H95" i="4"/>
  <c r="E126" i="4"/>
  <c r="I98" i="4"/>
  <c r="K135" i="4"/>
  <c r="O108" i="4"/>
  <c r="B65" i="4"/>
  <c r="O81" i="4"/>
  <c r="M96" i="4"/>
  <c r="I135" i="4"/>
  <c r="H104" i="4"/>
  <c r="O128" i="4"/>
  <c r="K86" i="4"/>
  <c r="O106" i="4"/>
  <c r="M116" i="4"/>
  <c r="S99" i="4"/>
  <c r="J102" i="4"/>
  <c r="M142" i="4"/>
  <c r="L90" i="4"/>
  <c r="F83" i="4"/>
  <c r="I105" i="4"/>
  <c r="S86" i="4"/>
  <c r="E133" i="4"/>
  <c r="H137" i="4"/>
  <c r="T136" i="4"/>
  <c r="I133" i="4"/>
  <c r="B73" i="4"/>
  <c r="F121" i="4"/>
  <c r="I81" i="4"/>
  <c r="N138" i="4"/>
  <c r="I121" i="4"/>
  <c r="J92" i="4"/>
  <c r="H114" i="4"/>
  <c r="N81" i="4"/>
  <c r="P116" i="4"/>
  <c r="E87" i="4"/>
  <c r="L113" i="4"/>
  <c r="R91" i="4"/>
  <c r="S89" i="4"/>
  <c r="H101" i="4"/>
  <c r="N85" i="4"/>
  <c r="L95" i="4"/>
  <c r="G143" i="4"/>
  <c r="E92" i="4"/>
  <c r="P121" i="4"/>
  <c r="E86" i="4"/>
  <c r="G129" i="4"/>
  <c r="S102" i="4"/>
  <c r="E104" i="4"/>
  <c r="G97" i="4"/>
  <c r="R82" i="4"/>
  <c r="P102" i="4"/>
  <c r="M141" i="4"/>
  <c r="H91" i="4"/>
  <c r="T138" i="4"/>
  <c r="N125" i="4"/>
  <c r="S85" i="4"/>
  <c r="S134" i="4"/>
  <c r="P118" i="4"/>
  <c r="T99" i="4"/>
  <c r="T140" i="4"/>
  <c r="L101" i="4"/>
  <c r="F134" i="4"/>
  <c r="H103" i="4"/>
  <c r="F94" i="4"/>
  <c r="M113" i="4"/>
  <c r="G89" i="4"/>
  <c r="E107" i="4"/>
  <c r="G113" i="4"/>
  <c r="K79" i="4"/>
  <c r="F128" i="4"/>
  <c r="S92" i="4"/>
  <c r="P99" i="4"/>
  <c r="G106" i="4"/>
  <c r="I127" i="4"/>
  <c r="I145" i="4"/>
  <c r="M114" i="4"/>
  <c r="R136" i="4"/>
  <c r="L132" i="4"/>
  <c r="I143" i="4"/>
  <c r="I138" i="4"/>
  <c r="F113" i="4"/>
  <c r="R104" i="4"/>
  <c r="L91" i="4"/>
  <c r="G96" i="4"/>
  <c r="G136" i="4"/>
  <c r="J132" i="4"/>
  <c r="K143" i="4"/>
  <c r="R127" i="4"/>
  <c r="F133" i="4"/>
  <c r="M120" i="4"/>
  <c r="I89" i="4"/>
  <c r="R110" i="4"/>
  <c r="T121" i="4"/>
  <c r="F92" i="4"/>
  <c r="K78" i="4"/>
  <c r="P83" i="4"/>
  <c r="S128" i="4"/>
  <c r="K28" i="7"/>
  <c r="I110" i="4"/>
  <c r="B75" i="4"/>
  <c r="N141" i="4"/>
  <c r="H107" i="4"/>
  <c r="G78" i="4"/>
  <c r="L98" i="4"/>
  <c r="L114" i="4"/>
  <c r="O137" i="4"/>
  <c r="O135" i="4"/>
  <c r="N78" i="4"/>
  <c r="P87" i="4"/>
  <c r="T98" i="4"/>
  <c r="T101" i="4"/>
  <c r="H90" i="4"/>
  <c r="J113" i="4"/>
  <c r="O85" i="4"/>
  <c r="K145" i="4"/>
  <c r="H117" i="4"/>
  <c r="J87" i="4"/>
  <c r="H125" i="4"/>
  <c r="E113" i="4"/>
  <c r="P113" i="4"/>
  <c r="K118" i="4"/>
  <c r="O86" i="4"/>
  <c r="I80" i="4"/>
  <c r="T82" i="4"/>
  <c r="I86" i="4"/>
  <c r="G102" i="4"/>
  <c r="M102" i="4"/>
  <c r="E129" i="4"/>
  <c r="P78" i="4"/>
  <c r="F89" i="4"/>
  <c r="N108" i="4"/>
  <c r="P142" i="4"/>
  <c r="G125" i="4"/>
  <c r="L81" i="4"/>
  <c r="O117" i="4"/>
  <c r="R99" i="4"/>
  <c r="G142" i="4"/>
  <c r="J116" i="4"/>
  <c r="N100" i="4"/>
  <c r="J93" i="4"/>
  <c r="K27" i="7"/>
  <c r="G122" i="4"/>
  <c r="S110" i="4"/>
  <c r="F103" i="4"/>
  <c r="F123" i="4"/>
  <c r="I134" i="4"/>
  <c r="F84" i="4"/>
  <c r="N87" i="4"/>
  <c r="J143" i="4"/>
  <c r="I128" i="4"/>
  <c r="J96" i="4"/>
  <c r="H119" i="4"/>
  <c r="N88" i="4"/>
  <c r="J91" i="4"/>
  <c r="S106" i="4"/>
  <c r="P114" i="4"/>
  <c r="F99" i="4"/>
  <c r="R81" i="4"/>
  <c r="R119" i="4"/>
  <c r="O89" i="4"/>
  <c r="R145" i="4"/>
  <c r="L87" i="4"/>
  <c r="G79" i="4"/>
  <c r="I132" i="4"/>
  <c r="I140" i="4"/>
  <c r="P117" i="4"/>
  <c r="K121" i="4"/>
  <c r="G127" i="4"/>
  <c r="G131" i="4"/>
  <c r="R138" i="4"/>
  <c r="T117" i="4"/>
  <c r="R88" i="4"/>
  <c r="E139" i="4"/>
  <c r="M90" i="4"/>
  <c r="R107" i="4"/>
  <c r="E84" i="4"/>
  <c r="J104" i="4"/>
  <c r="J120" i="4"/>
  <c r="P81" i="4"/>
  <c r="P127" i="4"/>
  <c r="O97" i="4"/>
  <c r="N97" i="4"/>
  <c r="B72" i="4"/>
  <c r="N131" i="4"/>
  <c r="E110" i="4"/>
  <c r="K83" i="4"/>
  <c r="P96" i="4"/>
  <c r="G145" i="4"/>
  <c r="L122" i="4"/>
  <c r="K100" i="4"/>
  <c r="F78" i="4"/>
  <c r="J140" i="4"/>
  <c r="E90" i="4"/>
  <c r="N145" i="4"/>
  <c r="S107" i="4"/>
  <c r="F80" i="4"/>
  <c r="E101" i="4"/>
  <c r="E132" i="4"/>
  <c r="H127" i="4"/>
  <c r="B53" i="4"/>
  <c r="S120" i="4"/>
  <c r="H88" i="4"/>
  <c r="K132" i="4"/>
  <c r="S118" i="4"/>
  <c r="E78" i="4"/>
  <c r="I93" i="4"/>
  <c r="O121" i="4"/>
  <c r="O107" i="4"/>
  <c r="S115" i="4"/>
  <c r="E102" i="4"/>
  <c r="E79" i="4"/>
  <c r="N92" i="4"/>
  <c r="G107" i="4"/>
  <c r="N113" i="4"/>
  <c r="K122" i="4"/>
  <c r="P82" i="4"/>
  <c r="L109" i="4"/>
  <c r="M117" i="4"/>
  <c r="T119" i="4"/>
  <c r="K108" i="4"/>
  <c r="F116" i="4"/>
  <c r="M134" i="4"/>
  <c r="E103" i="4"/>
  <c r="G140" i="4"/>
  <c r="N102" i="4"/>
  <c r="H129" i="4"/>
  <c r="N94" i="4"/>
  <c r="P98" i="4"/>
  <c r="F141" i="4"/>
  <c r="B68" i="4"/>
  <c r="S95" i="4"/>
  <c r="H97" i="4"/>
  <c r="N137" i="4"/>
  <c r="G81" i="4"/>
  <c r="F95" i="4"/>
  <c r="M107" i="4"/>
  <c r="H98" i="4"/>
  <c r="I123" i="4"/>
  <c r="S100" i="4"/>
  <c r="S80" i="4"/>
  <c r="O95" i="4"/>
  <c r="E80" i="4"/>
  <c r="O96" i="4"/>
  <c r="L110" i="4"/>
  <c r="H135" i="4"/>
  <c r="K98" i="4"/>
  <c r="S96" i="4"/>
  <c r="O126" i="4"/>
  <c r="R100" i="4"/>
  <c r="N123" i="4"/>
  <c r="N124" i="4"/>
  <c r="B71" i="4"/>
  <c r="J129" i="4"/>
  <c r="R120" i="4"/>
  <c r="F139" i="4"/>
  <c r="B63" i="4"/>
  <c r="B45" i="4"/>
  <c r="H99" i="4"/>
  <c r="S97" i="4"/>
  <c r="R79" i="4"/>
  <c r="K131" i="4"/>
  <c r="T103" i="4"/>
  <c r="P109" i="4"/>
  <c r="I88" i="4"/>
  <c r="F82" i="4"/>
  <c r="R93" i="4"/>
  <c r="E109" i="4"/>
  <c r="M98" i="4"/>
  <c r="E125" i="4"/>
  <c r="R126" i="4"/>
  <c r="J98" i="4"/>
  <c r="I120" i="4"/>
  <c r="O83" i="4"/>
  <c r="S94" i="4"/>
  <c r="H100" i="4"/>
  <c r="B43" i="4"/>
  <c r="B61" i="4"/>
  <c r="K124" i="4"/>
  <c r="M87" i="4"/>
  <c r="G138" i="4"/>
  <c r="F100" i="4"/>
  <c r="M85" i="4"/>
  <c r="F140" i="4"/>
  <c r="L116" i="4"/>
  <c r="O133" i="4"/>
  <c r="N107" i="4"/>
  <c r="M83" i="4"/>
  <c r="F108" i="4"/>
  <c r="F132" i="4"/>
  <c r="N90" i="4"/>
  <c r="O80" i="4"/>
  <c r="P105" i="4"/>
  <c r="H145" i="4"/>
  <c r="R95" i="4"/>
  <c r="O90" i="4"/>
  <c r="I103" i="4"/>
  <c r="R131" i="4"/>
  <c r="F120" i="4"/>
  <c r="I78" i="4"/>
  <c r="B64" i="4"/>
  <c r="T120" i="4"/>
  <c r="S123" i="4"/>
  <c r="N128" i="4"/>
  <c r="E118" i="4"/>
  <c r="I142" i="4"/>
  <c r="B51" i="4"/>
  <c r="J126" i="4"/>
  <c r="K125" i="4"/>
  <c r="F142" i="4"/>
  <c r="M136" i="4"/>
  <c r="E117" i="4"/>
  <c r="L99" i="4"/>
  <c r="B52" i="4"/>
  <c r="R105" i="4"/>
  <c r="G132" i="4"/>
  <c r="I104" i="4"/>
  <c r="R123" i="4"/>
  <c r="P94" i="4"/>
  <c r="J136" i="4"/>
  <c r="F107" i="4"/>
  <c r="N119" i="4"/>
  <c r="J137" i="4"/>
  <c r="T134" i="4"/>
  <c r="P92" i="4"/>
  <c r="M123" i="4"/>
  <c r="R118" i="4"/>
  <c r="G88" i="4"/>
  <c r="K97" i="4"/>
  <c r="S119" i="4"/>
  <c r="S143" i="4"/>
  <c r="T143" i="4"/>
  <c r="H122" i="4"/>
  <c r="S83" i="4"/>
  <c r="L137" i="4"/>
  <c r="S113" i="4"/>
  <c r="N135" i="4"/>
  <c r="L106" i="4"/>
  <c r="H124" i="4"/>
  <c r="P91" i="4"/>
  <c r="P106" i="4"/>
  <c r="O123" i="4"/>
  <c r="F90" i="4"/>
  <c r="I96" i="4"/>
  <c r="O129" i="4"/>
  <c r="K96" i="4"/>
  <c r="G87" i="4"/>
  <c r="E96" i="4"/>
  <c r="N126" i="4"/>
  <c r="O130" i="4"/>
  <c r="B44" i="4"/>
  <c r="G128" i="4"/>
  <c r="L84" i="4"/>
  <c r="F104" i="4"/>
  <c r="L89" i="4"/>
  <c r="J106" i="4"/>
  <c r="R135" i="4"/>
  <c r="E130" i="4"/>
  <c r="R97" i="4"/>
  <c r="O94" i="4"/>
  <c r="I82" i="4"/>
  <c r="R115" i="4"/>
  <c r="O82" i="4"/>
  <c r="G104" i="4"/>
  <c r="O142" i="4"/>
  <c r="O144" i="4"/>
  <c r="L128" i="4"/>
  <c r="P93" i="4"/>
  <c r="T114" i="4"/>
  <c r="J130" i="4"/>
  <c r="E121" i="4"/>
  <c r="R129" i="4"/>
  <c r="S116" i="4"/>
  <c r="R124" i="4"/>
  <c r="B57" i="4"/>
  <c r="K134" i="4"/>
  <c r="M106" i="4"/>
  <c r="P133" i="4"/>
  <c r="F127" i="4"/>
  <c r="G120" i="4"/>
  <c r="H121" i="4"/>
  <c r="M109" i="4"/>
  <c r="T123" i="4"/>
  <c r="J82" i="4"/>
  <c r="F101" i="4"/>
  <c r="S140" i="4"/>
  <c r="I83" i="4"/>
  <c r="N120" i="4"/>
  <c r="F88" i="4"/>
  <c r="L144" i="4"/>
  <c r="J100" i="4"/>
  <c r="F86" i="4"/>
  <c r="O78" i="4"/>
  <c r="O91" i="4"/>
  <c r="K81" i="4"/>
  <c r="P139" i="4"/>
  <c r="L125" i="4"/>
  <c r="G110" i="4"/>
  <c r="H102" i="4"/>
  <c r="I108" i="4"/>
  <c r="G121" i="4"/>
  <c r="M128" i="4"/>
  <c r="G123" i="4"/>
  <c r="G114" i="4"/>
  <c r="R121" i="4"/>
  <c r="E105" i="4"/>
  <c r="L86" i="4"/>
  <c r="J94" i="4"/>
  <c r="N114" i="4"/>
  <c r="T125" i="4"/>
  <c r="P108" i="4"/>
  <c r="K94" i="4"/>
  <c r="M132" i="4"/>
  <c r="K26" i="7"/>
  <c r="H116" i="4"/>
  <c r="E97" i="4"/>
  <c r="G109" i="4"/>
  <c r="G80" i="4"/>
  <c r="F81" i="4"/>
  <c r="S121" i="4"/>
  <c r="G95" i="4"/>
  <c r="T144" i="4"/>
  <c r="J85" i="4"/>
  <c r="M99" i="4"/>
  <c r="T78" i="4"/>
  <c r="G108" i="4"/>
  <c r="H93" i="4"/>
  <c r="G144" i="4"/>
  <c r="M133" i="4"/>
  <c r="G92" i="4"/>
  <c r="P124" i="4"/>
  <c r="R103" i="4"/>
  <c r="O105" i="4"/>
  <c r="L134" i="4"/>
  <c r="B60" i="4"/>
  <c r="O138" i="4"/>
  <c r="O113" i="4"/>
  <c r="O98" i="4"/>
  <c r="F79" i="4"/>
  <c r="N105" i="4"/>
  <c r="T115" i="4"/>
  <c r="T141" i="4"/>
  <c r="S88" i="4"/>
  <c r="E106" i="4"/>
  <c r="O110" i="4"/>
  <c r="I125" i="4"/>
  <c r="R86" i="4"/>
  <c r="H92" i="4"/>
  <c r="R117" i="4"/>
  <c r="K105" i="4"/>
  <c r="N93" i="4"/>
  <c r="P89" i="4"/>
  <c r="L115" i="4"/>
  <c r="H82" i="4"/>
  <c r="S142" i="4"/>
  <c r="J90" i="4"/>
  <c r="S125" i="4"/>
  <c r="K101" i="4"/>
  <c r="H132" i="4"/>
  <c r="I124" i="4"/>
  <c r="J121" i="4"/>
  <c r="K139" i="4"/>
  <c r="G117" i="4"/>
  <c r="K103" i="4"/>
  <c r="R116" i="4"/>
  <c r="L143" i="4"/>
  <c r="B69" i="4"/>
  <c r="I136" i="4"/>
  <c r="L129" i="4"/>
  <c r="S131" i="4"/>
  <c r="F130" i="4"/>
  <c r="M127" i="4"/>
  <c r="H89" i="4"/>
  <c r="O125" i="4"/>
  <c r="H128" i="4"/>
  <c r="P123" i="4"/>
  <c r="K89" i="4"/>
  <c r="R90" i="4"/>
  <c r="N117" i="4"/>
  <c r="G101" i="4"/>
  <c r="T137" i="4"/>
  <c r="J81" i="4"/>
  <c r="B47" i="4"/>
  <c r="J89" i="4"/>
  <c r="M130" i="4"/>
  <c r="I102" i="4"/>
  <c r="K120" i="4"/>
  <c r="E88" i="4"/>
  <c r="S104" i="4"/>
  <c r="B46" i="4"/>
  <c r="S126" i="4"/>
  <c r="T110" i="4"/>
  <c r="O93" i="4"/>
  <c r="L120" i="4"/>
  <c r="S103" i="4"/>
  <c r="M137" i="4"/>
  <c r="F110" i="4"/>
  <c r="P137" i="4"/>
  <c r="B55" i="4"/>
  <c r="E89" i="4"/>
  <c r="P104" i="4"/>
  <c r="L83" i="4"/>
  <c r="L97" i="4"/>
  <c r="S90" i="4"/>
  <c r="K114" i="4"/>
  <c r="G126" i="4"/>
  <c r="B74" i="4"/>
  <c r="H139" i="4"/>
  <c r="P100" i="4"/>
  <c r="F145" i="4"/>
  <c r="S84" i="4"/>
  <c r="J142" i="4"/>
  <c r="P103" i="4"/>
  <c r="K80" i="4"/>
  <c r="P134" i="4"/>
  <c r="R139" i="4"/>
  <c r="T93" i="4"/>
  <c r="R141" i="4"/>
  <c r="K144" i="4"/>
  <c r="R132" i="4"/>
  <c r="H86" i="4"/>
  <c r="J127" i="4"/>
  <c r="L126" i="4"/>
  <c r="H94" i="4"/>
  <c r="L130" i="4"/>
  <c r="G100" i="4"/>
  <c r="J88" i="4"/>
  <c r="S136" i="4"/>
  <c r="I129" i="4"/>
  <c r="I84" i="4"/>
  <c r="K127" i="4"/>
  <c r="P140" i="4"/>
  <c r="J99" i="4"/>
  <c r="O88" i="4"/>
  <c r="L127" i="4"/>
  <c r="E123" i="4"/>
  <c r="G91" i="4"/>
  <c r="M94" i="4"/>
  <c r="T122" i="4"/>
  <c r="N104" i="4"/>
  <c r="L133" i="4"/>
  <c r="J141" i="4"/>
  <c r="R98" i="4"/>
  <c r="T106" i="4"/>
  <c r="I137" i="4"/>
  <c r="K84" i="4"/>
  <c r="T91" i="4"/>
  <c r="L135" i="4"/>
  <c r="M101" i="4"/>
  <c r="P132" i="4"/>
  <c r="E100" i="4"/>
  <c r="E91" i="4"/>
  <c r="O134" i="4"/>
  <c r="M119" i="4"/>
  <c r="H120" i="4"/>
  <c r="L136" i="4"/>
  <c r="I85" i="4"/>
  <c r="G94" i="4"/>
  <c r="M95" i="4"/>
  <c r="M105" i="4"/>
  <c r="M131" i="4"/>
  <c r="S130" i="4"/>
  <c r="E137" i="4"/>
  <c r="J139" i="4"/>
  <c r="J124" i="4"/>
  <c r="R134" i="4"/>
  <c r="G124" i="4"/>
  <c r="R89" i="4"/>
  <c r="P141" i="4"/>
  <c r="E135" i="4"/>
  <c r="L105" i="4"/>
  <c r="R94" i="4"/>
  <c r="I131" i="4"/>
  <c r="J118" i="4"/>
  <c r="O92" i="4"/>
  <c r="T124" i="4"/>
  <c r="M121" i="4"/>
  <c r="T87" i="4"/>
  <c r="T127" i="4"/>
  <c r="B67" i="4"/>
  <c r="R78" i="4"/>
  <c r="K91" i="4"/>
  <c r="M84" i="4"/>
  <c r="E85" i="4"/>
  <c r="K29" i="7"/>
  <c r="S145" i="4"/>
  <c r="O132" i="4"/>
  <c r="N109" i="4"/>
  <c r="T85" i="4"/>
  <c r="E122" i="4"/>
  <c r="P122" i="4"/>
  <c r="M78" i="4"/>
  <c r="H78" i="4"/>
  <c r="F126" i="4"/>
  <c r="R122" i="4"/>
  <c r="M144" i="4"/>
  <c r="G137" i="4"/>
  <c r="J125" i="4"/>
  <c r="H109" i="4"/>
  <c r="J101" i="4"/>
  <c r="M91" i="4"/>
  <c r="H113" i="4"/>
  <c r="S132" i="4"/>
  <c r="K109" i="4"/>
  <c r="J138" i="4"/>
  <c r="J105" i="4"/>
  <c r="E95" i="4"/>
  <c r="K93" i="4"/>
  <c r="B58" i="4"/>
  <c r="H84" i="4"/>
  <c r="N106" i="4"/>
  <c r="S87" i="4"/>
  <c r="N103" i="4"/>
  <c r="E81" i="4"/>
  <c r="H131" i="4"/>
  <c r="N86" i="4"/>
  <c r="H143" i="4"/>
  <c r="E83" i="4"/>
  <c r="O116" i="4"/>
  <c r="G130" i="4"/>
  <c r="G85" i="4"/>
  <c r="T135" i="4"/>
  <c r="T105" i="4"/>
  <c r="O122" i="4"/>
  <c r="I107" i="4"/>
  <c r="M139" i="4"/>
  <c r="T95" i="4"/>
  <c r="E119" i="4"/>
  <c r="K102" i="4"/>
  <c r="O119" i="4"/>
  <c r="L88" i="4"/>
  <c r="T96" i="4"/>
  <c r="L80" i="4"/>
  <c r="G134" i="4"/>
  <c r="J135" i="4"/>
  <c r="T79" i="4"/>
  <c r="T107" i="4"/>
  <c r="I100" i="4"/>
  <c r="K119" i="4"/>
  <c r="O103" i="4"/>
  <c r="H130" i="4"/>
  <c r="I119" i="4"/>
  <c r="R84" i="4"/>
  <c r="N129" i="4"/>
  <c r="O127" i="4"/>
  <c r="H133" i="4"/>
  <c r="E93" i="4"/>
  <c r="G90" i="4"/>
  <c r="N79" i="4"/>
  <c r="E141" i="4"/>
  <c r="N80" i="4"/>
  <c r="R142" i="4"/>
  <c r="R101" i="4"/>
  <c r="J122" i="4"/>
  <c r="M100" i="4"/>
  <c r="T116" i="4"/>
  <c r="G86" i="4"/>
  <c r="F125" i="4"/>
  <c r="E142" i="4"/>
  <c r="S133" i="4"/>
  <c r="G139" i="4"/>
  <c r="M108" i="4"/>
  <c r="H106" i="4"/>
  <c r="F136" i="4"/>
  <c r="J131" i="4"/>
  <c r="T118" i="4"/>
  <c r="F119" i="4"/>
  <c r="M93" i="4"/>
  <c r="J95" i="4"/>
  <c r="E124" i="4"/>
  <c r="R92" i="4"/>
  <c r="M103" i="4"/>
  <c r="O136" i="4"/>
  <c r="N121" i="4"/>
  <c r="O99" i="4"/>
  <c r="M118" i="4"/>
  <c r="N96" i="4"/>
  <c r="T81" i="4"/>
  <c r="F144" i="4"/>
  <c r="T129" i="4"/>
  <c r="R96" i="4"/>
  <c r="J79" i="4"/>
  <c r="G133" i="4"/>
  <c r="R130" i="4"/>
  <c r="P138" i="4"/>
  <c r="E144" i="4"/>
  <c r="L78" i="4"/>
  <c r="H144" i="4"/>
  <c r="K85" i="4"/>
  <c r="O79" i="4"/>
  <c r="E120" i="4"/>
  <c r="H96" i="4"/>
  <c r="R125" i="4"/>
  <c r="L118" i="4"/>
  <c r="L103" i="4"/>
  <c r="J107" i="4"/>
  <c r="R114" i="4"/>
  <c r="T113" i="4"/>
  <c r="P85" i="4"/>
  <c r="S138" i="4"/>
  <c r="R106" i="4"/>
  <c r="B62" i="4"/>
  <c r="J128" i="4"/>
  <c r="H108" i="4"/>
  <c r="T131" i="4"/>
  <c r="N140" i="4"/>
  <c r="K110" i="4"/>
  <c r="N139" i="4"/>
  <c r="J117" i="4"/>
  <c r="S108" i="4"/>
  <c r="E131" i="4"/>
  <c r="J115" i="4"/>
  <c r="F98" i="4"/>
  <c r="T126" i="4"/>
  <c r="H87" i="4"/>
  <c r="P88" i="4"/>
  <c r="E98" i="4"/>
  <c r="P107" i="4"/>
  <c r="J86" i="4"/>
  <c r="J84" i="4"/>
  <c r="E94" i="4"/>
  <c r="T92" i="4"/>
  <c r="K141" i="4"/>
  <c r="I117" i="4"/>
  <c r="N116" i="4"/>
  <c r="T128" i="4"/>
  <c r="K116" i="4"/>
  <c r="O124" i="4"/>
  <c r="E114" i="4"/>
  <c r="R137" i="4"/>
  <c r="M124" i="4"/>
  <c r="R108" i="4"/>
  <c r="O87" i="4"/>
  <c r="L138" i="4"/>
  <c r="R85" i="4"/>
  <c r="I97" i="4"/>
  <c r="N84" i="4"/>
  <c r="O140" i="4"/>
  <c r="F131" i="4"/>
  <c r="G115" i="4"/>
  <c r="O143" i="4"/>
  <c r="H134" i="4"/>
  <c r="P131" i="4"/>
  <c r="T84" i="4"/>
  <c r="E99" i="4"/>
  <c r="O100" i="4"/>
  <c r="J145" i="4"/>
  <c r="J144" i="4"/>
  <c r="I101" i="4"/>
  <c r="T104" i="4"/>
  <c r="K133" i="4"/>
  <c r="S122" i="4"/>
  <c r="K142" i="4"/>
  <c r="O145" i="4"/>
  <c r="K126" i="4"/>
  <c r="N130" i="4"/>
  <c r="P101" i="4"/>
  <c r="J134" i="4"/>
  <c r="L119" i="4"/>
  <c r="M104" i="4"/>
  <c r="L96" i="4"/>
  <c r="P145" i="4"/>
  <c r="O141" i="4"/>
  <c r="H115" i="4"/>
  <c r="K117" i="4"/>
  <c r="N122" i="4"/>
  <c r="S82" i="4"/>
  <c r="F106" i="4"/>
  <c r="F85" i="4"/>
  <c r="B48" i="4"/>
  <c r="B22" i="4" l="1"/>
  <c r="B9" i="4"/>
  <c r="B40" i="4"/>
  <c r="B32" i="4"/>
  <c r="B19" i="4"/>
  <c r="B26" i="4"/>
  <c r="B39" i="4"/>
  <c r="B20" i="4"/>
  <c r="B12" i="4"/>
  <c r="B34" i="4"/>
  <c r="B25" i="4"/>
  <c r="B16" i="4"/>
  <c r="B38" i="4"/>
  <c r="B30" i="4"/>
  <c r="B8" i="4"/>
  <c r="B13" i="4"/>
  <c r="B11" i="4"/>
  <c r="B17" i="4"/>
  <c r="B10" i="4"/>
  <c r="B21" i="4"/>
  <c r="B15" i="4"/>
  <c r="B33" i="4"/>
  <c r="B27" i="4"/>
  <c r="B31" i="4"/>
  <c r="B29" i="4"/>
  <c r="B23" i="4"/>
  <c r="B28" i="4"/>
  <c r="B18" i="4"/>
  <c r="B24" i="4"/>
  <c r="B14" i="4"/>
  <c r="B36" i="4"/>
  <c r="B37" i="4"/>
  <c r="B35" i="4"/>
</calcChain>
</file>

<file path=xl/sharedStrings.xml><?xml version="1.0" encoding="utf-8"?>
<sst xmlns="http://schemas.openxmlformats.org/spreadsheetml/2006/main" count="7541" uniqueCount="886">
  <si>
    <t>FUNNEL RACE:
POSITION</t>
  </si>
  <si>
    <t>POINTS
AWARDED</t>
  </si>
  <si>
    <t>BLOCK PUSHING:
POSITION</t>
  </si>
  <si>
    <t>RELAY:
POSITION</t>
  </si>
  <si>
    <t>UNDERWATER RACE:
POSITION</t>
  </si>
  <si>
    <t>FINAL POSITION</t>
  </si>
  <si>
    <t>TOTAL POINTS</t>
  </si>
  <si>
    <t>GOLD MEDALS</t>
  </si>
  <si>
    <t>SILVER MEDALS</t>
  </si>
  <si>
    <t>BRONZE MEDALS</t>
  </si>
  <si>
    <t>BOTTOM 3</t>
  </si>
  <si>
    <t>CHOCOLATIERS</t>
  </si>
  <si>
    <t>CRAZY CAT'S EYES</t>
  </si>
  <si>
    <t>BALLS OF CHAOS</t>
  </si>
  <si>
    <t>GREEN DUCKS</t>
  </si>
  <si>
    <t>HAZERS</t>
  </si>
  <si>
    <t>INDIGO STARS</t>
  </si>
  <si>
    <t>TEAM GALACTIC</t>
  </si>
  <si>
    <t>JUNGLE JUMPERS</t>
  </si>
  <si>
    <t>MELLOW YELLOW</t>
  </si>
  <si>
    <t>MIDNIGHT WISPS</t>
  </si>
  <si>
    <t>OCEANICS</t>
  </si>
  <si>
    <t>O'RANGERS</t>
  </si>
  <si>
    <t>RASPBERRY RACERS</t>
  </si>
  <si>
    <t>SAVAGE SPEEDERS</t>
  </si>
  <si>
    <t>PINKIES</t>
  </si>
  <si>
    <t>THUNDERBOLTS</t>
  </si>
  <si>
    <t>ANARCHY</t>
  </si>
  <si>
    <t>TUMULT</t>
  </si>
  <si>
    <t>CLUTTER</t>
  </si>
  <si>
    <t>SNARL</t>
  </si>
  <si>
    <t>QUALIFIERS:
POINTS</t>
  </si>
  <si>
    <t>#1</t>
  </si>
  <si>
    <t>#2</t>
  </si>
  <si>
    <t>#3</t>
  </si>
  <si>
    <t>PREVIOUS WINNER</t>
  </si>
  <si>
    <t>ML RECORD</t>
  </si>
  <si>
    <t>#4</t>
  </si>
  <si>
    <t>FUNNEL RACE:
TIME/SCORE</t>
  </si>
  <si>
    <t>BLOCK PUSHING:
TIME/SCORE</t>
  </si>
  <si>
    <t>RELAY:
TIME/SCORE</t>
  </si>
  <si>
    <t>UNDERWATER RACE:
TIME/SCORE</t>
  </si>
  <si>
    <t>CHOC</t>
  </si>
  <si>
    <t>COCOA</t>
  </si>
  <si>
    <t>MOCHA</t>
  </si>
  <si>
    <t>BONBON</t>
  </si>
  <si>
    <t>RED EYE</t>
  </si>
  <si>
    <t>YELLOW EYE</t>
  </si>
  <si>
    <t>GREEN EYE</t>
  </si>
  <si>
    <t>BLUE EYE</t>
  </si>
  <si>
    <t>MALLARD</t>
  </si>
  <si>
    <t>BILLY</t>
  </si>
  <si>
    <t>QUACKY</t>
  </si>
  <si>
    <t>DUCKY</t>
  </si>
  <si>
    <t>COSMO</t>
  </si>
  <si>
    <t>STARRY</t>
  </si>
  <si>
    <t>ASTRON</t>
  </si>
  <si>
    <t>PULSAR</t>
  </si>
  <si>
    <t>HAZY</t>
  </si>
  <si>
    <t>SMOGGY</t>
  </si>
  <si>
    <t>FOGGY</t>
  </si>
  <si>
    <t>MISTY</t>
  </si>
  <si>
    <t>BINGO</t>
  </si>
  <si>
    <t>DIEGO</t>
  </si>
  <si>
    <t>INDIE</t>
  </si>
  <si>
    <t>GOGO</t>
  </si>
  <si>
    <t>JUMP</t>
  </si>
  <si>
    <t>HOP</t>
  </si>
  <si>
    <t>LEAP</t>
  </si>
  <si>
    <t>SKIP</t>
  </si>
  <si>
    <t>YELLOW</t>
  </si>
  <si>
    <t>YELLEY</t>
  </si>
  <si>
    <t>YELLAH</t>
  </si>
  <si>
    <t>YELLUP</t>
  </si>
  <si>
    <t>WISPY</t>
  </si>
  <si>
    <t>WESPY</t>
  </si>
  <si>
    <t>WOSPY</t>
  </si>
  <si>
    <t>WUSPY</t>
  </si>
  <si>
    <t>AQUA</t>
  </si>
  <si>
    <t>SEA</t>
  </si>
  <si>
    <t>SHORE</t>
  </si>
  <si>
    <t>OCEAN</t>
  </si>
  <si>
    <t>KINNOWIN</t>
  </si>
  <si>
    <t>CLEMENTIN</t>
  </si>
  <si>
    <t>MANDARIN</t>
  </si>
  <si>
    <t>TANGERIN</t>
  </si>
  <si>
    <t>PINKY ROSA</t>
  </si>
  <si>
    <t>PINKY WINKY</t>
  </si>
  <si>
    <t>PINKY DINK</t>
  </si>
  <si>
    <t>PINKY TOE</t>
  </si>
  <si>
    <t>RAZZY</t>
  </si>
  <si>
    <t>RIZZY</t>
  </si>
  <si>
    <t>ROZZY</t>
  </si>
  <si>
    <t>SPEEDY</t>
  </si>
  <si>
    <t>RAPIDLY</t>
  </si>
  <si>
    <t>SWIFTY</t>
  </si>
  <si>
    <t>WHIZZY</t>
  </si>
  <si>
    <t>THUNDER</t>
  </si>
  <si>
    <t>LIGHTNING</t>
  </si>
  <si>
    <t>BOLT</t>
  </si>
  <si>
    <t>SHOCK</t>
  </si>
  <si>
    <t>#5</t>
  </si>
  <si>
    <t>#6</t>
  </si>
  <si>
    <t>#7</t>
  </si>
  <si>
    <t>#11</t>
  </si>
  <si>
    <t>#9</t>
  </si>
  <si>
    <t>#20</t>
  </si>
  <si>
    <t>#10</t>
  </si>
  <si>
    <t>#19</t>
  </si>
  <si>
    <t>REZZY</t>
  </si>
  <si>
    <t>JAWBREAKERS</t>
  </si>
  <si>
    <t>KOBALTS</t>
  </si>
  <si>
    <t>LIMERS</t>
  </si>
  <si>
    <t>TEAM MOMO</t>
  </si>
  <si>
    <t>TEAM PRIMARY</t>
  </si>
  <si>
    <t>ROJO ROLLERS</t>
  </si>
  <si>
    <t>SNOWBALLS</t>
  </si>
  <si>
    <t>SHINING SWARM</t>
  </si>
  <si>
    <t>MNW</t>
  </si>
  <si>
    <t>ORANGIN</t>
  </si>
  <si>
    <t>#14</t>
  </si>
  <si>
    <t>CANDY</t>
  </si>
  <si>
    <t>TAFFY</t>
  </si>
  <si>
    <t>SUGAR</t>
  </si>
  <si>
    <t>SWEET</t>
  </si>
  <si>
    <t>#18</t>
  </si>
  <si>
    <t>AZURE</t>
  </si>
  <si>
    <t>MEEPO</t>
  </si>
  <si>
    <t>GNOME</t>
  </si>
  <si>
    <t>CERULEAN</t>
  </si>
  <si>
    <t>#12</t>
  </si>
  <si>
    <t>SUBLIME</t>
  </si>
  <si>
    <t>LEMONLIME</t>
  </si>
  <si>
    <t>GOOLIME</t>
  </si>
  <si>
    <t>SLIMELIME</t>
  </si>
  <si>
    <t>#8</t>
  </si>
  <si>
    <t>MO</t>
  </si>
  <si>
    <t>MOMO</t>
  </si>
  <si>
    <t>MOMOMOMO</t>
  </si>
  <si>
    <t>MOMOMO</t>
  </si>
  <si>
    <t>#17</t>
  </si>
  <si>
    <t>MARY</t>
  </si>
  <si>
    <t>PRIM</t>
  </si>
  <si>
    <t>RIMA</t>
  </si>
  <si>
    <t>IMAR</t>
  </si>
  <si>
    <t>ROJO UNO</t>
  </si>
  <si>
    <t>ROJO DOS</t>
  </si>
  <si>
    <t>ROJO TRES</t>
  </si>
  <si>
    <t>#13</t>
  </si>
  <si>
    <t>#15</t>
  </si>
  <si>
    <t>SNOWFLAKE</t>
  </si>
  <si>
    <t>SNOW</t>
  </si>
  <si>
    <t>SNOWY</t>
  </si>
  <si>
    <t>SNOWSTORM</t>
  </si>
  <si>
    <t>#16</t>
  </si>
  <si>
    <t>SHINY</t>
  </si>
  <si>
    <t>SPARKLE</t>
  </si>
  <si>
    <t>SHIMMER</t>
  </si>
  <si>
    <t>STERLING</t>
  </si>
  <si>
    <t>TIME/SCORE:
HEATS</t>
  </si>
  <si>
    <t>TIME/SCORE:
SEMIS</t>
  </si>
  <si>
    <t>N/A</t>
  </si>
  <si>
    <t>JMP</t>
  </si>
  <si>
    <t>ORG</t>
  </si>
  <si>
    <t>DNF</t>
  </si>
  <si>
    <t>PINKY PANTHER</t>
  </si>
  <si>
    <t>PRI</t>
  </si>
  <si>
    <t>(02:19.35)†</t>
  </si>
  <si>
    <t>BALANCING:
POSITION</t>
  </si>
  <si>
    <t>BALANCING:
TIME/SCORE</t>
  </si>
  <si>
    <t>GRAVITRAX SLALOM:
POSITION</t>
  </si>
  <si>
    <t>GRAVITRAX SLALOM:
TIME/SCORE</t>
  </si>
  <si>
    <t>RRL</t>
  </si>
  <si>
    <t>NEW RECORD?</t>
  </si>
  <si>
    <t>HAZ</t>
  </si>
  <si>
    <t>HEAT PROGRESSION</t>
  </si>
  <si>
    <t>1B*</t>
  </si>
  <si>
    <t>1--</t>
  </si>
  <si>
    <t>2--</t>
  </si>
  <si>
    <t>3B-</t>
  </si>
  <si>
    <t>1A*</t>
  </si>
  <si>
    <t>4--</t>
  </si>
  <si>
    <t>3--</t>
  </si>
  <si>
    <t>2B-</t>
  </si>
  <si>
    <t>2A-</t>
  </si>
  <si>
    <t>4B*</t>
  </si>
  <si>
    <t>3A-</t>
  </si>
  <si>
    <t>1-*</t>
  </si>
  <si>
    <t>2-*</t>
  </si>
  <si>
    <t>3A*</t>
  </si>
  <si>
    <t>3B*</t>
  </si>
  <si>
    <t>4B-</t>
  </si>
  <si>
    <t>2B*</t>
  </si>
  <si>
    <t>4A-</t>
  </si>
  <si>
    <t>1B-</t>
  </si>
  <si>
    <t>5 METER SPRINT:
POSITION</t>
  </si>
  <si>
    <t>5 METER SPRINT:
TIME/SCORE</t>
  </si>
  <si>
    <t>MYL</t>
  </si>
  <si>
    <t>(???)††</t>
  </si>
  <si>
    <t>1A-</t>
  </si>
  <si>
    <t>2A*</t>
  </si>
  <si>
    <t>RELAY RACE:
POSITION</t>
  </si>
  <si>
    <t>RELAY RACE:
TIME/SCORE</t>
  </si>
  <si>
    <t>4A*</t>
  </si>
  <si>
    <t>SPD</t>
  </si>
  <si>
    <t>DSQ</t>
  </si>
  <si>
    <t>TIME/SCORE:
1ST ATTEMPT</t>
  </si>
  <si>
    <t>TIME/SCORE:
2ND ATTEMPT</t>
  </si>
  <si>
    <t>SUMMER BIATHLON:
POSITION</t>
  </si>
  <si>
    <t>SUMMER BIATHLON:
TIME/SCORE</t>
  </si>
  <si>
    <t>§</t>
  </si>
  <si>
    <t>HUBELINO MAZE:
POSITION</t>
  </si>
  <si>
    <t>HUBELINO MAZE:
TIME/SCORE</t>
  </si>
  <si>
    <t>DIRT RACE:
POSITION</t>
  </si>
  <si>
    <t>DIRT RACE:
TIME/SCORE</t>
  </si>
  <si>
    <t>RAFTING:
POSITION</t>
  </si>
  <si>
    <t>RAFTING:
TIME/SCORE</t>
  </si>
  <si>
    <t>ELIMINATION RACE:
POSITION</t>
  </si>
  <si>
    <t>ELIMINATION RACE:
TIME/SCORE</t>
  </si>
  <si>
    <t>SURFING:
POSITION</t>
  </si>
  <si>
    <t>SURFING:
TIME/SCORE</t>
  </si>
  <si>
    <t>COLLISION:
POSITION</t>
  </si>
  <si>
    <t>VS GROUP TM #1</t>
  </si>
  <si>
    <t>VS GROUP TM #2</t>
  </si>
  <si>
    <t>VS GROUP TM #3</t>
  </si>
  <si>
    <t>VS GROUP TM #4</t>
  </si>
  <si>
    <t>KNOCKOUT ROUND SCORES</t>
  </si>
  <si>
    <t>SAND RALLY:
POSITION</t>
  </si>
  <si>
    <t>SAND RALLY:
TIME/SCORE</t>
  </si>
  <si>
    <t>HURDLES RACE:
POSITION</t>
  </si>
  <si>
    <t>HURDLES RACE:
TIME/SCORE</t>
  </si>
  <si>
    <t>GAL</t>
  </si>
  <si>
    <t>QUASAR</t>
  </si>
  <si>
    <t>VELOCITY</t>
  </si>
  <si>
    <t>SHS</t>
  </si>
  <si>
    <t>---</t>
  </si>
  <si>
    <t>1 - 0</t>
  </si>
  <si>
    <t>0 - 0</t>
  </si>
  <si>
    <t>1 - 2</t>
  </si>
  <si>
    <t>UNDERWATER RACE</t>
  </si>
  <si>
    <t>X</t>
  </si>
  <si>
    <t>FUNNEL</t>
  </si>
  <si>
    <t>BALANCING</t>
  </si>
  <si>
    <t>GRAVITRAX SLALOM</t>
  </si>
  <si>
    <t>5 METER SPRINT</t>
  </si>
  <si>
    <t>RELAY</t>
  </si>
  <si>
    <t>BLOCK PUSHING</t>
  </si>
  <si>
    <t>SUMMER BIATHLON</t>
  </si>
  <si>
    <t>HURDLES</t>
  </si>
  <si>
    <t>HUBELINO MAZE</t>
  </si>
  <si>
    <t>DIRT</t>
  </si>
  <si>
    <t>RAFTING</t>
  </si>
  <si>
    <t>ELIMINATION</t>
  </si>
  <si>
    <t>SURFING</t>
  </si>
  <si>
    <t>COLLISION</t>
  </si>
  <si>
    <t>SAND</t>
  </si>
  <si>
    <t>TOTAL</t>
  </si>
  <si>
    <t>EVENT #</t>
  </si>
  <si>
    <t>ACTIVATE?</t>
  </si>
  <si>
    <t>TEAM</t>
  </si>
  <si>
    <t>TITLE</t>
  </si>
  <si>
    <t>ML YEAR:</t>
  </si>
  <si>
    <t>MINTY MANIACS</t>
  </si>
  <si>
    <t>QUICKSILVERS</t>
  </si>
  <si>
    <t>EVENT RANKING</t>
  </si>
  <si>
    <t>POINTS IN EVENT</t>
  </si>
  <si>
    <t>-</t>
  </si>
  <si>
    <t>HIDDEN IN LOOKUP?</t>
  </si>
  <si>
    <t xml:space="preserve">1:14.40	</t>
  </si>
  <si>
    <t>39.61+02.00</t>
  </si>
  <si>
    <t>38.21+02.00</t>
  </si>
  <si>
    <t>40.53+02.00</t>
  </si>
  <si>
    <t>16.66;23.92;DNF 1</t>
  </si>
  <si>
    <t>21.92;25.17;25.89;25.08;19.69;DNF 2</t>
  </si>
  <si>
    <t>21.87;21.86;20.22;DNF 1;20.64;DNF 1</t>
  </si>
  <si>
    <t>19.91;23.26;20.08;23.82;26.43</t>
  </si>
  <si>
    <t>21.90;DNF 1;20.39;DNF 2</t>
  </si>
  <si>
    <t>19.78;20.98;25.84;16.08;25.36;21.95</t>
  </si>
  <si>
    <t>20.98;25.14</t>
  </si>
  <si>
    <t>22.71;21.38</t>
  </si>
  <si>
    <t>23.81;16.80</t>
  </si>
  <si>
    <t>20.72;18.55;23.91</t>
  </si>
  <si>
    <t>25.19;24.96;20.00</t>
  </si>
  <si>
    <t>23.66;24.08;24.23</t>
  </si>
  <si>
    <t>20.31;20.71;23.27</t>
  </si>
  <si>
    <t>20.99;24.34;22.26</t>
  </si>
  <si>
    <t>19.71;23.03;22.59</t>
  </si>
  <si>
    <t>23.94;19.79;17.33</t>
  </si>
  <si>
    <t>22.89;22.24;25.95</t>
  </si>
  <si>
    <t>21.79;DNF 2</t>
  </si>
  <si>
    <t>20.42;DNF 1</t>
  </si>
  <si>
    <t>1 (3) - (0) 1; 1 - 0; 2 - 1</t>
  </si>
  <si>
    <t>GROUP ROUND POINTS</t>
  </si>
  <si>
    <t>2 - 2</t>
  </si>
  <si>
    <t>2 - 1</t>
  </si>
  <si>
    <t>4 - 1</t>
  </si>
  <si>
    <t>1 - 3</t>
  </si>
  <si>
    <t>3 - 1</t>
  </si>
  <si>
    <t>2 - 3</t>
  </si>
  <si>
    <t>1 - 4</t>
  </si>
  <si>
    <t>3 - 2</t>
  </si>
  <si>
    <t>A--</t>
  </si>
  <si>
    <t>B--</t>
  </si>
  <si>
    <t>BC-</t>
  </si>
  <si>
    <t>BA2</t>
  </si>
  <si>
    <t>3 - 3</t>
  </si>
  <si>
    <t>4 - 2</t>
  </si>
  <si>
    <t>3 - 4</t>
  </si>
  <si>
    <t>2 - 4</t>
  </si>
  <si>
    <t>4 - 3</t>
  </si>
  <si>
    <t>1 - 1</t>
  </si>
  <si>
    <t>2 - 0</t>
  </si>
  <si>
    <t>0 - 2</t>
  </si>
  <si>
    <t>AB4</t>
  </si>
  <si>
    <t>AD1</t>
  </si>
  <si>
    <t>C--</t>
  </si>
  <si>
    <t>CB-</t>
  </si>
  <si>
    <t>CD-</t>
  </si>
  <si>
    <t>D--</t>
  </si>
  <si>
    <t>DA-</t>
  </si>
  <si>
    <t>DC3</t>
  </si>
  <si>
    <t>1 (2) - (1) 1; 3 - 2; 2 - 3</t>
  </si>
  <si>
    <t>3 - 1; 2 - 3; 1 - 2</t>
  </si>
  <si>
    <t>3 (0) - (2) 3</t>
  </si>
  <si>
    <t>3 (2) - (0) 3; 1 - 2; 2 - 1</t>
  </si>
  <si>
    <t>4 - 1; 2 - 1; 3 - 2</t>
  </si>
  <si>
    <t>1 (1) - (2) 1</t>
  </si>
  <si>
    <t>5 - 1</t>
  </si>
  <si>
    <t>SCORE:
1ST ATTEMPT</t>
  </si>
  <si>
    <t>BONUS TIME:
1ST ATTEMPT</t>
  </si>
  <si>
    <t>SCORE:
2ND ATTEMPT</t>
  </si>
  <si>
    <t>BONUS TIME:
2ND ATTEMPT</t>
  </si>
  <si>
    <t>BAY</t>
  </si>
  <si>
    <t>PLAYER</t>
  </si>
  <si>
    <t>SEARCH TEAM:</t>
  </si>
  <si>
    <t>TEAM SHOWN:</t>
  </si>
  <si>
    <t>EVENT TYPE?</t>
  </si>
  <si>
    <t/>
  </si>
  <si>
    <t>INDIVIDUAL</t>
  </si>
  <si>
    <t>ARYP</t>
  </si>
  <si>
    <t>PNK</t>
  </si>
  <si>
    <t>SAND RACE:
POSITION</t>
  </si>
  <si>
    <t>SAND RACE:
TIME/SCORE</t>
  </si>
  <si>
    <t>LONG JUMP:
POSITION</t>
  </si>
  <si>
    <t>LONG JUMP:
TIME/SCORE</t>
  </si>
  <si>
    <t>TIME/SCORE:
HEATS ATTEMPTS</t>
  </si>
  <si>
    <t>TIME/SCORE:
FINALS ATTEMPTS</t>
  </si>
  <si>
    <t>TIME/SCORE:
SEMIS ATTEMPTS</t>
  </si>
  <si>
    <t>HIGH JUMP:
POSITION</t>
  </si>
  <si>
    <t>HIGH JUMP:
JUMP ATTEMPTS</t>
  </si>
  <si>
    <t>HIGH JUMP:
TIME/SCORE</t>
  </si>
  <si>
    <t>STEEPLECHASE:
POSITION</t>
  </si>
  <si>
    <t>STEEPLECHASE:
TIME/SCORE</t>
  </si>
  <si>
    <t>ARCHERY:
POSITION</t>
  </si>
  <si>
    <t>ARCHERY:
TIME/SCORE</t>
  </si>
  <si>
    <t>LONG JUMP</t>
  </si>
  <si>
    <t>HIGH JUMP</t>
  </si>
  <si>
    <t>STEEPLECHASE</t>
  </si>
  <si>
    <t>ARCHERY</t>
  </si>
  <si>
    <t>ARGENT</t>
  </si>
  <si>
    <t>MERCURIAL</t>
  </si>
  <si>
    <t>QUIX</t>
  </si>
  <si>
    <t>BOLTA</t>
  </si>
  <si>
    <t>BOLTO</t>
  </si>
  <si>
    <t>BOLTU</t>
  </si>
  <si>
    <t>BOLTY</t>
  </si>
  <si>
    <t>SILVERY</t>
  </si>
  <si>
    <t>O;O;O;O;XXX</t>
  </si>
  <si>
    <t>XO;O;O;O;XXX</t>
  </si>
  <si>
    <t>XO;O;XO;XXO;XXX</t>
  </si>
  <si>
    <t>XXO;O;XO;XO;XXX</t>
  </si>
  <si>
    <t>O;O;O;XXX</t>
  </si>
  <si>
    <t>O;O;XO;XXX</t>
  </si>
  <si>
    <t>O;XO;O;XXX</t>
  </si>
  <si>
    <t>O;O;XXX</t>
  </si>
  <si>
    <t>O;XO;XXX</t>
  </si>
  <si>
    <t>O;O;O;O;O;O;O;XXX</t>
  </si>
  <si>
    <t xml:space="preserve">O;O;XXO;O;O;XXX </t>
  </si>
  <si>
    <t xml:space="preserve">O;O;XO;O;O;XXX  </t>
  </si>
  <si>
    <t>O;O;O;O;O;XO;XXX</t>
  </si>
  <si>
    <t xml:space="preserve">O;O;O;XO;O;XXX  </t>
  </si>
  <si>
    <t>XO;O;O;O;XXO;O;XXX</t>
  </si>
  <si>
    <t>O;O;XO;O;O;XO;XXX</t>
  </si>
  <si>
    <t>MIMO</t>
  </si>
  <si>
    <t>DNS</t>
  </si>
  <si>
    <t>(04.698)†††</t>
  </si>
  <si>
    <t xml:space="preserve">    </t>
  </si>
  <si>
    <t xml:space="preserve">         </t>
  </si>
  <si>
    <t xml:space="preserve">          </t>
  </si>
  <si>
    <t>TBS</t>
  </si>
  <si>
    <t>OCN</t>
  </si>
  <si>
    <t>75.1;67.7</t>
  </si>
  <si>
    <t>63.5;82.6</t>
  </si>
  <si>
    <t>53.0;77.0</t>
  </si>
  <si>
    <t>69.9;66.8</t>
  </si>
  <si>
    <t>58.1;80.5</t>
  </si>
  <si>
    <t>46.8;69.1</t>
  </si>
  <si>
    <t>80.0;53.1</t>
  </si>
  <si>
    <t>65.6;40.6</t>
  </si>
  <si>
    <t>74.5;55.0</t>
  </si>
  <si>
    <t>73.6;73.9</t>
  </si>
  <si>
    <t>57.7;73.6</t>
  </si>
  <si>
    <t>64.9;65.6</t>
  </si>
  <si>
    <t>68.6;68.1;56.9;67.2</t>
  </si>
  <si>
    <t>53.9;64.7;56.8;63.5</t>
  </si>
  <si>
    <t>69.7;46.0;INVD;70.5</t>
  </si>
  <si>
    <t>50.7;55.8;50.3;51.6</t>
  </si>
  <si>
    <t>61.9;60.5;66.1;49.8</t>
  </si>
  <si>
    <t>50.8;66.6;71.0;57.7</t>
  </si>
  <si>
    <t>63.7;57.0;66.7;60.2</t>
  </si>
  <si>
    <t>62.0;53.2;60.5;68.6</t>
  </si>
  <si>
    <t>52.8;53.9;57.3;69.6</t>
  </si>
  <si>
    <t>58.9;65.1;60.0;62.6</t>
  </si>
  <si>
    <t>56.7;63.6;60.4;54.4</t>
  </si>
  <si>
    <t>51.4;57.3;47.6;60.2</t>
  </si>
  <si>
    <t>69.1;57.7;61.9;61.2</t>
  </si>
  <si>
    <t>64.0;69.6;80.1;76.7</t>
  </si>
  <si>
    <t>62.5;60.7;63.6;51.0</t>
  </si>
  <si>
    <t>48.6;INVD;74.5;71.5</t>
  </si>
  <si>
    <t>WATER</t>
  </si>
  <si>
    <t>10 METER SPRINT</t>
  </si>
  <si>
    <t>TEAM PURSUIT</t>
  </si>
  <si>
    <t>PRECISION SLALOM</t>
  </si>
  <si>
    <t>DIVING</t>
  </si>
  <si>
    <t>POINTS
ADJUSTED</t>
  </si>
  <si>
    <t>WATER RACE:
POSITION</t>
  </si>
  <si>
    <t>WATER RACE:
TIME/SCORE</t>
  </si>
  <si>
    <t>10 METER SPRINT:
POSITION</t>
  </si>
  <si>
    <t>10 METER SPRINT:
TIME/SCORE</t>
  </si>
  <si>
    <t>TEAM PURSUIT:
POSITION</t>
  </si>
  <si>
    <t>VS 1ST ROUND TEAM</t>
  </si>
  <si>
    <t>VS 2ND ROUND TEAM</t>
  </si>
  <si>
    <t>VS SEMIS TEAM</t>
  </si>
  <si>
    <t>TEAM PURSUIT:
TIME/SCORE</t>
  </si>
  <si>
    <t>PRECISION SLALOM:
POSITION</t>
  </si>
  <si>
    <t>PRECISION SLALOM:
TIME/SCORE</t>
  </si>
  <si>
    <t>DIVING:
POSITION</t>
  </si>
  <si>
    <t>SCORE:
1ST CONTACT</t>
  </si>
  <si>
    <t>SCORE:
2ND CONTACT</t>
  </si>
  <si>
    <t>BONUS TIME</t>
  </si>
  <si>
    <t>DIVING:
TIME/SCORE</t>
  </si>
  <si>
    <t>HURDLES:
POSITION</t>
  </si>
  <si>
    <t>HURDLES:
TIME/SCORE</t>
  </si>
  <si>
    <t>(???)†</t>
  </si>
  <si>
    <t>TIDBIT</t>
  </si>
  <si>
    <t>MOUTHFUL</t>
  </si>
  <si>
    <t>TONGUE TWISTER</t>
  </si>
  <si>
    <t>4-!</t>
  </si>
  <si>
    <t>4-*</t>
  </si>
  <si>
    <t>3-*</t>
  </si>
  <si>
    <t>2-!</t>
  </si>
  <si>
    <t>1-!</t>
  </si>
  <si>
    <t>3-!</t>
  </si>
  <si>
    <t>ROYAL</t>
  </si>
  <si>
    <t>DODGER</t>
  </si>
  <si>
    <t>TURTLE SLIDERS</t>
  </si>
  <si>
    <t>BLACK JACKS</t>
  </si>
  <si>
    <t>BUMBLEBEES</t>
  </si>
  <si>
    <t>GLIDING GLACIERS</t>
  </si>
  <si>
    <t>HORNETS</t>
  </si>
  <si>
    <t>TEAM PLASMA</t>
  </si>
  <si>
    <t>GOLDEN ORBS</t>
  </si>
  <si>
    <t>A</t>
  </si>
  <si>
    <t>H</t>
  </si>
  <si>
    <t xml:space="preserve">DSQ  </t>
  </si>
  <si>
    <t>JELLIME</t>
  </si>
  <si>
    <t xml:space="preserve">     DNF</t>
  </si>
  <si>
    <t xml:space="preserve">     DSQ</t>
  </si>
  <si>
    <t xml:space="preserve">  </t>
  </si>
  <si>
    <t>0 - 3</t>
  </si>
  <si>
    <t>3 - 0</t>
  </si>
  <si>
    <t>0 - 1</t>
  </si>
  <si>
    <t>4 (3) - (2) 4</t>
  </si>
  <si>
    <t>4 (2) - (3) 4</t>
  </si>
  <si>
    <t>1 - 0; 3 - 2; 3 - 4</t>
  </si>
  <si>
    <t>2 - 1; 2 - 3; 2 - 3</t>
  </si>
  <si>
    <t>2 (1) - (2) 2</t>
  </si>
  <si>
    <t>3 - 2; 1 - 2; 3 - 2</t>
  </si>
  <si>
    <t>2 (2) - (1) 2; 2 - 1; 4 - 3</t>
  </si>
  <si>
    <t>DD-</t>
  </si>
  <si>
    <t>CC2</t>
  </si>
  <si>
    <t>AC-</t>
  </si>
  <si>
    <t>BD4</t>
  </si>
  <si>
    <t>CA-</t>
  </si>
  <si>
    <t>DB3</t>
  </si>
  <si>
    <t>AA1</t>
  </si>
  <si>
    <t>BB-</t>
  </si>
  <si>
    <t xml:space="preserve">      </t>
  </si>
  <si>
    <t>FIDGET SPINNER COLLISION:
POSITION</t>
  </si>
  <si>
    <t>FIDGET SPINNER COLLISION</t>
  </si>
  <si>
    <t>1 - DNF</t>
  </si>
  <si>
    <t>DNF - 1</t>
  </si>
  <si>
    <t>1 (0) - (3) 1</t>
  </si>
  <si>
    <t>3 - 0; 2 - 0; 1 - 2</t>
  </si>
  <si>
    <t>1 (3) - (0) 1; 1 (1) - (0) 1; 2 - 1</t>
  </si>
  <si>
    <t>3 - 2; 1 (0) - (1) 1; 1 - 0</t>
  </si>
  <si>
    <t>2 - 1; 0 - 2; 0 - 1</t>
  </si>
  <si>
    <t>BD1</t>
  </si>
  <si>
    <t>AC3</t>
  </si>
  <si>
    <t>DB4</t>
  </si>
  <si>
    <t>CC-</t>
  </si>
  <si>
    <t>AA2</t>
  </si>
  <si>
    <t xml:space="preserve"> </t>
  </si>
  <si>
    <t>HD2</t>
  </si>
  <si>
    <t>GD-</t>
  </si>
  <si>
    <t>AA-</t>
  </si>
  <si>
    <t>FC-</t>
  </si>
  <si>
    <t>F--</t>
  </si>
  <si>
    <t>G--</t>
  </si>
  <si>
    <t>H--</t>
  </si>
  <si>
    <t>BA1</t>
  </si>
  <si>
    <t>E--</t>
  </si>
  <si>
    <t>EC3</t>
  </si>
  <si>
    <t>9;6</t>
  </si>
  <si>
    <t>1;1</t>
  </si>
  <si>
    <t>3;2</t>
  </si>
  <si>
    <t>4;2</t>
  </si>
  <si>
    <t>BD2</t>
  </si>
  <si>
    <t>9;15</t>
  </si>
  <si>
    <t>2;4</t>
  </si>
  <si>
    <t>2;5</t>
  </si>
  <si>
    <t>10;7</t>
  </si>
  <si>
    <t>CC3</t>
  </si>
  <si>
    <t>8;14</t>
  </si>
  <si>
    <t>2;2</t>
  </si>
  <si>
    <t>9 (8)</t>
  </si>
  <si>
    <t>9 (6)</t>
  </si>
  <si>
    <t>EVENT TIMES</t>
  </si>
  <si>
    <t>4th, Group A</t>
  </si>
  <si>
    <t>3rd, Group A</t>
  </si>
  <si>
    <t>4th, Group B</t>
  </si>
  <si>
    <t>4th, Group D</t>
  </si>
  <si>
    <t>3rd, Group D</t>
  </si>
  <si>
    <t>3rd, Group B</t>
  </si>
  <si>
    <t>3rd, Group C</t>
  </si>
  <si>
    <t>FILTER TEAMS</t>
  </si>
  <si>
    <t>09.730 (08.643)</t>
  </si>
  <si>
    <t>09:730 (09.542)</t>
  </si>
  <si>
    <t>YEAR</t>
  </si>
  <si>
    <t>COMPETING TEAMS</t>
  </si>
  <si>
    <t>02.824 (02.828)</t>
  </si>
  <si>
    <t>02.822 (02.833)</t>
  </si>
  <si>
    <t>02.611 (01.904)</t>
  </si>
  <si>
    <t>02.753 (02.535)</t>
  </si>
  <si>
    <t>02.108 (01.982)</t>
  </si>
  <si>
    <t>02.138 (02.102)</t>
  </si>
  <si>
    <t>02.017 (02.590)</t>
  </si>
  <si>
    <t>02.187 (01.929)</t>
  </si>
  <si>
    <t>WHY?</t>
  </si>
  <si>
    <t>WHAT? (DATABASE CONTENTS)</t>
  </si>
  <si>
    <t>HOW? (USAGE INSTRUCTIONS)</t>
  </si>
  <si>
    <t>WHERE? (FILE HOSTS)</t>
  </si>
  <si>
    <t>WHO? (DATA CREDITS)</t>
  </si>
  <si>
    <r>
      <t xml:space="preserve">The </t>
    </r>
    <r>
      <rPr>
        <b/>
        <sz val="12"/>
        <color theme="1"/>
        <rFont val="Calibri"/>
        <family val="2"/>
        <scheme val="minor"/>
      </rPr>
      <t>Marblelympics</t>
    </r>
    <r>
      <rPr>
        <sz val="12"/>
        <color theme="1"/>
        <rFont val="Calibri"/>
        <family val="2"/>
        <scheme val="minor"/>
      </rPr>
      <t xml:space="preserve"> are a series of marble racing/marble sports competitions shown on the Youtube channel "Jelle's Marble Runs" (JMR). A sizable chunk of statistics was generated from over four years of content. This spreadsheet encodes as much data related to the events as possible and gives users an easy way to retrieve specific stats.</t>
    </r>
  </si>
  <si>
    <t>team_lookup: one of the two interactive tables. Given a year/tournament, this table outputs event-level statistics related to teams participating in that event. The data can then be copied elsewhere, or filtered within this file to look at specific teams or events.</t>
  </si>
  <si>
    <t>players_lookup: the other interactive table. Given a year/tournament and a team name keyword, this table outputs performances at the marble/athlete-level in a team. Individual marble statistics are also calculated, with individual event placement points given to only one marble while team points are distributed equally.</t>
  </si>
  <si>
    <t>team_settings: use this table to look at which teams qualified in which competitions, and also to set team filters to be applied in team_lookup.</t>
  </si>
  <si>
    <t>ML_*: the raw flat tables for each annual competition. Each table includes team and individual-level points and medal counts, event times/scores, qualifying tournament information and more. For some team events, individual performances in that event are recorded alongside the team score.</t>
  </si>
  <si>
    <t>Thanks to:</t>
  </si>
  <si>
    <t>- /u/pax2e and others for maintaining the JMR Wiki, from which most data were scraped.</t>
  </si>
  <si>
    <t>- /u/Minenash_ for gathering most of the 2016 statistics.</t>
  </si>
  <si>
    <t>WHEN? (UPDATE LOG)</t>
  </si>
  <si>
    <r>
      <rPr>
        <u/>
        <sz val="12"/>
        <color theme="1"/>
        <rFont val="Calibri (Body)"/>
      </rPr>
      <t>General rule:</t>
    </r>
    <r>
      <rPr>
        <sz val="12"/>
        <color theme="1"/>
        <rFont val="Calibri"/>
        <family val="2"/>
        <scheme val="minor"/>
      </rPr>
      <t xml:space="preserve"> To prevent messing with the code, </t>
    </r>
    <r>
      <rPr>
        <b/>
        <sz val="12"/>
        <color theme="1"/>
        <rFont val="Calibri"/>
        <family val="2"/>
        <scheme val="minor"/>
      </rPr>
      <t>do not cut data</t>
    </r>
    <r>
      <rPr>
        <sz val="12"/>
        <color theme="1"/>
        <rFont val="Calibri"/>
        <family val="2"/>
        <scheme val="minor"/>
      </rPr>
      <t xml:space="preserve"> from the spreadsheet and </t>
    </r>
    <r>
      <rPr>
        <b/>
        <sz val="12"/>
        <color theme="1"/>
        <rFont val="Calibri"/>
        <family val="2"/>
        <scheme val="minor"/>
      </rPr>
      <t>modify the spreadsheet only in areas with a red border.</t>
    </r>
  </si>
  <si>
    <r>
      <rPr>
        <u/>
        <sz val="12"/>
        <color theme="1"/>
        <rFont val="Calibri (Body)"/>
      </rPr>
      <t>Changing the tournament:</t>
    </r>
    <r>
      <rPr>
        <sz val="12"/>
        <color theme="1"/>
        <rFont val="Calibri"/>
        <family val="2"/>
        <scheme val="minor"/>
      </rPr>
      <t xml:space="preserve"> type a year from 2016-2019 to get Marblelympics results for that year. Add a ".1" behind the year to get qualifiers results (2017- ). Add a ".5" behind the year to get ML Showdown results (2019- ).</t>
    </r>
  </si>
  <si>
    <r>
      <rPr>
        <u/>
        <sz val="12"/>
        <color theme="1"/>
        <rFont val="Calibri (Body)"/>
      </rPr>
      <t>Filtering by event:</t>
    </r>
    <r>
      <rPr>
        <sz val="12"/>
        <color theme="1"/>
        <rFont val="Calibri"/>
        <family val="2"/>
        <scheme val="minor"/>
      </rPr>
      <t xml:space="preserve"> type a "X" in the "Activate?" row to filter out the associated event. Doing so recalculates total points and rankings excluding that event.</t>
    </r>
  </si>
  <si>
    <t>v. 1.0: Release version. All ML and Qualifiers from 2016-9 are populated.</t>
  </si>
  <si>
    <t>v. 1.X (TBD): Add lane info where applicable to the heat progress variables.</t>
  </si>
  <si>
    <r>
      <t xml:space="preserve">M.I.S.T.Y. v. 1.0 </t>
    </r>
    <r>
      <rPr>
        <b/>
        <sz val="28"/>
        <color theme="1"/>
        <rFont val="Calibri (Body)"/>
      </rPr>
      <t>(Marblelympics Interactive Statistical Tables)</t>
    </r>
  </si>
  <si>
    <t>SET FILTER</t>
  </si>
  <si>
    <t>POINTS</t>
  </si>
  <si>
    <t>HEATS</t>
  </si>
  <si>
    <t>TIME/SCORE</t>
  </si>
  <si>
    <r>
      <rPr>
        <u/>
        <sz val="12"/>
        <color theme="1"/>
        <rFont val="Calibri (Body)"/>
      </rPr>
      <t>Copying data:</t>
    </r>
    <r>
      <rPr>
        <sz val="12"/>
        <color theme="1"/>
        <rFont val="Calibri"/>
        <family val="2"/>
        <scheme val="minor"/>
      </rPr>
      <t xml:space="preserve"> If you filter the teams with the "SET FILTER" method, there are no extra snags. With the "Filter teams method", you should copy one row at a time from the team_lookup table, due to the way the team filters work. There's no snags to worry about with copying from other tables.</t>
    </r>
  </si>
  <si>
    <t>NO TEAMS</t>
  </si>
  <si>
    <t>ALL TEAMS</t>
  </si>
  <si>
    <t>ROJO CUATRO</t>
  </si>
  <si>
    <t>MINTY FLAV</t>
  </si>
  <si>
    <t>MINTY FRESH</t>
  </si>
  <si>
    <t>MINTY SWIRL</t>
  </si>
  <si>
    <t>PRIM^</t>
  </si>
  <si>
    <t>MARY^</t>
  </si>
  <si>
    <t>RUZZY</t>
  </si>
  <si>
    <t>CLUB</t>
  </si>
  <si>
    <t>SPADE</t>
  </si>
  <si>
    <t>HEART</t>
  </si>
  <si>
    <t>DIAMOND</t>
  </si>
  <si>
    <t>GLIDE</t>
  </si>
  <si>
    <t>GLIDY</t>
  </si>
  <si>
    <t>GLACIE</t>
  </si>
  <si>
    <t>ORBY</t>
  </si>
  <si>
    <t>GLORBY</t>
  </si>
  <si>
    <t>GORBY</t>
  </si>
  <si>
    <t>GOLDBY</t>
  </si>
  <si>
    <t>ECTO</t>
  </si>
  <si>
    <t>CURLING:
POSITION</t>
  </si>
  <si>
    <t>CURLING:
TIME/SCORE</t>
  </si>
  <si>
    <t>5 METER ICE DASH:
POSITION</t>
  </si>
  <si>
    <t>5 METER ICE DASH:
TIME/SCORE</t>
  </si>
  <si>
    <t>HALFPIPE:
POSITION</t>
  </si>
  <si>
    <t>HALFPIPE:
TIME/SCORE</t>
  </si>
  <si>
    <t>(FRND) #2</t>
  </si>
  <si>
    <t>(FRND) #1</t>
  </si>
  <si>
    <t>(FRND) #3</t>
  </si>
  <si>
    <t>(FRND) #4</t>
  </si>
  <si>
    <t>SKI JUMP:
POSITION</t>
  </si>
  <si>
    <t>SKI JUMP:
TIME/SCORE</t>
  </si>
  <si>
    <t>HALFPIPE</t>
  </si>
  <si>
    <t>BOBSLED:
POSITION</t>
  </si>
  <si>
    <t>BOBSLED:
TIME/SCORE</t>
  </si>
  <si>
    <t>SPEED SKATING:
POSITION</t>
  </si>
  <si>
    <t>TIME/SCORE:
5M LAP</t>
  </si>
  <si>
    <t>SPEED SKATING:
TIME/SCORE</t>
  </si>
  <si>
    <t>TIME/SCORE:
10M LAP</t>
  </si>
  <si>
    <t>TIME/SCORE:
15M LAP</t>
  </si>
  <si>
    <t>SNOW RALLY:
POSITION</t>
  </si>
  <si>
    <t>TIME:
1ST ATTEMPT</t>
  </si>
  <si>
    <t>TIME:
2ND ATTEMPT</t>
  </si>
  <si>
    <t>SNOW RALLY:
TIME/SCORE</t>
  </si>
  <si>
    <t>SNOWBOARD CROSS:
POSITION</t>
  </si>
  <si>
    <t>SNOWBOARD CROSS:
TIME/SCORE</t>
  </si>
  <si>
    <t>BIATHLON:
POSITION</t>
  </si>
  <si>
    <t>TIME:
ALL RACERS</t>
  </si>
  <si>
    <t>SCORE:
SHOOTING BONUS</t>
  </si>
  <si>
    <t>BIATHLON:
TIME/SCORE</t>
  </si>
  <si>
    <t>ICE HOCKEY:
POSITION</t>
  </si>
  <si>
    <t>SAND MOGULS:
POSITION</t>
  </si>
  <si>
    <t>SAND MOGULS:
TIME/SCORE</t>
  </si>
  <si>
    <t>CURLING</t>
  </si>
  <si>
    <t>5 METER ICE DASH</t>
  </si>
  <si>
    <t>SKI JUMP</t>
  </si>
  <si>
    <t>BOBSLED</t>
  </si>
  <si>
    <t>SPEED SKATING</t>
  </si>
  <si>
    <t>SNOW RALLY</t>
  </si>
  <si>
    <t>SNOWBOARD CROSS</t>
  </si>
  <si>
    <t>BIATHLON</t>
  </si>
  <si>
    <t>ICE HOCKEY</t>
  </si>
  <si>
    <t>SAND MOGULS</t>
  </si>
  <si>
    <t>- /u/awesome99999 for individual leg times in the 2018 Biathlon.</t>
  </si>
  <si>
    <t>- /u/XXXXX for ---</t>
  </si>
  <si>
    <t>BOC</t>
  </si>
  <si>
    <t>11.67+5.00</t>
  </si>
  <si>
    <t>12.84+1.00</t>
  </si>
  <si>
    <t>12.29+1.00</t>
  </si>
  <si>
    <t>10.81+4.00</t>
  </si>
  <si>
    <t>11.39+2.00</t>
  </si>
  <si>
    <t>10.73+3.00</t>
  </si>
  <si>
    <t>13.80+1.00</t>
  </si>
  <si>
    <t>11.52+4.00</t>
  </si>
  <si>
    <t>BA-</t>
  </si>
  <si>
    <t>HD1</t>
  </si>
  <si>
    <t>0 - 5</t>
  </si>
  <si>
    <t>3 - 7</t>
  </si>
  <si>
    <t>5 - 4</t>
  </si>
  <si>
    <t>5 - 0</t>
  </si>
  <si>
    <t>4 - 5</t>
  </si>
  <si>
    <t>3 - 5</t>
  </si>
  <si>
    <t>1 - 10</t>
  </si>
  <si>
    <t>10 - 1</t>
  </si>
  <si>
    <t>5 - 3</t>
  </si>
  <si>
    <t>7 - 3</t>
  </si>
  <si>
    <t>HD-</t>
  </si>
  <si>
    <t>GD1</t>
  </si>
  <si>
    <t>EC4</t>
  </si>
  <si>
    <t>4D-</t>
  </si>
  <si>
    <t>1A1</t>
  </si>
  <si>
    <t>2D2</t>
  </si>
  <si>
    <t>3C-</t>
  </si>
  <si>
    <t>1C3</t>
  </si>
  <si>
    <t>4B4</t>
  </si>
  <si>
    <t>2 - 0; 1 - 2; 0 - 1</t>
  </si>
  <si>
    <t>1 - 0; 2 - 1; 2 - 0</t>
  </si>
  <si>
    <t>2 - 0; 2 - 1; 0 - 2</t>
  </si>
  <si>
    <t>3 - 2; 1 - 2; 1 - 0</t>
  </si>
  <si>
    <t>4th, Group C</t>
  </si>
  <si>
    <t>QUALIFIERS TEAMS</t>
  </si>
  <si>
    <t>1 (1)</t>
  </si>
  <si>
    <t>2 (1)</t>
  </si>
  <si>
    <t>2 (2)</t>
  </si>
  <si>
    <t>4 (2)</t>
  </si>
  <si>
    <t>3 (2)</t>
  </si>
  <si>
    <t>4 (4)</t>
  </si>
  <si>
    <t>CCE</t>
  </si>
  <si>
    <t>(A) #1</t>
  </si>
  <si>
    <t>(A) #5</t>
  </si>
  <si>
    <t>(A) #3</t>
  </si>
  <si>
    <t>(A) #2</t>
  </si>
  <si>
    <t>(A) #4</t>
  </si>
  <si>
    <t>(A) #6</t>
  </si>
  <si>
    <t>(A) #7</t>
  </si>
  <si>
    <t>(A) #8</t>
  </si>
  <si>
    <t>(B) #5</t>
  </si>
  <si>
    <t>(B) #2</t>
  </si>
  <si>
    <t>(B) #8</t>
  </si>
  <si>
    <t>(B) #1</t>
  </si>
  <si>
    <t>(B) #7</t>
  </si>
  <si>
    <t>(B) #4</t>
  </si>
  <si>
    <t>(B) #3</t>
  </si>
  <si>
    <t>(B) #6</t>
  </si>
  <si>
    <t>(C) #2</t>
  </si>
  <si>
    <t>(C) #8</t>
  </si>
  <si>
    <t>(C) #4</t>
  </si>
  <si>
    <t>(C) #3</t>
  </si>
  <si>
    <t>(C) #5</t>
  </si>
  <si>
    <t>(C) #1</t>
  </si>
  <si>
    <t>(C) #7</t>
  </si>
  <si>
    <t>(C) #6</t>
  </si>
  <si>
    <t>FEARO</t>
  </si>
  <si>
    <t>conversion of M[x] times to actual marbles:</t>
  </si>
  <si>
    <t>2018 halfpipe</t>
  </si>
  <si>
    <t>2019 balancing</t>
  </si>
  <si>
    <t>2016 balancing</t>
  </si>
  <si>
    <t>2016 slalom</t>
  </si>
  <si>
    <t>2016 diving</t>
  </si>
  <si>
    <t>2018 curling</t>
  </si>
  <si>
    <t>2019 maze</t>
  </si>
  <si>
    <t>1 - 9</t>
  </si>
  <si>
    <t>0 - 4</t>
  </si>
  <si>
    <t>9 - 1; 1 - 4; 4 - 3</t>
  </si>
  <si>
    <t>4 - 0; 4 - 1; 1 - 3</t>
  </si>
  <si>
    <t>4 - 3; 3 - 1; 3 - 1</t>
  </si>
  <si>
    <t>3 - 6</t>
  </si>
  <si>
    <t>4 - 1; 0 - 2; 1 - 2</t>
  </si>
  <si>
    <t>4 - 0; 4 - 6; 2 - 1</t>
  </si>
  <si>
    <t>GLOOMO</t>
  </si>
  <si>
    <t>4 - 3; 1 - 3; 2 - 2</t>
  </si>
  <si>
    <t>4 - 1; 3 - 1; 1 - 2</t>
  </si>
  <si>
    <t>8 - 1</t>
  </si>
  <si>
    <t>1 - 8</t>
  </si>
  <si>
    <t>2 - 5</t>
  </si>
  <si>
    <t>5 - 2</t>
  </si>
  <si>
    <t>DONE</t>
  </si>
  <si>
    <t>remake already has indiv info</t>
  </si>
  <si>
    <t>2016 relay</t>
  </si>
  <si>
    <t>1 (2)</t>
  </si>
  <si>
    <t>4 (1)</t>
  </si>
  <si>
    <t>1;2</t>
  </si>
  <si>
    <t>4;1</t>
  </si>
  <si>
    <t>3;1</t>
  </si>
  <si>
    <t>3;3</t>
  </si>
  <si>
    <t>2;10</t>
  </si>
  <si>
    <t>2019 slalom</t>
  </si>
  <si>
    <t>DNF?</t>
  </si>
  <si>
    <t>2019.1 relay</t>
  </si>
  <si>
    <t>2018.1 curling</t>
  </si>
  <si>
    <t>2018.1 halfpipe</t>
  </si>
  <si>
    <t>2017.1 relay</t>
  </si>
  <si>
    <t>0</t>
  </si>
  <si>
    <t>2</t>
  </si>
  <si>
    <t>1</t>
  </si>
  <si>
    <t>3</t>
  </si>
  <si>
    <t>3 (d) - 3</t>
  </si>
  <si>
    <t>2 (d)</t>
  </si>
  <si>
    <t>3 - (d) 3</t>
  </si>
  <si>
    <t>5</t>
  </si>
  <si>
    <t>Relay</t>
  </si>
  <si>
    <t>Collision</t>
  </si>
  <si>
    <t>Team Pursuit</t>
  </si>
  <si>
    <t>Block Pushing</t>
  </si>
  <si>
    <t>Ice Hockey</t>
  </si>
  <si>
    <t>Gravitrax Slalom</t>
  </si>
  <si>
    <t>Biathlon</t>
  </si>
  <si>
    <t>Balancing</t>
  </si>
  <si>
    <t>Halfpipe</t>
  </si>
  <si>
    <t>Precision Slalom</t>
  </si>
  <si>
    <t>Diving</t>
  </si>
  <si>
    <t>Bobsled</t>
  </si>
  <si>
    <t>Rafting</t>
  </si>
  <si>
    <t>Maze</t>
  </si>
  <si>
    <t>No individual stats provided.</t>
  </si>
  <si>
    <t>The individual stats reflect split times for all four marbles going down the track.</t>
  </si>
  <si>
    <t>WHICH MARBLE IS WHICH IN THE TEAM EVENTS?</t>
  </si>
  <si>
    <t>EVENT 1</t>
  </si>
  <si>
    <t>EVENT 2</t>
  </si>
  <si>
    <t>EVENT 3</t>
  </si>
  <si>
    <t>EVENT 4</t>
  </si>
  <si>
    <t>Curling*</t>
  </si>
  <si>
    <t>Steeplechase*</t>
  </si>
  <si>
    <t>The team's first member starts or is at the start of the line of marbles.</t>
  </si>
  <si>
    <t>Archery*</t>
  </si>
  <si>
    <t>EVENT 5</t>
  </si>
  <si>
    <t>Looking from behind the opening gate, the team's first member is the furthest left, and the order is to the right.</t>
  </si>
  <si>
    <t>The team's first member is at the back of the line of marbles. The order is toward the front of the line.</t>
  </si>
  <si>
    <t>*Facing toward* the opening gate, the team's first member is the furthest left in the front row. The order is to the right, the left of the second row then right again.</t>
  </si>
  <si>
    <t>CUSTOM</t>
  </si>
  <si>
    <t>ORDER</t>
  </si>
  <si>
    <t>!$J$1:$W$149</t>
  </si>
  <si>
    <t>!$X$1:$DY$99</t>
  </si>
  <si>
    <t>!$X$1:$CZ$149</t>
  </si>
  <si>
    <t>!$X$1:$CZ$99</t>
  </si>
  <si>
    <t>!$J$1:$W$1</t>
  </si>
  <si>
    <t>!$X1:$DY1</t>
  </si>
  <si>
    <t>!$X1:$CZ1</t>
  </si>
  <si>
    <t>- /u/albinobluesheep for split times in 2019 Rafting.</t>
  </si>
  <si>
    <t>should review</t>
  </si>
  <si>
    <t>GLACIER</t>
  </si>
  <si>
    <t>2 (d) - 2; 1 - 3; 3 - 4</t>
  </si>
  <si>
    <t>2 - (d) 2</t>
  </si>
  <si>
    <t>0; 0; 0</t>
  </si>
  <si>
    <t>3; 0; 2</t>
  </si>
  <si>
    <t>5; 1; 1</t>
  </si>
  <si>
    <t>1; 0; 1</t>
  </si>
  <si>
    <t>2 (d); 0; 1</t>
  </si>
  <si>
    <t>0; 0; 1</t>
  </si>
  <si>
    <t>0; 1; 0</t>
  </si>
  <si>
    <t>2; 1; 3</t>
  </si>
  <si>
    <t>2; 1; 0</t>
  </si>
  <si>
    <t>1; 2; 0</t>
  </si>
  <si>
    <t>2; 0; 0</t>
  </si>
  <si>
    <t>0; 2; 0</t>
  </si>
  <si>
    <t>1; 3; 1</t>
  </si>
  <si>
    <t>3; 0; 1</t>
  </si>
  <si>
    <t>0; 0; 2</t>
  </si>
  <si>
    <t>3; 2; 1</t>
  </si>
  <si>
    <t>2; 2; 1</t>
  </si>
  <si>
    <t>2; 3; 2 (d)</t>
  </si>
  <si>
    <t>6 - 3; 6 - 4; 4 (d) - 4</t>
  </si>
  <si>
    <t>4 - 0; 2 - 0; 4 - (d) 4</t>
  </si>
  <si>
    <t>PHANTO</t>
  </si>
  <si>
    <t>5 - 3; 5 (d) - 5; 2 - 1</t>
  </si>
  <si>
    <t>4 - 2; 5 - (d) 5; 2 - 2</t>
  </si>
  <si>
    <t>2; 1; 2</t>
  </si>
  <si>
    <t>1; 1; 0</t>
  </si>
  <si>
    <t>1; 0; 0</t>
  </si>
  <si>
    <t>2; 3 (d); 0</t>
  </si>
  <si>
    <t>0; 1; 1</t>
  </si>
  <si>
    <t>eventfield</t>
  </si>
  <si>
    <t>scorefield</t>
  </si>
  <si>
    <t>(56)†††</t>
  </si>
  <si>
    <t>(01:43.14)††</t>
  </si>
  <si>
    <t>(01:32.90)††</t>
  </si>
  <si>
    <t>EVENT RECORD ANNOTATIONS</t>
  </si>
  <si>
    <t>In most team events (those not marked with *), the videos do not give individual times to named marbles. Whenever I do so in the spreadsheet, I make assumptions about the order in which team members participate.</t>
  </si>
  <si>
    <t>- I (/u/JMR_throwaway) recorded other individual times in team events. See table ML_TableNotes for more info.</t>
  </si>
  <si>
    <t>v. 1.X (TBD): Add quadrant info to curling scores.</t>
  </si>
  <si>
    <r>
      <rPr>
        <u/>
        <sz val="12"/>
        <color theme="1"/>
        <rFont val="Calibri (Body)"/>
      </rPr>
      <t xml:space="preserve">Custom data: </t>
    </r>
    <r>
      <rPr>
        <sz val="12"/>
        <color theme="1"/>
        <rFont val="Calibri (Body)"/>
      </rPr>
      <t>To pull arbitrary columns for a team or individual competitor for an event, replace the "X" in that event's column with a number. 0 means you pull the first column in the spreadsheet section dedicated to that event, 1 means the second and so forth. For example, in events where there is a knockout component, the second column contains the qualifying information.</t>
    </r>
  </si>
  <si>
    <t>READING THE HEAT PROGRESSION CODE</t>
  </si>
  <si>
    <t>For events with a knockout component, each team or individual has a three-digit heat progression code that standardizes how they advanced through the event.</t>
  </si>
  <si>
    <t>First Digit</t>
  </si>
  <si>
    <t>Second digit</t>
  </si>
  <si>
    <t>Third Digit</t>
  </si>
  <si>
    <t>Heats info. For events with four heats, the value goes from 1-4. For events with four groups (like Collision or Hockey), it goes from A-D. For events that are pure tournaments, it goes from A-H.</t>
  </si>
  <si>
    <t>Finals info. Teams making it to the final are marked with a star (*). In 2016, teams making it to the consolation round are marked with an exclamation (!).
In knockout tournaments, it goes from 1-4 to mark semifinalists obtaining 1st-4th place.</t>
  </si>
  <si>
    <t>Semis info, usually A-B for two semis. For events with only heats and a final, this digit is blank.
For events entering a knockout after the first round (i.e. 8 teams remain), it goes from A-D.</t>
  </si>
  <si>
    <t>†</t>
  </si>
  <si>
    <t>††</t>
  </si>
  <si>
    <t>†††</t>
  </si>
  <si>
    <t>Record stated but no verifying footage exists.</t>
  </si>
  <si>
    <t>Funnel race time converted from another event by multiplying time with the funnel number ratio.</t>
  </si>
  <si>
    <t>Awarded bonus points due to track/equipment failure.</t>
  </si>
  <si>
    <t xml:space="preserve"> Previous event most comparable with current event, but too different for meaningful comparison.</t>
  </si>
  <si>
    <t>STINGER</t>
  </si>
  <si>
    <t>WASP</t>
  </si>
  <si>
    <t>VESPA</t>
  </si>
  <si>
    <t>HIVE</t>
  </si>
  <si>
    <t>CRUSH</t>
  </si>
  <si>
    <t>SQUIRT</t>
  </si>
  <si>
    <t>SHELLY</t>
  </si>
  <si>
    <t>DASH</t>
  </si>
  <si>
    <t>BRUMBLE</t>
  </si>
  <si>
    <t>BRAMBLE</t>
  </si>
  <si>
    <t>BROMBLE</t>
  </si>
  <si>
    <t>BRIMBLE</t>
  </si>
  <si>
    <t>!$X$1:$DY$1</t>
  </si>
  <si>
    <t>teamfield</t>
  </si>
  <si>
    <t>$A1:$A110</t>
  </si>
  <si>
    <t>$A1:$A150</t>
  </si>
  <si>
    <t>$A1:$A89</t>
  </si>
  <si>
    <t>$A1:$A85</t>
  </si>
  <si>
    <t>$A1:$A130</t>
  </si>
  <si>
    <t>!$X$90:$DY$155</t>
  </si>
  <si>
    <t>$A90:$A155</t>
  </si>
  <si>
    <t>horn</t>
  </si>
  <si>
    <t>$A1:$A99</t>
  </si>
  <si>
    <r>
      <rPr>
        <u/>
        <sz val="12"/>
        <color theme="1"/>
        <rFont val="Calibri (Body)"/>
      </rPr>
      <t xml:space="preserve">Filtering by team: </t>
    </r>
    <r>
      <rPr>
        <sz val="12"/>
        <color theme="1"/>
        <rFont val="Calibri (Body)"/>
      </rPr>
      <t>T</t>
    </r>
    <r>
      <rPr>
        <sz val="12"/>
        <color theme="1"/>
        <rFont val="Calibri"/>
        <family val="2"/>
        <scheme val="minor"/>
      </rPr>
      <t>ype a "X" in a team's respective row in team_settings to mark that team for filtering in team_lookup. Run the filter in software (like Excel) from the row with the "SET FILTER" cell, then only keep the cells with blank values.
An easier (?) method if you have Excel is to click the "Filter teams" cell at the bottom of the table.
When you change the tournament, the spreadsheet populates all the teams that did not participate in that tournament, so you can copy that column in team_settings for ease of use.
To reduce bugs, make sure both the event and team tables are set to the same year.</t>
    </r>
  </si>
  <si>
    <t>Find the latest version at the following Google Drive link:</t>
  </si>
  <si>
    <t>You can pull a copy of this spreadsheet on Google Drive by either downloading to your computer,
or pulling a copy by going to File &gt;</t>
  </si>
  <si>
    <t>MINTY DRIZZEL</t>
  </si>
  <si>
    <t>DD1</t>
  </si>
  <si>
    <t>BD-</t>
  </si>
  <si>
    <t>4 - 4</t>
  </si>
  <si>
    <t>4 - 3; 3 - 1; 3 - 4</t>
  </si>
  <si>
    <t>4 - 1; 1 - 3; 1 - 4</t>
  </si>
  <si>
    <t>3 - 2; 3 - 4; 4 - 1</t>
  </si>
  <si>
    <t>3 - 2; 4 - 3; 4 - 3</t>
  </si>
  <si>
    <t>LIMELIME</t>
  </si>
  <si>
    <t>RRC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</si>
</sst>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164" formatCode="mm:ss.00"/>
    <numFmt numFmtId="165" formatCode="0.0"/>
    <numFmt numFmtId="166" formatCode="ss.000"/>
    <numFmt numFmtId="167" formatCode="ss.00"/>
    <numFmt numFmtId="168" formatCode="0;0;&quot;&quot;"/>
    <numFmt numFmtId="169" formatCode="0.000;\-0;&quot;&quot;"/>
    <numFmt numFmtId="170" formatCode="m:ss.00"/>
    <numFmt numFmtId="171" formatCode="##0.0E+0;\-##0.0E+0;&quot;&quot;"/>
    <numFmt numFmtId="172" formatCode="0.00;\-0.00;&quot;&quot;"/>
    <numFmt numFmtId="173" formatCode="0;\-0;&quot;&quot;"/>
  </numFmts>
  <fonts count="25">
    <font>
      <sz val="12"/>
      <color theme="1"/>
      <name val="Calibri"/>
      <family val="2"/>
      <scheme val="minor"/>
    </font>
    <font>
      <b/>
      <sz val="12"/>
      <color theme="0"/>
      <name val="Calibri"/>
      <family val="2"/>
      <scheme val="minor"/>
    </font>
    <font>
      <b/>
      <sz val="12"/>
      <color theme="1"/>
      <name val="Calibri"/>
      <family val="2"/>
      <scheme val="minor"/>
    </font>
    <font>
      <b/>
      <sz val="12"/>
      <color theme="9" tint="-0.249977111117893"/>
      <name val="Calibri"/>
      <family val="2"/>
      <scheme val="minor"/>
    </font>
    <font>
      <b/>
      <sz val="10"/>
      <color theme="1"/>
      <name val="Calibri"/>
      <family val="2"/>
      <scheme val="minor"/>
    </font>
    <font>
      <b/>
      <sz val="12"/>
      <color theme="4" tint="0.59999389629810485"/>
      <name val="Calibri"/>
      <family val="2"/>
      <scheme val="minor"/>
    </font>
    <font>
      <b/>
      <sz val="12"/>
      <color theme="7" tint="0.79998168889431442"/>
      <name val="Calibri"/>
      <family val="2"/>
      <scheme val="minor"/>
    </font>
    <font>
      <b/>
      <sz val="12"/>
      <color rgb="FFFF0000"/>
      <name val="Calibri"/>
      <family val="2"/>
      <scheme val="minor"/>
    </font>
    <font>
      <b/>
      <sz val="12"/>
      <color theme="4" tint="-0.249977111117893"/>
      <name val="Calibri"/>
      <family val="2"/>
      <scheme val="minor"/>
    </font>
    <font>
      <b/>
      <sz val="12"/>
      <color rgb="FFC00000"/>
      <name val="Calibri"/>
      <family val="2"/>
      <scheme val="minor"/>
    </font>
    <font>
      <b/>
      <sz val="12"/>
      <name val="Calibri"/>
      <family val="2"/>
      <scheme val="minor"/>
    </font>
    <font>
      <b/>
      <sz val="12"/>
      <color theme="2" tint="-0.499984740745262"/>
      <name val="Calibri"/>
      <family val="2"/>
      <scheme val="minor"/>
    </font>
    <font>
      <sz val="12"/>
      <color theme="0"/>
      <name val="Calibri"/>
      <family val="2"/>
      <scheme val="minor"/>
    </font>
    <font>
      <b/>
      <sz val="12"/>
      <color theme="2" tint="-0.249977111117893"/>
      <name val="Calibri"/>
      <family val="2"/>
      <scheme val="minor"/>
    </font>
    <font>
      <b/>
      <sz val="12"/>
      <color theme="5" tint="-0.499984740745262"/>
      <name val="Calibri"/>
      <family val="2"/>
      <scheme val="minor"/>
    </font>
    <font>
      <b/>
      <sz val="12"/>
      <color theme="7" tint="-0.249977111117893"/>
      <name val="Calibri"/>
      <family val="2"/>
      <scheme val="minor"/>
    </font>
    <font>
      <sz val="12"/>
      <name val="Calibri"/>
      <family val="2"/>
      <scheme val="minor"/>
    </font>
    <font>
      <b/>
      <sz val="12"/>
      <color rgb="FF000000"/>
      <name val="Calibri"/>
      <family val="2"/>
      <scheme val="minor"/>
    </font>
    <font>
      <sz val="12"/>
      <color rgb="FF000000"/>
      <name val="Calibri"/>
      <family val="2"/>
      <scheme val="minor"/>
    </font>
    <font>
      <b/>
      <sz val="36"/>
      <color theme="1"/>
      <name val="Calibri"/>
      <family val="2"/>
      <scheme val="minor"/>
    </font>
    <font>
      <b/>
      <u/>
      <sz val="12"/>
      <color theme="1"/>
      <name val="Calibri"/>
      <family val="2"/>
      <scheme val="minor"/>
    </font>
    <font>
      <u/>
      <sz val="12"/>
      <color theme="1"/>
      <name val="Calibri (Body)"/>
    </font>
    <font>
      <sz val="12"/>
      <color theme="1"/>
      <name val="Calibri (Body)"/>
    </font>
    <font>
      <b/>
      <sz val="28"/>
      <color theme="1"/>
      <name val="Calibri (Body)"/>
    </font>
    <font>
      <b/>
      <sz val="10"/>
      <color rgb="FF000000"/>
      <name val="Calibri"/>
      <family val="2"/>
      <scheme val="minor"/>
    </font>
  </fonts>
  <fills count="36">
    <fill>
      <patternFill patternType="none"/>
    </fill>
    <fill>
      <patternFill patternType="gray125"/>
    </fill>
    <fill>
      <patternFill patternType="solid">
        <fgColor theme="1" tint="0.249977111117893"/>
        <bgColor indexed="64"/>
      </patternFill>
    </fill>
    <fill>
      <patternFill patternType="solid">
        <fgColor theme="5" tint="-0.499984740745262"/>
        <bgColor indexed="64"/>
      </patternFill>
    </fill>
    <fill>
      <patternFill patternType="solid">
        <fgColor rgb="FFE45712"/>
        <bgColor indexed="64"/>
      </patternFill>
    </fill>
    <fill>
      <patternFill patternType="solid">
        <fgColor rgb="FFFFFF00"/>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FFC612"/>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rgb="FF7030A0"/>
        <bgColor indexed="64"/>
      </patternFill>
    </fill>
    <fill>
      <patternFill patternType="solid">
        <fgColor theme="4" tint="0.59999389629810485"/>
        <bgColor indexed="64"/>
      </patternFill>
    </fill>
    <fill>
      <patternFill patternType="solid">
        <fgColor rgb="FF002060"/>
        <bgColor indexed="64"/>
      </patternFill>
    </fill>
    <fill>
      <patternFill patternType="solid">
        <fgColor theme="7" tint="0.79998168889431442"/>
        <bgColor indexed="64"/>
      </patternFill>
    </fill>
    <fill>
      <patternFill patternType="solid">
        <fgColor theme="1" tint="0.14999847407452621"/>
        <bgColor indexed="64"/>
      </patternFill>
    </fill>
    <fill>
      <patternFill patternType="solid">
        <fgColor rgb="FFF1C6E2"/>
        <bgColor indexed="64"/>
      </patternFill>
    </fill>
    <fill>
      <patternFill patternType="solid">
        <fgColor rgb="FFE85A96"/>
        <bgColor indexed="64"/>
      </patternFill>
    </fill>
    <fill>
      <patternFill patternType="solid">
        <fgColor theme="5" tint="-0.249977111117893"/>
        <bgColor indexed="64"/>
      </patternFill>
    </fill>
    <fill>
      <patternFill patternType="solid">
        <fgColor rgb="FFFE7C15"/>
        <bgColor indexed="64"/>
      </patternFill>
    </fill>
    <fill>
      <patternFill patternType="solid">
        <fgColor theme="3" tint="-0.499984740745262"/>
        <bgColor indexed="64"/>
      </patternFill>
    </fill>
    <fill>
      <patternFill patternType="solid">
        <fgColor rgb="FF92D050"/>
        <bgColor indexed="64"/>
      </patternFill>
    </fill>
    <fill>
      <patternFill patternType="solid">
        <fgColor rgb="FFADD35F"/>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CF6BE"/>
        <bgColor indexed="64"/>
      </patternFill>
    </fill>
    <fill>
      <patternFill patternType="solid">
        <fgColor theme="1"/>
        <bgColor indexed="64"/>
      </patternFill>
    </fill>
    <fill>
      <patternFill patternType="solid">
        <fgColor theme="1" tint="4.9989318521683403E-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17999B"/>
        <bgColor indexed="64"/>
      </patternFill>
    </fill>
    <fill>
      <patternFill patternType="solid">
        <fgColor rgb="FF404040"/>
        <bgColor rgb="FF000000"/>
      </patternFill>
    </fill>
    <fill>
      <patternFill patternType="solid">
        <fgColor theme="0"/>
        <bgColor indexed="64"/>
      </patternFill>
    </fill>
  </fills>
  <borders count="19">
    <border>
      <left/>
      <right/>
      <top/>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double">
        <color rgb="FFC00000"/>
      </left>
      <right style="double">
        <color rgb="FFC00000"/>
      </right>
      <top style="double">
        <color rgb="FFC00000"/>
      </top>
      <bottom style="double">
        <color rgb="FFC00000"/>
      </bottom>
      <diagonal/>
    </border>
    <border>
      <left style="double">
        <color rgb="FFC00000"/>
      </left>
      <right/>
      <top style="double">
        <color rgb="FFC00000"/>
      </top>
      <bottom style="double">
        <color rgb="FFC00000"/>
      </bottom>
      <diagonal/>
    </border>
    <border>
      <left/>
      <right/>
      <top style="double">
        <color rgb="FFC00000"/>
      </top>
      <bottom style="double">
        <color rgb="FFC00000"/>
      </bottom>
      <diagonal/>
    </border>
    <border>
      <left/>
      <right style="double">
        <color rgb="FFC00000"/>
      </right>
      <top style="double">
        <color rgb="FFC00000"/>
      </top>
      <bottom style="double">
        <color rgb="FFC00000"/>
      </bottom>
      <diagonal/>
    </border>
    <border>
      <left style="double">
        <color rgb="FFC00000"/>
      </left>
      <right style="medium">
        <color theme="1"/>
      </right>
      <top style="double">
        <color rgb="FFC00000"/>
      </top>
      <bottom style="double">
        <color rgb="FFC00000"/>
      </bottom>
      <diagonal/>
    </border>
    <border>
      <left style="double">
        <color rgb="FFC00000"/>
      </left>
      <right style="double">
        <color rgb="FFC00000"/>
      </right>
      <top style="double">
        <color rgb="FFC00000"/>
      </top>
      <bottom/>
      <diagonal/>
    </border>
    <border>
      <left style="double">
        <color rgb="FFC00000"/>
      </left>
      <right style="double">
        <color rgb="FFC00000"/>
      </right>
      <top/>
      <bottom/>
      <diagonal/>
    </border>
    <border>
      <left style="double">
        <color rgb="FFC00000"/>
      </left>
      <right style="double">
        <color rgb="FFC00000"/>
      </right>
      <top/>
      <bottom style="double">
        <color rgb="FFC00000"/>
      </bottom>
      <diagonal/>
    </border>
    <border>
      <left style="medium">
        <color indexed="64"/>
      </left>
      <right style="double">
        <color rgb="FFC00000"/>
      </right>
      <top style="double">
        <color rgb="FFC00000"/>
      </top>
      <bottom style="double">
        <color rgb="FFC00000"/>
      </bottom>
      <diagonal/>
    </border>
    <border>
      <left style="medium">
        <color theme="1"/>
      </left>
      <right style="double">
        <color rgb="FFC00000"/>
      </right>
      <top style="double">
        <color rgb="FFC00000"/>
      </top>
      <bottom style="double">
        <color rgb="FFC00000"/>
      </bottom>
      <diagonal/>
    </border>
  </borders>
  <cellStyleXfs count="1">
    <xf numFmtId="0" fontId="0" fillId="0" borderId="0"/>
  </cellStyleXfs>
  <cellXfs count="386">
    <xf numFmtId="0" fontId="0" fillId="0" borderId="0" xfId="0"/>
    <xf numFmtId="0" fontId="2" fillId="0" borderId="0" xfId="0" applyFont="1" applyAlignment="1">
      <alignment textRotation="60" wrapText="1"/>
    </xf>
    <xf numFmtId="0" fontId="2" fillId="0" borderId="0" xfId="0" applyFont="1" applyAlignment="1">
      <alignment textRotation="60"/>
    </xf>
    <xf numFmtId="0" fontId="2" fillId="0" borderId="0" xfId="0" applyFont="1"/>
    <xf numFmtId="0" fontId="2" fillId="0" borderId="1" xfId="0" applyFont="1" applyBorder="1" applyAlignment="1">
      <alignment textRotation="60" wrapText="1"/>
    </xf>
    <xf numFmtId="0" fontId="0" fillId="0" borderId="1" xfId="0" applyBorder="1"/>
    <xf numFmtId="0" fontId="0" fillId="0" borderId="2" xfId="0" applyBorder="1"/>
    <xf numFmtId="0" fontId="2" fillId="0" borderId="1" xfId="0" applyFont="1" applyBorder="1" applyAlignment="1">
      <alignment textRotation="60"/>
    </xf>
    <xf numFmtId="0" fontId="0" fillId="0" borderId="3" xfId="0" applyBorder="1"/>
    <xf numFmtId="0" fontId="2" fillId="2" borderId="0" xfId="0" applyFont="1" applyFill="1" applyAlignment="1">
      <alignment textRotation="60"/>
    </xf>
    <xf numFmtId="0" fontId="0" fillId="2" borderId="3" xfId="0" applyFill="1" applyBorder="1"/>
    <xf numFmtId="0" fontId="0" fillId="2" borderId="0" xfId="0" applyFill="1"/>
    <xf numFmtId="0" fontId="1" fillId="4" borderId="3" xfId="0" applyFont="1" applyFill="1" applyBorder="1"/>
    <xf numFmtId="0" fontId="3" fillId="5" borderId="0" xfId="0" applyFont="1" applyFill="1"/>
    <xf numFmtId="0" fontId="2" fillId="7" borderId="0" xfId="0" applyFont="1" applyFill="1"/>
    <xf numFmtId="0" fontId="4" fillId="0" borderId="0" xfId="0" applyFont="1" applyAlignment="1">
      <alignment horizontal="right"/>
    </xf>
    <xf numFmtId="0" fontId="2" fillId="0" borderId="2" xfId="0" applyFont="1" applyBorder="1" applyAlignment="1">
      <alignment textRotation="60" wrapText="1"/>
    </xf>
    <xf numFmtId="0" fontId="0" fillId="0" borderId="4" xfId="0" applyBorder="1" applyAlignment="1">
      <alignment horizontal="right"/>
    </xf>
    <xf numFmtId="0" fontId="0" fillId="0" borderId="1" xfId="0" applyBorder="1" applyAlignment="1">
      <alignment horizontal="right"/>
    </xf>
    <xf numFmtId="0" fontId="2" fillId="0" borderId="1" xfId="0" applyFont="1" applyBorder="1" applyAlignment="1">
      <alignment horizontal="right"/>
    </xf>
    <xf numFmtId="0" fontId="1" fillId="13" borderId="0" xfId="0" applyFont="1" applyFill="1"/>
    <xf numFmtId="0" fontId="2" fillId="14" borderId="0" xfId="0" applyFont="1" applyFill="1"/>
    <xf numFmtId="0" fontId="1" fillId="15" borderId="0" xfId="0" applyFont="1" applyFill="1"/>
    <xf numFmtId="0" fontId="1" fillId="6" borderId="0" xfId="0" applyFont="1" applyFill="1"/>
    <xf numFmtId="0" fontId="2" fillId="16" borderId="0" xfId="0" applyFont="1" applyFill="1"/>
    <xf numFmtId="0" fontId="5" fillId="17" borderId="0" xfId="0" applyFont="1" applyFill="1"/>
    <xf numFmtId="0" fontId="1" fillId="10" borderId="0" xfId="0" applyFont="1" applyFill="1"/>
    <xf numFmtId="0" fontId="2" fillId="18" borderId="0" xfId="0" applyFont="1" applyFill="1"/>
    <xf numFmtId="0" fontId="1" fillId="19" borderId="0" xfId="0" applyFont="1" applyFill="1"/>
    <xf numFmtId="0" fontId="6" fillId="20" borderId="0" xfId="0" applyFont="1" applyFill="1"/>
    <xf numFmtId="0" fontId="6" fillId="11" borderId="0" xfId="0" applyFont="1" applyFill="1"/>
    <xf numFmtId="0" fontId="1" fillId="21" borderId="0" xfId="0" applyFont="1" applyFill="1"/>
    <xf numFmtId="0" fontId="2" fillId="0" borderId="0" xfId="0" applyFont="1" applyBorder="1" applyAlignment="1">
      <alignment textRotation="60" wrapText="1"/>
    </xf>
    <xf numFmtId="0" fontId="0" fillId="0" borderId="0" xfId="0" applyBorder="1"/>
    <xf numFmtId="164" fontId="0" fillId="0" borderId="0" xfId="0" applyNumberFormat="1"/>
    <xf numFmtId="0" fontId="7" fillId="0" borderId="0" xfId="0" applyFont="1" applyFill="1"/>
    <xf numFmtId="0" fontId="1" fillId="22" borderId="0" xfId="0" applyFont="1" applyFill="1"/>
    <xf numFmtId="0" fontId="1" fillId="24" borderId="0" xfId="0" applyFont="1" applyFill="1"/>
    <xf numFmtId="0" fontId="8" fillId="23" borderId="0" xfId="0" applyFont="1" applyFill="1"/>
    <xf numFmtId="0" fontId="9" fillId="5" borderId="0" xfId="0" applyFont="1" applyFill="1"/>
    <xf numFmtId="0" fontId="1" fillId="25" borderId="0" xfId="0" applyFont="1" applyFill="1"/>
    <xf numFmtId="0" fontId="8" fillId="0" borderId="0" xfId="0" applyFont="1" applyFill="1"/>
    <xf numFmtId="0" fontId="2" fillId="26" borderId="0" xfId="0" applyFont="1" applyFill="1"/>
    <xf numFmtId="0" fontId="5" fillId="17" borderId="0" xfId="0" applyFont="1" applyFill="1" applyAlignment="1">
      <alignment horizontal="center" vertical="center"/>
    </xf>
    <xf numFmtId="0" fontId="0" fillId="2" borderId="0" xfId="0" applyFill="1" applyAlignment="1">
      <alignment horizontal="center" vertical="center"/>
    </xf>
    <xf numFmtId="0" fontId="2" fillId="0" borderId="0" xfId="0" applyFont="1" applyFill="1" applyAlignment="1">
      <alignment horizontal="center" vertical="center"/>
    </xf>
    <xf numFmtId="0" fontId="2" fillId="2" borderId="0" xfId="0" applyFont="1" applyFill="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164" fontId="0" fillId="0" borderId="3" xfId="0" applyNumberFormat="1" applyBorder="1" applyAlignment="1">
      <alignment horizontal="right"/>
    </xf>
    <xf numFmtId="0" fontId="0" fillId="0" borderId="3" xfId="0" applyBorder="1" applyAlignment="1">
      <alignment horizontal="right"/>
    </xf>
    <xf numFmtId="164" fontId="0" fillId="0" borderId="0" xfId="0" applyNumberFormat="1" applyAlignment="1">
      <alignment horizontal="right"/>
    </xf>
    <xf numFmtId="0" fontId="0" fillId="0" borderId="0" xfId="0" applyAlignment="1">
      <alignment horizontal="right"/>
    </xf>
    <xf numFmtId="164" fontId="0" fillId="0" borderId="0" xfId="0" applyNumberFormat="1" applyBorder="1" applyAlignment="1">
      <alignment horizontal="right"/>
    </xf>
    <xf numFmtId="165" fontId="0" fillId="0" borderId="3" xfId="0" applyNumberFormat="1" applyBorder="1" applyAlignment="1">
      <alignment horizontal="right"/>
    </xf>
    <xf numFmtId="165" fontId="0" fillId="0" borderId="0" xfId="0" applyNumberFormat="1" applyAlignment="1">
      <alignment horizontal="right"/>
    </xf>
    <xf numFmtId="165" fontId="2" fillId="0" borderId="0" xfId="0" applyNumberFormat="1" applyFont="1" applyAlignment="1">
      <alignment textRotation="60" wrapText="1"/>
    </xf>
    <xf numFmtId="0" fontId="1" fillId="6" borderId="1" xfId="0" applyFont="1" applyFill="1" applyBorder="1" applyAlignment="1">
      <alignment horizontal="center" vertical="center"/>
    </xf>
    <xf numFmtId="0" fontId="0" fillId="0" borderId="0" xfId="0" applyBorder="1" applyAlignment="1">
      <alignment horizontal="right"/>
    </xf>
    <xf numFmtId="0" fontId="9" fillId="5" borderId="0" xfId="0" applyFont="1" applyFill="1" applyAlignment="1">
      <alignment horizontal="center" vertical="center"/>
    </xf>
    <xf numFmtId="164" fontId="2" fillId="0" borderId="0" xfId="0" applyNumberFormat="1" applyFont="1" applyFill="1" applyAlignment="1">
      <alignment horizontal="center" vertical="center"/>
    </xf>
    <xf numFmtId="165" fontId="2" fillId="0" borderId="0" xfId="0" applyNumberFormat="1" applyFont="1" applyFill="1" applyAlignment="1">
      <alignment horizontal="center" vertical="center"/>
    </xf>
    <xf numFmtId="0" fontId="1" fillId="21" borderId="1" xfId="0" applyFont="1" applyFill="1" applyBorder="1" applyAlignment="1">
      <alignment horizontal="center" vertical="center"/>
    </xf>
    <xf numFmtId="0" fontId="10" fillId="0" borderId="1" xfId="0" applyFont="1" applyFill="1" applyBorder="1" applyAlignment="1">
      <alignment horizontal="center" vertical="center"/>
    </xf>
    <xf numFmtId="0" fontId="9" fillId="5" borderId="1" xfId="0" applyFont="1" applyFill="1" applyBorder="1" applyAlignment="1">
      <alignment horizontal="center" vertical="center"/>
    </xf>
    <xf numFmtId="0" fontId="1" fillId="25" borderId="1" xfId="0" applyFont="1" applyFill="1" applyBorder="1" applyAlignment="1">
      <alignment horizontal="center" vertical="center"/>
    </xf>
    <xf numFmtId="0" fontId="9" fillId="0" borderId="0" xfId="0" applyFont="1" applyFill="1" applyAlignment="1">
      <alignment horizontal="center" vertical="center"/>
    </xf>
    <xf numFmtId="0" fontId="1" fillId="0" borderId="1" xfId="0" applyFont="1" applyFill="1" applyBorder="1" applyAlignment="1">
      <alignment horizontal="center" vertical="center"/>
    </xf>
    <xf numFmtId="0" fontId="2" fillId="14" borderId="6" xfId="0" applyFont="1" applyFill="1" applyBorder="1" applyAlignment="1">
      <alignment horizontal="center" vertical="center"/>
    </xf>
    <xf numFmtId="0" fontId="9"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9" fillId="0" borderId="8" xfId="0" applyFont="1" applyFill="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right" textRotation="60" wrapText="1"/>
    </xf>
    <xf numFmtId="0" fontId="2" fillId="0" borderId="1" xfId="0" applyFont="1" applyFill="1" applyBorder="1" applyAlignment="1">
      <alignment horizontal="center" vertical="center"/>
    </xf>
    <xf numFmtId="0" fontId="2" fillId="16" borderId="1" xfId="0" applyFont="1" applyFill="1" applyBorder="1" applyAlignment="1">
      <alignment horizontal="center" vertical="center"/>
    </xf>
    <xf numFmtId="166" fontId="0" fillId="0" borderId="3" xfId="0" applyNumberFormat="1" applyBorder="1" applyAlignment="1">
      <alignment horizontal="right"/>
    </xf>
    <xf numFmtId="166" fontId="0" fillId="0" borderId="3" xfId="0" applyNumberFormat="1" applyBorder="1"/>
    <xf numFmtId="166" fontId="0" fillId="0" borderId="0" xfId="0" applyNumberFormat="1" applyBorder="1"/>
    <xf numFmtId="166" fontId="0" fillId="0" borderId="0" xfId="0" applyNumberFormat="1" applyBorder="1" applyAlignment="1">
      <alignment horizontal="right"/>
    </xf>
    <xf numFmtId="166" fontId="0" fillId="0" borderId="0" xfId="0" applyNumberFormat="1"/>
    <xf numFmtId="166" fontId="0" fillId="0" borderId="0" xfId="0" applyNumberFormat="1" applyAlignment="1">
      <alignment horizontal="right"/>
    </xf>
    <xf numFmtId="167" fontId="0" fillId="0" borderId="0" xfId="0" applyNumberFormat="1" applyAlignment="1">
      <alignment horizontal="center" vertical="center"/>
    </xf>
    <xf numFmtId="167" fontId="0" fillId="0" borderId="3" xfId="0" applyNumberFormat="1" applyBorder="1" applyAlignment="1">
      <alignment horizontal="right"/>
    </xf>
    <xf numFmtId="167" fontId="0" fillId="0" borderId="0" xfId="0" applyNumberFormat="1" applyAlignment="1">
      <alignment horizontal="right"/>
    </xf>
    <xf numFmtId="167" fontId="0" fillId="0" borderId="0" xfId="0" applyNumberFormat="1" applyBorder="1" applyAlignment="1">
      <alignment horizontal="right"/>
    </xf>
    <xf numFmtId="167" fontId="0" fillId="0" borderId="0" xfId="0" applyNumberFormat="1"/>
    <xf numFmtId="167" fontId="0" fillId="0" borderId="3" xfId="0" applyNumberFormat="1" applyBorder="1"/>
    <xf numFmtId="167" fontId="0" fillId="0" borderId="0" xfId="0" applyNumberFormat="1" applyBorder="1"/>
    <xf numFmtId="168" fontId="1" fillId="9" borderId="0" xfId="0" applyNumberFormat="1" applyFont="1" applyFill="1" applyAlignment="1">
      <alignment textRotation="60"/>
    </xf>
    <xf numFmtId="168" fontId="1" fillId="8" borderId="0" xfId="0" applyNumberFormat="1" applyFont="1" applyFill="1" applyAlignment="1">
      <alignment textRotation="60"/>
    </xf>
    <xf numFmtId="168" fontId="1" fillId="3" borderId="0" xfId="0" applyNumberFormat="1" applyFont="1" applyFill="1" applyAlignment="1">
      <alignment textRotation="60"/>
    </xf>
    <xf numFmtId="168" fontId="2" fillId="12" borderId="0" xfId="0" applyNumberFormat="1" applyFont="1" applyFill="1" applyAlignment="1">
      <alignment textRotation="60"/>
    </xf>
    <xf numFmtId="168" fontId="10" fillId="0" borderId="0" xfId="0" applyNumberFormat="1" applyFont="1" applyFill="1" applyAlignment="1">
      <alignment horizontal="center" vertical="center"/>
    </xf>
    <xf numFmtId="168" fontId="2" fillId="0" borderId="0" xfId="0" applyNumberFormat="1" applyFont="1" applyFill="1" applyAlignment="1">
      <alignment horizontal="center" vertical="center"/>
    </xf>
    <xf numFmtId="168" fontId="0" fillId="0" borderId="3" xfId="0" applyNumberFormat="1" applyBorder="1"/>
    <xf numFmtId="168" fontId="0" fillId="0" borderId="0" xfId="0" applyNumberFormat="1" applyBorder="1"/>
    <xf numFmtId="168" fontId="0" fillId="0" borderId="0" xfId="0" applyNumberFormat="1"/>
    <xf numFmtId="0" fontId="6" fillId="20" borderId="1" xfId="0" applyFont="1" applyFill="1" applyBorder="1" applyAlignment="1">
      <alignment horizontal="center" vertical="center"/>
    </xf>
    <xf numFmtId="166" fontId="0" fillId="0" borderId="0" xfId="0" applyNumberFormat="1" applyFill="1" applyAlignment="1">
      <alignment horizontal="center" vertical="center"/>
    </xf>
    <xf numFmtId="167" fontId="2" fillId="0" borderId="0" xfId="0" applyNumberFormat="1" applyFont="1" applyAlignment="1">
      <alignment horizontal="center" vertical="center"/>
    </xf>
    <xf numFmtId="166" fontId="2" fillId="0" borderId="0" xfId="0" applyNumberFormat="1" applyFont="1" applyAlignment="1">
      <alignment horizontal="center" vertical="center"/>
    </xf>
    <xf numFmtId="166" fontId="2" fillId="0" borderId="0" xfId="0" applyNumberFormat="1" applyFont="1" applyFill="1" applyAlignment="1">
      <alignment horizontal="center" vertical="center"/>
    </xf>
    <xf numFmtId="0" fontId="10" fillId="2" borderId="1" xfId="0" applyFont="1" applyFill="1" applyBorder="1" applyAlignment="1">
      <alignment horizontal="center" vertical="center"/>
    </xf>
    <xf numFmtId="0" fontId="10" fillId="2" borderId="0" xfId="0" applyFont="1" applyFill="1" applyAlignment="1">
      <alignment horizontal="center" vertical="center"/>
    </xf>
    <xf numFmtId="168" fontId="10" fillId="2" borderId="0" xfId="0" applyNumberFormat="1" applyFont="1" applyFill="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1" xfId="0" applyFont="1" applyFill="1" applyBorder="1" applyAlignment="1">
      <alignment horizontal="center" vertical="center" wrapText="1"/>
    </xf>
    <xf numFmtId="167" fontId="2" fillId="0" borderId="0" xfId="0" applyNumberFormat="1" applyFont="1" applyFill="1" applyAlignment="1">
      <alignment horizontal="center" vertical="center"/>
    </xf>
    <xf numFmtId="0" fontId="0" fillId="0" borderId="0" xfId="0" applyFill="1" applyAlignment="1">
      <alignment horizontal="center" vertical="center"/>
    </xf>
    <xf numFmtId="167" fontId="0" fillId="0" borderId="0" xfId="0" applyNumberFormat="1" applyFill="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2" fillId="0" borderId="0" xfId="0" applyFont="1" applyAlignment="1">
      <alignment horizontal="right" vertical="center"/>
    </xf>
    <xf numFmtId="0" fontId="2" fillId="0" borderId="0" xfId="0" applyFont="1" applyFill="1" applyAlignment="1">
      <alignment horizontal="right" vertical="center"/>
    </xf>
    <xf numFmtId="0" fontId="0" fillId="0" borderId="0" xfId="0" applyFill="1" applyAlignment="1">
      <alignment horizontal="right" vertical="center"/>
    </xf>
    <xf numFmtId="0" fontId="2" fillId="0" borderId="0" xfId="0" applyNumberFormat="1" applyFont="1" applyAlignment="1">
      <alignment horizontal="center" vertical="center"/>
    </xf>
    <xf numFmtId="0" fontId="2" fillId="0" borderId="0" xfId="0" applyNumberFormat="1" applyFont="1" applyFill="1" applyAlignment="1">
      <alignment horizontal="center" vertical="center"/>
    </xf>
    <xf numFmtId="0" fontId="2" fillId="0" borderId="8" xfId="0" applyNumberFormat="1" applyFont="1" applyBorder="1" applyAlignment="1">
      <alignment horizontal="center" vertical="center"/>
    </xf>
    <xf numFmtId="0" fontId="0" fillId="0" borderId="0" xfId="0" applyNumberFormat="1" applyFont="1" applyAlignment="1">
      <alignment horizontal="right" vertical="center"/>
    </xf>
    <xf numFmtId="0" fontId="0" fillId="0" borderId="0" xfId="0" applyNumberFormat="1" applyAlignment="1">
      <alignment horizontal="right"/>
    </xf>
    <xf numFmtId="0" fontId="0" fillId="0" borderId="0" xfId="0" applyNumberFormat="1"/>
    <xf numFmtId="0" fontId="1" fillId="13" borderId="1" xfId="0" applyFont="1" applyFill="1" applyBorder="1" applyAlignment="1">
      <alignment horizontal="center" vertical="center"/>
    </xf>
    <xf numFmtId="166" fontId="0" fillId="0" borderId="0" xfId="0" applyNumberFormat="1" applyFill="1" applyBorder="1" applyAlignment="1">
      <alignment horizontal="right"/>
    </xf>
    <xf numFmtId="0" fontId="5" fillId="17" borderId="6" xfId="0" applyFont="1" applyFill="1" applyBorder="1" applyAlignment="1">
      <alignment horizontal="center" vertical="center"/>
    </xf>
    <xf numFmtId="0" fontId="2" fillId="26" borderId="1" xfId="0" applyFont="1" applyFill="1" applyBorder="1" applyAlignment="1">
      <alignment horizontal="center" vertical="center"/>
    </xf>
    <xf numFmtId="49" fontId="2" fillId="0" borderId="0" xfId="0" applyNumberFormat="1" applyFont="1" applyAlignment="1">
      <alignment horizontal="center" vertical="center"/>
    </xf>
    <xf numFmtId="49" fontId="2" fillId="0" borderId="0" xfId="0" applyNumberFormat="1" applyFont="1" applyFill="1" applyAlignment="1">
      <alignment horizontal="center" vertical="center"/>
    </xf>
    <xf numFmtId="49" fontId="0" fillId="0" borderId="0" xfId="0" applyNumberFormat="1" applyFill="1" applyAlignment="1">
      <alignment horizontal="center" vertical="center"/>
    </xf>
    <xf numFmtId="49" fontId="2" fillId="0" borderId="0" xfId="0" applyNumberFormat="1" applyFont="1" applyAlignment="1">
      <alignment horizontal="center" vertical="center" wrapText="1"/>
    </xf>
    <xf numFmtId="0" fontId="0" fillId="0" borderId="0" xfId="0" applyAlignment="1">
      <alignment horizontal="center"/>
    </xf>
    <xf numFmtId="0" fontId="2" fillId="0" borderId="0" xfId="0" applyFont="1" applyAlignment="1">
      <alignment horizontal="center"/>
    </xf>
    <xf numFmtId="168" fontId="0" fillId="0" borderId="0" xfId="0" applyNumberFormat="1" applyAlignment="1">
      <alignment horizontal="center"/>
    </xf>
    <xf numFmtId="168" fontId="0" fillId="0" borderId="0" xfId="0" applyNumberFormat="1" applyAlignment="1">
      <alignment horizontal="center" vertical="center" wrapText="1"/>
    </xf>
    <xf numFmtId="168" fontId="0" fillId="0" borderId="0" xfId="0" applyNumberFormat="1" applyBorder="1" applyAlignment="1">
      <alignment horizontal="center"/>
    </xf>
    <xf numFmtId="0" fontId="1" fillId="3" borderId="2" xfId="0" applyFont="1" applyFill="1" applyBorder="1"/>
    <xf numFmtId="0" fontId="3" fillId="5" borderId="2" xfId="0" applyFont="1" applyFill="1" applyBorder="1"/>
    <xf numFmtId="0" fontId="1" fillId="13" borderId="2" xfId="0" applyFont="1" applyFill="1" applyBorder="1"/>
    <xf numFmtId="0" fontId="2" fillId="7" borderId="2" xfId="0" applyFont="1" applyFill="1" applyBorder="1"/>
    <xf numFmtId="0" fontId="2" fillId="14" borderId="2" xfId="0" applyFont="1" applyFill="1" applyBorder="1"/>
    <xf numFmtId="0" fontId="1" fillId="15" borderId="2" xfId="0" applyFont="1" applyFill="1" applyBorder="1"/>
    <xf numFmtId="0" fontId="7" fillId="0" borderId="2" xfId="0" applyFont="1" applyFill="1" applyBorder="1"/>
    <xf numFmtId="0" fontId="1" fillId="6" borderId="2" xfId="0" applyFont="1" applyFill="1" applyBorder="1"/>
    <xf numFmtId="0" fontId="1" fillId="22" borderId="2" xfId="0" applyFont="1" applyFill="1" applyBorder="1"/>
    <xf numFmtId="0" fontId="1" fillId="24" borderId="2" xfId="0" applyFont="1" applyFill="1" applyBorder="1"/>
    <xf numFmtId="0" fontId="2" fillId="16" borderId="2" xfId="0" applyFont="1" applyFill="1" applyBorder="1"/>
    <xf numFmtId="0" fontId="2" fillId="27" borderId="2" xfId="0" applyFont="1" applyFill="1" applyBorder="1"/>
    <xf numFmtId="0" fontId="5" fillId="17" borderId="2" xfId="0" applyFont="1" applyFill="1" applyBorder="1"/>
    <xf numFmtId="0" fontId="8" fillId="23" borderId="2" xfId="0" applyFont="1" applyFill="1" applyBorder="1"/>
    <xf numFmtId="0" fontId="1" fillId="10" borderId="2" xfId="0" applyFont="1" applyFill="1" applyBorder="1"/>
    <xf numFmtId="0" fontId="1" fillId="21" borderId="2" xfId="0" applyFont="1" applyFill="1" applyBorder="1"/>
    <xf numFmtId="0" fontId="2" fillId="18" borderId="2" xfId="0" applyFont="1" applyFill="1" applyBorder="1"/>
    <xf numFmtId="0" fontId="9" fillId="5" borderId="2" xfId="0" applyFont="1" applyFill="1" applyBorder="1"/>
    <xf numFmtId="0" fontId="11" fillId="0" borderId="2" xfId="0" applyFont="1" applyFill="1" applyBorder="1"/>
    <xf numFmtId="0" fontId="1" fillId="19" borderId="2" xfId="0" applyFont="1" applyFill="1" applyBorder="1"/>
    <xf numFmtId="0" fontId="1" fillId="25" borderId="2" xfId="0" applyFont="1" applyFill="1" applyBorder="1"/>
    <xf numFmtId="0" fontId="6" fillId="20" borderId="2" xfId="0" applyFont="1" applyFill="1" applyBorder="1"/>
    <xf numFmtId="0" fontId="2" fillId="26" borderId="2" xfId="0" applyFont="1" applyFill="1" applyBorder="1"/>
    <xf numFmtId="0" fontId="8" fillId="0" borderId="2" xfId="0" applyFont="1" applyFill="1" applyBorder="1"/>
    <xf numFmtId="0" fontId="6" fillId="11" borderId="2" xfId="0" applyFont="1" applyFill="1" applyBorder="1"/>
    <xf numFmtId="168" fontId="2" fillId="0" borderId="1" xfId="0" applyNumberFormat="1" applyFont="1" applyBorder="1" applyAlignment="1">
      <alignment horizontal="center"/>
    </xf>
    <xf numFmtId="168" fontId="2" fillId="0" borderId="1" xfId="0" applyNumberFormat="1" applyFont="1" applyBorder="1" applyAlignment="1">
      <alignment horizontal="center" vertical="center" wrapText="1"/>
    </xf>
    <xf numFmtId="168" fontId="0" fillId="0" borderId="1" xfId="0" applyNumberFormat="1" applyBorder="1"/>
    <xf numFmtId="0" fontId="1" fillId="4" borderId="2" xfId="0" applyFont="1" applyFill="1" applyBorder="1"/>
    <xf numFmtId="168" fontId="2" fillId="0" borderId="0" xfId="0" applyNumberFormat="1" applyFont="1" applyBorder="1" applyAlignment="1">
      <alignment horizontal="center"/>
    </xf>
    <xf numFmtId="0" fontId="0" fillId="0" borderId="0" xfId="0" applyAlignment="1">
      <alignment horizontal="center" vertical="center"/>
    </xf>
    <xf numFmtId="0" fontId="1" fillId="28" borderId="0" xfId="0" applyFont="1" applyFill="1" applyAlignment="1">
      <alignment horizontal="center" vertical="center"/>
    </xf>
    <xf numFmtId="0" fontId="0" fillId="0" borderId="0" xfId="0" applyBorder="1" applyAlignment="1">
      <alignment horizontal="center" vertical="center"/>
    </xf>
    <xf numFmtId="0" fontId="2" fillId="0" borderId="2" xfId="0" applyFont="1" applyBorder="1" applyAlignment="1">
      <alignment horizontal="center"/>
    </xf>
    <xf numFmtId="168" fontId="2" fillId="0" borderId="0" xfId="0" applyNumberFormat="1" applyFont="1" applyAlignment="1">
      <alignment horizontal="center"/>
    </xf>
    <xf numFmtId="168" fontId="2" fillId="0" borderId="0" xfId="0" quotePrefix="1" applyNumberFormat="1" applyFont="1" applyAlignment="1">
      <alignment horizontal="center"/>
    </xf>
    <xf numFmtId="0" fontId="2" fillId="0" borderId="8" xfId="0" applyFont="1" applyBorder="1" applyAlignment="1">
      <alignment horizontal="center" vertical="center" wrapText="1"/>
    </xf>
    <xf numFmtId="168" fontId="2" fillId="0" borderId="0" xfId="0" applyNumberFormat="1" applyFont="1" applyAlignment="1">
      <alignment horizontal="center" vertical="center" wrapText="1"/>
    </xf>
    <xf numFmtId="0" fontId="2" fillId="0" borderId="0" xfId="0" applyFont="1" applyBorder="1" applyAlignment="1">
      <alignment horizontal="center" vertical="center" wrapText="1"/>
    </xf>
    <xf numFmtId="164" fontId="0" fillId="0" borderId="0" xfId="0" applyNumberFormat="1" applyFill="1" applyAlignment="1">
      <alignment horizontal="center" vertical="center"/>
    </xf>
    <xf numFmtId="47" fontId="0" fillId="0" borderId="0" xfId="0" applyNumberFormat="1" applyBorder="1" applyAlignment="1">
      <alignment horizontal="right"/>
    </xf>
    <xf numFmtId="167" fontId="0" fillId="0" borderId="1" xfId="0" applyNumberFormat="1" applyBorder="1" applyAlignment="1">
      <alignment horizontal="right"/>
    </xf>
    <xf numFmtId="167" fontId="0" fillId="0" borderId="3" xfId="0" applyNumberFormat="1" applyBorder="1" applyAlignment="1">
      <alignment horizontal="left"/>
    </xf>
    <xf numFmtId="167" fontId="0" fillId="0" borderId="0" xfId="0" applyNumberFormat="1" applyAlignment="1">
      <alignment horizontal="left"/>
    </xf>
    <xf numFmtId="167" fontId="0" fillId="0" borderId="0" xfId="0" applyNumberFormat="1" applyBorder="1" applyAlignment="1">
      <alignment horizontal="left"/>
    </xf>
    <xf numFmtId="49" fontId="0" fillId="0" borderId="3" xfId="0" applyNumberFormat="1" applyBorder="1" applyAlignment="1">
      <alignment horizontal="right"/>
    </xf>
    <xf numFmtId="49" fontId="0" fillId="0" borderId="0" xfId="0" applyNumberFormat="1" applyAlignment="1">
      <alignment horizontal="right"/>
    </xf>
    <xf numFmtId="49" fontId="0" fillId="0" borderId="0" xfId="0" applyNumberFormat="1" applyBorder="1" applyAlignment="1">
      <alignment horizontal="right"/>
    </xf>
    <xf numFmtId="1" fontId="2" fillId="0" borderId="0" xfId="0" applyNumberFormat="1" applyFont="1" applyFill="1" applyAlignment="1">
      <alignment horizontal="center" vertical="center"/>
    </xf>
    <xf numFmtId="1" fontId="0" fillId="0" borderId="0" xfId="0" applyNumberFormat="1" applyFill="1" applyAlignment="1">
      <alignment horizontal="center" vertical="center"/>
    </xf>
    <xf numFmtId="1" fontId="0" fillId="0" borderId="0" xfId="0" applyNumberFormat="1" applyAlignment="1">
      <alignment horizontal="right"/>
    </xf>
    <xf numFmtId="0" fontId="0" fillId="0" borderId="3" xfId="0" applyNumberFormat="1" applyBorder="1" applyAlignment="1">
      <alignment horizontal="right"/>
    </xf>
    <xf numFmtId="0" fontId="0" fillId="0" borderId="0" xfId="0" applyNumberFormat="1" applyBorder="1" applyAlignment="1">
      <alignment horizontal="right"/>
    </xf>
    <xf numFmtId="0" fontId="2" fillId="0" borderId="2" xfId="0" applyFont="1" applyBorder="1"/>
    <xf numFmtId="0" fontId="12" fillId="0" borderId="1" xfId="0" applyFont="1" applyBorder="1"/>
    <xf numFmtId="0" fontId="1" fillId="3" borderId="0" xfId="0" applyFont="1" applyFill="1" applyBorder="1"/>
    <xf numFmtId="168" fontId="2" fillId="0" borderId="1" xfId="0" applyNumberFormat="1" applyFont="1" applyBorder="1" applyAlignment="1">
      <alignment horizontal="right"/>
    </xf>
    <xf numFmtId="0" fontId="2" fillId="18" borderId="1" xfId="0" applyFont="1" applyFill="1" applyBorder="1" applyAlignment="1">
      <alignment horizontal="center" vertical="center"/>
    </xf>
    <xf numFmtId="0" fontId="1" fillId="4" borderId="0" xfId="0" applyFont="1" applyFill="1" applyBorder="1"/>
    <xf numFmtId="0" fontId="4" fillId="0" borderId="5" xfId="0" applyFont="1" applyBorder="1" applyAlignment="1">
      <alignment horizontal="right"/>
    </xf>
    <xf numFmtId="0" fontId="0" fillId="2" borderId="0" xfId="0" applyFill="1" applyBorder="1"/>
    <xf numFmtId="0" fontId="10" fillId="2" borderId="6" xfId="0" applyFont="1" applyFill="1" applyBorder="1" applyAlignment="1">
      <alignment horizontal="center" vertical="center"/>
    </xf>
    <xf numFmtId="0" fontId="10" fillId="2" borderId="8" xfId="0" applyFont="1" applyFill="1" applyBorder="1" applyAlignment="1">
      <alignment horizontal="center" vertical="center"/>
    </xf>
    <xf numFmtId="168" fontId="10" fillId="2" borderId="8" xfId="0" applyNumberFormat="1" applyFont="1" applyFill="1" applyBorder="1" applyAlignment="1">
      <alignment horizontal="center" vertical="center"/>
    </xf>
    <xf numFmtId="0" fontId="4" fillId="0" borderId="0" xfId="0" applyFont="1" applyFill="1" applyBorder="1" applyAlignment="1">
      <alignment horizontal="right"/>
    </xf>
    <xf numFmtId="0" fontId="0" fillId="0" borderId="0" xfId="0" applyBorder="1" applyAlignment="1">
      <alignment horizontal="left"/>
    </xf>
    <xf numFmtId="0" fontId="0" fillId="0" borderId="0" xfId="0" applyAlignment="1">
      <alignment horizontal="left"/>
    </xf>
    <xf numFmtId="166" fontId="2" fillId="0" borderId="0" xfId="0" applyNumberFormat="1" applyFont="1" applyAlignment="1">
      <alignment horizontal="center"/>
    </xf>
    <xf numFmtId="166" fontId="2" fillId="0" borderId="8" xfId="0" applyNumberFormat="1" applyFont="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2" fillId="0" borderId="8" xfId="0" applyFont="1" applyBorder="1" applyAlignment="1">
      <alignment horizontal="center"/>
    </xf>
    <xf numFmtId="0" fontId="2" fillId="0" borderId="6" xfId="0" applyFont="1" applyBorder="1" applyAlignment="1">
      <alignment horizontal="center"/>
    </xf>
    <xf numFmtId="167" fontId="2" fillId="0" borderId="0" xfId="0" applyNumberFormat="1" applyFont="1" applyBorder="1" applyAlignment="1">
      <alignment horizontal="center"/>
    </xf>
    <xf numFmtId="167" fontId="2" fillId="0" borderId="0" xfId="0" applyNumberFormat="1" applyFont="1" applyAlignment="1">
      <alignment horizontal="center"/>
    </xf>
    <xf numFmtId="1" fontId="2" fillId="0" borderId="0" xfId="0" applyNumberFormat="1" applyFont="1" applyAlignment="1">
      <alignment textRotation="60" wrapText="1"/>
    </xf>
    <xf numFmtId="0" fontId="6" fillId="20" borderId="6" xfId="0" applyFont="1" applyFill="1" applyBorder="1" applyAlignment="1">
      <alignment horizontal="center" vertical="center"/>
    </xf>
    <xf numFmtId="0" fontId="2" fillId="0" borderId="8" xfId="0" applyFont="1" applyFill="1" applyBorder="1" applyAlignment="1">
      <alignment horizontal="center" vertical="center"/>
    </xf>
    <xf numFmtId="166" fontId="2" fillId="0" borderId="8" xfId="0" applyNumberFormat="1" applyFont="1" applyFill="1" applyBorder="1" applyAlignment="1">
      <alignment horizontal="center" vertical="center"/>
    </xf>
    <xf numFmtId="0" fontId="6" fillId="11" borderId="1" xfId="0" applyFont="1" applyFill="1" applyBorder="1" applyAlignment="1">
      <alignment horizontal="center" vertical="center"/>
    </xf>
    <xf numFmtId="2" fontId="2" fillId="0" borderId="0" xfId="0" applyNumberFormat="1" applyFont="1" applyAlignment="1">
      <alignment horizontal="center"/>
    </xf>
    <xf numFmtId="2" fontId="2" fillId="0" borderId="8" xfId="0" applyNumberFormat="1" applyFont="1" applyBorder="1" applyAlignment="1">
      <alignment horizontal="center"/>
    </xf>
    <xf numFmtId="167" fontId="2" fillId="0" borderId="8" xfId="0" applyNumberFormat="1" applyFont="1" applyBorder="1" applyAlignment="1">
      <alignment horizontal="center"/>
    </xf>
    <xf numFmtId="0" fontId="1" fillId="10" borderId="1" xfId="0" applyFont="1" applyFill="1" applyBorder="1" applyAlignment="1">
      <alignment horizontal="center"/>
    </xf>
    <xf numFmtId="0" fontId="1" fillId="21" borderId="6" xfId="0" applyFont="1" applyFill="1" applyBorder="1" applyAlignment="1">
      <alignment horizontal="center" vertical="center"/>
    </xf>
    <xf numFmtId="0" fontId="2" fillId="0" borderId="8" xfId="0" applyNumberFormat="1" applyFont="1" applyFill="1" applyBorder="1" applyAlignment="1">
      <alignment horizontal="center" vertical="center"/>
    </xf>
    <xf numFmtId="1" fontId="0" fillId="0" borderId="0" xfId="0" applyNumberFormat="1"/>
    <xf numFmtId="0" fontId="2" fillId="2" borderId="8" xfId="0" applyFont="1" applyFill="1" applyBorder="1" applyAlignment="1">
      <alignment horizontal="center" vertical="center"/>
    </xf>
    <xf numFmtId="0" fontId="2" fillId="2" borderId="1" xfId="0" applyFont="1" applyFill="1" applyBorder="1" applyAlignment="1">
      <alignment horizontal="center" vertical="center"/>
    </xf>
    <xf numFmtId="168" fontId="2" fillId="2" borderId="0" xfId="0" applyNumberFormat="1" applyFont="1" applyFill="1" applyAlignment="1">
      <alignment horizontal="center" vertical="center"/>
    </xf>
    <xf numFmtId="0" fontId="0" fillId="2" borderId="0" xfId="0" applyFont="1" applyFill="1"/>
    <xf numFmtId="0" fontId="0" fillId="2" borderId="1" xfId="0" applyFont="1" applyFill="1" applyBorder="1"/>
    <xf numFmtId="167" fontId="0" fillId="2" borderId="0" xfId="0" applyNumberFormat="1" applyFont="1" applyFill="1"/>
    <xf numFmtId="0" fontId="13" fillId="29" borderId="2" xfId="0" applyFont="1" applyFill="1" applyBorder="1"/>
    <xf numFmtId="0" fontId="14" fillId="5" borderId="2" xfId="0" applyFont="1" applyFill="1" applyBorder="1"/>
    <xf numFmtId="0" fontId="15" fillId="0" borderId="2" xfId="0" applyFont="1" applyFill="1" applyBorder="1"/>
    <xf numFmtId="0" fontId="2" fillId="31" borderId="2" xfId="0" applyFont="1" applyFill="1" applyBorder="1"/>
    <xf numFmtId="0" fontId="9" fillId="32" borderId="2" xfId="0" applyFont="1" applyFill="1" applyBorder="1"/>
    <xf numFmtId="0" fontId="1" fillId="33" borderId="5" xfId="0" applyFont="1" applyFill="1" applyBorder="1"/>
    <xf numFmtId="0" fontId="10" fillId="0" borderId="0" xfId="0" applyFont="1" applyFill="1" applyBorder="1" applyAlignment="1">
      <alignment horizontal="center" vertical="center" wrapText="1"/>
    </xf>
    <xf numFmtId="0" fontId="10" fillId="0" borderId="0" xfId="0" applyFont="1" applyFill="1" applyBorder="1" applyAlignment="1">
      <alignment horizontal="center"/>
    </xf>
    <xf numFmtId="0" fontId="16" fillId="0" borderId="0" xfId="0" applyFont="1" applyFill="1" applyAlignment="1">
      <alignment horizontal="center"/>
    </xf>
    <xf numFmtId="0" fontId="1" fillId="30" borderId="2" xfId="0" applyFont="1" applyFill="1" applyBorder="1"/>
    <xf numFmtId="0" fontId="2" fillId="0" borderId="0" xfId="0" applyFont="1" applyAlignment="1">
      <alignment horizontal="left"/>
    </xf>
    <xf numFmtId="0" fontId="2" fillId="0" borderId="8" xfId="0" applyFont="1" applyBorder="1" applyAlignment="1">
      <alignment horizontal="center" vertical="center"/>
    </xf>
    <xf numFmtId="0" fontId="2" fillId="0" borderId="6" xfId="0" applyFont="1" applyBorder="1" applyAlignment="1">
      <alignment horizontal="center" vertical="center"/>
    </xf>
    <xf numFmtId="167" fontId="2" fillId="0" borderId="8" xfId="0" applyNumberFormat="1" applyFont="1" applyBorder="1" applyAlignment="1">
      <alignment horizontal="center" vertical="center"/>
    </xf>
    <xf numFmtId="0" fontId="1" fillId="0" borderId="6" xfId="0" applyFont="1" applyFill="1" applyBorder="1" applyAlignment="1">
      <alignment horizontal="center" vertical="center"/>
    </xf>
    <xf numFmtId="166" fontId="2" fillId="0" borderId="8" xfId="0" applyNumberFormat="1" applyFont="1" applyBorder="1" applyAlignment="1">
      <alignment horizontal="center" vertical="center"/>
    </xf>
    <xf numFmtId="0" fontId="0" fillId="2" borderId="0" xfId="0" applyFont="1" applyFill="1" applyBorder="1"/>
    <xf numFmtId="0" fontId="17" fillId="0" borderId="0" xfId="0" applyFont="1" applyAlignment="1">
      <alignment textRotation="60" wrapText="1"/>
    </xf>
    <xf numFmtId="0" fontId="18" fillId="34" borderId="0" xfId="0" applyFont="1" applyFill="1"/>
    <xf numFmtId="0" fontId="17" fillId="0" borderId="0" xfId="0" applyFont="1" applyAlignment="1">
      <alignment horizontal="center" vertical="center"/>
    </xf>
    <xf numFmtId="0" fontId="17" fillId="0" borderId="8" xfId="0" applyFont="1" applyBorder="1" applyAlignment="1">
      <alignment horizontal="center" vertical="center"/>
    </xf>
    <xf numFmtId="49" fontId="0" fillId="2" borderId="0" xfId="0" applyNumberFormat="1" applyFont="1" applyFill="1"/>
    <xf numFmtId="49" fontId="2" fillId="0" borderId="8" xfId="0" applyNumberFormat="1" applyFont="1" applyBorder="1" applyAlignment="1">
      <alignment horizontal="center" vertical="center"/>
    </xf>
    <xf numFmtId="49" fontId="0" fillId="0" borderId="0" xfId="0" applyNumberFormat="1" applyFont="1" applyAlignment="1">
      <alignment horizontal="right" vertical="center"/>
    </xf>
    <xf numFmtId="0" fontId="0" fillId="0" borderId="0" xfId="0" applyFont="1" applyAlignment="1">
      <alignment horizontal="right"/>
    </xf>
    <xf numFmtId="49" fontId="0" fillId="0" borderId="0" xfId="0" applyNumberFormat="1" applyFont="1" applyAlignment="1">
      <alignment horizontal="right"/>
    </xf>
    <xf numFmtId="49" fontId="2" fillId="0" borderId="0" xfId="0" applyNumberFormat="1" applyFont="1" applyAlignment="1">
      <alignment horizontal="center"/>
    </xf>
    <xf numFmtId="49" fontId="2" fillId="0" borderId="8" xfId="0" applyNumberFormat="1" applyFont="1" applyBorder="1" applyAlignment="1">
      <alignment horizontal="center"/>
    </xf>
    <xf numFmtId="2" fontId="0" fillId="2" borderId="0" xfId="0" applyNumberFormat="1" applyFont="1" applyFill="1"/>
    <xf numFmtId="2" fontId="2" fillId="0" borderId="0" xfId="0" applyNumberFormat="1" applyFont="1" applyAlignment="1">
      <alignment horizontal="center" vertical="center"/>
    </xf>
    <xf numFmtId="2" fontId="2" fillId="0" borderId="8" xfId="0" applyNumberFormat="1" applyFont="1" applyBorder="1" applyAlignment="1">
      <alignment horizontal="center" vertical="center"/>
    </xf>
    <xf numFmtId="1" fontId="0" fillId="2" borderId="0" xfId="0" applyNumberFormat="1" applyFont="1" applyFill="1"/>
    <xf numFmtId="1" fontId="2" fillId="0" borderId="0" xfId="0" applyNumberFormat="1" applyFont="1" applyAlignment="1">
      <alignment horizontal="center" vertical="center"/>
    </xf>
    <xf numFmtId="1" fontId="2" fillId="0" borderId="8" xfId="0" applyNumberFormat="1" applyFont="1" applyBorder="1" applyAlignment="1">
      <alignment horizontal="center" vertical="center"/>
    </xf>
    <xf numFmtId="2" fontId="0" fillId="0" borderId="0" xfId="0" applyNumberFormat="1" applyAlignment="1">
      <alignment horizontal="right"/>
    </xf>
    <xf numFmtId="0" fontId="0" fillId="0" borderId="0" xfId="0" applyNumberFormat="1" applyBorder="1" applyAlignment="1">
      <alignment horizontal="center"/>
    </xf>
    <xf numFmtId="169" fontId="0" fillId="0" borderId="0" xfId="0" applyNumberFormat="1" applyBorder="1" applyAlignment="1">
      <alignment horizontal="center"/>
    </xf>
    <xf numFmtId="0" fontId="0" fillId="0" borderId="8" xfId="0" applyFill="1" applyBorder="1" applyAlignment="1">
      <alignment horizontal="center" vertical="center"/>
    </xf>
    <xf numFmtId="0" fontId="1" fillId="33" borderId="2" xfId="0" applyFont="1" applyFill="1" applyBorder="1"/>
    <xf numFmtId="0" fontId="1" fillId="35" borderId="2" xfId="0" applyFont="1" applyFill="1" applyBorder="1"/>
    <xf numFmtId="0" fontId="1" fillId="28" borderId="0" xfId="0" applyFont="1" applyFill="1" applyAlignment="1">
      <alignment horizontal="center"/>
    </xf>
    <xf numFmtId="168" fontId="0" fillId="0" borderId="0" xfId="0" applyNumberFormat="1" applyFont="1" applyAlignment="1">
      <alignment horizontal="center" vertical="center" wrapText="1"/>
    </xf>
    <xf numFmtId="0" fontId="0" fillId="0" borderId="0" xfId="0" applyFont="1" applyBorder="1" applyAlignment="1">
      <alignment horizontal="center" vertical="center" wrapText="1"/>
    </xf>
    <xf numFmtId="0" fontId="0" fillId="0" borderId="2" xfId="0" applyFont="1" applyBorder="1" applyAlignment="1">
      <alignment horizontal="center" vertical="center" wrapText="1"/>
    </xf>
    <xf numFmtId="0" fontId="0" fillId="0" borderId="0" xfId="0" applyFont="1" applyAlignment="1">
      <alignment horizontal="center" vertical="center" wrapText="1"/>
    </xf>
    <xf numFmtId="0" fontId="1" fillId="0" borderId="2" xfId="0" applyFont="1" applyFill="1" applyBorder="1"/>
    <xf numFmtId="0" fontId="2" fillId="0" borderId="5" xfId="0" applyFont="1" applyBorder="1" applyAlignment="1">
      <alignment horizontal="center"/>
    </xf>
    <xf numFmtId="0" fontId="2" fillId="0" borderId="9" xfId="0" applyFont="1" applyBorder="1" applyAlignment="1">
      <alignment horizontal="center"/>
    </xf>
    <xf numFmtId="168" fontId="2" fillId="0" borderId="10" xfId="0" quotePrefix="1" applyNumberFormat="1" applyFont="1" applyBorder="1" applyAlignment="1">
      <alignment horizontal="center"/>
    </xf>
    <xf numFmtId="168" fontId="2" fillId="0" borderId="11" xfId="0" quotePrefix="1" applyNumberFormat="1" applyFont="1" applyBorder="1" applyAlignment="1">
      <alignment horizontal="center"/>
    </xf>
    <xf numFmtId="168" fontId="2" fillId="0" borderId="12" xfId="0" quotePrefix="1" applyNumberFormat="1" applyFont="1" applyBorder="1" applyAlignment="1">
      <alignment horizontal="center"/>
    </xf>
    <xf numFmtId="0" fontId="2" fillId="0" borderId="13" xfId="0" applyFont="1" applyBorder="1" applyAlignment="1">
      <alignment horizontal="center"/>
    </xf>
    <xf numFmtId="0" fontId="0" fillId="0" borderId="9" xfId="0" applyBorder="1"/>
    <xf numFmtId="0" fontId="0" fillId="0" borderId="14" xfId="0" applyBorder="1" applyAlignment="1">
      <alignment horizontal="left"/>
    </xf>
    <xf numFmtId="0" fontId="0" fillId="0" borderId="15" xfId="0" applyBorder="1" applyAlignment="1">
      <alignment horizontal="left"/>
    </xf>
    <xf numFmtId="0" fontId="0" fillId="0" borderId="15" xfId="0" applyBorder="1" applyAlignment="1"/>
    <xf numFmtId="0" fontId="0" fillId="0" borderId="16" xfId="0" applyBorder="1" applyAlignment="1">
      <alignment horizontal="left"/>
    </xf>
    <xf numFmtId="168" fontId="4" fillId="35" borderId="17" xfId="0" applyNumberFormat="1" applyFont="1" applyFill="1" applyBorder="1"/>
    <xf numFmtId="0" fontId="20" fillId="0" borderId="0" xfId="0" applyFont="1" applyAlignment="1">
      <alignment wrapText="1"/>
    </xf>
    <xf numFmtId="0" fontId="0" fillId="0" borderId="0" xfId="0" applyFont="1" applyAlignment="1">
      <alignment wrapText="1"/>
    </xf>
    <xf numFmtId="0" fontId="0" fillId="0" borderId="0" xfId="0" applyAlignment="1">
      <alignment wrapText="1"/>
    </xf>
    <xf numFmtId="0" fontId="0" fillId="0" borderId="0" xfId="0" quotePrefix="1" applyAlignment="1">
      <alignment wrapText="1"/>
    </xf>
    <xf numFmtId="168" fontId="2" fillId="0" borderId="18" xfId="0" applyNumberFormat="1" applyFont="1" applyBorder="1" applyAlignment="1">
      <alignment horizontal="center" vertical="center" wrapText="1"/>
    </xf>
    <xf numFmtId="0" fontId="0" fillId="0" borderId="0" xfId="0" applyBorder="1" applyAlignment="1"/>
    <xf numFmtId="47" fontId="0" fillId="0" borderId="0" xfId="0" applyNumberFormat="1"/>
    <xf numFmtId="0" fontId="1" fillId="6" borderId="1" xfId="0" applyFont="1" applyFill="1" applyBorder="1" applyAlignment="1">
      <alignment horizontal="center"/>
    </xf>
    <xf numFmtId="0" fontId="1" fillId="6" borderId="6" xfId="0" applyFont="1" applyFill="1" applyBorder="1" applyAlignment="1">
      <alignment horizontal="center"/>
    </xf>
    <xf numFmtId="0" fontId="2" fillId="27" borderId="1" xfId="0" applyFont="1" applyFill="1" applyBorder="1"/>
    <xf numFmtId="0" fontId="4" fillId="0" borderId="0" xfId="0" applyFont="1" applyBorder="1" applyAlignment="1">
      <alignment horizontal="right"/>
    </xf>
    <xf numFmtId="0" fontId="13" fillId="29" borderId="1" xfId="0" applyFont="1" applyFill="1" applyBorder="1"/>
    <xf numFmtId="0" fontId="15" fillId="0" borderId="1" xfId="0" applyFont="1" applyFill="1" applyBorder="1"/>
    <xf numFmtId="0" fontId="1" fillId="30" borderId="1" xfId="0" applyFont="1" applyFill="1" applyBorder="1"/>
    <xf numFmtId="0" fontId="9" fillId="32" borderId="1" xfId="0" applyFont="1" applyFill="1" applyBorder="1"/>
    <xf numFmtId="0" fontId="1" fillId="4" borderId="6" xfId="0" applyFont="1" applyFill="1" applyBorder="1" applyAlignment="1">
      <alignment horizontal="center" vertical="center"/>
    </xf>
    <xf numFmtId="165" fontId="2" fillId="0" borderId="8" xfId="0" applyNumberFormat="1" applyFont="1" applyBorder="1" applyAlignment="1">
      <alignment horizontal="center" vertical="center"/>
    </xf>
    <xf numFmtId="170" fontId="0" fillId="0" borderId="0" xfId="0" applyNumberFormat="1" applyAlignment="1">
      <alignment horizontal="right"/>
    </xf>
    <xf numFmtId="170" fontId="2" fillId="0" borderId="0" xfId="0" applyNumberFormat="1" applyFont="1" applyAlignment="1">
      <alignment horizontal="center" vertical="center"/>
    </xf>
    <xf numFmtId="0" fontId="0" fillId="2" borderId="8" xfId="0" applyFill="1"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167" fontId="0" fillId="0" borderId="8" xfId="0" applyNumberFormat="1" applyBorder="1" applyAlignment="1">
      <alignment horizontal="center" vertical="center"/>
    </xf>
    <xf numFmtId="170" fontId="0" fillId="0" borderId="8" xfId="0" applyNumberFormat="1" applyBorder="1" applyAlignment="1">
      <alignment horizontal="center" vertical="center"/>
    </xf>
    <xf numFmtId="1" fontId="0" fillId="0" borderId="8" xfId="0" applyNumberFormat="1" applyBorder="1" applyAlignment="1">
      <alignment horizontal="center" vertical="center"/>
    </xf>
    <xf numFmtId="0" fontId="1" fillId="10" borderId="1" xfId="0" applyFont="1" applyFill="1" applyBorder="1" applyAlignment="1">
      <alignment horizontal="center" vertical="center"/>
    </xf>
    <xf numFmtId="49" fontId="0" fillId="0" borderId="8" xfId="0" applyNumberFormat="1" applyBorder="1" applyAlignment="1">
      <alignment horizontal="center" vertical="center"/>
    </xf>
    <xf numFmtId="49" fontId="18" fillId="0" borderId="0" xfId="0" applyNumberFormat="1" applyFont="1" applyAlignment="1">
      <alignment horizontal="right"/>
    </xf>
    <xf numFmtId="0" fontId="3" fillId="5" borderId="6" xfId="0" applyFont="1" applyFill="1" applyBorder="1" applyAlignment="1">
      <alignment horizontal="center" vertical="center"/>
    </xf>
    <xf numFmtId="0" fontId="0" fillId="0" borderId="6" xfId="0" applyBorder="1" applyAlignment="1">
      <alignment horizontal="right" vertical="center"/>
    </xf>
    <xf numFmtId="49" fontId="0" fillId="0" borderId="0" xfId="0" applyNumberFormat="1"/>
    <xf numFmtId="2" fontId="0" fillId="0" borderId="1" xfId="0" applyNumberFormat="1" applyBorder="1" applyAlignment="1">
      <alignment horizontal="right"/>
    </xf>
    <xf numFmtId="2" fontId="18" fillId="0" borderId="1" xfId="0" applyNumberFormat="1" applyFont="1" applyBorder="1" applyAlignment="1">
      <alignment horizontal="right"/>
    </xf>
    <xf numFmtId="167" fontId="0" fillId="0" borderId="0" xfId="0" applyNumberFormat="1" applyFill="1" applyBorder="1" applyAlignment="1">
      <alignment horizontal="right"/>
    </xf>
    <xf numFmtId="0" fontId="0" fillId="0" borderId="0" xfId="0" applyAlignment="1">
      <alignment horizontal="left" vertical="center" wrapText="1"/>
    </xf>
    <xf numFmtId="0" fontId="2" fillId="0" borderId="0" xfId="0" applyFont="1" applyAlignment="1">
      <alignment wrapText="1"/>
    </xf>
    <xf numFmtId="0" fontId="11" fillId="0" borderId="1" xfId="0" applyFont="1" applyFill="1" applyBorder="1"/>
    <xf numFmtId="0" fontId="24" fillId="0" borderId="0" xfId="0" applyFont="1" applyAlignment="1">
      <alignment horizontal="right"/>
    </xf>
    <xf numFmtId="1" fontId="2" fillId="0" borderId="0" xfId="0" applyNumberFormat="1" applyFont="1" applyBorder="1" applyAlignment="1">
      <alignment horizontal="center" vertical="center"/>
    </xf>
    <xf numFmtId="1" fontId="2" fillId="0" borderId="0" xfId="0" applyNumberFormat="1" applyFont="1" applyBorder="1" applyAlignment="1">
      <alignment horizontal="center"/>
    </xf>
    <xf numFmtId="1" fontId="0" fillId="0" borderId="2" xfId="0" applyNumberFormat="1" applyBorder="1"/>
    <xf numFmtId="1" fontId="0" fillId="0" borderId="1" xfId="0" applyNumberFormat="1" applyBorder="1"/>
    <xf numFmtId="171" fontId="0" fillId="0" borderId="0" xfId="0" applyNumberFormat="1" applyBorder="1" applyAlignment="1">
      <alignment horizontal="center"/>
    </xf>
    <xf numFmtId="0" fontId="2" fillId="0" borderId="0" xfId="0" applyFont="1" applyFill="1"/>
    <xf numFmtId="0" fontId="1" fillId="0" borderId="0" xfId="0" applyFont="1" applyFill="1" applyBorder="1"/>
    <xf numFmtId="0" fontId="4" fillId="0" borderId="0" xfId="0" applyFont="1" applyFill="1" applyAlignment="1">
      <alignment horizontal="right"/>
    </xf>
    <xf numFmtId="0" fontId="3" fillId="0" borderId="0" xfId="0" applyFont="1" applyFill="1"/>
    <xf numFmtId="0" fontId="1" fillId="0" borderId="0" xfId="0" applyFont="1" applyFill="1"/>
    <xf numFmtId="0" fontId="5" fillId="0" borderId="0" xfId="0" applyFont="1" applyFill="1"/>
    <xf numFmtId="0" fontId="2" fillId="0" borderId="1" xfId="0" applyFont="1" applyFill="1" applyBorder="1"/>
    <xf numFmtId="0" fontId="24" fillId="0" borderId="0" xfId="0" applyFont="1" applyFill="1" applyAlignment="1">
      <alignment horizontal="right"/>
    </xf>
    <xf numFmtId="0" fontId="6" fillId="0" borderId="0" xfId="0" applyFont="1" applyFill="1"/>
    <xf numFmtId="0" fontId="13" fillId="0" borderId="1" xfId="0" applyFont="1" applyFill="1" applyBorder="1"/>
    <xf numFmtId="0" fontId="0" fillId="0" borderId="0" xfId="0" applyFill="1"/>
    <xf numFmtId="0" fontId="9" fillId="0" borderId="1" xfId="0" applyFont="1" applyFill="1" applyBorder="1"/>
    <xf numFmtId="0" fontId="9" fillId="0" borderId="0" xfId="0" applyFont="1" applyFill="1"/>
    <xf numFmtId="0" fontId="8" fillId="0" borderId="0" xfId="0" applyFont="1" applyFill="1" applyBorder="1"/>
    <xf numFmtId="172" fontId="0" fillId="0" borderId="0" xfId="0" applyNumberFormat="1" applyBorder="1" applyAlignment="1">
      <alignment horizontal="center"/>
    </xf>
    <xf numFmtId="172" fontId="0" fillId="0" borderId="0" xfId="0" applyNumberFormat="1" applyBorder="1" applyAlignment="1">
      <alignment horizontal="right"/>
    </xf>
    <xf numFmtId="173" fontId="0" fillId="0" borderId="0" xfId="0" applyNumberFormat="1"/>
    <xf numFmtId="173" fontId="0" fillId="0" borderId="0" xfId="0" applyNumberFormat="1" applyAlignment="1">
      <alignment horizontal="right"/>
    </xf>
    <xf numFmtId="173" fontId="2" fillId="0" borderId="0" xfId="0" applyNumberFormat="1" applyFont="1" applyAlignment="1">
      <alignment textRotation="60" wrapText="1"/>
    </xf>
    <xf numFmtId="173" fontId="2" fillId="0" borderId="0" xfId="0" applyNumberFormat="1" applyFont="1" applyAlignment="1">
      <alignment horizontal="center" vertical="center"/>
    </xf>
    <xf numFmtId="173" fontId="0" fillId="0" borderId="8" xfId="0" applyNumberFormat="1" applyBorder="1" applyAlignment="1">
      <alignment horizontal="center" vertical="center"/>
    </xf>
    <xf numFmtId="173" fontId="0" fillId="0" borderId="0" xfId="0" applyNumberFormat="1" applyBorder="1" applyAlignment="1">
      <alignment horizontal="right"/>
    </xf>
    <xf numFmtId="173" fontId="2" fillId="0" borderId="0" xfId="0" applyNumberFormat="1" applyFont="1" applyAlignment="1">
      <alignment horizontal="center"/>
    </xf>
    <xf numFmtId="173" fontId="2" fillId="0" borderId="8" xfId="0" applyNumberFormat="1" applyFont="1" applyBorder="1" applyAlignment="1">
      <alignment horizontal="center"/>
    </xf>
    <xf numFmtId="173" fontId="2" fillId="0" borderId="0" xfId="0" applyNumberFormat="1" applyFont="1" applyFill="1" applyAlignment="1">
      <alignment horizontal="center" vertical="center"/>
    </xf>
    <xf numFmtId="173" fontId="0" fillId="0" borderId="0" xfId="0" applyNumberFormat="1" applyFill="1" applyAlignment="1">
      <alignment horizontal="center" vertical="center"/>
    </xf>
    <xf numFmtId="173" fontId="0" fillId="0" borderId="3" xfId="0" applyNumberFormat="1" applyBorder="1" applyAlignment="1">
      <alignment horizontal="right"/>
    </xf>
    <xf numFmtId="0" fontId="2" fillId="0" borderId="7" xfId="0" applyFont="1" applyBorder="1" applyAlignment="1">
      <alignment horizontal="center"/>
    </xf>
    <xf numFmtId="0" fontId="2" fillId="18" borderId="8" xfId="0" applyFont="1" applyFill="1" applyBorder="1" applyAlignment="1">
      <alignment horizontal="center"/>
    </xf>
    <xf numFmtId="47" fontId="2" fillId="0" borderId="8" xfId="0" applyNumberFormat="1" applyFont="1" applyBorder="1" applyAlignment="1">
      <alignment horizontal="center"/>
    </xf>
    <xf numFmtId="0" fontId="1" fillId="10" borderId="6" xfId="0" applyFont="1" applyFill="1" applyBorder="1" applyAlignment="1">
      <alignment horizontal="center" vertical="center"/>
    </xf>
    <xf numFmtId="167" fontId="2" fillId="0" borderId="0" xfId="0" applyNumberFormat="1" applyFont="1" applyBorder="1" applyAlignment="1">
      <alignment horizontal="center" vertical="center"/>
    </xf>
    <xf numFmtId="0" fontId="22" fillId="0" borderId="0" xfId="0" applyFont="1" applyAlignment="1">
      <alignment wrapText="1"/>
    </xf>
    <xf numFmtId="0" fontId="0" fillId="0" borderId="0" xfId="0" applyFont="1" applyAlignment="1">
      <alignment horizontal="left"/>
    </xf>
    <xf numFmtId="0" fontId="0" fillId="0" borderId="0" xfId="0" applyFont="1" applyAlignment="1">
      <alignment horizontal="left" vertical="top" wrapText="1"/>
    </xf>
    <xf numFmtId="0" fontId="0" fillId="0" borderId="0" xfId="0" applyAlignment="1">
      <alignment horizontal="left" vertical="top" wrapText="1"/>
    </xf>
    <xf numFmtId="0" fontId="14" fillId="5" borderId="0" xfId="0" applyFont="1" applyFill="1" applyBorder="1"/>
    <xf numFmtId="0" fontId="2" fillId="27" borderId="0" xfId="0" applyFont="1" applyFill="1" applyBorder="1"/>
    <xf numFmtId="0" fontId="2" fillId="31" borderId="0" xfId="0" applyFont="1" applyFill="1" applyBorder="1"/>
    <xf numFmtId="0" fontId="1" fillId="33" borderId="0" xfId="0" applyFont="1" applyFill="1" applyBorder="1"/>
    <xf numFmtId="0" fontId="0" fillId="0" borderId="5" xfId="0" applyBorder="1"/>
    <xf numFmtId="0" fontId="24" fillId="0" borderId="5" xfId="0" applyFont="1" applyBorder="1" applyAlignment="1">
      <alignment horizontal="right"/>
    </xf>
    <xf numFmtId="6" fontId="0" fillId="0" borderId="1" xfId="0" applyNumberFormat="1" applyBorder="1" applyAlignment="1">
      <alignment horizontal="right"/>
    </xf>
    <xf numFmtId="0" fontId="1" fillId="19" borderId="6" xfId="0" applyFont="1" applyFill="1" applyBorder="1" applyAlignment="1">
      <alignment horizontal="center" vertical="center"/>
    </xf>
    <xf numFmtId="0" fontId="0" fillId="0" borderId="6" xfId="0" applyBorder="1"/>
    <xf numFmtId="0" fontId="19" fillId="0" borderId="0" xfId="0" applyFont="1" applyAlignment="1">
      <alignment horizontal="left" wrapText="1"/>
    </xf>
    <xf numFmtId="0" fontId="19"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center"/>
    </xf>
    <xf numFmtId="0" fontId="0" fillId="0" borderId="0" xfId="0" applyFont="1" applyAlignment="1">
      <alignment horizontal="left" vertical="top" wrapText="1"/>
    </xf>
    <xf numFmtId="0" fontId="0" fillId="0" borderId="0" xfId="0" applyAlignment="1">
      <alignment horizontal="left" vertical="top" wrapText="1"/>
    </xf>
    <xf numFmtId="173" fontId="0" fillId="0" borderId="0" xfId="0" applyNumberFormat="1" applyBorder="1" applyAlignment="1">
      <alignment horizontal="center"/>
    </xf>
  </cellXfs>
  <cellStyles count="1">
    <cellStyle name="Normal" xfId="0" builtinId="0"/>
  </cellStyles>
  <dxfs count="122">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0" tint="-0.34998626667073579"/>
        </patternFill>
      </fill>
    </dxf>
    <dxf>
      <font>
        <b/>
        <i val="0"/>
        <color theme="0"/>
      </font>
      <fill>
        <patternFill>
          <bgColor theme="5" tint="-0.499984740745262"/>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rgb="FFFFC612"/>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u val="none"/>
        <color theme="4" tint="-0.24994659260841701"/>
      </font>
      <fill>
        <patternFill patternType="none">
          <bgColor auto="1"/>
        </patternFill>
      </fill>
      <border>
        <left/>
        <right/>
        <top/>
        <bottom/>
        <vertical/>
        <horizontal/>
      </border>
    </dxf>
    <dxf>
      <font>
        <b val="0"/>
        <i val="0"/>
        <u val="none"/>
        <color theme="5" tint="-0.24994659260841701"/>
      </font>
      <fill>
        <patternFill patternType="none">
          <fgColor auto="1"/>
          <bgColor auto="1"/>
        </patternFill>
      </fill>
      <border>
        <left/>
        <right/>
        <top/>
        <bottom/>
        <vertical/>
        <horizontal/>
      </border>
    </dxf>
    <dxf>
      <fill>
        <patternFill>
          <bgColor theme="5"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ont>
        <color theme="8" tint="-0.24994659260841701"/>
      </font>
    </dxf>
    <dxf>
      <font>
        <b val="0"/>
        <i/>
      </font>
    </dxf>
    <dxf>
      <font>
        <u/>
      </font>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1" tint="0.24994659260841701"/>
        </patternFill>
      </fill>
    </dxf>
    <dxf>
      <font>
        <b/>
        <i val="0"/>
        <color theme="0"/>
      </font>
      <fill>
        <patternFill>
          <bgColor theme="0" tint="-0.34998626667073579"/>
        </patternFill>
      </fill>
    </dxf>
    <dxf>
      <font>
        <b/>
        <i val="0"/>
        <color theme="0"/>
      </font>
      <fill>
        <patternFill>
          <bgColor rgb="FFFFC612"/>
        </patternFill>
      </fill>
    </dxf>
    <dxf>
      <font>
        <b/>
        <i val="0"/>
        <color theme="0"/>
      </font>
      <fill>
        <patternFill>
          <bgColor theme="5" tint="-0.499984740745262"/>
        </patternFill>
      </fill>
    </dxf>
  </dxfs>
  <tableStyles count="0" defaultTableStyle="TableStyleMedium2" defaultPivotStyle="PivotStyleLight16"/>
  <colors>
    <mruColors>
      <color rgb="FF17999B"/>
      <color rgb="FF15B5B1"/>
      <color rgb="FF0DE9AA"/>
      <color rgb="FFFE7C15"/>
      <color rgb="FF0CF6BE"/>
      <color rgb="FFFFC612"/>
      <color rgb="FFADD35F"/>
      <color rgb="FFB8E45E"/>
      <color rgb="FFA6D448"/>
      <color rgb="FFE85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ABDA-D1F2-F149-8507-67F266EB3A6C}">
  <sheetPr codeName="Sheet9"/>
  <dimension ref="A2:A42"/>
  <sheetViews>
    <sheetView tabSelected="1" workbookViewId="0">
      <selection activeCell="A2" sqref="A2:XFD2"/>
    </sheetView>
  </sheetViews>
  <sheetFormatPr baseColWidth="10" defaultRowHeight="16"/>
  <cols>
    <col min="1" max="1" width="83.5" style="293" customWidth="1"/>
  </cols>
  <sheetData>
    <row r="2" spans="1:1" s="380" customFormat="1" ht="47">
      <c r="A2" s="379" t="s">
        <v>567</v>
      </c>
    </row>
    <row r="4" spans="1:1" ht="17">
      <c r="A4" s="291" t="s">
        <v>548</v>
      </c>
    </row>
    <row r="5" spans="1:1" ht="68">
      <c r="A5" s="292" t="s">
        <v>553</v>
      </c>
    </row>
    <row r="8" spans="1:1" ht="17">
      <c r="A8" s="291" t="s">
        <v>549</v>
      </c>
    </row>
    <row r="9" spans="1:1" ht="51">
      <c r="A9" s="293" t="s">
        <v>554</v>
      </c>
    </row>
    <row r="10" spans="1:1" ht="68">
      <c r="A10" s="293" t="s">
        <v>555</v>
      </c>
    </row>
    <row r="11" spans="1:1" ht="34">
      <c r="A11" s="293" t="s">
        <v>556</v>
      </c>
    </row>
    <row r="12" spans="1:1" ht="68">
      <c r="A12" s="293" t="s">
        <v>557</v>
      </c>
    </row>
    <row r="15" spans="1:1" ht="17">
      <c r="A15" s="291" t="s">
        <v>550</v>
      </c>
    </row>
    <row r="16" spans="1:1" ht="34">
      <c r="A16" s="293" t="s">
        <v>562</v>
      </c>
    </row>
    <row r="17" spans="1:1" ht="51">
      <c r="A17" s="293" t="s">
        <v>563</v>
      </c>
    </row>
    <row r="18" spans="1:1" ht="34">
      <c r="A18" s="293" t="s">
        <v>564</v>
      </c>
    </row>
    <row r="19" spans="1:1" ht="136">
      <c r="A19" s="293" t="s">
        <v>873</v>
      </c>
    </row>
    <row r="20" spans="1:1" ht="68">
      <c r="A20" s="293" t="s">
        <v>572</v>
      </c>
    </row>
    <row r="21" spans="1:1" ht="85">
      <c r="A21" s="366" t="s">
        <v>834</v>
      </c>
    </row>
    <row r="23" spans="1:1" ht="17">
      <c r="A23" s="291" t="s">
        <v>551</v>
      </c>
    </row>
    <row r="24" spans="1:1" ht="17">
      <c r="A24" s="293" t="s">
        <v>874</v>
      </c>
    </row>
    <row r="25" spans="1:1" ht="34">
      <c r="A25" s="293" t="s">
        <v>875</v>
      </c>
    </row>
    <row r="29" spans="1:1" ht="17">
      <c r="A29" s="291" t="s">
        <v>552</v>
      </c>
    </row>
    <row r="30" spans="1:1" ht="17">
      <c r="A30" s="293" t="s">
        <v>558</v>
      </c>
    </row>
    <row r="31" spans="1:1" ht="17">
      <c r="A31" s="294" t="s">
        <v>559</v>
      </c>
    </row>
    <row r="32" spans="1:1" ht="17">
      <c r="A32" s="294" t="s">
        <v>560</v>
      </c>
    </row>
    <row r="33" spans="1:1" ht="17">
      <c r="A33" s="294" t="s">
        <v>637</v>
      </c>
    </row>
    <row r="34" spans="1:1" ht="17">
      <c r="A34" s="294" t="s">
        <v>792</v>
      </c>
    </row>
    <row r="35" spans="1:1" ht="17" hidden="1">
      <c r="A35" s="294" t="s">
        <v>638</v>
      </c>
    </row>
    <row r="36" spans="1:1" ht="34">
      <c r="A36" s="294" t="s">
        <v>832</v>
      </c>
    </row>
    <row r="39" spans="1:1" ht="17">
      <c r="A39" s="291" t="s">
        <v>561</v>
      </c>
    </row>
    <row r="40" spans="1:1" ht="17">
      <c r="A40" s="293" t="s">
        <v>565</v>
      </c>
    </row>
    <row r="41" spans="1:1" ht="17">
      <c r="A41" s="293" t="s">
        <v>566</v>
      </c>
    </row>
    <row r="42" spans="1:1" ht="17">
      <c r="A42" s="293" t="s">
        <v>833</v>
      </c>
    </row>
  </sheetData>
  <mergeCells count="1">
    <mergeCell ref="A2:XF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F8B70-0048-5C44-8DFF-89E473ED8CE7}">
  <sheetPr codeName="Sheet5"/>
  <dimension ref="A1:Y59"/>
  <sheetViews>
    <sheetView workbookViewId="0">
      <selection activeCell="C8" sqref="C8"/>
    </sheetView>
  </sheetViews>
  <sheetFormatPr baseColWidth="10" defaultRowHeight="16"/>
  <sheetData>
    <row r="1" spans="1:25">
      <c r="C1" t="s">
        <v>826</v>
      </c>
      <c r="D1" t="s">
        <v>825</v>
      </c>
      <c r="E1" t="s">
        <v>863</v>
      </c>
      <c r="F1" t="s">
        <v>32</v>
      </c>
      <c r="G1" t="s">
        <v>33</v>
      </c>
      <c r="H1" t="s">
        <v>34</v>
      </c>
      <c r="I1" t="s">
        <v>37</v>
      </c>
      <c r="J1" t="s">
        <v>101</v>
      </c>
      <c r="K1" t="s">
        <v>102</v>
      </c>
      <c r="L1" t="s">
        <v>103</v>
      </c>
      <c r="M1" t="s">
        <v>135</v>
      </c>
      <c r="N1" t="s">
        <v>105</v>
      </c>
      <c r="O1" t="s">
        <v>107</v>
      </c>
      <c r="P1" t="s">
        <v>104</v>
      </c>
      <c r="Q1" t="s">
        <v>130</v>
      </c>
      <c r="R1" t="s">
        <v>148</v>
      </c>
      <c r="S1" t="s">
        <v>120</v>
      </c>
      <c r="T1" t="s">
        <v>149</v>
      </c>
      <c r="U1" t="s">
        <v>154</v>
      </c>
      <c r="V1" t="s">
        <v>140</v>
      </c>
      <c r="W1" t="s">
        <v>125</v>
      </c>
      <c r="X1" t="s">
        <v>108</v>
      </c>
      <c r="Y1" t="s">
        <v>106</v>
      </c>
    </row>
    <row r="2" spans="1:25">
      <c r="A2">
        <v>2016</v>
      </c>
      <c r="B2">
        <v>2</v>
      </c>
      <c r="C2" t="s">
        <v>788</v>
      </c>
      <c r="D2" t="s">
        <v>791</v>
      </c>
      <c r="E2" t="s">
        <v>872</v>
      </c>
      <c r="F2">
        <v>10</v>
      </c>
      <c r="G2">
        <v>7</v>
      </c>
      <c r="H2">
        <v>5</v>
      </c>
      <c r="I2">
        <v>4</v>
      </c>
      <c r="J2">
        <v>3</v>
      </c>
      <c r="K2">
        <v>2</v>
      </c>
      <c r="L2">
        <v>1</v>
      </c>
      <c r="M2">
        <v>1</v>
      </c>
      <c r="N2">
        <v>0</v>
      </c>
      <c r="O2">
        <v>0</v>
      </c>
      <c r="P2">
        <v>0</v>
      </c>
      <c r="Q2">
        <v>0</v>
      </c>
      <c r="R2">
        <v>0</v>
      </c>
      <c r="S2">
        <v>0</v>
      </c>
      <c r="T2">
        <v>0</v>
      </c>
      <c r="U2">
        <v>0</v>
      </c>
    </row>
    <row r="3" spans="1:25">
      <c r="A3">
        <v>2017.1</v>
      </c>
      <c r="B3">
        <v>1</v>
      </c>
      <c r="C3" t="s">
        <v>785</v>
      </c>
      <c r="D3" t="s">
        <v>789</v>
      </c>
      <c r="E3" t="s">
        <v>864</v>
      </c>
      <c r="F3">
        <v>15</v>
      </c>
      <c r="G3">
        <v>12</v>
      </c>
      <c r="H3">
        <v>10</v>
      </c>
      <c r="I3">
        <v>9</v>
      </c>
      <c r="J3">
        <v>8</v>
      </c>
      <c r="K3">
        <v>7</v>
      </c>
      <c r="L3">
        <v>6</v>
      </c>
      <c r="M3">
        <v>5</v>
      </c>
      <c r="N3">
        <v>4</v>
      </c>
      <c r="O3">
        <v>3</v>
      </c>
      <c r="P3">
        <v>2</v>
      </c>
      <c r="Q3">
        <v>1</v>
      </c>
      <c r="R3">
        <v>0</v>
      </c>
      <c r="S3">
        <v>0</v>
      </c>
      <c r="T3">
        <v>0</v>
      </c>
      <c r="U3">
        <v>0</v>
      </c>
    </row>
    <row r="4" spans="1:25">
      <c r="A4">
        <v>2017</v>
      </c>
      <c r="B4">
        <v>1</v>
      </c>
      <c r="C4" t="s">
        <v>788</v>
      </c>
      <c r="D4" t="s">
        <v>791</v>
      </c>
      <c r="E4" t="s">
        <v>867</v>
      </c>
      <c r="F4">
        <v>25</v>
      </c>
      <c r="G4">
        <v>20</v>
      </c>
      <c r="H4">
        <v>15</v>
      </c>
      <c r="I4">
        <v>12</v>
      </c>
      <c r="J4">
        <v>11</v>
      </c>
      <c r="K4">
        <v>10</v>
      </c>
      <c r="L4">
        <v>9</v>
      </c>
      <c r="M4">
        <v>8</v>
      </c>
      <c r="N4">
        <v>7</v>
      </c>
      <c r="O4">
        <v>6</v>
      </c>
      <c r="P4">
        <v>5</v>
      </c>
      <c r="Q4">
        <v>4</v>
      </c>
      <c r="R4">
        <v>3</v>
      </c>
      <c r="S4">
        <v>2</v>
      </c>
      <c r="T4">
        <v>1</v>
      </c>
      <c r="U4">
        <v>0</v>
      </c>
    </row>
    <row r="5" spans="1:25">
      <c r="A5">
        <v>2018.1</v>
      </c>
      <c r="B5">
        <v>1</v>
      </c>
      <c r="C5" t="s">
        <v>785</v>
      </c>
      <c r="D5" t="s">
        <v>789</v>
      </c>
      <c r="E5" t="s">
        <v>865</v>
      </c>
      <c r="F5">
        <v>8</v>
      </c>
      <c r="G5">
        <v>7</v>
      </c>
      <c r="H5">
        <v>6</v>
      </c>
      <c r="I5">
        <v>5</v>
      </c>
      <c r="J5">
        <v>4</v>
      </c>
      <c r="K5">
        <v>3</v>
      </c>
      <c r="L5">
        <v>2</v>
      </c>
      <c r="M5">
        <v>1</v>
      </c>
    </row>
    <row r="6" spans="1:25">
      <c r="A6">
        <v>2018</v>
      </c>
      <c r="B6">
        <v>1</v>
      </c>
      <c r="C6" t="s">
        <v>787</v>
      </c>
      <c r="D6" t="s">
        <v>791</v>
      </c>
      <c r="E6" t="s">
        <v>867</v>
      </c>
      <c r="F6">
        <v>25</v>
      </c>
      <c r="G6">
        <v>20</v>
      </c>
      <c r="H6">
        <v>15</v>
      </c>
      <c r="I6">
        <v>12</v>
      </c>
      <c r="J6">
        <v>11</v>
      </c>
      <c r="K6">
        <v>10</v>
      </c>
      <c r="L6">
        <v>9</v>
      </c>
      <c r="M6">
        <v>8</v>
      </c>
      <c r="N6">
        <v>7</v>
      </c>
      <c r="O6">
        <v>6</v>
      </c>
      <c r="P6">
        <v>5</v>
      </c>
      <c r="Q6">
        <v>4</v>
      </c>
      <c r="R6">
        <v>3</v>
      </c>
      <c r="S6">
        <v>2</v>
      </c>
      <c r="T6">
        <v>1</v>
      </c>
      <c r="U6">
        <v>0</v>
      </c>
    </row>
    <row r="7" spans="1:25">
      <c r="A7">
        <v>2019.1</v>
      </c>
      <c r="B7">
        <v>1</v>
      </c>
      <c r="C7" t="s">
        <v>785</v>
      </c>
      <c r="D7" t="s">
        <v>789</v>
      </c>
      <c r="E7" t="s">
        <v>868</v>
      </c>
      <c r="F7">
        <v>25</v>
      </c>
      <c r="G7">
        <v>20</v>
      </c>
      <c r="H7">
        <v>17</v>
      </c>
      <c r="I7">
        <v>15</v>
      </c>
      <c r="J7">
        <v>14</v>
      </c>
      <c r="K7">
        <v>13</v>
      </c>
      <c r="L7">
        <v>12</v>
      </c>
      <c r="M7">
        <v>11</v>
      </c>
      <c r="N7">
        <v>10</v>
      </c>
      <c r="O7">
        <v>9</v>
      </c>
      <c r="P7">
        <v>8</v>
      </c>
      <c r="Q7">
        <v>7</v>
      </c>
      <c r="R7">
        <v>6</v>
      </c>
      <c r="S7">
        <v>5</v>
      </c>
      <c r="T7">
        <v>4</v>
      </c>
      <c r="U7">
        <v>3</v>
      </c>
      <c r="V7">
        <v>2</v>
      </c>
      <c r="W7">
        <v>1</v>
      </c>
      <c r="X7">
        <v>1</v>
      </c>
      <c r="Y7">
        <v>1</v>
      </c>
    </row>
    <row r="8" spans="1:25">
      <c r="A8">
        <v>2019.5</v>
      </c>
      <c r="B8">
        <v>1</v>
      </c>
      <c r="C8" t="s">
        <v>869</v>
      </c>
      <c r="D8" t="s">
        <v>862</v>
      </c>
      <c r="E8" t="s">
        <v>870</v>
      </c>
      <c r="F8">
        <v>20</v>
      </c>
      <c r="G8">
        <v>15</v>
      </c>
      <c r="H8">
        <v>12</v>
      </c>
      <c r="I8">
        <v>9</v>
      </c>
      <c r="J8">
        <v>7</v>
      </c>
      <c r="K8">
        <v>6</v>
      </c>
      <c r="L8">
        <v>5</v>
      </c>
      <c r="M8">
        <v>4</v>
      </c>
      <c r="N8">
        <v>3</v>
      </c>
      <c r="O8">
        <v>2</v>
      </c>
      <c r="P8">
        <v>1</v>
      </c>
      <c r="Q8">
        <v>0</v>
      </c>
    </row>
    <row r="9" spans="1:25">
      <c r="A9">
        <v>2019</v>
      </c>
      <c r="B9">
        <v>1</v>
      </c>
      <c r="C9" t="s">
        <v>786</v>
      </c>
      <c r="D9" t="s">
        <v>790</v>
      </c>
      <c r="E9" t="s">
        <v>866</v>
      </c>
      <c r="F9">
        <v>25</v>
      </c>
      <c r="G9">
        <v>20</v>
      </c>
      <c r="H9">
        <v>15</v>
      </c>
      <c r="I9">
        <v>12</v>
      </c>
      <c r="J9">
        <v>11</v>
      </c>
      <c r="K9">
        <v>10</v>
      </c>
      <c r="L9">
        <v>9</v>
      </c>
      <c r="M9">
        <v>8</v>
      </c>
      <c r="N9">
        <v>7</v>
      </c>
      <c r="O9">
        <v>6</v>
      </c>
      <c r="P9">
        <v>5</v>
      </c>
      <c r="Q9">
        <v>4</v>
      </c>
      <c r="R9">
        <v>3</v>
      </c>
      <c r="S9">
        <v>2</v>
      </c>
      <c r="T9">
        <v>1</v>
      </c>
      <c r="U9">
        <v>0</v>
      </c>
    </row>
    <row r="11" spans="1:25" s="135" customFormat="1">
      <c r="B11" s="135">
        <v>1</v>
      </c>
      <c r="C11" s="135">
        <v>2</v>
      </c>
      <c r="D11" s="135">
        <v>3</v>
      </c>
      <c r="E11" s="135">
        <v>4</v>
      </c>
      <c r="F11" s="135">
        <v>5</v>
      </c>
      <c r="G11" s="135">
        <v>6</v>
      </c>
      <c r="H11" s="135">
        <v>7</v>
      </c>
      <c r="I11" s="135">
        <v>8</v>
      </c>
      <c r="J11" s="135">
        <v>9</v>
      </c>
      <c r="K11" s="135">
        <v>10</v>
      </c>
      <c r="L11" s="135">
        <v>11</v>
      </c>
      <c r="M11" s="135">
        <v>12</v>
      </c>
      <c r="N11" s="135">
        <v>13</v>
      </c>
      <c r="O11" s="135">
        <v>14</v>
      </c>
      <c r="P11" s="135">
        <v>15</v>
      </c>
      <c r="Q11" s="135">
        <v>16</v>
      </c>
    </row>
    <row r="12" spans="1:25">
      <c r="A12">
        <v>2016</v>
      </c>
      <c r="B12" t="s">
        <v>242</v>
      </c>
      <c r="C12" t="s">
        <v>245</v>
      </c>
      <c r="D12" t="s">
        <v>254</v>
      </c>
      <c r="E12" t="s">
        <v>255</v>
      </c>
      <c r="F12" t="s">
        <v>355</v>
      </c>
      <c r="G12" t="s">
        <v>419</v>
      </c>
      <c r="H12" t="s">
        <v>356</v>
      </c>
      <c r="I12" t="s">
        <v>420</v>
      </c>
      <c r="J12" t="s">
        <v>421</v>
      </c>
      <c r="K12" t="s">
        <v>422</v>
      </c>
      <c r="L12" t="s">
        <v>423</v>
      </c>
      <c r="M12" t="s">
        <v>248</v>
      </c>
      <c r="N12" t="s">
        <v>468</v>
      </c>
      <c r="O12" t="s">
        <v>468</v>
      </c>
      <c r="P12" t="s">
        <v>468</v>
      </c>
      <c r="Q12" t="s">
        <v>468</v>
      </c>
    </row>
    <row r="13" spans="1:25">
      <c r="A13">
        <v>2017.1</v>
      </c>
      <c r="B13" t="s">
        <v>245</v>
      </c>
      <c r="C13" t="s">
        <v>255</v>
      </c>
      <c r="D13" t="s">
        <v>246</v>
      </c>
      <c r="E13" t="s">
        <v>241</v>
      </c>
    </row>
    <row r="14" spans="1:25">
      <c r="A14">
        <v>2017</v>
      </c>
      <c r="B14" t="s">
        <v>241</v>
      </c>
      <c r="C14" t="s">
        <v>355</v>
      </c>
      <c r="D14" t="s">
        <v>489</v>
      </c>
      <c r="E14" t="s">
        <v>244</v>
      </c>
      <c r="F14" t="s">
        <v>248</v>
      </c>
      <c r="G14" t="s">
        <v>245</v>
      </c>
      <c r="H14" t="s">
        <v>246</v>
      </c>
      <c r="I14" t="s">
        <v>356</v>
      </c>
      <c r="J14" t="s">
        <v>357</v>
      </c>
      <c r="K14" t="s">
        <v>358</v>
      </c>
      <c r="L14" t="s">
        <v>239</v>
      </c>
      <c r="M14" t="s">
        <v>255</v>
      </c>
      <c r="N14" t="s">
        <v>468</v>
      </c>
      <c r="O14" t="s">
        <v>468</v>
      </c>
      <c r="P14" t="s">
        <v>468</v>
      </c>
      <c r="Q14" t="s">
        <v>468</v>
      </c>
    </row>
    <row r="15" spans="1:25">
      <c r="A15">
        <v>2018.1</v>
      </c>
      <c r="B15" t="s">
        <v>627</v>
      </c>
      <c r="C15" t="s">
        <v>632</v>
      </c>
      <c r="D15" t="s">
        <v>628</v>
      </c>
      <c r="E15" t="s">
        <v>606</v>
      </c>
    </row>
    <row r="16" spans="1:25">
      <c r="A16">
        <v>2018</v>
      </c>
      <c r="B16" t="s">
        <v>628</v>
      </c>
      <c r="C16" t="s">
        <v>629</v>
      </c>
      <c r="D16" t="s">
        <v>606</v>
      </c>
      <c r="E16" t="s">
        <v>630</v>
      </c>
      <c r="F16" t="s">
        <v>631</v>
      </c>
      <c r="G16" t="s">
        <v>421</v>
      </c>
      <c r="H16" t="s">
        <v>632</v>
      </c>
      <c r="I16" t="s">
        <v>633</v>
      </c>
      <c r="J16" t="s">
        <v>627</v>
      </c>
      <c r="K16" t="s">
        <v>634</v>
      </c>
      <c r="L16" t="s">
        <v>635</v>
      </c>
      <c r="M16" t="s">
        <v>636</v>
      </c>
      <c r="N16" t="s">
        <v>468</v>
      </c>
      <c r="O16" t="s">
        <v>468</v>
      </c>
      <c r="P16" t="s">
        <v>468</v>
      </c>
      <c r="Q16" t="s">
        <v>468</v>
      </c>
    </row>
    <row r="17" spans="1:17">
      <c r="A17">
        <v>2019.1</v>
      </c>
      <c r="B17" t="s">
        <v>241</v>
      </c>
      <c r="C17" t="s">
        <v>246</v>
      </c>
      <c r="D17" t="s">
        <v>245</v>
      </c>
      <c r="E17" t="s">
        <v>239</v>
      </c>
    </row>
    <row r="18" spans="1:17">
      <c r="A18">
        <v>2019.5</v>
      </c>
      <c r="B18" t="s">
        <v>255</v>
      </c>
      <c r="C18" t="s">
        <v>254</v>
      </c>
      <c r="D18" t="s">
        <v>241</v>
      </c>
      <c r="E18" t="s">
        <v>244</v>
      </c>
    </row>
    <row r="19" spans="1:17">
      <c r="A19">
        <v>2019</v>
      </c>
      <c r="B19" t="s">
        <v>239</v>
      </c>
      <c r="C19" t="s">
        <v>241</v>
      </c>
      <c r="D19" t="s">
        <v>242</v>
      </c>
      <c r="E19" t="s">
        <v>243</v>
      </c>
      <c r="F19" t="s">
        <v>244</v>
      </c>
      <c r="G19" t="s">
        <v>245</v>
      </c>
      <c r="H19" t="s">
        <v>246</v>
      </c>
      <c r="I19" t="s">
        <v>247</v>
      </c>
      <c r="J19" t="s">
        <v>248</v>
      </c>
      <c r="K19" t="s">
        <v>249</v>
      </c>
      <c r="L19" t="s">
        <v>250</v>
      </c>
      <c r="M19" t="s">
        <v>251</v>
      </c>
      <c r="N19" t="s">
        <v>252</v>
      </c>
      <c r="O19" t="s">
        <v>253</v>
      </c>
      <c r="P19" t="s">
        <v>254</v>
      </c>
      <c r="Q19" t="s">
        <v>255</v>
      </c>
    </row>
    <row r="22" spans="1:17">
      <c r="A22">
        <v>2016</v>
      </c>
      <c r="B22">
        <v>3</v>
      </c>
      <c r="C22">
        <v>5</v>
      </c>
      <c r="D22">
        <v>9</v>
      </c>
      <c r="E22">
        <v>5</v>
      </c>
      <c r="F22">
        <v>3</v>
      </c>
      <c r="G22">
        <v>5</v>
      </c>
      <c r="H22">
        <v>3</v>
      </c>
      <c r="I22">
        <v>5</v>
      </c>
      <c r="J22">
        <v>7</v>
      </c>
      <c r="K22">
        <v>6</v>
      </c>
      <c r="L22">
        <v>6</v>
      </c>
      <c r="M22">
        <v>5</v>
      </c>
    </row>
    <row r="23" spans="1:17">
      <c r="A23">
        <v>2017.1</v>
      </c>
      <c r="B23">
        <v>2</v>
      </c>
      <c r="C23">
        <v>2</v>
      </c>
      <c r="D23">
        <v>2</v>
      </c>
      <c r="E23">
        <v>2</v>
      </c>
    </row>
    <row r="24" spans="1:17">
      <c r="A24">
        <v>2017</v>
      </c>
      <c r="B24">
        <v>4</v>
      </c>
      <c r="C24">
        <v>2</v>
      </c>
      <c r="D24">
        <v>8</v>
      </c>
      <c r="E24">
        <v>5</v>
      </c>
      <c r="F24">
        <v>5</v>
      </c>
      <c r="G24">
        <v>5</v>
      </c>
      <c r="H24">
        <v>7</v>
      </c>
      <c r="I24">
        <v>3</v>
      </c>
      <c r="J24">
        <v>2</v>
      </c>
      <c r="K24">
        <v>2</v>
      </c>
      <c r="L24">
        <v>5</v>
      </c>
      <c r="M24">
        <v>4</v>
      </c>
    </row>
    <row r="25" spans="1:17">
      <c r="A25">
        <v>2018.1</v>
      </c>
      <c r="B25">
        <v>2</v>
      </c>
      <c r="C25">
        <v>2</v>
      </c>
      <c r="D25">
        <v>2</v>
      </c>
      <c r="E25">
        <v>2</v>
      </c>
    </row>
    <row r="26" spans="1:17">
      <c r="A26">
        <v>2018</v>
      </c>
      <c r="B26">
        <v>5</v>
      </c>
      <c r="C26">
        <v>2</v>
      </c>
      <c r="D26">
        <v>4</v>
      </c>
      <c r="E26">
        <v>2</v>
      </c>
      <c r="F26">
        <v>6</v>
      </c>
      <c r="G26">
        <v>6</v>
      </c>
      <c r="H26">
        <v>6</v>
      </c>
      <c r="I26">
        <v>4</v>
      </c>
      <c r="J26">
        <v>6</v>
      </c>
      <c r="K26">
        <v>4</v>
      </c>
      <c r="L26">
        <v>8</v>
      </c>
      <c r="M26">
        <v>5</v>
      </c>
    </row>
    <row r="27" spans="1:17">
      <c r="A27">
        <v>2019.1</v>
      </c>
      <c r="B27">
        <v>2</v>
      </c>
      <c r="C27">
        <v>2</v>
      </c>
      <c r="D27">
        <v>2</v>
      </c>
      <c r="E27">
        <v>2</v>
      </c>
    </row>
    <row r="28" spans="1:17">
      <c r="A28">
        <v>2019.5</v>
      </c>
      <c r="B28">
        <v>2</v>
      </c>
      <c r="C28">
        <v>8</v>
      </c>
      <c r="D28">
        <v>4</v>
      </c>
      <c r="E28">
        <v>5</v>
      </c>
    </row>
    <row r="29" spans="1:17">
      <c r="A29">
        <v>2019</v>
      </c>
      <c r="B29">
        <v>5</v>
      </c>
      <c r="C29">
        <v>4</v>
      </c>
      <c r="D29">
        <v>2</v>
      </c>
      <c r="E29">
        <v>5</v>
      </c>
      <c r="F29">
        <v>5</v>
      </c>
      <c r="G29">
        <v>5</v>
      </c>
      <c r="H29">
        <v>4</v>
      </c>
      <c r="I29">
        <v>5</v>
      </c>
      <c r="J29">
        <v>5</v>
      </c>
      <c r="K29">
        <v>5</v>
      </c>
      <c r="L29">
        <v>4</v>
      </c>
      <c r="M29">
        <v>2</v>
      </c>
      <c r="N29">
        <v>4</v>
      </c>
      <c r="O29">
        <v>6</v>
      </c>
      <c r="P29">
        <v>8</v>
      </c>
      <c r="Q29">
        <v>2</v>
      </c>
    </row>
    <row r="32" spans="1:17">
      <c r="A32">
        <v>2016</v>
      </c>
      <c r="B32" t="s">
        <v>259</v>
      </c>
      <c r="C32" t="s">
        <v>259</v>
      </c>
      <c r="D32" t="s">
        <v>259</v>
      </c>
      <c r="E32" t="s">
        <v>338</v>
      </c>
      <c r="F32" t="s">
        <v>338</v>
      </c>
      <c r="G32" t="s">
        <v>338</v>
      </c>
      <c r="H32" t="s">
        <v>338</v>
      </c>
      <c r="I32" t="s">
        <v>338</v>
      </c>
      <c r="J32" t="s">
        <v>259</v>
      </c>
      <c r="K32" t="s">
        <v>259</v>
      </c>
      <c r="L32" t="s">
        <v>259</v>
      </c>
      <c r="M32" t="s">
        <v>338</v>
      </c>
    </row>
    <row r="33" spans="1:17">
      <c r="A33">
        <v>2017.1</v>
      </c>
      <c r="B33" t="s">
        <v>259</v>
      </c>
      <c r="C33" t="s">
        <v>338</v>
      </c>
      <c r="D33" t="s">
        <v>259</v>
      </c>
      <c r="E33" t="s">
        <v>338</v>
      </c>
    </row>
    <row r="34" spans="1:17">
      <c r="A34">
        <v>2017</v>
      </c>
      <c r="B34" t="s">
        <v>338</v>
      </c>
      <c r="C34" t="s">
        <v>338</v>
      </c>
      <c r="D34" t="s">
        <v>259</v>
      </c>
      <c r="E34" t="s">
        <v>338</v>
      </c>
      <c r="F34" t="s">
        <v>338</v>
      </c>
      <c r="G34" t="s">
        <v>259</v>
      </c>
      <c r="H34" t="s">
        <v>259</v>
      </c>
      <c r="I34" t="s">
        <v>338</v>
      </c>
      <c r="J34" t="s">
        <v>259</v>
      </c>
      <c r="K34" t="s">
        <v>259</v>
      </c>
      <c r="L34" t="s">
        <v>338</v>
      </c>
      <c r="M34" t="s">
        <v>338</v>
      </c>
    </row>
    <row r="35" spans="1:17">
      <c r="A35">
        <v>2018.1</v>
      </c>
      <c r="B35" t="s">
        <v>259</v>
      </c>
      <c r="C35" t="s">
        <v>338</v>
      </c>
      <c r="D35" t="s">
        <v>338</v>
      </c>
      <c r="E35" t="s">
        <v>259</v>
      </c>
    </row>
    <row r="36" spans="1:17">
      <c r="A36">
        <v>2018</v>
      </c>
      <c r="B36" t="s">
        <v>338</v>
      </c>
      <c r="C36" t="s">
        <v>338</v>
      </c>
      <c r="D36" t="s">
        <v>259</v>
      </c>
      <c r="E36" t="s">
        <v>259</v>
      </c>
      <c r="F36" t="s">
        <v>338</v>
      </c>
      <c r="G36" t="s">
        <v>259</v>
      </c>
      <c r="H36" t="s">
        <v>338</v>
      </c>
      <c r="I36" t="s">
        <v>338</v>
      </c>
      <c r="J36" t="s">
        <v>259</v>
      </c>
      <c r="K36" t="s">
        <v>259</v>
      </c>
      <c r="L36" t="s">
        <v>259</v>
      </c>
      <c r="M36" t="s">
        <v>338</v>
      </c>
    </row>
    <row r="37" spans="1:17">
      <c r="A37">
        <v>2019.1</v>
      </c>
      <c r="B37" t="s">
        <v>338</v>
      </c>
      <c r="C37" t="s">
        <v>259</v>
      </c>
      <c r="D37" t="s">
        <v>259</v>
      </c>
      <c r="E37" t="s">
        <v>338</v>
      </c>
    </row>
    <row r="38" spans="1:17">
      <c r="A38">
        <v>2019.5</v>
      </c>
      <c r="B38" t="s">
        <v>338</v>
      </c>
      <c r="C38" t="s">
        <v>259</v>
      </c>
      <c r="D38" t="s">
        <v>338</v>
      </c>
      <c r="E38" t="s">
        <v>338</v>
      </c>
    </row>
    <row r="39" spans="1:17">
      <c r="A39">
        <v>2019</v>
      </c>
      <c r="B39" t="s">
        <v>338</v>
      </c>
      <c r="C39" t="s">
        <v>338</v>
      </c>
      <c r="D39" t="s">
        <v>259</v>
      </c>
      <c r="E39" t="s">
        <v>259</v>
      </c>
      <c r="F39" t="s">
        <v>338</v>
      </c>
      <c r="G39" t="s">
        <v>259</v>
      </c>
      <c r="H39" t="s">
        <v>259</v>
      </c>
      <c r="I39" t="s">
        <v>338</v>
      </c>
      <c r="J39" t="s">
        <v>338</v>
      </c>
      <c r="K39" t="s">
        <v>259</v>
      </c>
      <c r="L39" t="s">
        <v>338</v>
      </c>
      <c r="M39" t="s">
        <v>259</v>
      </c>
      <c r="N39" t="s">
        <v>338</v>
      </c>
      <c r="O39" t="s">
        <v>338</v>
      </c>
      <c r="P39" t="s">
        <v>259</v>
      </c>
      <c r="Q39" t="s">
        <v>338</v>
      </c>
    </row>
    <row r="42" spans="1:17">
      <c r="A42">
        <v>2016</v>
      </c>
      <c r="B42">
        <v>4</v>
      </c>
      <c r="C42">
        <v>4</v>
      </c>
      <c r="D42">
        <v>4</v>
      </c>
      <c r="E42">
        <v>1</v>
      </c>
      <c r="F42">
        <v>1</v>
      </c>
      <c r="G42">
        <v>1</v>
      </c>
      <c r="H42">
        <v>1</v>
      </c>
      <c r="I42">
        <v>1</v>
      </c>
      <c r="J42">
        <v>4</v>
      </c>
      <c r="K42">
        <v>4</v>
      </c>
      <c r="L42">
        <v>4</v>
      </c>
      <c r="M42">
        <v>1</v>
      </c>
      <c r="N42">
        <v>-1</v>
      </c>
      <c r="O42">
        <v>-1</v>
      </c>
      <c r="P42">
        <v>-1</v>
      </c>
      <c r="Q42">
        <v>-1</v>
      </c>
    </row>
    <row r="43" spans="1:17">
      <c r="A43">
        <v>2017.1</v>
      </c>
      <c r="B43">
        <v>4</v>
      </c>
      <c r="C43">
        <v>1</v>
      </c>
      <c r="D43">
        <v>4</v>
      </c>
      <c r="E43">
        <v>1</v>
      </c>
    </row>
    <row r="44" spans="1:17">
      <c r="A44">
        <v>2017</v>
      </c>
      <c r="B44">
        <v>1</v>
      </c>
      <c r="C44">
        <v>1</v>
      </c>
      <c r="D44">
        <v>4</v>
      </c>
      <c r="E44">
        <v>1</v>
      </c>
      <c r="F44">
        <v>1</v>
      </c>
      <c r="G44">
        <v>4</v>
      </c>
      <c r="H44">
        <v>4</v>
      </c>
      <c r="I44">
        <v>1</v>
      </c>
      <c r="J44">
        <v>4</v>
      </c>
      <c r="K44">
        <v>4</v>
      </c>
      <c r="L44">
        <v>1</v>
      </c>
      <c r="M44">
        <v>1</v>
      </c>
      <c r="N44">
        <v>-1</v>
      </c>
      <c r="O44">
        <v>-1</v>
      </c>
      <c r="P44">
        <v>-1</v>
      </c>
      <c r="Q44">
        <v>-1</v>
      </c>
    </row>
    <row r="45" spans="1:17">
      <c r="A45">
        <v>2018.1</v>
      </c>
      <c r="B45">
        <v>4</v>
      </c>
      <c r="C45">
        <v>1</v>
      </c>
      <c r="D45">
        <v>1</v>
      </c>
      <c r="E45">
        <v>4</v>
      </c>
    </row>
    <row r="46" spans="1:17">
      <c r="A46">
        <v>2018</v>
      </c>
      <c r="B46">
        <v>1</v>
      </c>
      <c r="C46">
        <v>1</v>
      </c>
      <c r="D46">
        <v>4</v>
      </c>
      <c r="E46">
        <v>4</v>
      </c>
      <c r="F46">
        <v>1</v>
      </c>
      <c r="G46">
        <v>4</v>
      </c>
      <c r="H46">
        <v>1</v>
      </c>
      <c r="I46">
        <v>1</v>
      </c>
      <c r="J46">
        <v>4</v>
      </c>
      <c r="K46">
        <v>4</v>
      </c>
      <c r="L46">
        <v>5</v>
      </c>
      <c r="M46">
        <v>1</v>
      </c>
    </row>
    <row r="47" spans="1:17">
      <c r="A47">
        <v>2019.1</v>
      </c>
      <c r="B47">
        <v>1</v>
      </c>
      <c r="C47">
        <v>4</v>
      </c>
      <c r="D47">
        <v>4</v>
      </c>
      <c r="E47">
        <v>1</v>
      </c>
    </row>
    <row r="48" spans="1:17">
      <c r="A48">
        <v>2019.5</v>
      </c>
      <c r="B48">
        <v>1</v>
      </c>
      <c r="C48">
        <v>5</v>
      </c>
      <c r="D48">
        <v>1</v>
      </c>
      <c r="E48">
        <v>1</v>
      </c>
    </row>
    <row r="49" spans="1:17">
      <c r="A49">
        <v>2019</v>
      </c>
      <c r="B49">
        <v>1</v>
      </c>
      <c r="C49">
        <v>1</v>
      </c>
      <c r="D49">
        <v>4</v>
      </c>
      <c r="E49">
        <v>4</v>
      </c>
      <c r="F49">
        <v>1</v>
      </c>
      <c r="G49">
        <v>4</v>
      </c>
      <c r="H49">
        <v>4</v>
      </c>
      <c r="I49">
        <v>1</v>
      </c>
      <c r="J49">
        <v>1</v>
      </c>
      <c r="K49">
        <v>5</v>
      </c>
      <c r="L49">
        <v>1</v>
      </c>
      <c r="M49">
        <v>4</v>
      </c>
      <c r="N49">
        <v>1</v>
      </c>
      <c r="O49">
        <v>1</v>
      </c>
      <c r="P49">
        <v>5</v>
      </c>
      <c r="Q49">
        <v>1</v>
      </c>
    </row>
    <row r="52" spans="1:17">
      <c r="A52">
        <v>2016</v>
      </c>
      <c r="B52">
        <v>-99</v>
      </c>
      <c r="C52">
        <v>1</v>
      </c>
      <c r="D52">
        <v>1</v>
      </c>
      <c r="E52">
        <v>1</v>
      </c>
      <c r="F52">
        <v>-99</v>
      </c>
      <c r="G52">
        <v>1</v>
      </c>
      <c r="H52">
        <v>-99</v>
      </c>
      <c r="I52">
        <v>1</v>
      </c>
      <c r="J52">
        <v>1</v>
      </c>
      <c r="K52">
        <v>1</v>
      </c>
      <c r="L52">
        <v>-99</v>
      </c>
      <c r="M52">
        <v>1</v>
      </c>
      <c r="N52">
        <v>-1</v>
      </c>
      <c r="O52">
        <v>-1</v>
      </c>
      <c r="P52">
        <v>-1</v>
      </c>
      <c r="Q52">
        <v>-1</v>
      </c>
    </row>
    <row r="53" spans="1:17">
      <c r="A53">
        <v>2017.1</v>
      </c>
      <c r="B53">
        <v>-99</v>
      </c>
      <c r="C53">
        <v>-99</v>
      </c>
      <c r="D53">
        <v>-99</v>
      </c>
      <c r="E53">
        <v>-99</v>
      </c>
    </row>
    <row r="54" spans="1:17">
      <c r="A54">
        <v>2017</v>
      </c>
      <c r="B54">
        <v>1</v>
      </c>
      <c r="C54">
        <v>-99</v>
      </c>
      <c r="D54">
        <v>1</v>
      </c>
      <c r="E54">
        <v>1</v>
      </c>
      <c r="F54">
        <v>1</v>
      </c>
      <c r="G54">
        <v>1</v>
      </c>
      <c r="H54">
        <v>1</v>
      </c>
      <c r="I54">
        <v>-99</v>
      </c>
      <c r="J54">
        <v>-99</v>
      </c>
      <c r="K54">
        <v>-99</v>
      </c>
      <c r="L54">
        <v>1</v>
      </c>
      <c r="M54">
        <v>1</v>
      </c>
      <c r="N54">
        <v>-1</v>
      </c>
      <c r="O54">
        <v>-1</v>
      </c>
      <c r="P54">
        <v>-1</v>
      </c>
      <c r="Q54">
        <v>-1</v>
      </c>
    </row>
    <row r="55" spans="1:17">
      <c r="A55">
        <v>2018.1</v>
      </c>
      <c r="B55">
        <v>-99</v>
      </c>
      <c r="C55">
        <v>-99</v>
      </c>
      <c r="D55">
        <v>-99</v>
      </c>
      <c r="E55">
        <v>-99</v>
      </c>
    </row>
    <row r="56" spans="1:17">
      <c r="A56">
        <v>2018</v>
      </c>
      <c r="B56">
        <v>1</v>
      </c>
      <c r="C56">
        <v>-99</v>
      </c>
      <c r="D56">
        <v>-99</v>
      </c>
      <c r="E56">
        <v>-99</v>
      </c>
      <c r="F56">
        <v>1</v>
      </c>
      <c r="G56">
        <v>1</v>
      </c>
      <c r="H56">
        <v>-99</v>
      </c>
      <c r="I56">
        <v>1</v>
      </c>
      <c r="J56">
        <v>1</v>
      </c>
      <c r="K56">
        <v>-99</v>
      </c>
      <c r="L56">
        <v>1</v>
      </c>
      <c r="M56">
        <v>1</v>
      </c>
      <c r="N56">
        <v>-1</v>
      </c>
      <c r="O56">
        <v>-1</v>
      </c>
      <c r="P56">
        <v>-1</v>
      </c>
      <c r="Q56">
        <v>-1</v>
      </c>
    </row>
    <row r="57" spans="1:17">
      <c r="A57">
        <v>2019.1</v>
      </c>
      <c r="B57">
        <v>-99</v>
      </c>
      <c r="C57">
        <v>-99</v>
      </c>
      <c r="D57">
        <v>-99</v>
      </c>
      <c r="E57">
        <v>-99</v>
      </c>
    </row>
    <row r="58" spans="1:17">
      <c r="A58">
        <v>2019.5</v>
      </c>
      <c r="B58">
        <v>-99</v>
      </c>
      <c r="C58">
        <v>-99</v>
      </c>
      <c r="D58">
        <v>-99</v>
      </c>
      <c r="E58">
        <v>-99</v>
      </c>
    </row>
    <row r="59" spans="1:17">
      <c r="A59">
        <v>2019</v>
      </c>
      <c r="B59">
        <v>1</v>
      </c>
      <c r="C59">
        <v>1</v>
      </c>
      <c r="D59">
        <v>-99</v>
      </c>
      <c r="E59">
        <v>1</v>
      </c>
      <c r="F59">
        <v>1</v>
      </c>
      <c r="G59">
        <v>1</v>
      </c>
      <c r="H59">
        <v>-99</v>
      </c>
      <c r="I59">
        <v>1</v>
      </c>
      <c r="J59">
        <v>1</v>
      </c>
      <c r="K59">
        <v>1</v>
      </c>
      <c r="L59">
        <v>1</v>
      </c>
      <c r="M59">
        <v>-99</v>
      </c>
      <c r="N59">
        <v>1</v>
      </c>
      <c r="O59">
        <v>-99</v>
      </c>
      <c r="P59">
        <v>1</v>
      </c>
      <c r="Q59">
        <v>-99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B93F-B24D-4D4D-BE78-355677541A29}">
  <sheetPr codeName="Sheet4" filterMode="1"/>
  <dimension ref="A1:T256"/>
  <sheetViews>
    <sheetView zoomScale="90" zoomScaleNormal="90" workbookViewId="0">
      <pane xSplit="3" ySplit="6" topLeftCell="D7" activePane="bottomRight" state="frozen"/>
      <selection pane="topRight"/>
      <selection pane="bottomLeft"/>
      <selection pane="bottomRight" activeCell="B2" sqref="B2"/>
    </sheetView>
  </sheetViews>
  <sheetFormatPr baseColWidth="10" defaultRowHeight="16"/>
  <cols>
    <col min="1" max="1" width="20.33203125" style="170" customWidth="1"/>
    <col min="3" max="3" width="22.5" style="6" customWidth="1"/>
    <col min="4" max="4" width="10.83203125" style="167" customWidth="1"/>
    <col min="5" max="20" width="20" style="137" customWidth="1"/>
  </cols>
  <sheetData>
    <row r="1" spans="1:20" s="136" customFormat="1" ht="17" thickBot="1">
      <c r="A1" s="51"/>
      <c r="C1" s="173"/>
      <c r="D1" s="165" t="s">
        <v>257</v>
      </c>
      <c r="E1" s="174">
        <v>1</v>
      </c>
      <c r="F1" s="174">
        <v>2</v>
      </c>
      <c r="G1" s="174">
        <v>3</v>
      </c>
      <c r="H1" s="174">
        <v>4</v>
      </c>
      <c r="I1" s="174">
        <v>5</v>
      </c>
      <c r="J1" s="174">
        <v>6</v>
      </c>
      <c r="K1" s="174">
        <v>7</v>
      </c>
      <c r="L1" s="174">
        <v>8</v>
      </c>
      <c r="M1" s="174">
        <v>9</v>
      </c>
      <c r="N1" s="174">
        <v>10</v>
      </c>
      <c r="O1" s="174">
        <v>11</v>
      </c>
      <c r="P1" s="174">
        <v>12</v>
      </c>
      <c r="Q1" s="174">
        <v>13</v>
      </c>
      <c r="R1" s="174">
        <v>14</v>
      </c>
      <c r="S1" s="174">
        <v>15</v>
      </c>
      <c r="T1" s="174">
        <v>16</v>
      </c>
    </row>
    <row r="2" spans="1:20" s="136" customFormat="1" ht="18" thickTop="1" thickBot="1">
      <c r="A2" s="171" t="s">
        <v>261</v>
      </c>
      <c r="B2" s="280">
        <v>2019.5</v>
      </c>
      <c r="C2" s="279"/>
      <c r="D2" s="165" t="s">
        <v>258</v>
      </c>
      <c r="E2" s="281"/>
      <c r="F2" s="282"/>
      <c r="G2" s="282"/>
      <c r="H2" s="282"/>
      <c r="I2" s="282"/>
      <c r="J2" s="282"/>
      <c r="K2" s="282"/>
      <c r="L2" s="282"/>
      <c r="M2" s="282"/>
      <c r="N2" s="282"/>
      <c r="O2" s="282"/>
      <c r="P2" s="282"/>
      <c r="Q2" s="282"/>
      <c r="R2" s="282"/>
      <c r="S2" s="282"/>
      <c r="T2" s="283"/>
    </row>
    <row r="3" spans="1:20" s="50" customFormat="1" ht="40" customHeight="1" thickTop="1" thickBot="1">
      <c r="A3" s="176"/>
      <c r="B3" s="176"/>
      <c r="C3" s="47" t="s">
        <v>259</v>
      </c>
      <c r="D3" s="166" t="s">
        <v>260</v>
      </c>
      <c r="E3" s="177" t="str">
        <f>IF(E$2="",INDEX(event_lookup!$B$11:$Q$19,MATCH(team_lookup!$B$2,event_lookup!$A$11:$A$19,0),MATCH(team_lookup!E$1,event_lookup!$B$11:$Q$11,1)),"  ")</f>
        <v>SAND</v>
      </c>
      <c r="F3" s="177" t="str">
        <f>IF(F$2="",INDEX(event_lookup!$B$11:$Q$19,MATCH(team_lookup!$B$2,event_lookup!$A$11:$A$19,0),MATCH(team_lookup!F$1,event_lookup!$B$11:$Q$11,1)),"  ")</f>
        <v>COLLISION</v>
      </c>
      <c r="G3" s="177" t="str">
        <f>IF(G$2="",INDEX(event_lookup!$B$11:$Q$19,MATCH(team_lookup!$B$2,event_lookup!$A$11:$A$19,0),MATCH(team_lookup!G$1,event_lookup!$B$11:$Q$11,1)),"  ")</f>
        <v>FUNNEL</v>
      </c>
      <c r="H3" s="177" t="str">
        <f>IF(H$2="",INDEX(event_lookup!$B$11:$Q$19,MATCH(team_lookup!$B$2,event_lookup!$A$11:$A$19,0),MATCH(team_lookup!H$1,event_lookup!$B$11:$Q$11,1)),"  ")</f>
        <v>5 METER SPRINT</v>
      </c>
      <c r="I3" s="177">
        <f>IF(I$2="",INDEX(event_lookup!$B$11:$Q$19,MATCH(team_lookup!$B$2,event_lookup!$A$11:$A$19,0),MATCH(team_lookup!I$1,event_lookup!$B$11:$Q$11,1)),"  ")</f>
        <v>0</v>
      </c>
      <c r="J3" s="177">
        <f>IF(J$2="",INDEX(event_lookup!$B$11:$Q$19,MATCH(team_lookup!$B$2,event_lookup!$A$11:$A$19,0),MATCH(team_lookup!J$1,event_lookup!$B$11:$Q$11,1)),"  ")</f>
        <v>0</v>
      </c>
      <c r="K3" s="177">
        <f>IF(K$2="",INDEX(event_lookup!$B$11:$Q$19,MATCH(team_lookup!$B$2,event_lookup!$A$11:$A$19,0),MATCH(team_lookup!K$1,event_lookup!$B$11:$Q$11,1)),"  ")</f>
        <v>0</v>
      </c>
      <c r="L3" s="177">
        <f>IF(L$2="",INDEX(event_lookup!$B$11:$Q$19,MATCH(team_lookup!$B$2,event_lookup!$A$11:$A$19,0),MATCH(team_lookup!L$1,event_lookup!$B$11:$Q$11,1)),"  ")</f>
        <v>0</v>
      </c>
      <c r="M3" s="177">
        <f>IF(M$2="",INDEX(event_lookup!$B$11:$Q$19,MATCH(team_lookup!$B$2,event_lookup!$A$11:$A$19,0),MATCH(team_lookup!M$1,event_lookup!$B$11:$Q$11,1)),"  ")</f>
        <v>0</v>
      </c>
      <c r="N3" s="177">
        <f>IF(N$2="",INDEX(event_lookup!$B$11:$Q$19,MATCH(team_lookup!$B$2,event_lookup!$A$11:$A$19,0),MATCH(team_lookup!N$1,event_lookup!$B$11:$Q$11,1)),"  ")</f>
        <v>0</v>
      </c>
      <c r="O3" s="177">
        <f>IF(O$2="",INDEX(event_lookup!$B$11:$Q$19,MATCH(team_lookup!$B$2,event_lookup!$A$11:$A$19,0),MATCH(team_lookup!O$1,event_lookup!$B$11:$Q$11,1)),"  ")</f>
        <v>0</v>
      </c>
      <c r="P3" s="177">
        <f>IF(P$2="",INDEX(event_lookup!$B$11:$Q$19,MATCH(team_lookup!$B$2,event_lookup!$A$11:$A$19,0),MATCH(team_lookup!P$1,event_lookup!$B$11:$Q$11,1)),"  ")</f>
        <v>0</v>
      </c>
      <c r="Q3" s="177">
        <f>IF(Q$2="",INDEX(event_lookup!$B$11:$Q$19,MATCH(team_lookup!$B$2,event_lookup!$A$11:$A$19,0),MATCH(team_lookup!Q$1,event_lookup!$B$11:$Q$11,1)),"  ")</f>
        <v>0</v>
      </c>
      <c r="R3" s="177">
        <f>IF(R$2="",INDEX(event_lookup!$B$11:$Q$19,MATCH(team_lookup!$B$2,event_lookup!$A$11:$A$19,0),MATCH(team_lookup!R$1,event_lookup!$B$11:$Q$11,1)),"  ")</f>
        <v>0</v>
      </c>
      <c r="S3" s="177">
        <f>IF(S$2="",INDEX(event_lookup!$B$11:$Q$19,MATCH(team_lookup!$B$2,event_lookup!$A$11:$A$19,0),MATCH(team_lookup!S$1,event_lookup!$B$11:$Q$11,1)),"  ")</f>
        <v>0</v>
      </c>
      <c r="T3" s="177">
        <f>IF(T$2="",INDEX(event_lookup!$B$11:$Q$19,MATCH(team_lookup!$B$2,event_lookup!$A$11:$A$19,0),MATCH(team_lookup!T$1,event_lookup!$B$11:$Q$11,1)),"  ")</f>
        <v>0</v>
      </c>
    </row>
    <row r="4" spans="1:20" s="277" customFormat="1" ht="30" hidden="1" customHeight="1">
      <c r="A4" s="275"/>
      <c r="B4" s="275"/>
      <c r="C4" s="276"/>
      <c r="D4" s="274" t="str">
        <f>_xlfn.CONCAT("ML_", FLOOR($B$2,1)) &amp; INDEX(event_lookup!B2:E9, MATCH($B$2,event_lookup!A2:A9,0), 2)</f>
        <v>ML_2019!$X$90:$DY$155</v>
      </c>
      <c r="F4" s="274"/>
      <c r="G4" s="274"/>
      <c r="H4" s="274"/>
      <c r="I4" s="274"/>
      <c r="J4" s="274"/>
      <c r="K4" s="274"/>
      <c r="L4" s="274"/>
      <c r="M4" s="274"/>
      <c r="N4" s="274"/>
      <c r="O4" s="274"/>
      <c r="P4" s="274"/>
      <c r="Q4" s="274"/>
      <c r="R4" s="274"/>
      <c r="S4" s="274"/>
      <c r="T4" s="274"/>
    </row>
    <row r="5" spans="1:20" s="277" customFormat="1" ht="30" hidden="1" customHeight="1">
      <c r="A5" s="275"/>
      <c r="B5" s="275"/>
      <c r="C5" s="276"/>
      <c r="D5" s="274" t="str">
        <f>_xlfn.CONCAT("ML_", FLOOR($B$2,1)) &amp; "!" &amp; INDEX(event_lookup!B2:E9, MATCH($B$2,event_lookup!A2:A9,0), 4)</f>
        <v>ML_2019!$A90:$A155</v>
      </c>
      <c r="F5" s="274"/>
      <c r="G5" s="274"/>
      <c r="H5" s="274"/>
      <c r="I5" s="274"/>
      <c r="J5" s="274"/>
      <c r="K5" s="274"/>
      <c r="L5" s="274"/>
      <c r="M5" s="274"/>
      <c r="N5" s="274"/>
      <c r="O5" s="274"/>
      <c r="P5" s="274"/>
      <c r="Q5" s="274"/>
      <c r="R5" s="274"/>
      <c r="S5" s="274"/>
      <c r="T5" s="274"/>
    </row>
    <row r="6" spans="1:20" s="277" customFormat="1" ht="30" hidden="1" customHeight="1" thickBot="1">
      <c r="A6" s="275"/>
      <c r="B6" s="275"/>
      <c r="C6" s="276"/>
      <c r="D6" s="274" t="str">
        <f>_xlfn.CONCAT("ML_",FLOOR($B$2,1)) &amp; INDEX(event_lookup!B2:E9, MATCH($B$2,event_lookup!A2:A9,0), 3)</f>
        <v>ML_2019!$X$1:$DY$1</v>
      </c>
      <c r="F6" s="274"/>
      <c r="G6" s="274"/>
      <c r="H6" s="274"/>
      <c r="I6" s="274"/>
      <c r="J6" s="274"/>
      <c r="K6" s="274"/>
      <c r="L6" s="274"/>
      <c r="M6" s="274"/>
      <c r="N6" s="274"/>
      <c r="O6" s="274"/>
      <c r="P6" s="274"/>
      <c r="Q6" s="274"/>
      <c r="R6" s="274"/>
      <c r="S6" s="274"/>
      <c r="T6" s="274"/>
    </row>
    <row r="7" spans="1:20" s="50" customFormat="1" ht="16" customHeight="1" thickTop="1" thickBot="1">
      <c r="A7" s="51" t="s">
        <v>264</v>
      </c>
      <c r="B7" s="178"/>
      <c r="C7" s="48"/>
      <c r="D7" s="295" t="s">
        <v>568</v>
      </c>
      <c r="E7" s="177"/>
      <c r="F7" s="177"/>
      <c r="G7" s="177"/>
      <c r="H7" s="177"/>
      <c r="I7" s="177"/>
      <c r="J7" s="177"/>
      <c r="K7" s="177"/>
      <c r="L7" s="177"/>
      <c r="M7" s="177"/>
      <c r="N7" s="177"/>
      <c r="O7" s="177"/>
      <c r="P7" s="177"/>
      <c r="Q7" s="177"/>
      <c r="R7" s="177"/>
      <c r="S7" s="177"/>
      <c r="T7" s="177"/>
    </row>
    <row r="8" spans="1:20" ht="17" hidden="1" thickTop="1">
      <c r="B8" s="139" t="str">
        <f ca="1">IF(RANK(B43,$B$43:$B$75) &lt;= COUNTIF($B$43:$B$75,"&gt; 0.5"), _xlfn.CONCAT("#", RANK(B43,$B$43:$B$75)), "")</f>
        <v/>
      </c>
      <c r="C8" s="168" t="s">
        <v>13</v>
      </c>
      <c r="D8" s="167">
        <f>IF(team_settings!G2="",0,1)</f>
        <v>1</v>
      </c>
      <c r="E8" s="139">
        <f ca="1">IFERROR(INDEX(INDIRECT($D$4), MATCH(team_lookup!$C8,INDIRECT($D$5),0),
MATCH("*" &amp; E$3 &amp; "*",INDIRECT($D$6),0)), 0)</f>
        <v>0</v>
      </c>
      <c r="F8" s="139">
        <f ca="1">IFERROR(INDEX(INDIRECT($D$4), MATCH(team_lookup!$C8,INDIRECT($D$5),0),
MATCH("*" &amp; F$3 &amp; "*",INDIRECT($D$6),0)), 0)</f>
        <v>0</v>
      </c>
      <c r="G8" s="139">
        <f ca="1">IFERROR(INDEX(INDIRECT($D$4), MATCH(team_lookup!$C8,INDIRECT($D$5),0),
MATCH("*" &amp; G$3 &amp; "*",INDIRECT($D$6),0)), 0)</f>
        <v>0</v>
      </c>
      <c r="H8" s="139">
        <f ca="1">IFERROR(INDEX(INDIRECT($D$4), MATCH(team_lookup!$C8,INDIRECT($D$5),0),
MATCH("*" &amp; H$3 &amp; "*",INDIRECT($D$6),0)), 0)</f>
        <v>0</v>
      </c>
      <c r="I8" s="139">
        <f ca="1">IFERROR(INDEX(INDIRECT($D$4), MATCH(team_lookup!$C8,INDIRECT($D$5),0),
MATCH("*" &amp; I$3 &amp; "*",INDIRECT($D$6),0)), 0)</f>
        <v>0</v>
      </c>
      <c r="J8" s="139">
        <f ca="1">IFERROR(INDEX(INDIRECT($D$4), MATCH(team_lookup!$C8,INDIRECT($D$5),0),
MATCH("*" &amp; J$3 &amp; "*",INDIRECT($D$6),0)), 0)</f>
        <v>0</v>
      </c>
      <c r="K8" s="139">
        <f ca="1">IFERROR(INDEX(INDIRECT($D$4), MATCH(team_lookup!$C8,INDIRECT($D$5),0),
MATCH("*" &amp; K$3 &amp; "*",INDIRECT($D$6),0)), 0)</f>
        <v>0</v>
      </c>
      <c r="L8" s="139">
        <f ca="1">IFERROR(INDEX(INDIRECT($D$4), MATCH(team_lookup!$C8,INDIRECT($D$5),0),
MATCH("*" &amp; L$3 &amp; "*",INDIRECT($D$6),0)), 0)</f>
        <v>0</v>
      </c>
      <c r="M8" s="139">
        <f ca="1">IFERROR(INDEX(INDIRECT($D$4), MATCH(team_lookup!$C8,INDIRECT($D$5),0),
MATCH("*" &amp; M$3 &amp; "*",INDIRECT($D$6),0)), 0)</f>
        <v>0</v>
      </c>
      <c r="N8" s="139">
        <f ca="1">IFERROR(INDEX(INDIRECT($D$4), MATCH(team_lookup!$C8,INDIRECT($D$5),0),
MATCH("*" &amp; N$3 &amp; "*",INDIRECT($D$6),0)), 0)</f>
        <v>0</v>
      </c>
      <c r="O8" s="139">
        <f ca="1">IFERROR(INDEX(INDIRECT($D$4), MATCH(team_lookup!$C8,INDIRECT($D$5),0),
MATCH("*" &amp; O$3 &amp; "*",INDIRECT($D$6),0)), 0)</f>
        <v>0</v>
      </c>
      <c r="P8" s="139">
        <f ca="1">IFERROR(INDEX(INDIRECT($D$4), MATCH(team_lookup!$C8,INDIRECT($D$5),0),
MATCH("*" &amp; P$3 &amp; "*",INDIRECT($D$6),0)), 0)</f>
        <v>0</v>
      </c>
      <c r="Q8" s="139">
        <f ca="1">IFERROR(INDEX(INDIRECT($D$4), MATCH(team_lookup!$C8,INDIRECT($D$5),0),
MATCH("*" &amp; Q$3 &amp; "*",INDIRECT($D$6),0)), 0)</f>
        <v>0</v>
      </c>
      <c r="R8" s="139">
        <f ca="1">IFERROR(INDEX(INDIRECT($D$4), MATCH(team_lookup!$C8,INDIRECT($D$5),0),
MATCH("*" &amp; R$3 &amp; "*",INDIRECT($D$6),0)), 0)</f>
        <v>0</v>
      </c>
      <c r="S8" s="139">
        <f ca="1">IFERROR(INDEX(INDIRECT($D$4), MATCH(team_lookup!$C8,INDIRECT($D$5),0),
MATCH("*" &amp; S$3 &amp; "*",INDIRECT($D$6),0)), 0)</f>
        <v>0</v>
      </c>
      <c r="T8" s="139">
        <f ca="1">IFERROR(INDEX(INDIRECT($D$4), MATCH(team_lookup!$C8,INDIRECT($D$5),0),
MATCH("*" &amp; T$3 &amp; "*",INDIRECT($D$6),0)), 0)</f>
        <v>0</v>
      </c>
    </row>
    <row r="9" spans="1:20" ht="17" hidden="1" thickTop="1">
      <c r="B9" s="139" t="str">
        <f t="shared" ref="B9:B40" ca="1" si="0">IF(RANK(B44,$B$43:$B$75) &lt;= COUNTIF($B$43:$B$75,"&gt; 0.5"), _xlfn.CONCAT("#", RANK(B44,$B$43:$B$75)), "")</f>
        <v/>
      </c>
      <c r="C9" s="233" t="s">
        <v>456</v>
      </c>
      <c r="D9" s="167">
        <f>IF(team_settings!G3="",0,1)</f>
        <v>1</v>
      </c>
      <c r="E9" s="139">
        <f ca="1">IFERROR(INDEX(INDIRECT($D$4), MATCH(team_lookup!$C9,INDIRECT($D$5),0),
MATCH("*" &amp; E$3 &amp; "*",INDIRECT($D$6),0)), 0)</f>
        <v>0</v>
      </c>
      <c r="F9" s="139">
        <f ca="1">IFERROR(INDEX(INDIRECT($D$4), MATCH(team_lookup!$C9,INDIRECT($D$5),0),
MATCH("*" &amp; F$3 &amp; "*",INDIRECT($D$6),0)), 0)</f>
        <v>0</v>
      </c>
      <c r="G9" s="139">
        <f ca="1">IFERROR(INDEX(INDIRECT($D$4), MATCH(team_lookup!$C9,INDIRECT($D$5),0),
MATCH("*" &amp; G$3 &amp; "*",INDIRECT($D$6),0)), 0)</f>
        <v>0</v>
      </c>
      <c r="H9" s="139">
        <f ca="1">IFERROR(INDEX(INDIRECT($D$4), MATCH(team_lookup!$C9,INDIRECT($D$5),0),
MATCH("*" &amp; H$3 &amp; "*",INDIRECT($D$6),0)), 0)</f>
        <v>0</v>
      </c>
      <c r="I9" s="139">
        <f ca="1">IFERROR(INDEX(INDIRECT($D$4), MATCH(team_lookup!$C9,INDIRECT($D$5),0),
MATCH("*" &amp; I$3 &amp; "*",INDIRECT($D$6),0)), 0)</f>
        <v>0</v>
      </c>
      <c r="J9" s="139">
        <f ca="1">IFERROR(INDEX(INDIRECT($D$4), MATCH(team_lookup!$C9,INDIRECT($D$5),0),
MATCH("*" &amp; J$3 &amp; "*",INDIRECT($D$6),0)), 0)</f>
        <v>0</v>
      </c>
      <c r="K9" s="139">
        <f ca="1">IFERROR(INDEX(INDIRECT($D$4), MATCH(team_lookup!$C9,INDIRECT($D$5),0),
MATCH("*" &amp; K$3 &amp; "*",INDIRECT($D$6),0)), 0)</f>
        <v>0</v>
      </c>
      <c r="L9" s="139">
        <f ca="1">IFERROR(INDEX(INDIRECT($D$4), MATCH(team_lookup!$C9,INDIRECT($D$5),0),
MATCH("*" &amp; L$3 &amp; "*",INDIRECT($D$6),0)), 0)</f>
        <v>0</v>
      </c>
      <c r="M9" s="139">
        <f ca="1">IFERROR(INDEX(INDIRECT($D$4), MATCH(team_lookup!$C9,INDIRECT($D$5),0),
MATCH("*" &amp; M$3 &amp; "*",INDIRECT($D$6),0)), 0)</f>
        <v>0</v>
      </c>
      <c r="N9" s="139">
        <f ca="1">IFERROR(INDEX(INDIRECT($D$4), MATCH(team_lookup!$C9,INDIRECT($D$5),0),
MATCH("*" &amp; N$3 &amp; "*",INDIRECT($D$6),0)), 0)</f>
        <v>0</v>
      </c>
      <c r="O9" s="139">
        <f ca="1">IFERROR(INDEX(INDIRECT($D$4), MATCH(team_lookup!$C9,INDIRECT($D$5),0),
MATCH("*" &amp; O$3 &amp; "*",INDIRECT($D$6),0)), 0)</f>
        <v>0</v>
      </c>
      <c r="P9" s="139">
        <f ca="1">IFERROR(INDEX(INDIRECT($D$4), MATCH(team_lookup!$C9,INDIRECT($D$5),0),
MATCH("*" &amp; P$3 &amp; "*",INDIRECT($D$6),0)), 0)</f>
        <v>0</v>
      </c>
      <c r="Q9" s="139">
        <f ca="1">IFERROR(INDEX(INDIRECT($D$4), MATCH(team_lookup!$C9,INDIRECT($D$5),0),
MATCH("*" &amp; Q$3 &amp; "*",INDIRECT($D$6),0)), 0)</f>
        <v>0</v>
      </c>
      <c r="R9" s="139">
        <f ca="1">IFERROR(INDEX(INDIRECT($D$4), MATCH(team_lookup!$C9,INDIRECT($D$5),0),
MATCH("*" &amp; R$3 &amp; "*",INDIRECT($D$6),0)), 0)</f>
        <v>0</v>
      </c>
      <c r="S9" s="139">
        <f ca="1">IFERROR(INDEX(INDIRECT($D$4), MATCH(team_lookup!$C9,INDIRECT($D$5),0),
MATCH("*" &amp; S$3 &amp; "*",INDIRECT($D$6),0)), 0)</f>
        <v>0</v>
      </c>
      <c r="T9" s="139">
        <f ca="1">IFERROR(INDEX(INDIRECT($D$4), MATCH(team_lookup!$C9,INDIRECT($D$5),0),
MATCH("*" &amp; T$3 &amp; "*",INDIRECT($D$6),0)), 0)</f>
        <v>0</v>
      </c>
    </row>
    <row r="10" spans="1:20" ht="17" thickTop="1">
      <c r="B10" s="139" t="str">
        <f t="shared" ca="1" si="0"/>
        <v>#7</v>
      </c>
      <c r="C10" s="234" t="s">
        <v>457</v>
      </c>
      <c r="D10" s="167">
        <f>IF(team_settings!G4="",0,1)</f>
        <v>0</v>
      </c>
      <c r="E10" s="139" t="str">
        <f ca="1">IFERROR(INDEX(INDIRECT($D$4), MATCH(team_lookup!$C10,INDIRECT($D$5),0),
MATCH("*" &amp; E$3 &amp; "*",INDIRECT($D$6),0)), 0)</f>
        <v>#6</v>
      </c>
      <c r="F10" s="139" t="str">
        <f ca="1">IFERROR(INDEX(INDIRECT($D$4), MATCH(team_lookup!$C10,INDIRECT($D$5),0),
MATCH("*" &amp; F$3 &amp; "*",INDIRECT($D$6),0)), 0)</f>
        <v>#9</v>
      </c>
      <c r="G10" s="139" t="str">
        <f ca="1">IFERROR(INDEX(INDIRECT($D$4), MATCH(team_lookup!$C10,INDIRECT($D$5),0),
MATCH("*" &amp; G$3 &amp; "*",INDIRECT($D$6),0)), 0)</f>
        <v>#4</v>
      </c>
      <c r="H10" s="139">
        <f ca="1">IFERROR(INDEX(INDIRECT($D$4), MATCH(team_lookup!$C10,INDIRECT($D$5),0),
MATCH("*" &amp; H$3 &amp; "*",INDIRECT($D$6),0)), 0)</f>
        <v>0</v>
      </c>
      <c r="I10" s="139">
        <f ca="1">IFERROR(INDEX(INDIRECT($D$4), MATCH(team_lookup!$C10,INDIRECT($D$5),0),
MATCH("*" &amp; I$3 &amp; "*",INDIRECT($D$6),0)), 0)</f>
        <v>0</v>
      </c>
      <c r="J10" s="139">
        <f ca="1">IFERROR(INDEX(INDIRECT($D$4), MATCH(team_lookup!$C10,INDIRECT($D$5),0),
MATCH("*" &amp; J$3 &amp; "*",INDIRECT($D$6),0)), 0)</f>
        <v>0</v>
      </c>
      <c r="K10" s="139">
        <f ca="1">IFERROR(INDEX(INDIRECT($D$4), MATCH(team_lookup!$C10,INDIRECT($D$5),0),
MATCH("*" &amp; K$3 &amp; "*",INDIRECT($D$6),0)), 0)</f>
        <v>0</v>
      </c>
      <c r="L10" s="139">
        <f ca="1">IFERROR(INDEX(INDIRECT($D$4), MATCH(team_lookup!$C10,INDIRECT($D$5),0),
MATCH("*" &amp; L$3 &amp; "*",INDIRECT($D$6),0)), 0)</f>
        <v>0</v>
      </c>
      <c r="M10" s="139">
        <f ca="1">IFERROR(INDEX(INDIRECT($D$4), MATCH(team_lookup!$C10,INDIRECT($D$5),0),
MATCH("*" &amp; M$3 &amp; "*",INDIRECT($D$6),0)), 0)</f>
        <v>0</v>
      </c>
      <c r="N10" s="139">
        <f ca="1">IFERROR(INDEX(INDIRECT($D$4), MATCH(team_lookup!$C10,INDIRECT($D$5),0),
MATCH("*" &amp; N$3 &amp; "*",INDIRECT($D$6),0)), 0)</f>
        <v>0</v>
      </c>
      <c r="O10" s="139">
        <f ca="1">IFERROR(INDEX(INDIRECT($D$4), MATCH(team_lookup!$C10,INDIRECT($D$5),0),
MATCH("*" &amp; O$3 &amp; "*",INDIRECT($D$6),0)), 0)</f>
        <v>0</v>
      </c>
      <c r="P10" s="139">
        <f ca="1">IFERROR(INDEX(INDIRECT($D$4), MATCH(team_lookup!$C10,INDIRECT($D$5),0),
MATCH("*" &amp; P$3 &amp; "*",INDIRECT($D$6),0)), 0)</f>
        <v>0</v>
      </c>
      <c r="Q10" s="139">
        <f ca="1">IFERROR(INDEX(INDIRECT($D$4), MATCH(team_lookup!$C10,INDIRECT($D$5),0),
MATCH("*" &amp; Q$3 &amp; "*",INDIRECT($D$6),0)), 0)</f>
        <v>0</v>
      </c>
      <c r="R10" s="139">
        <f ca="1">IFERROR(INDEX(INDIRECT($D$4), MATCH(team_lookup!$C10,INDIRECT($D$5),0),
MATCH("*" &amp; R$3 &amp; "*",INDIRECT($D$6),0)), 0)</f>
        <v>0</v>
      </c>
      <c r="S10" s="139">
        <f ca="1">IFERROR(INDEX(INDIRECT($D$4), MATCH(team_lookup!$C10,INDIRECT($D$5),0),
MATCH("*" &amp; S$3 &amp; "*",INDIRECT($D$6),0)), 0)</f>
        <v>0</v>
      </c>
      <c r="T10" s="139">
        <f ca="1">IFERROR(INDEX(INDIRECT($D$4), MATCH(team_lookup!$C10,INDIRECT($D$5),0),
MATCH("*" &amp; T$3 &amp; "*",INDIRECT($D$6),0)), 0)</f>
        <v>0</v>
      </c>
    </row>
    <row r="11" spans="1:20" hidden="1">
      <c r="B11" s="139" t="str">
        <f t="shared" ca="1" si="0"/>
        <v/>
      </c>
      <c r="C11" s="140" t="s">
        <v>11</v>
      </c>
      <c r="D11" s="167">
        <f>IF(team_settings!G5="",0,1)</f>
        <v>1</v>
      </c>
      <c r="E11" s="139">
        <f ca="1">IFERROR(INDEX(INDIRECT($D$4), MATCH(team_lookup!$C11,INDIRECT($D$5),0),
MATCH("*" &amp; E$3 &amp; "*",INDIRECT($D$6),0)), 0)</f>
        <v>0</v>
      </c>
      <c r="F11" s="139">
        <f ca="1">IFERROR(INDEX(INDIRECT($D$4), MATCH(team_lookup!$C11,INDIRECT($D$5),0),
MATCH("*" &amp; F$3 &amp; "*",INDIRECT($D$6),0)), 0)</f>
        <v>0</v>
      </c>
      <c r="G11" s="139">
        <f ca="1">IFERROR(INDEX(INDIRECT($D$4), MATCH(team_lookup!$C11,INDIRECT($D$5),0),
MATCH("*" &amp; G$3 &amp; "*",INDIRECT($D$6),0)), 0)</f>
        <v>0</v>
      </c>
      <c r="H11" s="139">
        <f ca="1">IFERROR(INDEX(INDIRECT($D$4), MATCH(team_lookup!$C11,INDIRECT($D$5),0),
MATCH("*" &amp; H$3 &amp; "*",INDIRECT($D$6),0)), 0)</f>
        <v>0</v>
      </c>
      <c r="I11" s="139">
        <f ca="1">IFERROR(INDEX(INDIRECT($D$4), MATCH(team_lookup!$C11,INDIRECT($D$5),0),
MATCH("*" &amp; I$3 &amp; "*",INDIRECT($D$6),0)), 0)</f>
        <v>0</v>
      </c>
      <c r="J11" s="139">
        <f ca="1">IFERROR(INDEX(INDIRECT($D$4), MATCH(team_lookup!$C11,INDIRECT($D$5),0),
MATCH("*" &amp; J$3 &amp; "*",INDIRECT($D$6),0)), 0)</f>
        <v>0</v>
      </c>
      <c r="K11" s="139">
        <f ca="1">IFERROR(INDEX(INDIRECT($D$4), MATCH(team_lookup!$C11,INDIRECT($D$5),0),
MATCH("*" &amp; K$3 &amp; "*",INDIRECT($D$6),0)), 0)</f>
        <v>0</v>
      </c>
      <c r="L11" s="139">
        <f ca="1">IFERROR(INDEX(INDIRECT($D$4), MATCH(team_lookup!$C11,INDIRECT($D$5),0),
MATCH("*" &amp; L$3 &amp; "*",INDIRECT($D$6),0)), 0)</f>
        <v>0</v>
      </c>
      <c r="M11" s="139">
        <f ca="1">IFERROR(INDEX(INDIRECT($D$4), MATCH(team_lookup!$C11,INDIRECT($D$5),0),
MATCH("*" &amp; M$3 &amp; "*",INDIRECT($D$6),0)), 0)</f>
        <v>0</v>
      </c>
      <c r="N11" s="139">
        <f ca="1">IFERROR(INDEX(INDIRECT($D$4), MATCH(team_lookup!$C11,INDIRECT($D$5),0),
MATCH("*" &amp; N$3 &amp; "*",INDIRECT($D$6),0)), 0)</f>
        <v>0</v>
      </c>
      <c r="O11" s="139">
        <f ca="1">IFERROR(INDEX(INDIRECT($D$4), MATCH(team_lookup!$C11,INDIRECT($D$5),0),
MATCH("*" &amp; O$3 &amp; "*",INDIRECT($D$6),0)), 0)</f>
        <v>0</v>
      </c>
      <c r="P11" s="139">
        <f ca="1">IFERROR(INDEX(INDIRECT($D$4), MATCH(team_lookup!$C11,INDIRECT($D$5),0),
MATCH("*" &amp; P$3 &amp; "*",INDIRECT($D$6),0)), 0)</f>
        <v>0</v>
      </c>
      <c r="Q11" s="139">
        <f ca="1">IFERROR(INDEX(INDIRECT($D$4), MATCH(team_lookup!$C11,INDIRECT($D$5),0),
MATCH("*" &amp; Q$3 &amp; "*",INDIRECT($D$6),0)), 0)</f>
        <v>0</v>
      </c>
      <c r="R11" s="139">
        <f ca="1">IFERROR(INDEX(INDIRECT($D$4), MATCH(team_lookup!$C11,INDIRECT($D$5),0),
MATCH("*" &amp; R$3 &amp; "*",INDIRECT($D$6),0)), 0)</f>
        <v>0</v>
      </c>
      <c r="S11" s="139">
        <f ca="1">IFERROR(INDEX(INDIRECT($D$4), MATCH(team_lookup!$C11,INDIRECT($D$5),0),
MATCH("*" &amp; S$3 &amp; "*",INDIRECT($D$6),0)), 0)</f>
        <v>0</v>
      </c>
      <c r="T11" s="139">
        <f ca="1">IFERROR(INDEX(INDIRECT($D$4), MATCH(team_lookup!$C11,INDIRECT($D$5),0),
MATCH("*" &amp; T$3 &amp; "*",INDIRECT($D$6),0)), 0)</f>
        <v>0</v>
      </c>
    </row>
    <row r="12" spans="1:20" hidden="1">
      <c r="B12" s="139" t="str">
        <f t="shared" ca="1" si="0"/>
        <v/>
      </c>
      <c r="C12" s="141" t="s">
        <v>12</v>
      </c>
      <c r="D12" s="167">
        <f>IF(team_settings!G6="",0,1)</f>
        <v>1</v>
      </c>
      <c r="E12" s="139">
        <f ca="1">IFERROR(INDEX(INDIRECT($D$4), MATCH(team_lookup!$C12,INDIRECT($D$5),0),
MATCH("*" &amp; E$3 &amp; "*",INDIRECT($D$6),0)), 0)</f>
        <v>0</v>
      </c>
      <c r="F12" s="139">
        <f ca="1">IFERROR(INDEX(INDIRECT($D$4), MATCH(team_lookup!$C12,INDIRECT($D$5),0),
MATCH("*" &amp; F$3 &amp; "*",INDIRECT($D$6),0)), 0)</f>
        <v>0</v>
      </c>
      <c r="G12" s="139">
        <f ca="1">IFERROR(INDEX(INDIRECT($D$4), MATCH(team_lookup!$C12,INDIRECT($D$5),0),
MATCH("*" &amp; G$3 &amp; "*",INDIRECT($D$6),0)), 0)</f>
        <v>0</v>
      </c>
      <c r="H12" s="139">
        <f ca="1">IFERROR(INDEX(INDIRECT($D$4), MATCH(team_lookup!$C12,INDIRECT($D$5),0),
MATCH("*" &amp; H$3 &amp; "*",INDIRECT($D$6),0)), 0)</f>
        <v>0</v>
      </c>
      <c r="I12" s="139">
        <f ca="1">IFERROR(INDEX(INDIRECT($D$4), MATCH(team_lookup!$C12,INDIRECT($D$5),0),
MATCH("*" &amp; I$3 &amp; "*",INDIRECT($D$6),0)), 0)</f>
        <v>0</v>
      </c>
      <c r="J12" s="139">
        <f ca="1">IFERROR(INDEX(INDIRECT($D$4), MATCH(team_lookup!$C12,INDIRECT($D$5),0),
MATCH("*" &amp; J$3 &amp; "*",INDIRECT($D$6),0)), 0)</f>
        <v>0</v>
      </c>
      <c r="K12" s="139">
        <f ca="1">IFERROR(INDEX(INDIRECT($D$4), MATCH(team_lookup!$C12,INDIRECT($D$5),0),
MATCH("*" &amp; K$3 &amp; "*",INDIRECT($D$6),0)), 0)</f>
        <v>0</v>
      </c>
      <c r="L12" s="139">
        <f ca="1">IFERROR(INDEX(INDIRECT($D$4), MATCH(team_lookup!$C12,INDIRECT($D$5),0),
MATCH("*" &amp; L$3 &amp; "*",INDIRECT($D$6),0)), 0)</f>
        <v>0</v>
      </c>
      <c r="M12" s="139">
        <f ca="1">IFERROR(INDEX(INDIRECT($D$4), MATCH(team_lookup!$C12,INDIRECT($D$5),0),
MATCH("*" &amp; M$3 &amp; "*",INDIRECT($D$6),0)), 0)</f>
        <v>0</v>
      </c>
      <c r="N12" s="139">
        <f ca="1">IFERROR(INDEX(INDIRECT($D$4), MATCH(team_lookup!$C12,INDIRECT($D$5),0),
MATCH("*" &amp; N$3 &amp; "*",INDIRECT($D$6),0)), 0)</f>
        <v>0</v>
      </c>
      <c r="O12" s="139">
        <f ca="1">IFERROR(INDEX(INDIRECT($D$4), MATCH(team_lookup!$C12,INDIRECT($D$5),0),
MATCH("*" &amp; O$3 &amp; "*",INDIRECT($D$6),0)), 0)</f>
        <v>0</v>
      </c>
      <c r="P12" s="139">
        <f ca="1">IFERROR(INDEX(INDIRECT($D$4), MATCH(team_lookup!$C12,INDIRECT($D$5),0),
MATCH("*" &amp; P$3 &amp; "*",INDIRECT($D$6),0)), 0)</f>
        <v>0</v>
      </c>
      <c r="Q12" s="139">
        <f ca="1">IFERROR(INDEX(INDIRECT($D$4), MATCH(team_lookup!$C12,INDIRECT($D$5),0),
MATCH("*" &amp; Q$3 &amp; "*",INDIRECT($D$6),0)), 0)</f>
        <v>0</v>
      </c>
      <c r="R12" s="139">
        <f ca="1">IFERROR(INDEX(INDIRECT($D$4), MATCH(team_lookup!$C12,INDIRECT($D$5),0),
MATCH("*" &amp; R$3 &amp; "*",INDIRECT($D$6),0)), 0)</f>
        <v>0</v>
      </c>
      <c r="S12" s="139">
        <f ca="1">IFERROR(INDEX(INDIRECT($D$4), MATCH(team_lookup!$C12,INDIRECT($D$5),0),
MATCH("*" &amp; S$3 &amp; "*",INDIRECT($D$6),0)), 0)</f>
        <v>0</v>
      </c>
      <c r="T12" s="139">
        <f ca="1">IFERROR(INDEX(INDIRECT($D$4), MATCH(team_lookup!$C12,INDIRECT($D$5),0),
MATCH("*" &amp; T$3 &amp; "*",INDIRECT($D$6),0)), 0)</f>
        <v>0</v>
      </c>
    </row>
    <row r="13" spans="1:20" hidden="1">
      <c r="B13" s="139" t="str">
        <f t="shared" ca="1" si="0"/>
        <v/>
      </c>
      <c r="C13" s="142" t="s">
        <v>17</v>
      </c>
      <c r="D13" s="167">
        <f>IF(team_settings!G7="",0,1)</f>
        <v>1</v>
      </c>
      <c r="E13" s="139">
        <f ca="1">IFERROR(INDEX(INDIRECT($D$4), MATCH(team_lookup!$C13,INDIRECT($D$5),0),
MATCH("*" &amp; E$3 &amp; "*",INDIRECT($D$6),0)), 0)</f>
        <v>0</v>
      </c>
      <c r="F13" s="139">
        <f ca="1">IFERROR(INDEX(INDIRECT($D$4), MATCH(team_lookup!$C13,INDIRECT($D$5),0),
MATCH("*" &amp; F$3 &amp; "*",INDIRECT($D$6),0)), 0)</f>
        <v>0</v>
      </c>
      <c r="G13" s="139">
        <f ca="1">IFERROR(INDEX(INDIRECT($D$4), MATCH(team_lookup!$C13,INDIRECT($D$5),0),
MATCH("*" &amp; G$3 &amp; "*",INDIRECT($D$6),0)), 0)</f>
        <v>0</v>
      </c>
      <c r="H13" s="139">
        <f ca="1">IFERROR(INDEX(INDIRECT($D$4), MATCH(team_lookup!$C13,INDIRECT($D$5),0),
MATCH("*" &amp; H$3 &amp; "*",INDIRECT($D$6),0)), 0)</f>
        <v>0</v>
      </c>
      <c r="I13" s="139">
        <f ca="1">IFERROR(INDEX(INDIRECT($D$4), MATCH(team_lookup!$C13,INDIRECT($D$5),0),
MATCH("*" &amp; I$3 &amp; "*",INDIRECT($D$6),0)), 0)</f>
        <v>0</v>
      </c>
      <c r="J13" s="139">
        <f ca="1">IFERROR(INDEX(INDIRECT($D$4), MATCH(team_lookup!$C13,INDIRECT($D$5),0),
MATCH("*" &amp; J$3 &amp; "*",INDIRECT($D$6),0)), 0)</f>
        <v>0</v>
      </c>
      <c r="K13" s="139">
        <f ca="1">IFERROR(INDEX(INDIRECT($D$4), MATCH(team_lookup!$C13,INDIRECT($D$5),0),
MATCH("*" &amp; K$3 &amp; "*",INDIRECT($D$6),0)), 0)</f>
        <v>0</v>
      </c>
      <c r="L13" s="139">
        <f ca="1">IFERROR(INDEX(INDIRECT($D$4), MATCH(team_lookup!$C13,INDIRECT($D$5),0),
MATCH("*" &amp; L$3 &amp; "*",INDIRECT($D$6),0)), 0)</f>
        <v>0</v>
      </c>
      <c r="M13" s="139">
        <f ca="1">IFERROR(INDEX(INDIRECT($D$4), MATCH(team_lookup!$C13,INDIRECT($D$5),0),
MATCH("*" &amp; M$3 &amp; "*",INDIRECT($D$6),0)), 0)</f>
        <v>0</v>
      </c>
      <c r="N13" s="139">
        <f ca="1">IFERROR(INDEX(INDIRECT($D$4), MATCH(team_lookup!$C13,INDIRECT($D$5),0),
MATCH("*" &amp; N$3 &amp; "*",INDIRECT($D$6),0)), 0)</f>
        <v>0</v>
      </c>
      <c r="O13" s="139">
        <f ca="1">IFERROR(INDEX(INDIRECT($D$4), MATCH(team_lookup!$C13,INDIRECT($D$5),0),
MATCH("*" &amp; O$3 &amp; "*",INDIRECT($D$6),0)), 0)</f>
        <v>0</v>
      </c>
      <c r="P13" s="139">
        <f ca="1">IFERROR(INDEX(INDIRECT($D$4), MATCH(team_lookup!$C13,INDIRECT($D$5),0),
MATCH("*" &amp; P$3 &amp; "*",INDIRECT($D$6),0)), 0)</f>
        <v>0</v>
      </c>
      <c r="Q13" s="139">
        <f ca="1">IFERROR(INDEX(INDIRECT($D$4), MATCH(team_lookup!$C13,INDIRECT($D$5),0),
MATCH("*" &amp; Q$3 &amp; "*",INDIRECT($D$6),0)), 0)</f>
        <v>0</v>
      </c>
      <c r="R13" s="139">
        <f ca="1">IFERROR(INDEX(INDIRECT($D$4), MATCH(team_lookup!$C13,INDIRECT($D$5),0),
MATCH("*" &amp; R$3 &amp; "*",INDIRECT($D$6),0)), 0)</f>
        <v>0</v>
      </c>
      <c r="S13" s="139">
        <f ca="1">IFERROR(INDEX(INDIRECT($D$4), MATCH(team_lookup!$C13,INDIRECT($D$5),0),
MATCH("*" &amp; S$3 &amp; "*",INDIRECT($D$6),0)), 0)</f>
        <v>0</v>
      </c>
      <c r="T13" s="139">
        <f ca="1">IFERROR(INDEX(INDIRECT($D$4), MATCH(team_lookup!$C13,INDIRECT($D$5),0),
MATCH("*" &amp; T$3 &amp; "*",INDIRECT($D$6),0)), 0)</f>
        <v>0</v>
      </c>
    </row>
    <row r="14" spans="1:20" hidden="1">
      <c r="B14" s="139" t="str">
        <f t="shared" ca="1" si="0"/>
        <v/>
      </c>
      <c r="C14" s="235" t="s">
        <v>458</v>
      </c>
      <c r="D14" s="167">
        <f>IF(team_settings!G8="",0,1)</f>
        <v>1</v>
      </c>
      <c r="E14" s="139">
        <f ca="1">IFERROR(INDEX(INDIRECT($D$4), MATCH(team_lookup!$C14,INDIRECT($D$5),0),
MATCH("*" &amp; E$3 &amp; "*",INDIRECT($D$6),0)), 0)</f>
        <v>0</v>
      </c>
      <c r="F14" s="139">
        <f ca="1">IFERROR(INDEX(INDIRECT($D$4), MATCH(team_lookup!$C14,INDIRECT($D$5),0),
MATCH("*" &amp; F$3 &amp; "*",INDIRECT($D$6),0)), 0)</f>
        <v>0</v>
      </c>
      <c r="G14" s="139">
        <f ca="1">IFERROR(INDEX(INDIRECT($D$4), MATCH(team_lookup!$C14,INDIRECT($D$5),0),
MATCH("*" &amp; G$3 &amp; "*",INDIRECT($D$6),0)), 0)</f>
        <v>0</v>
      </c>
      <c r="H14" s="139">
        <f ca="1">IFERROR(INDEX(INDIRECT($D$4), MATCH(team_lookup!$C14,INDIRECT($D$5),0),
MATCH("*" &amp; H$3 &amp; "*",INDIRECT($D$6),0)), 0)</f>
        <v>0</v>
      </c>
      <c r="I14" s="139">
        <f ca="1">IFERROR(INDEX(INDIRECT($D$4), MATCH(team_lookup!$C14,INDIRECT($D$5),0),
MATCH("*" &amp; I$3 &amp; "*",INDIRECT($D$6),0)), 0)</f>
        <v>0</v>
      </c>
      <c r="J14" s="139">
        <f ca="1">IFERROR(INDEX(INDIRECT($D$4), MATCH(team_lookup!$C14,INDIRECT($D$5),0),
MATCH("*" &amp; J$3 &amp; "*",INDIRECT($D$6),0)), 0)</f>
        <v>0</v>
      </c>
      <c r="K14" s="139">
        <f ca="1">IFERROR(INDEX(INDIRECT($D$4), MATCH(team_lookup!$C14,INDIRECT($D$5),0),
MATCH("*" &amp; K$3 &amp; "*",INDIRECT($D$6),0)), 0)</f>
        <v>0</v>
      </c>
      <c r="L14" s="139">
        <f ca="1">IFERROR(INDEX(INDIRECT($D$4), MATCH(team_lookup!$C14,INDIRECT($D$5),0),
MATCH("*" &amp; L$3 &amp; "*",INDIRECT($D$6),0)), 0)</f>
        <v>0</v>
      </c>
      <c r="M14" s="139">
        <f ca="1">IFERROR(INDEX(INDIRECT($D$4), MATCH(team_lookup!$C14,INDIRECT($D$5),0),
MATCH("*" &amp; M$3 &amp; "*",INDIRECT($D$6),0)), 0)</f>
        <v>0</v>
      </c>
      <c r="N14" s="139">
        <f ca="1">IFERROR(INDEX(INDIRECT($D$4), MATCH(team_lookup!$C14,INDIRECT($D$5),0),
MATCH("*" &amp; N$3 &amp; "*",INDIRECT($D$6),0)), 0)</f>
        <v>0</v>
      </c>
      <c r="O14" s="139">
        <f ca="1">IFERROR(INDEX(INDIRECT($D$4), MATCH(team_lookup!$C14,INDIRECT($D$5),0),
MATCH("*" &amp; O$3 &amp; "*",INDIRECT($D$6),0)), 0)</f>
        <v>0</v>
      </c>
      <c r="P14" s="139">
        <f ca="1">IFERROR(INDEX(INDIRECT($D$4), MATCH(team_lookup!$C14,INDIRECT($D$5),0),
MATCH("*" &amp; P$3 &amp; "*",INDIRECT($D$6),0)), 0)</f>
        <v>0</v>
      </c>
      <c r="Q14" s="139">
        <f ca="1">IFERROR(INDEX(INDIRECT($D$4), MATCH(team_lookup!$C14,INDIRECT($D$5),0),
MATCH("*" &amp; Q$3 &amp; "*",INDIRECT($D$6),0)), 0)</f>
        <v>0</v>
      </c>
      <c r="R14" s="139">
        <f ca="1">IFERROR(INDEX(INDIRECT($D$4), MATCH(team_lookup!$C14,INDIRECT($D$5),0),
MATCH("*" &amp; R$3 &amp; "*",INDIRECT($D$6),0)), 0)</f>
        <v>0</v>
      </c>
      <c r="S14" s="139">
        <f ca="1">IFERROR(INDEX(INDIRECT($D$4), MATCH(team_lookup!$C14,INDIRECT($D$5),0),
MATCH("*" &amp; S$3 &amp; "*",INDIRECT($D$6),0)), 0)</f>
        <v>0</v>
      </c>
      <c r="T14" s="139">
        <f ca="1">IFERROR(INDEX(INDIRECT($D$4), MATCH(team_lookup!$C14,INDIRECT($D$5),0),
MATCH("*" &amp; T$3 &amp; "*",INDIRECT($D$6),0)), 0)</f>
        <v>0</v>
      </c>
    </row>
    <row r="15" spans="1:20" hidden="1">
      <c r="B15" s="139" t="str">
        <f t="shared" ca="1" si="0"/>
        <v/>
      </c>
      <c r="C15" s="242" t="s">
        <v>461</v>
      </c>
      <c r="D15" s="167">
        <f>IF(team_settings!G9="",0,1)</f>
        <v>1</v>
      </c>
      <c r="E15" s="139">
        <f ca="1">IFERROR(INDEX(INDIRECT($D$4), MATCH(team_lookup!$C15,INDIRECT($D$5),0),
MATCH("*" &amp; E$3 &amp; "*",INDIRECT($D$6),0)), 0)</f>
        <v>0</v>
      </c>
      <c r="F15" s="139">
        <f ca="1">IFERROR(INDEX(INDIRECT($D$4), MATCH(team_lookup!$C15,INDIRECT($D$5),0),
MATCH("*" &amp; F$3 &amp; "*",INDIRECT($D$6),0)), 0)</f>
        <v>0</v>
      </c>
      <c r="G15" s="139">
        <f ca="1">IFERROR(INDEX(INDIRECT($D$4), MATCH(team_lookup!$C15,INDIRECT($D$5),0),
MATCH("*" &amp; G$3 &amp; "*",INDIRECT($D$6),0)), 0)</f>
        <v>0</v>
      </c>
      <c r="H15" s="139">
        <f ca="1">IFERROR(INDEX(INDIRECT($D$4), MATCH(team_lookup!$C15,INDIRECT($D$5),0),
MATCH("*" &amp; H$3 &amp; "*",INDIRECT($D$6),0)), 0)</f>
        <v>0</v>
      </c>
      <c r="I15" s="139">
        <f ca="1">IFERROR(INDEX(INDIRECT($D$4), MATCH(team_lookup!$C15,INDIRECT($D$5),0),
MATCH("*" &amp; I$3 &amp; "*",INDIRECT($D$6),0)), 0)</f>
        <v>0</v>
      </c>
      <c r="J15" s="139">
        <f ca="1">IFERROR(INDEX(INDIRECT($D$4), MATCH(team_lookup!$C15,INDIRECT($D$5),0),
MATCH("*" &amp; J$3 &amp; "*",INDIRECT($D$6),0)), 0)</f>
        <v>0</v>
      </c>
      <c r="K15" s="139">
        <f ca="1">IFERROR(INDEX(INDIRECT($D$4), MATCH(team_lookup!$C15,INDIRECT($D$5),0),
MATCH("*" &amp; K$3 &amp; "*",INDIRECT($D$6),0)), 0)</f>
        <v>0</v>
      </c>
      <c r="L15" s="139">
        <f ca="1">IFERROR(INDEX(INDIRECT($D$4), MATCH(team_lookup!$C15,INDIRECT($D$5),0),
MATCH("*" &amp; L$3 &amp; "*",INDIRECT($D$6),0)), 0)</f>
        <v>0</v>
      </c>
      <c r="M15" s="139">
        <f ca="1">IFERROR(INDEX(INDIRECT($D$4), MATCH(team_lookup!$C15,INDIRECT($D$5),0),
MATCH("*" &amp; M$3 &amp; "*",INDIRECT($D$6),0)), 0)</f>
        <v>0</v>
      </c>
      <c r="N15" s="139">
        <f ca="1">IFERROR(INDEX(INDIRECT($D$4), MATCH(team_lookup!$C15,INDIRECT($D$5),0),
MATCH("*" &amp; N$3 &amp; "*",INDIRECT($D$6),0)), 0)</f>
        <v>0</v>
      </c>
      <c r="O15" s="139">
        <f ca="1">IFERROR(INDEX(INDIRECT($D$4), MATCH(team_lookup!$C15,INDIRECT($D$5),0),
MATCH("*" &amp; O$3 &amp; "*",INDIRECT($D$6),0)), 0)</f>
        <v>0</v>
      </c>
      <c r="P15" s="139">
        <f ca="1">IFERROR(INDEX(INDIRECT($D$4), MATCH(team_lookup!$C15,INDIRECT($D$5),0),
MATCH("*" &amp; P$3 &amp; "*",INDIRECT($D$6),0)), 0)</f>
        <v>0</v>
      </c>
      <c r="Q15" s="139">
        <f ca="1">IFERROR(INDEX(INDIRECT($D$4), MATCH(team_lookup!$C15,INDIRECT($D$5),0),
MATCH("*" &amp; Q$3 &amp; "*",INDIRECT($D$6),0)), 0)</f>
        <v>0</v>
      </c>
      <c r="R15" s="139">
        <f ca="1">IFERROR(INDEX(INDIRECT($D$4), MATCH(team_lookup!$C15,INDIRECT($D$5),0),
MATCH("*" &amp; R$3 &amp; "*",INDIRECT($D$6),0)), 0)</f>
        <v>0</v>
      </c>
      <c r="S15" s="139">
        <f ca="1">IFERROR(INDEX(INDIRECT($D$4), MATCH(team_lookup!$C15,INDIRECT($D$5),0),
MATCH("*" &amp; S$3 &amp; "*",INDIRECT($D$6),0)), 0)</f>
        <v>0</v>
      </c>
      <c r="T15" s="139">
        <f ca="1">IFERROR(INDEX(INDIRECT($D$4), MATCH(team_lookup!$C15,INDIRECT($D$5),0),
MATCH("*" &amp; T$3 &amp; "*",INDIRECT($D$6),0)), 0)</f>
        <v>0</v>
      </c>
    </row>
    <row r="16" spans="1:20" hidden="1">
      <c r="B16" s="139" t="str">
        <f t="shared" ca="1" si="0"/>
        <v/>
      </c>
      <c r="C16" s="143" t="s">
        <v>14</v>
      </c>
      <c r="D16" s="167">
        <f>IF(team_settings!G10="",0,1)</f>
        <v>1</v>
      </c>
      <c r="E16" s="139">
        <f ca="1">IFERROR(INDEX(INDIRECT($D$4), MATCH(team_lookup!$C16,INDIRECT($D$5),0),
MATCH("*" &amp; E$3 &amp; "*",INDIRECT($D$6),0)), 0)</f>
        <v>0</v>
      </c>
      <c r="F16" s="139">
        <f ca="1">IFERROR(INDEX(INDIRECT($D$4), MATCH(team_lookup!$C16,INDIRECT($D$5),0),
MATCH("*" &amp; F$3 &amp; "*",INDIRECT($D$6),0)), 0)</f>
        <v>0</v>
      </c>
      <c r="G16" s="139">
        <f ca="1">IFERROR(INDEX(INDIRECT($D$4), MATCH(team_lookup!$C16,INDIRECT($D$5),0),
MATCH("*" &amp; G$3 &amp; "*",INDIRECT($D$6),0)), 0)</f>
        <v>0</v>
      </c>
      <c r="H16" s="139">
        <f ca="1">IFERROR(INDEX(INDIRECT($D$4), MATCH(team_lookup!$C16,INDIRECT($D$5),0),
MATCH("*" &amp; H$3 &amp; "*",INDIRECT($D$6),0)), 0)</f>
        <v>0</v>
      </c>
      <c r="I16" s="139">
        <f ca="1">IFERROR(INDEX(INDIRECT($D$4), MATCH(team_lookup!$C16,INDIRECT($D$5),0),
MATCH("*" &amp; I$3 &amp; "*",INDIRECT($D$6),0)), 0)</f>
        <v>0</v>
      </c>
      <c r="J16" s="139">
        <f ca="1">IFERROR(INDEX(INDIRECT($D$4), MATCH(team_lookup!$C16,INDIRECT($D$5),0),
MATCH("*" &amp; J$3 &amp; "*",INDIRECT($D$6),0)), 0)</f>
        <v>0</v>
      </c>
      <c r="K16" s="139">
        <f ca="1">IFERROR(INDEX(INDIRECT($D$4), MATCH(team_lookup!$C16,INDIRECT($D$5),0),
MATCH("*" &amp; K$3 &amp; "*",INDIRECT($D$6),0)), 0)</f>
        <v>0</v>
      </c>
      <c r="L16" s="139">
        <f ca="1">IFERROR(INDEX(INDIRECT($D$4), MATCH(team_lookup!$C16,INDIRECT($D$5),0),
MATCH("*" &amp; L$3 &amp; "*",INDIRECT($D$6),0)), 0)</f>
        <v>0</v>
      </c>
      <c r="M16" s="139">
        <f ca="1">IFERROR(INDEX(INDIRECT($D$4), MATCH(team_lookup!$C16,INDIRECT($D$5),0),
MATCH("*" &amp; M$3 &amp; "*",INDIRECT($D$6),0)), 0)</f>
        <v>0</v>
      </c>
      <c r="N16" s="139">
        <f ca="1">IFERROR(INDEX(INDIRECT($D$4), MATCH(team_lookup!$C16,INDIRECT($D$5),0),
MATCH("*" &amp; N$3 &amp; "*",INDIRECT($D$6),0)), 0)</f>
        <v>0</v>
      </c>
      <c r="O16" s="139">
        <f ca="1">IFERROR(INDEX(INDIRECT($D$4), MATCH(team_lookup!$C16,INDIRECT($D$5),0),
MATCH("*" &amp; O$3 &amp; "*",INDIRECT($D$6),0)), 0)</f>
        <v>0</v>
      </c>
      <c r="P16" s="139">
        <f ca="1">IFERROR(INDEX(INDIRECT($D$4), MATCH(team_lookup!$C16,INDIRECT($D$5),0),
MATCH("*" &amp; P$3 &amp; "*",INDIRECT($D$6),0)), 0)</f>
        <v>0</v>
      </c>
      <c r="Q16" s="139">
        <f ca="1">IFERROR(INDEX(INDIRECT($D$4), MATCH(team_lookup!$C16,INDIRECT($D$5),0),
MATCH("*" &amp; Q$3 &amp; "*",INDIRECT($D$6),0)), 0)</f>
        <v>0</v>
      </c>
      <c r="R16" s="139">
        <f ca="1">IFERROR(INDEX(INDIRECT($D$4), MATCH(team_lookup!$C16,INDIRECT($D$5),0),
MATCH("*" &amp; R$3 &amp; "*",INDIRECT($D$6),0)), 0)</f>
        <v>0</v>
      </c>
      <c r="S16" s="139">
        <f ca="1">IFERROR(INDEX(INDIRECT($D$4), MATCH(team_lookup!$C16,INDIRECT($D$5),0),
MATCH("*" &amp; S$3 &amp; "*",INDIRECT($D$6),0)), 0)</f>
        <v>0</v>
      </c>
      <c r="T16" s="139">
        <f ca="1">IFERROR(INDEX(INDIRECT($D$4), MATCH(team_lookup!$C16,INDIRECT($D$5),0),
MATCH("*" &amp; T$3 &amp; "*",INDIRECT($D$6),0)), 0)</f>
        <v>0</v>
      </c>
    </row>
    <row r="17" spans="2:20" customFormat="1" hidden="1">
      <c r="B17" s="139" t="str">
        <f t="shared" ca="1" si="0"/>
        <v/>
      </c>
      <c r="C17" s="144" t="s">
        <v>15</v>
      </c>
      <c r="D17" s="167">
        <f>IF(team_settings!G11="",0,1)</f>
        <v>1</v>
      </c>
      <c r="E17" s="139">
        <f ca="1">IFERROR(INDEX(INDIRECT($D$4), MATCH(team_lookup!$C17,INDIRECT($D$5),0),
MATCH("*" &amp; E$3 &amp; "*",INDIRECT($D$6),0)), 0)</f>
        <v>0</v>
      </c>
      <c r="F17" s="139">
        <f ca="1">IFERROR(INDEX(INDIRECT($D$4), MATCH(team_lookup!$C17,INDIRECT($D$5),0),
MATCH("*" &amp; F$3 &amp; "*",INDIRECT($D$6),0)), 0)</f>
        <v>0</v>
      </c>
      <c r="G17" s="139">
        <f ca="1">IFERROR(INDEX(INDIRECT($D$4), MATCH(team_lookup!$C17,INDIRECT($D$5),0),
MATCH("*" &amp; G$3 &amp; "*",INDIRECT($D$6),0)), 0)</f>
        <v>0</v>
      </c>
      <c r="H17" s="139">
        <f ca="1">IFERROR(INDEX(INDIRECT($D$4), MATCH(team_lookup!$C17,INDIRECT($D$5),0),
MATCH("*" &amp; H$3 &amp; "*",INDIRECT($D$6),0)), 0)</f>
        <v>0</v>
      </c>
      <c r="I17" s="139">
        <f ca="1">IFERROR(INDEX(INDIRECT($D$4), MATCH(team_lookup!$C17,INDIRECT($D$5),0),
MATCH("*" &amp; I$3 &amp; "*",INDIRECT($D$6),0)), 0)</f>
        <v>0</v>
      </c>
      <c r="J17" s="139">
        <f ca="1">IFERROR(INDEX(INDIRECT($D$4), MATCH(team_lookup!$C17,INDIRECT($D$5),0),
MATCH("*" &amp; J$3 &amp; "*",INDIRECT($D$6),0)), 0)</f>
        <v>0</v>
      </c>
      <c r="K17" s="139">
        <f ca="1">IFERROR(INDEX(INDIRECT($D$4), MATCH(team_lookup!$C17,INDIRECT($D$5),0),
MATCH("*" &amp; K$3 &amp; "*",INDIRECT($D$6),0)), 0)</f>
        <v>0</v>
      </c>
      <c r="L17" s="139">
        <f ca="1">IFERROR(INDEX(INDIRECT($D$4), MATCH(team_lookup!$C17,INDIRECT($D$5),0),
MATCH("*" &amp; L$3 &amp; "*",INDIRECT($D$6),0)), 0)</f>
        <v>0</v>
      </c>
      <c r="M17" s="139">
        <f ca="1">IFERROR(INDEX(INDIRECT($D$4), MATCH(team_lookup!$C17,INDIRECT($D$5),0),
MATCH("*" &amp; M$3 &amp; "*",INDIRECT($D$6),0)), 0)</f>
        <v>0</v>
      </c>
      <c r="N17" s="139">
        <f ca="1">IFERROR(INDEX(INDIRECT($D$4), MATCH(team_lookup!$C17,INDIRECT($D$5),0),
MATCH("*" &amp; N$3 &amp; "*",INDIRECT($D$6),0)), 0)</f>
        <v>0</v>
      </c>
      <c r="O17" s="139">
        <f ca="1">IFERROR(INDEX(INDIRECT($D$4), MATCH(team_lookup!$C17,INDIRECT($D$5),0),
MATCH("*" &amp; O$3 &amp; "*",INDIRECT($D$6),0)), 0)</f>
        <v>0</v>
      </c>
      <c r="P17" s="139">
        <f ca="1">IFERROR(INDEX(INDIRECT($D$4), MATCH(team_lookup!$C17,INDIRECT($D$5),0),
MATCH("*" &amp; P$3 &amp; "*",INDIRECT($D$6),0)), 0)</f>
        <v>0</v>
      </c>
      <c r="Q17" s="139">
        <f ca="1">IFERROR(INDEX(INDIRECT($D$4), MATCH(team_lookup!$C17,INDIRECT($D$5),0),
MATCH("*" &amp; Q$3 &amp; "*",INDIRECT($D$6),0)), 0)</f>
        <v>0</v>
      </c>
      <c r="R17" s="139">
        <f ca="1">IFERROR(INDEX(INDIRECT($D$4), MATCH(team_lookup!$C17,INDIRECT($D$5),0),
MATCH("*" &amp; R$3 &amp; "*",INDIRECT($D$6),0)), 0)</f>
        <v>0</v>
      </c>
      <c r="S17" s="139">
        <f ca="1">IFERROR(INDEX(INDIRECT($D$4), MATCH(team_lookup!$C17,INDIRECT($D$5),0),
MATCH("*" &amp; S$3 &amp; "*",INDIRECT($D$6),0)), 0)</f>
        <v>0</v>
      </c>
      <c r="T17" s="139">
        <f ca="1">IFERROR(INDEX(INDIRECT($D$4), MATCH(team_lookup!$C17,INDIRECT($D$5),0),
MATCH("*" &amp; T$3 &amp; "*",INDIRECT($D$6),0)), 0)</f>
        <v>0</v>
      </c>
    </row>
    <row r="18" spans="2:20" customFormat="1">
      <c r="B18" s="139" t="str">
        <f t="shared" ca="1" si="0"/>
        <v>#3</v>
      </c>
      <c r="C18" s="236" t="s">
        <v>459</v>
      </c>
      <c r="D18" s="167">
        <f>IF(team_settings!G12="",0,1)</f>
        <v>0</v>
      </c>
      <c r="E18" s="139" t="str">
        <f ca="1">IFERROR(INDEX(INDIRECT($D$4), MATCH(team_lookup!$C18,INDIRECT($D$5),0),
MATCH("*" &amp; E$3 &amp; "*",INDIRECT($D$6),0)), 0)</f>
        <v>#2</v>
      </c>
      <c r="F18" s="139" t="str">
        <f ca="1">IFERROR(INDEX(INDIRECT($D$4), MATCH(team_lookup!$C18,INDIRECT($D$5),0),
MATCH("*" &amp; F$3 &amp; "*",INDIRECT($D$6),0)), 0)</f>
        <v>#2</v>
      </c>
      <c r="G18" s="139" t="str">
        <f ca="1">IFERROR(INDEX(INDIRECT($D$4), MATCH(team_lookup!$C18,INDIRECT($D$5),0),
MATCH("*" &amp; G$3 &amp; "*",INDIRECT($D$6),0)), 0)</f>
        <v>#6</v>
      </c>
      <c r="H18" s="139">
        <f ca="1">IFERROR(INDEX(INDIRECT($D$4), MATCH(team_lookup!$C18,INDIRECT($D$5),0),
MATCH("*" &amp; H$3 &amp; "*",INDIRECT($D$6),0)), 0)</f>
        <v>0</v>
      </c>
      <c r="I18" s="139">
        <f ca="1">IFERROR(INDEX(INDIRECT($D$4), MATCH(team_lookup!$C18,INDIRECT($D$5),0),
MATCH("*" &amp; I$3 &amp; "*",INDIRECT($D$6),0)), 0)</f>
        <v>0</v>
      </c>
      <c r="J18" s="139">
        <f ca="1">IFERROR(INDEX(INDIRECT($D$4), MATCH(team_lookup!$C18,INDIRECT($D$5),0),
MATCH("*" &amp; J$3 &amp; "*",INDIRECT($D$6),0)), 0)</f>
        <v>0</v>
      </c>
      <c r="K18" s="139">
        <f ca="1">IFERROR(INDEX(INDIRECT($D$4), MATCH(team_lookup!$C18,INDIRECT($D$5),0),
MATCH("*" &amp; K$3 &amp; "*",INDIRECT($D$6),0)), 0)</f>
        <v>0</v>
      </c>
      <c r="L18" s="139">
        <f ca="1">IFERROR(INDEX(INDIRECT($D$4), MATCH(team_lookup!$C18,INDIRECT($D$5),0),
MATCH("*" &amp; L$3 &amp; "*",INDIRECT($D$6),0)), 0)</f>
        <v>0</v>
      </c>
      <c r="M18" s="139">
        <f ca="1">IFERROR(INDEX(INDIRECT($D$4), MATCH(team_lookup!$C18,INDIRECT($D$5),0),
MATCH("*" &amp; M$3 &amp; "*",INDIRECT($D$6),0)), 0)</f>
        <v>0</v>
      </c>
      <c r="N18" s="139">
        <f ca="1">IFERROR(INDEX(INDIRECT($D$4), MATCH(team_lookup!$C18,INDIRECT($D$5),0),
MATCH("*" &amp; N$3 &amp; "*",INDIRECT($D$6),0)), 0)</f>
        <v>0</v>
      </c>
      <c r="O18" s="139">
        <f ca="1">IFERROR(INDEX(INDIRECT($D$4), MATCH(team_lookup!$C18,INDIRECT($D$5),0),
MATCH("*" &amp; O$3 &amp; "*",INDIRECT($D$6),0)), 0)</f>
        <v>0</v>
      </c>
      <c r="P18" s="139">
        <f ca="1">IFERROR(INDEX(INDIRECT($D$4), MATCH(team_lookup!$C18,INDIRECT($D$5),0),
MATCH("*" &amp; P$3 &amp; "*",INDIRECT($D$6),0)), 0)</f>
        <v>0</v>
      </c>
      <c r="Q18" s="139">
        <f ca="1">IFERROR(INDEX(INDIRECT($D$4), MATCH(team_lookup!$C18,INDIRECT($D$5),0),
MATCH("*" &amp; Q$3 &amp; "*",INDIRECT($D$6),0)), 0)</f>
        <v>0</v>
      </c>
      <c r="R18" s="139">
        <f ca="1">IFERROR(INDEX(INDIRECT($D$4), MATCH(team_lookup!$C18,INDIRECT($D$5),0),
MATCH("*" &amp; R$3 &amp; "*",INDIRECT($D$6),0)), 0)</f>
        <v>0</v>
      </c>
      <c r="S18" s="139">
        <f ca="1">IFERROR(INDEX(INDIRECT($D$4), MATCH(team_lookup!$C18,INDIRECT($D$5),0),
MATCH("*" &amp; S$3 &amp; "*",INDIRECT($D$6),0)), 0)</f>
        <v>0</v>
      </c>
      <c r="T18" s="139">
        <f ca="1">IFERROR(INDEX(INDIRECT($D$4), MATCH(team_lookup!$C18,INDIRECT($D$5),0),
MATCH("*" &amp; T$3 &amp; "*",INDIRECT($D$6),0)), 0)</f>
        <v>0</v>
      </c>
    </row>
    <row r="19" spans="2:20" customFormat="1" hidden="1">
      <c r="B19" s="139" t="str">
        <f t="shared" ca="1" si="0"/>
        <v/>
      </c>
      <c r="C19" s="145" t="s">
        <v>16</v>
      </c>
      <c r="D19" s="167">
        <f>IF(team_settings!G13="",0,1)</f>
        <v>1</v>
      </c>
      <c r="E19" s="139">
        <f ca="1">IFERROR(INDEX(INDIRECT($D$4), MATCH(team_lookup!$C19,INDIRECT($D$5),0),
MATCH("*" &amp; E$3 &amp; "*",INDIRECT($D$6),0)), 0)</f>
        <v>0</v>
      </c>
      <c r="F19" s="139">
        <f ca="1">IFERROR(INDEX(INDIRECT($D$4), MATCH(team_lookup!$C19,INDIRECT($D$5),0),
MATCH("*" &amp; F$3 &amp; "*",INDIRECT($D$6),0)), 0)</f>
        <v>0</v>
      </c>
      <c r="G19" s="139">
        <f ca="1">IFERROR(INDEX(INDIRECT($D$4), MATCH(team_lookup!$C19,INDIRECT($D$5),0),
MATCH("*" &amp; G$3 &amp; "*",INDIRECT($D$6),0)), 0)</f>
        <v>0</v>
      </c>
      <c r="H19" s="139">
        <f ca="1">IFERROR(INDEX(INDIRECT($D$4), MATCH(team_lookup!$C19,INDIRECT($D$5),0),
MATCH("*" &amp; H$3 &amp; "*",INDIRECT($D$6),0)), 0)</f>
        <v>0</v>
      </c>
      <c r="I19" s="139">
        <f ca="1">IFERROR(INDEX(INDIRECT($D$4), MATCH(team_lookup!$C19,INDIRECT($D$5),0),
MATCH("*" &amp; I$3 &amp; "*",INDIRECT($D$6),0)), 0)</f>
        <v>0</v>
      </c>
      <c r="J19" s="139">
        <f ca="1">IFERROR(INDEX(INDIRECT($D$4), MATCH(team_lookup!$C19,INDIRECT($D$5),0),
MATCH("*" &amp; J$3 &amp; "*",INDIRECT($D$6),0)), 0)</f>
        <v>0</v>
      </c>
      <c r="K19" s="139">
        <f ca="1">IFERROR(INDEX(INDIRECT($D$4), MATCH(team_lookup!$C19,INDIRECT($D$5),0),
MATCH("*" &amp; K$3 &amp; "*",INDIRECT($D$6),0)), 0)</f>
        <v>0</v>
      </c>
      <c r="L19" s="139">
        <f ca="1">IFERROR(INDEX(INDIRECT($D$4), MATCH(team_lookup!$C19,INDIRECT($D$5),0),
MATCH("*" &amp; L$3 &amp; "*",INDIRECT($D$6),0)), 0)</f>
        <v>0</v>
      </c>
      <c r="M19" s="139">
        <f ca="1">IFERROR(INDEX(INDIRECT($D$4), MATCH(team_lookup!$C19,INDIRECT($D$5),0),
MATCH("*" &amp; M$3 &amp; "*",INDIRECT($D$6),0)), 0)</f>
        <v>0</v>
      </c>
      <c r="N19" s="139">
        <f ca="1">IFERROR(INDEX(INDIRECT($D$4), MATCH(team_lookup!$C19,INDIRECT($D$5),0),
MATCH("*" &amp; N$3 &amp; "*",INDIRECT($D$6),0)), 0)</f>
        <v>0</v>
      </c>
      <c r="O19" s="139">
        <f ca="1">IFERROR(INDEX(INDIRECT($D$4), MATCH(team_lookup!$C19,INDIRECT($D$5),0),
MATCH("*" &amp; O$3 &amp; "*",INDIRECT($D$6),0)), 0)</f>
        <v>0</v>
      </c>
      <c r="P19" s="139">
        <f ca="1">IFERROR(INDEX(INDIRECT($D$4), MATCH(team_lookup!$C19,INDIRECT($D$5),0),
MATCH("*" &amp; P$3 &amp; "*",INDIRECT($D$6),0)), 0)</f>
        <v>0</v>
      </c>
      <c r="Q19" s="139">
        <f ca="1">IFERROR(INDEX(INDIRECT($D$4), MATCH(team_lookup!$C19,INDIRECT($D$5),0),
MATCH("*" &amp; Q$3 &amp; "*",INDIRECT($D$6),0)), 0)</f>
        <v>0</v>
      </c>
      <c r="R19" s="139">
        <f ca="1">IFERROR(INDEX(INDIRECT($D$4), MATCH(team_lookup!$C19,INDIRECT($D$5),0),
MATCH("*" &amp; R$3 &amp; "*",INDIRECT($D$6),0)), 0)</f>
        <v>0</v>
      </c>
      <c r="S19" s="139">
        <f ca="1">IFERROR(INDEX(INDIRECT($D$4), MATCH(team_lookup!$C19,INDIRECT($D$5),0),
MATCH("*" &amp; S$3 &amp; "*",INDIRECT($D$6),0)), 0)</f>
        <v>0</v>
      </c>
      <c r="T19" s="139">
        <f ca="1">IFERROR(INDEX(INDIRECT($D$4), MATCH(team_lookup!$C19,INDIRECT($D$5),0),
MATCH("*" &amp; T$3 &amp; "*",INDIRECT($D$6),0)), 0)</f>
        <v>0</v>
      </c>
    </row>
    <row r="20" spans="2:20" customFormat="1">
      <c r="B20" s="139" t="str">
        <f t="shared" ca="1" si="0"/>
        <v>#4</v>
      </c>
      <c r="C20" s="146" t="s">
        <v>110</v>
      </c>
      <c r="D20" s="167">
        <f>IF(team_settings!G14="",0,1)</f>
        <v>0</v>
      </c>
      <c r="E20" s="139" t="str">
        <f ca="1">IFERROR(INDEX(INDIRECT($D$4), MATCH(team_lookup!$C20,INDIRECT($D$5),0),
MATCH("*" &amp; E$3 &amp; "*",INDIRECT($D$6),0)), 0)</f>
        <v>#1</v>
      </c>
      <c r="F20" s="139" t="str">
        <f ca="1">IFERROR(INDEX(INDIRECT($D$4), MATCH(team_lookup!$C20,INDIRECT($D$5),0),
MATCH("*" &amp; F$3 &amp; "*",INDIRECT($D$6),0)), 0)</f>
        <v>#8</v>
      </c>
      <c r="G20" s="139" t="str">
        <f ca="1">IFERROR(INDEX(INDIRECT($D$4), MATCH(team_lookup!$C20,INDIRECT($D$5),0),
MATCH("*" &amp; G$3 &amp; "*",INDIRECT($D$6),0)), 0)</f>
        <v>#9</v>
      </c>
      <c r="H20" s="139">
        <f ca="1">IFERROR(INDEX(INDIRECT($D$4), MATCH(team_lookup!$C20,INDIRECT($D$5),0),
MATCH("*" &amp; H$3 &amp; "*",INDIRECT($D$6),0)), 0)</f>
        <v>0</v>
      </c>
      <c r="I20" s="139">
        <f ca="1">IFERROR(INDEX(INDIRECT($D$4), MATCH(team_lookup!$C20,INDIRECT($D$5),0),
MATCH("*" &amp; I$3 &amp; "*",INDIRECT($D$6),0)), 0)</f>
        <v>0</v>
      </c>
      <c r="J20" s="139">
        <f ca="1">IFERROR(INDEX(INDIRECT($D$4), MATCH(team_lookup!$C20,INDIRECT($D$5),0),
MATCH("*" &amp; J$3 &amp; "*",INDIRECT($D$6),0)), 0)</f>
        <v>0</v>
      </c>
      <c r="K20" s="139">
        <f ca="1">IFERROR(INDEX(INDIRECT($D$4), MATCH(team_lookup!$C20,INDIRECT($D$5),0),
MATCH("*" &amp; K$3 &amp; "*",INDIRECT($D$6),0)), 0)</f>
        <v>0</v>
      </c>
      <c r="L20" s="139">
        <f ca="1">IFERROR(INDEX(INDIRECT($D$4), MATCH(team_lookup!$C20,INDIRECT($D$5),0),
MATCH("*" &amp; L$3 &amp; "*",INDIRECT($D$6),0)), 0)</f>
        <v>0</v>
      </c>
      <c r="M20" s="139">
        <f ca="1">IFERROR(INDEX(INDIRECT($D$4), MATCH(team_lookup!$C20,INDIRECT($D$5),0),
MATCH("*" &amp; M$3 &amp; "*",INDIRECT($D$6),0)), 0)</f>
        <v>0</v>
      </c>
      <c r="N20" s="139">
        <f ca="1">IFERROR(INDEX(INDIRECT($D$4), MATCH(team_lookup!$C20,INDIRECT($D$5),0),
MATCH("*" &amp; N$3 &amp; "*",INDIRECT($D$6),0)), 0)</f>
        <v>0</v>
      </c>
      <c r="O20" s="139">
        <f ca="1">IFERROR(INDEX(INDIRECT($D$4), MATCH(team_lookup!$C20,INDIRECT($D$5),0),
MATCH("*" &amp; O$3 &amp; "*",INDIRECT($D$6),0)), 0)</f>
        <v>0</v>
      </c>
      <c r="P20" s="139">
        <f ca="1">IFERROR(INDEX(INDIRECT($D$4), MATCH(team_lookup!$C20,INDIRECT($D$5),0),
MATCH("*" &amp; P$3 &amp; "*",INDIRECT($D$6),0)), 0)</f>
        <v>0</v>
      </c>
      <c r="Q20" s="139">
        <f ca="1">IFERROR(INDEX(INDIRECT($D$4), MATCH(team_lookup!$C20,INDIRECT($D$5),0),
MATCH("*" &amp; Q$3 &amp; "*",INDIRECT($D$6),0)), 0)</f>
        <v>0</v>
      </c>
      <c r="R20" s="139">
        <f ca="1">IFERROR(INDEX(INDIRECT($D$4), MATCH(team_lookup!$C20,INDIRECT($D$5),0),
MATCH("*" &amp; R$3 &amp; "*",INDIRECT($D$6),0)), 0)</f>
        <v>0</v>
      </c>
      <c r="S20" s="139">
        <f ca="1">IFERROR(INDEX(INDIRECT($D$4), MATCH(team_lookup!$C20,INDIRECT($D$5),0),
MATCH("*" &amp; S$3 &amp; "*",INDIRECT($D$6),0)), 0)</f>
        <v>0</v>
      </c>
      <c r="T20" s="139">
        <f ca="1">IFERROR(INDEX(INDIRECT($D$4), MATCH(team_lookup!$C20,INDIRECT($D$5),0),
MATCH("*" &amp; T$3 &amp; "*",INDIRECT($D$6),0)), 0)</f>
        <v>0</v>
      </c>
    </row>
    <row r="21" spans="2:20" customFormat="1" hidden="1">
      <c r="B21" s="139" t="str">
        <f t="shared" ca="1" si="0"/>
        <v/>
      </c>
      <c r="C21" s="147" t="s">
        <v>18</v>
      </c>
      <c r="D21" s="167">
        <f>IF(team_settings!G15="",0,1)</f>
        <v>1</v>
      </c>
      <c r="E21" s="139">
        <f ca="1">IFERROR(INDEX(INDIRECT($D$4), MATCH(team_lookup!$C21,INDIRECT($D$5),0),
MATCH("*" &amp; E$3 &amp; "*",INDIRECT($D$6),0)), 0)</f>
        <v>0</v>
      </c>
      <c r="F21" s="139">
        <f ca="1">IFERROR(INDEX(INDIRECT($D$4), MATCH(team_lookup!$C21,INDIRECT($D$5),0),
MATCH("*" &amp; F$3 &amp; "*",INDIRECT($D$6),0)), 0)</f>
        <v>0</v>
      </c>
      <c r="G21" s="139">
        <f ca="1">IFERROR(INDEX(INDIRECT($D$4), MATCH(team_lookup!$C21,INDIRECT($D$5),0),
MATCH("*" &amp; G$3 &amp; "*",INDIRECT($D$6),0)), 0)</f>
        <v>0</v>
      </c>
      <c r="H21" s="139">
        <f ca="1">IFERROR(INDEX(INDIRECT($D$4), MATCH(team_lookup!$C21,INDIRECT($D$5),0),
MATCH("*" &amp; H$3 &amp; "*",INDIRECT($D$6),0)), 0)</f>
        <v>0</v>
      </c>
      <c r="I21" s="139">
        <f ca="1">IFERROR(INDEX(INDIRECT($D$4), MATCH(team_lookup!$C21,INDIRECT($D$5),0),
MATCH("*" &amp; I$3 &amp; "*",INDIRECT($D$6),0)), 0)</f>
        <v>0</v>
      </c>
      <c r="J21" s="139">
        <f ca="1">IFERROR(INDEX(INDIRECT($D$4), MATCH(team_lookup!$C21,INDIRECT($D$5),0),
MATCH("*" &amp; J$3 &amp; "*",INDIRECT($D$6),0)), 0)</f>
        <v>0</v>
      </c>
      <c r="K21" s="139">
        <f ca="1">IFERROR(INDEX(INDIRECT($D$4), MATCH(team_lookup!$C21,INDIRECT($D$5),0),
MATCH("*" &amp; K$3 &amp; "*",INDIRECT($D$6),0)), 0)</f>
        <v>0</v>
      </c>
      <c r="L21" s="139">
        <f ca="1">IFERROR(INDEX(INDIRECT($D$4), MATCH(team_lookup!$C21,INDIRECT($D$5),0),
MATCH("*" &amp; L$3 &amp; "*",INDIRECT($D$6),0)), 0)</f>
        <v>0</v>
      </c>
      <c r="M21" s="139">
        <f ca="1">IFERROR(INDEX(INDIRECT($D$4), MATCH(team_lookup!$C21,INDIRECT($D$5),0),
MATCH("*" &amp; M$3 &amp; "*",INDIRECT($D$6),0)), 0)</f>
        <v>0</v>
      </c>
      <c r="N21" s="139">
        <f ca="1">IFERROR(INDEX(INDIRECT($D$4), MATCH(team_lookup!$C21,INDIRECT($D$5),0),
MATCH("*" &amp; N$3 &amp; "*",INDIRECT($D$6),0)), 0)</f>
        <v>0</v>
      </c>
      <c r="O21" s="139">
        <f ca="1">IFERROR(INDEX(INDIRECT($D$4), MATCH(team_lookup!$C21,INDIRECT($D$5),0),
MATCH("*" &amp; O$3 &amp; "*",INDIRECT($D$6),0)), 0)</f>
        <v>0</v>
      </c>
      <c r="P21" s="139">
        <f ca="1">IFERROR(INDEX(INDIRECT($D$4), MATCH(team_lookup!$C21,INDIRECT($D$5),0),
MATCH("*" &amp; P$3 &amp; "*",INDIRECT($D$6),0)), 0)</f>
        <v>0</v>
      </c>
      <c r="Q21" s="139">
        <f ca="1">IFERROR(INDEX(INDIRECT($D$4), MATCH(team_lookup!$C21,INDIRECT($D$5),0),
MATCH("*" &amp; Q$3 &amp; "*",INDIRECT($D$6),0)), 0)</f>
        <v>0</v>
      </c>
      <c r="R21" s="139">
        <f ca="1">IFERROR(INDEX(INDIRECT($D$4), MATCH(team_lookup!$C21,INDIRECT($D$5),0),
MATCH("*" &amp; R$3 &amp; "*",INDIRECT($D$6),0)), 0)</f>
        <v>0</v>
      </c>
      <c r="S21" s="139">
        <f ca="1">IFERROR(INDEX(INDIRECT($D$4), MATCH(team_lookup!$C21,INDIRECT($D$5),0),
MATCH("*" &amp; S$3 &amp; "*",INDIRECT($D$6),0)), 0)</f>
        <v>0</v>
      </c>
      <c r="T21" s="139">
        <f ca="1">IFERROR(INDEX(INDIRECT($D$4), MATCH(team_lookup!$C21,INDIRECT($D$5),0),
MATCH("*" &amp; T$3 &amp; "*",INDIRECT($D$6),0)), 0)</f>
        <v>0</v>
      </c>
    </row>
    <row r="22" spans="2:20" customFormat="1">
      <c r="B22" s="139" t="str">
        <f t="shared" ca="1" si="0"/>
        <v>#10</v>
      </c>
      <c r="C22" s="148" t="s">
        <v>111</v>
      </c>
      <c r="D22" s="167">
        <f>IF(team_settings!G16="",0,1)</f>
        <v>0</v>
      </c>
      <c r="E22" s="139" t="str">
        <f ca="1">IFERROR(INDEX(INDIRECT($D$4), MATCH(team_lookup!$C22,INDIRECT($D$5),0),
MATCH("*" &amp; E$3 &amp; "*",INDIRECT($D$6),0)), 0)</f>
        <v>#5</v>
      </c>
      <c r="F22" s="139" t="str">
        <f ca="1">IFERROR(INDEX(INDIRECT($D$4), MATCH(team_lookup!$C22,INDIRECT($D$5),0),
MATCH("*" &amp; F$3 &amp; "*",INDIRECT($D$6),0)), 0)</f>
        <v>#11</v>
      </c>
      <c r="G22" s="139" t="str">
        <f ca="1">IFERROR(INDEX(INDIRECT($D$4), MATCH(team_lookup!$C22,INDIRECT($D$5),0),
MATCH("*" &amp; G$3 &amp; "*",INDIRECT($D$6),0)), 0)</f>
        <v>#8</v>
      </c>
      <c r="H22" s="139">
        <f ca="1">IFERROR(INDEX(INDIRECT($D$4), MATCH(team_lookup!$C22,INDIRECT($D$5),0),
MATCH("*" &amp; H$3 &amp; "*",INDIRECT($D$6),0)), 0)</f>
        <v>0</v>
      </c>
      <c r="I22" s="139">
        <f ca="1">IFERROR(INDEX(INDIRECT($D$4), MATCH(team_lookup!$C22,INDIRECT($D$5),0),
MATCH("*" &amp; I$3 &amp; "*",INDIRECT($D$6),0)), 0)</f>
        <v>0</v>
      </c>
      <c r="J22" s="139">
        <f ca="1">IFERROR(INDEX(INDIRECT($D$4), MATCH(team_lookup!$C22,INDIRECT($D$5),0),
MATCH("*" &amp; J$3 &amp; "*",INDIRECT($D$6),0)), 0)</f>
        <v>0</v>
      </c>
      <c r="K22" s="139">
        <f ca="1">IFERROR(INDEX(INDIRECT($D$4), MATCH(team_lookup!$C22,INDIRECT($D$5),0),
MATCH("*" &amp; K$3 &amp; "*",INDIRECT($D$6),0)), 0)</f>
        <v>0</v>
      </c>
      <c r="L22" s="139">
        <f ca="1">IFERROR(INDEX(INDIRECT($D$4), MATCH(team_lookup!$C22,INDIRECT($D$5),0),
MATCH("*" &amp; L$3 &amp; "*",INDIRECT($D$6),0)), 0)</f>
        <v>0</v>
      </c>
      <c r="M22" s="139">
        <f ca="1">IFERROR(INDEX(INDIRECT($D$4), MATCH(team_lookup!$C22,INDIRECT($D$5),0),
MATCH("*" &amp; M$3 &amp; "*",INDIRECT($D$6),0)), 0)</f>
        <v>0</v>
      </c>
      <c r="N22" s="139">
        <f ca="1">IFERROR(INDEX(INDIRECT($D$4), MATCH(team_lookup!$C22,INDIRECT($D$5),0),
MATCH("*" &amp; N$3 &amp; "*",INDIRECT($D$6),0)), 0)</f>
        <v>0</v>
      </c>
      <c r="O22" s="139">
        <f ca="1">IFERROR(INDEX(INDIRECT($D$4), MATCH(team_lookup!$C22,INDIRECT($D$5),0),
MATCH("*" &amp; O$3 &amp; "*",INDIRECT($D$6),0)), 0)</f>
        <v>0</v>
      </c>
      <c r="P22" s="139">
        <f ca="1">IFERROR(INDEX(INDIRECT($D$4), MATCH(team_lookup!$C22,INDIRECT($D$5),0),
MATCH("*" &amp; P$3 &amp; "*",INDIRECT($D$6),0)), 0)</f>
        <v>0</v>
      </c>
      <c r="Q22" s="139">
        <f ca="1">IFERROR(INDEX(INDIRECT($D$4), MATCH(team_lookup!$C22,INDIRECT($D$5),0),
MATCH("*" &amp; Q$3 &amp; "*",INDIRECT($D$6),0)), 0)</f>
        <v>0</v>
      </c>
      <c r="R22" s="139">
        <f ca="1">IFERROR(INDEX(INDIRECT($D$4), MATCH(team_lookup!$C22,INDIRECT($D$5),0),
MATCH("*" &amp; R$3 &amp; "*",INDIRECT($D$6),0)), 0)</f>
        <v>0</v>
      </c>
      <c r="S22" s="139">
        <f ca="1">IFERROR(INDEX(INDIRECT($D$4), MATCH(team_lookup!$C22,INDIRECT($D$5),0),
MATCH("*" &amp; S$3 &amp; "*",INDIRECT($D$6),0)), 0)</f>
        <v>0</v>
      </c>
      <c r="T22" s="139">
        <f ca="1">IFERROR(INDEX(INDIRECT($D$4), MATCH(team_lookup!$C22,INDIRECT($D$5),0),
MATCH("*" &amp; T$3 &amp; "*",INDIRECT($D$6),0)), 0)</f>
        <v>0</v>
      </c>
    </row>
    <row r="23" spans="2:20" customFormat="1">
      <c r="B23" s="139" t="str">
        <f t="shared" ca="1" si="0"/>
        <v>#12</v>
      </c>
      <c r="C23" s="149" t="s">
        <v>112</v>
      </c>
      <c r="D23" s="167">
        <f>IF(team_settings!G17="",0,1)</f>
        <v>0</v>
      </c>
      <c r="E23" s="139" t="str">
        <f ca="1">IFERROR(INDEX(INDIRECT($D$4), MATCH(team_lookup!$C23,INDIRECT($D$5),0),
MATCH("*" &amp; E$3 &amp; "*",INDIRECT($D$6),0)), 0)</f>
        <v>#12</v>
      </c>
      <c r="F23" s="139" t="str">
        <f ca="1">IFERROR(INDEX(INDIRECT($D$4), MATCH(team_lookup!$C23,INDIRECT($D$5),0),
MATCH("*" &amp; F$3 &amp; "*",INDIRECT($D$6),0)), 0)</f>
        <v>#10</v>
      </c>
      <c r="G23" s="139" t="str">
        <f ca="1">IFERROR(INDEX(INDIRECT($D$4), MATCH(team_lookup!$C23,INDIRECT($D$5),0),
MATCH("*" &amp; G$3 &amp; "*",INDIRECT($D$6),0)), 0)</f>
        <v>#12</v>
      </c>
      <c r="H23" s="139">
        <f ca="1">IFERROR(INDEX(INDIRECT($D$4), MATCH(team_lookup!$C23,INDIRECT($D$5),0),
MATCH("*" &amp; H$3 &amp; "*",INDIRECT($D$6),0)), 0)</f>
        <v>0</v>
      </c>
      <c r="I23" s="139">
        <f ca="1">IFERROR(INDEX(INDIRECT($D$4), MATCH(team_lookup!$C23,INDIRECT($D$5),0),
MATCH("*" &amp; I$3 &amp; "*",INDIRECT($D$6),0)), 0)</f>
        <v>0</v>
      </c>
      <c r="J23" s="139">
        <f ca="1">IFERROR(INDEX(INDIRECT($D$4), MATCH(team_lookup!$C23,INDIRECT($D$5),0),
MATCH("*" &amp; J$3 &amp; "*",INDIRECT($D$6),0)), 0)</f>
        <v>0</v>
      </c>
      <c r="K23" s="139">
        <f ca="1">IFERROR(INDEX(INDIRECT($D$4), MATCH(team_lookup!$C23,INDIRECT($D$5),0),
MATCH("*" &amp; K$3 &amp; "*",INDIRECT($D$6),0)), 0)</f>
        <v>0</v>
      </c>
      <c r="L23" s="139">
        <f ca="1">IFERROR(INDEX(INDIRECT($D$4), MATCH(team_lookup!$C23,INDIRECT($D$5),0),
MATCH("*" &amp; L$3 &amp; "*",INDIRECT($D$6),0)), 0)</f>
        <v>0</v>
      </c>
      <c r="M23" s="139">
        <f ca="1">IFERROR(INDEX(INDIRECT($D$4), MATCH(team_lookup!$C23,INDIRECT($D$5),0),
MATCH("*" &amp; M$3 &amp; "*",INDIRECT($D$6),0)), 0)</f>
        <v>0</v>
      </c>
      <c r="N23" s="139">
        <f ca="1">IFERROR(INDEX(INDIRECT($D$4), MATCH(team_lookup!$C23,INDIRECT($D$5),0),
MATCH("*" &amp; N$3 &amp; "*",INDIRECT($D$6),0)), 0)</f>
        <v>0</v>
      </c>
      <c r="O23" s="139">
        <f ca="1">IFERROR(INDEX(INDIRECT($D$4), MATCH(team_lookup!$C23,INDIRECT($D$5),0),
MATCH("*" &amp; O$3 &amp; "*",INDIRECT($D$6),0)), 0)</f>
        <v>0</v>
      </c>
      <c r="P23" s="139">
        <f ca="1">IFERROR(INDEX(INDIRECT($D$4), MATCH(team_lookup!$C23,INDIRECT($D$5),0),
MATCH("*" &amp; P$3 &amp; "*",INDIRECT($D$6),0)), 0)</f>
        <v>0</v>
      </c>
      <c r="Q23" s="139">
        <f ca="1">IFERROR(INDEX(INDIRECT($D$4), MATCH(team_lookup!$C23,INDIRECT($D$5),0),
MATCH("*" &amp; Q$3 &amp; "*",INDIRECT($D$6),0)), 0)</f>
        <v>0</v>
      </c>
      <c r="R23" s="139">
        <f ca="1">IFERROR(INDEX(INDIRECT($D$4), MATCH(team_lookup!$C23,INDIRECT($D$5),0),
MATCH("*" &amp; R$3 &amp; "*",INDIRECT($D$6),0)), 0)</f>
        <v>0</v>
      </c>
      <c r="S23" s="139">
        <f ca="1">IFERROR(INDEX(INDIRECT($D$4), MATCH(team_lookup!$C23,INDIRECT($D$5),0),
MATCH("*" &amp; S$3 &amp; "*",INDIRECT($D$6),0)), 0)</f>
        <v>0</v>
      </c>
      <c r="T23" s="139">
        <f ca="1">IFERROR(INDEX(INDIRECT($D$4), MATCH(team_lookup!$C23,INDIRECT($D$5),0),
MATCH("*" &amp; T$3 &amp; "*",INDIRECT($D$6),0)), 0)</f>
        <v>0</v>
      </c>
    </row>
    <row r="24" spans="2:20" customFormat="1" hidden="1">
      <c r="B24" s="139" t="str">
        <f t="shared" ca="1" si="0"/>
        <v/>
      </c>
      <c r="C24" s="150" t="s">
        <v>19</v>
      </c>
      <c r="D24" s="167">
        <f>IF(team_settings!G18="",0,1)</f>
        <v>1</v>
      </c>
      <c r="E24" s="139">
        <f ca="1">IFERROR(INDEX(INDIRECT($D$4), MATCH(team_lookup!$C24,INDIRECT($D$5),0),
MATCH("*" &amp; E$3 &amp; "*",INDIRECT($D$6),0)), 0)</f>
        <v>0</v>
      </c>
      <c r="F24" s="139">
        <f ca="1">IFERROR(INDEX(INDIRECT($D$4), MATCH(team_lookup!$C24,INDIRECT($D$5),0),
MATCH("*" &amp; F$3 &amp; "*",INDIRECT($D$6),0)), 0)</f>
        <v>0</v>
      </c>
      <c r="G24" s="139">
        <f ca="1">IFERROR(INDEX(INDIRECT($D$4), MATCH(team_lookup!$C24,INDIRECT($D$5),0),
MATCH("*" &amp; G$3 &amp; "*",INDIRECT($D$6),0)), 0)</f>
        <v>0</v>
      </c>
      <c r="H24" s="139">
        <f ca="1">IFERROR(INDEX(INDIRECT($D$4), MATCH(team_lookup!$C24,INDIRECT($D$5),0),
MATCH("*" &amp; H$3 &amp; "*",INDIRECT($D$6),0)), 0)</f>
        <v>0</v>
      </c>
      <c r="I24" s="139">
        <f ca="1">IFERROR(INDEX(INDIRECT($D$4), MATCH(team_lookup!$C24,INDIRECT($D$5),0),
MATCH("*" &amp; I$3 &amp; "*",INDIRECT($D$6),0)), 0)</f>
        <v>0</v>
      </c>
      <c r="J24" s="139">
        <f ca="1">IFERROR(INDEX(INDIRECT($D$4), MATCH(team_lookup!$C24,INDIRECT($D$5),0),
MATCH("*" &amp; J$3 &amp; "*",INDIRECT($D$6),0)), 0)</f>
        <v>0</v>
      </c>
      <c r="K24" s="139">
        <f ca="1">IFERROR(INDEX(INDIRECT($D$4), MATCH(team_lookup!$C24,INDIRECT($D$5),0),
MATCH("*" &amp; K$3 &amp; "*",INDIRECT($D$6),0)), 0)</f>
        <v>0</v>
      </c>
      <c r="L24" s="139">
        <f ca="1">IFERROR(INDEX(INDIRECT($D$4), MATCH(team_lookup!$C24,INDIRECT($D$5),0),
MATCH("*" &amp; L$3 &amp; "*",INDIRECT($D$6),0)), 0)</f>
        <v>0</v>
      </c>
      <c r="M24" s="139">
        <f ca="1">IFERROR(INDEX(INDIRECT($D$4), MATCH(team_lookup!$C24,INDIRECT($D$5),0),
MATCH("*" &amp; M$3 &amp; "*",INDIRECT($D$6),0)), 0)</f>
        <v>0</v>
      </c>
      <c r="N24" s="139">
        <f ca="1">IFERROR(INDEX(INDIRECT($D$4), MATCH(team_lookup!$C24,INDIRECT($D$5),0),
MATCH("*" &amp; N$3 &amp; "*",INDIRECT($D$6),0)), 0)</f>
        <v>0</v>
      </c>
      <c r="O24" s="139">
        <f ca="1">IFERROR(INDEX(INDIRECT($D$4), MATCH(team_lookup!$C24,INDIRECT($D$5),0),
MATCH("*" &amp; O$3 &amp; "*",INDIRECT($D$6),0)), 0)</f>
        <v>0</v>
      </c>
      <c r="P24" s="139">
        <f ca="1">IFERROR(INDEX(INDIRECT($D$4), MATCH(team_lookup!$C24,INDIRECT($D$5),0),
MATCH("*" &amp; P$3 &amp; "*",INDIRECT($D$6),0)), 0)</f>
        <v>0</v>
      </c>
      <c r="Q24" s="139">
        <f ca="1">IFERROR(INDEX(INDIRECT($D$4), MATCH(team_lookup!$C24,INDIRECT($D$5),0),
MATCH("*" &amp; Q$3 &amp; "*",INDIRECT($D$6),0)), 0)</f>
        <v>0</v>
      </c>
      <c r="R24" s="139">
        <f ca="1">IFERROR(INDEX(INDIRECT($D$4), MATCH(team_lookup!$C24,INDIRECT($D$5),0),
MATCH("*" &amp; R$3 &amp; "*",INDIRECT($D$6),0)), 0)</f>
        <v>0</v>
      </c>
      <c r="S24" s="139">
        <f ca="1">IFERROR(INDEX(INDIRECT($D$4), MATCH(team_lookup!$C24,INDIRECT($D$5),0),
MATCH("*" &amp; S$3 &amp; "*",INDIRECT($D$6),0)), 0)</f>
        <v>0</v>
      </c>
      <c r="T24" s="139">
        <f ca="1">IFERROR(INDEX(INDIRECT($D$4), MATCH(team_lookup!$C24,INDIRECT($D$5),0),
MATCH("*" &amp; T$3 &amp; "*",INDIRECT($D$6),0)), 0)</f>
        <v>0</v>
      </c>
    </row>
    <row r="25" spans="2:20" customFormat="1">
      <c r="B25" s="139" t="str">
        <f t="shared" ca="1" si="0"/>
        <v>#6</v>
      </c>
      <c r="C25" s="151" t="s">
        <v>262</v>
      </c>
      <c r="D25" s="167">
        <f>IF(team_settings!G19="",0,1)</f>
        <v>0</v>
      </c>
      <c r="E25" s="139" t="str">
        <f ca="1">IFERROR(INDEX(INDIRECT($D$4), MATCH(team_lookup!$C25,INDIRECT($D$5),0),
MATCH("*" &amp; E$3 &amp; "*",INDIRECT($D$6),0)), 0)</f>
        <v>#8</v>
      </c>
      <c r="F25" s="139" t="str">
        <f ca="1">IFERROR(INDEX(INDIRECT($D$4), MATCH(team_lookup!$C25,INDIRECT($D$5),0),
MATCH("*" &amp; F$3 &amp; "*",INDIRECT($D$6),0)), 0)</f>
        <v>#12</v>
      </c>
      <c r="G25" s="139" t="str">
        <f ca="1">IFERROR(INDEX(INDIRECT($D$4), MATCH(team_lookup!$C25,INDIRECT($D$5),0),
MATCH("*" &amp; G$3 &amp; "*",INDIRECT($D$6),0)), 0)</f>
        <v>#2</v>
      </c>
      <c r="H25" s="139">
        <f ca="1">IFERROR(INDEX(INDIRECT($D$4), MATCH(team_lookup!$C25,INDIRECT($D$5),0),
MATCH("*" &amp; H$3 &amp; "*",INDIRECT($D$6),0)), 0)</f>
        <v>0</v>
      </c>
      <c r="I25" s="139">
        <f ca="1">IFERROR(INDEX(INDIRECT($D$4), MATCH(team_lookup!$C25,INDIRECT($D$5),0),
MATCH("*" &amp; I$3 &amp; "*",INDIRECT($D$6),0)), 0)</f>
        <v>0</v>
      </c>
      <c r="J25" s="139">
        <f ca="1">IFERROR(INDEX(INDIRECT($D$4), MATCH(team_lookup!$C25,INDIRECT($D$5),0),
MATCH("*" &amp; J$3 &amp; "*",INDIRECT($D$6),0)), 0)</f>
        <v>0</v>
      </c>
      <c r="K25" s="139">
        <f ca="1">IFERROR(INDEX(INDIRECT($D$4), MATCH(team_lookup!$C25,INDIRECT($D$5),0),
MATCH("*" &amp; K$3 &amp; "*",INDIRECT($D$6),0)), 0)</f>
        <v>0</v>
      </c>
      <c r="L25" s="139">
        <f ca="1">IFERROR(INDEX(INDIRECT($D$4), MATCH(team_lookup!$C25,INDIRECT($D$5),0),
MATCH("*" &amp; L$3 &amp; "*",INDIRECT($D$6),0)), 0)</f>
        <v>0</v>
      </c>
      <c r="M25" s="139">
        <f ca="1">IFERROR(INDEX(INDIRECT($D$4), MATCH(team_lookup!$C25,INDIRECT($D$5),0),
MATCH("*" &amp; M$3 &amp; "*",INDIRECT($D$6),0)), 0)</f>
        <v>0</v>
      </c>
      <c r="N25" s="139">
        <f ca="1">IFERROR(INDEX(INDIRECT($D$4), MATCH(team_lookup!$C25,INDIRECT($D$5),0),
MATCH("*" &amp; N$3 &amp; "*",INDIRECT($D$6),0)), 0)</f>
        <v>0</v>
      </c>
      <c r="O25" s="139">
        <f ca="1">IFERROR(INDEX(INDIRECT($D$4), MATCH(team_lookup!$C25,INDIRECT($D$5),0),
MATCH("*" &amp; O$3 &amp; "*",INDIRECT($D$6),0)), 0)</f>
        <v>0</v>
      </c>
      <c r="P25" s="139">
        <f ca="1">IFERROR(INDEX(INDIRECT($D$4), MATCH(team_lookup!$C25,INDIRECT($D$5),0),
MATCH("*" &amp; P$3 &amp; "*",INDIRECT($D$6),0)), 0)</f>
        <v>0</v>
      </c>
      <c r="Q25" s="139">
        <f ca="1">IFERROR(INDEX(INDIRECT($D$4), MATCH(team_lookup!$C25,INDIRECT($D$5),0),
MATCH("*" &amp; Q$3 &amp; "*",INDIRECT($D$6),0)), 0)</f>
        <v>0</v>
      </c>
      <c r="R25" s="139">
        <f ca="1">IFERROR(INDEX(INDIRECT($D$4), MATCH(team_lookup!$C25,INDIRECT($D$5),0),
MATCH("*" &amp; R$3 &amp; "*",INDIRECT($D$6),0)), 0)</f>
        <v>0</v>
      </c>
      <c r="S25" s="139">
        <f ca="1">IFERROR(INDEX(INDIRECT($D$4), MATCH(team_lookup!$C25,INDIRECT($D$5),0),
MATCH("*" &amp; S$3 &amp; "*",INDIRECT($D$6),0)), 0)</f>
        <v>0</v>
      </c>
      <c r="T25" s="139">
        <f ca="1">IFERROR(INDEX(INDIRECT($D$4), MATCH(team_lookup!$C25,INDIRECT($D$5),0),
MATCH("*" &amp; T$3 &amp; "*",INDIRECT($D$6),0)), 0)</f>
        <v>0</v>
      </c>
    </row>
    <row r="26" spans="2:20" customFormat="1" hidden="1">
      <c r="B26" s="139" t="str">
        <f t="shared" ca="1" si="0"/>
        <v/>
      </c>
      <c r="C26" s="152" t="s">
        <v>20</v>
      </c>
      <c r="D26" s="167">
        <f>IF(team_settings!G20="",0,1)</f>
        <v>1</v>
      </c>
      <c r="E26" s="139">
        <f ca="1">IFERROR(INDEX(INDIRECT($D$4), MATCH(team_lookup!$C26,INDIRECT($D$5),0),
MATCH("*" &amp; E$3 &amp; "*",INDIRECT($D$6),0)), 0)</f>
        <v>0</v>
      </c>
      <c r="F26" s="139">
        <f ca="1">IFERROR(INDEX(INDIRECT($D$4), MATCH(team_lookup!$C26,INDIRECT($D$5),0),
MATCH("*" &amp; F$3 &amp; "*",INDIRECT($D$6),0)), 0)</f>
        <v>0</v>
      </c>
      <c r="G26" s="139">
        <f ca="1">IFERROR(INDEX(INDIRECT($D$4), MATCH(team_lookup!$C26,INDIRECT($D$5),0),
MATCH("*" &amp; G$3 &amp; "*",INDIRECT($D$6),0)), 0)</f>
        <v>0</v>
      </c>
      <c r="H26" s="139">
        <f ca="1">IFERROR(INDEX(INDIRECT($D$4), MATCH(team_lookup!$C26,INDIRECT($D$5),0),
MATCH("*" &amp; H$3 &amp; "*",INDIRECT($D$6),0)), 0)</f>
        <v>0</v>
      </c>
      <c r="I26" s="139">
        <f ca="1">IFERROR(INDEX(INDIRECT($D$4), MATCH(team_lookup!$C26,INDIRECT($D$5),0),
MATCH("*" &amp; I$3 &amp; "*",INDIRECT($D$6),0)), 0)</f>
        <v>0</v>
      </c>
      <c r="J26" s="139">
        <f ca="1">IFERROR(INDEX(INDIRECT($D$4), MATCH(team_lookup!$C26,INDIRECT($D$5),0),
MATCH("*" &amp; J$3 &amp; "*",INDIRECT($D$6),0)), 0)</f>
        <v>0</v>
      </c>
      <c r="K26" s="139">
        <f ca="1">IFERROR(INDEX(INDIRECT($D$4), MATCH(team_lookup!$C26,INDIRECT($D$5),0),
MATCH("*" &amp; K$3 &amp; "*",INDIRECT($D$6),0)), 0)</f>
        <v>0</v>
      </c>
      <c r="L26" s="139">
        <f ca="1">IFERROR(INDEX(INDIRECT($D$4), MATCH(team_lookup!$C26,INDIRECT($D$5),0),
MATCH("*" &amp; L$3 &amp; "*",INDIRECT($D$6),0)), 0)</f>
        <v>0</v>
      </c>
      <c r="M26" s="139">
        <f ca="1">IFERROR(INDEX(INDIRECT($D$4), MATCH(team_lookup!$C26,INDIRECT($D$5),0),
MATCH("*" &amp; M$3 &amp; "*",INDIRECT($D$6),0)), 0)</f>
        <v>0</v>
      </c>
      <c r="N26" s="139">
        <f ca="1">IFERROR(INDEX(INDIRECT($D$4), MATCH(team_lookup!$C26,INDIRECT($D$5),0),
MATCH("*" &amp; N$3 &amp; "*",INDIRECT($D$6),0)), 0)</f>
        <v>0</v>
      </c>
      <c r="O26" s="139">
        <f ca="1">IFERROR(INDEX(INDIRECT($D$4), MATCH(team_lookup!$C26,INDIRECT($D$5),0),
MATCH("*" &amp; O$3 &amp; "*",INDIRECT($D$6),0)), 0)</f>
        <v>0</v>
      </c>
      <c r="P26" s="139">
        <f ca="1">IFERROR(INDEX(INDIRECT($D$4), MATCH(team_lookup!$C26,INDIRECT($D$5),0),
MATCH("*" &amp; P$3 &amp; "*",INDIRECT($D$6),0)), 0)</f>
        <v>0</v>
      </c>
      <c r="Q26" s="139">
        <f ca="1">IFERROR(INDEX(INDIRECT($D$4), MATCH(team_lookup!$C26,INDIRECT($D$5),0),
MATCH("*" &amp; Q$3 &amp; "*",INDIRECT($D$6),0)), 0)</f>
        <v>0</v>
      </c>
      <c r="R26" s="139">
        <f ca="1">IFERROR(INDEX(INDIRECT($D$4), MATCH(team_lookup!$C26,INDIRECT($D$5),0),
MATCH("*" &amp; R$3 &amp; "*",INDIRECT($D$6),0)), 0)</f>
        <v>0</v>
      </c>
      <c r="S26" s="139">
        <f ca="1">IFERROR(INDEX(INDIRECT($D$4), MATCH(team_lookup!$C26,INDIRECT($D$5),0),
MATCH("*" &amp; S$3 &amp; "*",INDIRECT($D$6),0)), 0)</f>
        <v>0</v>
      </c>
      <c r="T26" s="139">
        <f ca="1">IFERROR(INDEX(INDIRECT($D$4), MATCH(team_lookup!$C26,INDIRECT($D$5),0),
MATCH("*" &amp; T$3 &amp; "*",INDIRECT($D$6),0)), 0)</f>
        <v>0</v>
      </c>
    </row>
    <row r="27" spans="2:20" customFormat="1">
      <c r="B27" s="139" t="str">
        <f t="shared" ca="1" si="0"/>
        <v>#9</v>
      </c>
      <c r="C27" s="153" t="s">
        <v>113</v>
      </c>
      <c r="D27" s="167">
        <f>IF(team_settings!G21="",0,1)</f>
        <v>0</v>
      </c>
      <c r="E27" s="139" t="str">
        <f ca="1">IFERROR(INDEX(INDIRECT($D$4), MATCH(team_lookup!$C27,INDIRECT($D$5),0),
MATCH("*" &amp; E$3 &amp; "*",INDIRECT($D$6),0)), 0)</f>
        <v>#4</v>
      </c>
      <c r="F27" s="139" t="str">
        <f ca="1">IFERROR(INDEX(INDIRECT($D$4), MATCH(team_lookup!$C27,INDIRECT($D$5),0),
MATCH("*" &amp; F$3 &amp; "*",INDIRECT($D$6),0)), 0)</f>
        <v>#7</v>
      </c>
      <c r="G27" s="139" t="str">
        <f ca="1">IFERROR(INDEX(INDIRECT($D$4), MATCH(team_lookup!$C27,INDIRECT($D$5),0),
MATCH("*" &amp; G$3 &amp; "*",INDIRECT($D$6),0)), 0)</f>
        <v>#11</v>
      </c>
      <c r="H27" s="139">
        <f ca="1">IFERROR(INDEX(INDIRECT($D$4), MATCH(team_lookup!$C27,INDIRECT($D$5),0),
MATCH("*" &amp; H$3 &amp; "*",INDIRECT($D$6),0)), 0)</f>
        <v>0</v>
      </c>
      <c r="I27" s="139">
        <f ca="1">IFERROR(INDEX(INDIRECT($D$4), MATCH(team_lookup!$C27,INDIRECT($D$5),0),
MATCH("*" &amp; I$3 &amp; "*",INDIRECT($D$6),0)), 0)</f>
        <v>0</v>
      </c>
      <c r="J27" s="139">
        <f ca="1">IFERROR(INDEX(INDIRECT($D$4), MATCH(team_lookup!$C27,INDIRECT($D$5),0),
MATCH("*" &amp; J$3 &amp; "*",INDIRECT($D$6),0)), 0)</f>
        <v>0</v>
      </c>
      <c r="K27" s="139">
        <f ca="1">IFERROR(INDEX(INDIRECT($D$4), MATCH(team_lookup!$C27,INDIRECT($D$5),0),
MATCH("*" &amp; K$3 &amp; "*",INDIRECT($D$6),0)), 0)</f>
        <v>0</v>
      </c>
      <c r="L27" s="139">
        <f ca="1">IFERROR(INDEX(INDIRECT($D$4), MATCH(team_lookup!$C27,INDIRECT($D$5),0),
MATCH("*" &amp; L$3 &amp; "*",INDIRECT($D$6),0)), 0)</f>
        <v>0</v>
      </c>
      <c r="M27" s="139">
        <f ca="1">IFERROR(INDEX(INDIRECT($D$4), MATCH(team_lookup!$C27,INDIRECT($D$5),0),
MATCH("*" &amp; M$3 &amp; "*",INDIRECT($D$6),0)), 0)</f>
        <v>0</v>
      </c>
      <c r="N27" s="139">
        <f ca="1">IFERROR(INDEX(INDIRECT($D$4), MATCH(team_lookup!$C27,INDIRECT($D$5),0),
MATCH("*" &amp; N$3 &amp; "*",INDIRECT($D$6),0)), 0)</f>
        <v>0</v>
      </c>
      <c r="O27" s="139">
        <f ca="1">IFERROR(INDEX(INDIRECT($D$4), MATCH(team_lookup!$C27,INDIRECT($D$5),0),
MATCH("*" &amp; O$3 &amp; "*",INDIRECT($D$6),0)), 0)</f>
        <v>0</v>
      </c>
      <c r="P27" s="139">
        <f ca="1">IFERROR(INDEX(INDIRECT($D$4), MATCH(team_lookup!$C27,INDIRECT($D$5),0),
MATCH("*" &amp; P$3 &amp; "*",INDIRECT($D$6),0)), 0)</f>
        <v>0</v>
      </c>
      <c r="Q27" s="139">
        <f ca="1">IFERROR(INDEX(INDIRECT($D$4), MATCH(team_lookup!$C27,INDIRECT($D$5),0),
MATCH("*" &amp; Q$3 &amp; "*",INDIRECT($D$6),0)), 0)</f>
        <v>0</v>
      </c>
      <c r="R27" s="139">
        <f ca="1">IFERROR(INDEX(INDIRECT($D$4), MATCH(team_lookup!$C27,INDIRECT($D$5),0),
MATCH("*" &amp; R$3 &amp; "*",INDIRECT($D$6),0)), 0)</f>
        <v>0</v>
      </c>
      <c r="S27" s="139">
        <f ca="1">IFERROR(INDEX(INDIRECT($D$4), MATCH(team_lookup!$C27,INDIRECT($D$5),0),
MATCH("*" &amp; S$3 &amp; "*",INDIRECT($D$6),0)), 0)</f>
        <v>0</v>
      </c>
      <c r="T27" s="139">
        <f ca="1">IFERROR(INDEX(INDIRECT($D$4), MATCH(team_lookup!$C27,INDIRECT($D$5),0),
MATCH("*" &amp; T$3 &amp; "*",INDIRECT($D$6),0)), 0)</f>
        <v>0</v>
      </c>
    </row>
    <row r="28" spans="2:20" customFormat="1" hidden="1">
      <c r="B28" s="139" t="str">
        <f t="shared" ca="1" si="0"/>
        <v/>
      </c>
      <c r="C28" s="154" t="s">
        <v>21</v>
      </c>
      <c r="D28" s="167">
        <f>IF(team_settings!G22="",0,1)</f>
        <v>1</v>
      </c>
      <c r="E28" s="139">
        <f ca="1">IFERROR(INDEX(INDIRECT($D$4), MATCH(team_lookup!$C28,INDIRECT($D$5),0),
MATCH("*" &amp; E$3 &amp; "*",INDIRECT($D$6),0)), 0)</f>
        <v>0</v>
      </c>
      <c r="F28" s="139">
        <f ca="1">IFERROR(INDEX(INDIRECT($D$4), MATCH(team_lookup!$C28,INDIRECT($D$5),0),
MATCH("*" &amp; F$3 &amp; "*",INDIRECT($D$6),0)), 0)</f>
        <v>0</v>
      </c>
      <c r="G28" s="139">
        <f ca="1">IFERROR(INDEX(INDIRECT($D$4), MATCH(team_lookup!$C28,INDIRECT($D$5),0),
MATCH("*" &amp; G$3 &amp; "*",INDIRECT($D$6),0)), 0)</f>
        <v>0</v>
      </c>
      <c r="H28" s="139">
        <f ca="1">IFERROR(INDEX(INDIRECT($D$4), MATCH(team_lookup!$C28,INDIRECT($D$5),0),
MATCH("*" &amp; H$3 &amp; "*",INDIRECT($D$6),0)), 0)</f>
        <v>0</v>
      </c>
      <c r="I28" s="139">
        <f ca="1">IFERROR(INDEX(INDIRECT($D$4), MATCH(team_lookup!$C28,INDIRECT($D$5),0),
MATCH("*" &amp; I$3 &amp; "*",INDIRECT($D$6),0)), 0)</f>
        <v>0</v>
      </c>
      <c r="J28" s="139">
        <f ca="1">IFERROR(INDEX(INDIRECT($D$4), MATCH(team_lookup!$C28,INDIRECT($D$5),0),
MATCH("*" &amp; J$3 &amp; "*",INDIRECT($D$6),0)), 0)</f>
        <v>0</v>
      </c>
      <c r="K28" s="139">
        <f ca="1">IFERROR(INDEX(INDIRECT($D$4), MATCH(team_lookup!$C28,INDIRECT($D$5),0),
MATCH("*" &amp; K$3 &amp; "*",INDIRECT($D$6),0)), 0)</f>
        <v>0</v>
      </c>
      <c r="L28" s="139">
        <f ca="1">IFERROR(INDEX(INDIRECT($D$4), MATCH(team_lookup!$C28,INDIRECT($D$5),0),
MATCH("*" &amp; L$3 &amp; "*",INDIRECT($D$6),0)), 0)</f>
        <v>0</v>
      </c>
      <c r="M28" s="139">
        <f ca="1">IFERROR(INDEX(INDIRECT($D$4), MATCH(team_lookup!$C28,INDIRECT($D$5),0),
MATCH("*" &amp; M$3 &amp; "*",INDIRECT($D$6),0)), 0)</f>
        <v>0</v>
      </c>
      <c r="N28" s="139">
        <f ca="1">IFERROR(INDEX(INDIRECT($D$4), MATCH(team_lookup!$C28,INDIRECT($D$5),0),
MATCH("*" &amp; N$3 &amp; "*",INDIRECT($D$6),0)), 0)</f>
        <v>0</v>
      </c>
      <c r="O28" s="139">
        <f ca="1">IFERROR(INDEX(INDIRECT($D$4), MATCH(team_lookup!$C28,INDIRECT($D$5),0),
MATCH("*" &amp; O$3 &amp; "*",INDIRECT($D$6),0)), 0)</f>
        <v>0</v>
      </c>
      <c r="P28" s="139">
        <f ca="1">IFERROR(INDEX(INDIRECT($D$4), MATCH(team_lookup!$C28,INDIRECT($D$5),0),
MATCH("*" &amp; P$3 &amp; "*",INDIRECT($D$6),0)), 0)</f>
        <v>0</v>
      </c>
      <c r="Q28" s="139">
        <f ca="1">IFERROR(INDEX(INDIRECT($D$4), MATCH(team_lookup!$C28,INDIRECT($D$5),0),
MATCH("*" &amp; Q$3 &amp; "*",INDIRECT($D$6),0)), 0)</f>
        <v>0</v>
      </c>
      <c r="R28" s="139">
        <f ca="1">IFERROR(INDEX(INDIRECT($D$4), MATCH(team_lookup!$C28,INDIRECT($D$5),0),
MATCH("*" &amp; R$3 &amp; "*",INDIRECT($D$6),0)), 0)</f>
        <v>0</v>
      </c>
      <c r="S28" s="139">
        <f ca="1">IFERROR(INDEX(INDIRECT($D$4), MATCH(team_lookup!$C28,INDIRECT($D$5),0),
MATCH("*" &amp; S$3 &amp; "*",INDIRECT($D$6),0)), 0)</f>
        <v>0</v>
      </c>
      <c r="T28" s="139">
        <f ca="1">IFERROR(INDEX(INDIRECT($D$4), MATCH(team_lookup!$C28,INDIRECT($D$5),0),
MATCH("*" &amp; T$3 &amp; "*",INDIRECT($D$6),0)), 0)</f>
        <v>0</v>
      </c>
    </row>
    <row r="29" spans="2:20" customFormat="1" hidden="1">
      <c r="B29" s="139" t="str">
        <f t="shared" ca="1" si="0"/>
        <v/>
      </c>
      <c r="C29" s="155" t="s">
        <v>22</v>
      </c>
      <c r="D29" s="167">
        <f>IF(team_settings!G23="",0,1)</f>
        <v>1</v>
      </c>
      <c r="E29" s="139">
        <f ca="1">IFERROR(INDEX(INDIRECT($D$4), MATCH(team_lookup!$C29,INDIRECT($D$5),0),
MATCH("*" &amp; E$3 &amp; "*",INDIRECT($D$6),0)), 0)</f>
        <v>0</v>
      </c>
      <c r="F29" s="139">
        <f ca="1">IFERROR(INDEX(INDIRECT($D$4), MATCH(team_lookup!$C29,INDIRECT($D$5),0),
MATCH("*" &amp; F$3 &amp; "*",INDIRECT($D$6),0)), 0)</f>
        <v>0</v>
      </c>
      <c r="G29" s="139">
        <f ca="1">IFERROR(INDEX(INDIRECT($D$4), MATCH(team_lookup!$C29,INDIRECT($D$5),0),
MATCH("*" &amp; G$3 &amp; "*",INDIRECT($D$6),0)), 0)</f>
        <v>0</v>
      </c>
      <c r="H29" s="139">
        <f ca="1">IFERROR(INDEX(INDIRECT($D$4), MATCH(team_lookup!$C29,INDIRECT($D$5),0),
MATCH("*" &amp; H$3 &amp; "*",INDIRECT($D$6),0)), 0)</f>
        <v>0</v>
      </c>
      <c r="I29" s="139">
        <f ca="1">IFERROR(INDEX(INDIRECT($D$4), MATCH(team_lookup!$C29,INDIRECT($D$5),0),
MATCH("*" &amp; I$3 &amp; "*",INDIRECT($D$6),0)), 0)</f>
        <v>0</v>
      </c>
      <c r="J29" s="139">
        <f ca="1">IFERROR(INDEX(INDIRECT($D$4), MATCH(team_lookup!$C29,INDIRECT($D$5),0),
MATCH("*" &amp; J$3 &amp; "*",INDIRECT($D$6),0)), 0)</f>
        <v>0</v>
      </c>
      <c r="K29" s="139">
        <f ca="1">IFERROR(INDEX(INDIRECT($D$4), MATCH(team_lookup!$C29,INDIRECT($D$5),0),
MATCH("*" &amp; K$3 &amp; "*",INDIRECT($D$6),0)), 0)</f>
        <v>0</v>
      </c>
      <c r="L29" s="139">
        <f ca="1">IFERROR(INDEX(INDIRECT($D$4), MATCH(team_lookup!$C29,INDIRECT($D$5),0),
MATCH("*" &amp; L$3 &amp; "*",INDIRECT($D$6),0)), 0)</f>
        <v>0</v>
      </c>
      <c r="M29" s="139">
        <f ca="1">IFERROR(INDEX(INDIRECT($D$4), MATCH(team_lookup!$C29,INDIRECT($D$5),0),
MATCH("*" &amp; M$3 &amp; "*",INDIRECT($D$6),0)), 0)</f>
        <v>0</v>
      </c>
      <c r="N29" s="139">
        <f ca="1">IFERROR(INDEX(INDIRECT($D$4), MATCH(team_lookup!$C29,INDIRECT($D$5),0),
MATCH("*" &amp; N$3 &amp; "*",INDIRECT($D$6),0)), 0)</f>
        <v>0</v>
      </c>
      <c r="O29" s="139">
        <f ca="1">IFERROR(INDEX(INDIRECT($D$4), MATCH(team_lookup!$C29,INDIRECT($D$5),0),
MATCH("*" &amp; O$3 &amp; "*",INDIRECT($D$6),0)), 0)</f>
        <v>0</v>
      </c>
      <c r="P29" s="139">
        <f ca="1">IFERROR(INDEX(INDIRECT($D$4), MATCH(team_lookup!$C29,INDIRECT($D$5),0),
MATCH("*" &amp; P$3 &amp; "*",INDIRECT($D$6),0)), 0)</f>
        <v>0</v>
      </c>
      <c r="Q29" s="139">
        <f ca="1">IFERROR(INDEX(INDIRECT($D$4), MATCH(team_lookup!$C29,INDIRECT($D$5),0),
MATCH("*" &amp; Q$3 &amp; "*",INDIRECT($D$6),0)), 0)</f>
        <v>0</v>
      </c>
      <c r="R29" s="139">
        <f ca="1">IFERROR(INDEX(INDIRECT($D$4), MATCH(team_lookup!$C29,INDIRECT($D$5),0),
MATCH("*" &amp; R$3 &amp; "*",INDIRECT($D$6),0)), 0)</f>
        <v>0</v>
      </c>
      <c r="S29" s="139">
        <f ca="1">IFERROR(INDEX(INDIRECT($D$4), MATCH(team_lookup!$C29,INDIRECT($D$5),0),
MATCH("*" &amp; S$3 &amp; "*",INDIRECT($D$6),0)), 0)</f>
        <v>0</v>
      </c>
      <c r="T29" s="139">
        <f ca="1">IFERROR(INDEX(INDIRECT($D$4), MATCH(team_lookup!$C29,INDIRECT($D$5),0),
MATCH("*" &amp; T$3 &amp; "*",INDIRECT($D$6),0)), 0)</f>
        <v>0</v>
      </c>
    </row>
    <row r="30" spans="2:20" customFormat="1" hidden="1">
      <c r="B30" s="139" t="str">
        <f t="shared" ca="1" si="0"/>
        <v/>
      </c>
      <c r="C30" s="156" t="s">
        <v>25</v>
      </c>
      <c r="D30" s="167">
        <f>IF(team_settings!G24="",0,1)</f>
        <v>1</v>
      </c>
      <c r="E30" s="139">
        <f ca="1">IFERROR(INDEX(INDIRECT($D$4), MATCH(team_lookup!$C30,INDIRECT($D$5),0),
MATCH("*" &amp; E$3 &amp; "*",INDIRECT($D$6),0)), 0)</f>
        <v>0</v>
      </c>
      <c r="F30" s="139">
        <f ca="1">IFERROR(INDEX(INDIRECT($D$4), MATCH(team_lookup!$C30,INDIRECT($D$5),0),
MATCH("*" &amp; F$3 &amp; "*",INDIRECT($D$6),0)), 0)</f>
        <v>0</v>
      </c>
      <c r="G30" s="139">
        <f ca="1">IFERROR(INDEX(INDIRECT($D$4), MATCH(team_lookup!$C30,INDIRECT($D$5),0),
MATCH("*" &amp; G$3 &amp; "*",INDIRECT($D$6),0)), 0)</f>
        <v>0</v>
      </c>
      <c r="H30" s="139">
        <f ca="1">IFERROR(INDEX(INDIRECT($D$4), MATCH(team_lookup!$C30,INDIRECT($D$5),0),
MATCH("*" &amp; H$3 &amp; "*",INDIRECT($D$6),0)), 0)</f>
        <v>0</v>
      </c>
      <c r="I30" s="139">
        <f ca="1">IFERROR(INDEX(INDIRECT($D$4), MATCH(team_lookup!$C30,INDIRECT($D$5),0),
MATCH("*" &amp; I$3 &amp; "*",INDIRECT($D$6),0)), 0)</f>
        <v>0</v>
      </c>
      <c r="J30" s="139">
        <f ca="1">IFERROR(INDEX(INDIRECT($D$4), MATCH(team_lookup!$C30,INDIRECT($D$5),0),
MATCH("*" &amp; J$3 &amp; "*",INDIRECT($D$6),0)), 0)</f>
        <v>0</v>
      </c>
      <c r="K30" s="139">
        <f ca="1">IFERROR(INDEX(INDIRECT($D$4), MATCH(team_lookup!$C30,INDIRECT($D$5),0),
MATCH("*" &amp; K$3 &amp; "*",INDIRECT($D$6),0)), 0)</f>
        <v>0</v>
      </c>
      <c r="L30" s="139">
        <f ca="1">IFERROR(INDEX(INDIRECT($D$4), MATCH(team_lookup!$C30,INDIRECT($D$5),0),
MATCH("*" &amp; L$3 &amp; "*",INDIRECT($D$6),0)), 0)</f>
        <v>0</v>
      </c>
      <c r="M30" s="139">
        <f ca="1">IFERROR(INDEX(INDIRECT($D$4), MATCH(team_lookup!$C30,INDIRECT($D$5),0),
MATCH("*" &amp; M$3 &amp; "*",INDIRECT($D$6),0)), 0)</f>
        <v>0</v>
      </c>
      <c r="N30" s="139">
        <f ca="1">IFERROR(INDEX(INDIRECT($D$4), MATCH(team_lookup!$C30,INDIRECT($D$5),0),
MATCH("*" &amp; N$3 &amp; "*",INDIRECT($D$6),0)), 0)</f>
        <v>0</v>
      </c>
      <c r="O30" s="139">
        <f ca="1">IFERROR(INDEX(INDIRECT($D$4), MATCH(team_lookup!$C30,INDIRECT($D$5),0),
MATCH("*" &amp; O$3 &amp; "*",INDIRECT($D$6),0)), 0)</f>
        <v>0</v>
      </c>
      <c r="P30" s="139">
        <f ca="1">IFERROR(INDEX(INDIRECT($D$4), MATCH(team_lookup!$C30,INDIRECT($D$5),0),
MATCH("*" &amp; P$3 &amp; "*",INDIRECT($D$6),0)), 0)</f>
        <v>0</v>
      </c>
      <c r="Q30" s="139">
        <f ca="1">IFERROR(INDEX(INDIRECT($D$4), MATCH(team_lookup!$C30,INDIRECT($D$5),0),
MATCH("*" &amp; Q$3 &amp; "*",INDIRECT($D$6),0)), 0)</f>
        <v>0</v>
      </c>
      <c r="R30" s="139">
        <f ca="1">IFERROR(INDEX(INDIRECT($D$4), MATCH(team_lookup!$C30,INDIRECT($D$5),0),
MATCH("*" &amp; R$3 &amp; "*",INDIRECT($D$6),0)), 0)</f>
        <v>0</v>
      </c>
      <c r="S30" s="139">
        <f ca="1">IFERROR(INDEX(INDIRECT($D$4), MATCH(team_lookup!$C30,INDIRECT($D$5),0),
MATCH("*" &amp; S$3 &amp; "*",INDIRECT($D$6),0)), 0)</f>
        <v>0</v>
      </c>
      <c r="T30" s="139">
        <f ca="1">IFERROR(INDEX(INDIRECT($D$4), MATCH(team_lookup!$C30,INDIRECT($D$5),0),
MATCH("*" &amp; T$3 &amp; "*",INDIRECT($D$6),0)), 0)</f>
        <v>0</v>
      </c>
    </row>
    <row r="31" spans="2:20" customFormat="1" hidden="1">
      <c r="B31" s="139" t="str">
        <f t="shared" ca="1" si="0"/>
        <v/>
      </c>
      <c r="C31" s="237" t="s">
        <v>460</v>
      </c>
      <c r="D31" s="167">
        <f>IF(team_settings!G25="",0,1)</f>
        <v>1</v>
      </c>
      <c r="E31" s="139">
        <f ca="1">IFERROR(INDEX(INDIRECT($D$4), MATCH(team_lookup!$C31,INDIRECT($D$5),0),
MATCH("*" &amp; E$3 &amp; "*",INDIRECT($D$6),0)), 0)</f>
        <v>0</v>
      </c>
      <c r="F31" s="139">
        <f ca="1">IFERROR(INDEX(INDIRECT($D$4), MATCH(team_lookup!$C31,INDIRECT($D$5),0),
MATCH("*" &amp; F$3 &amp; "*",INDIRECT($D$6),0)), 0)</f>
        <v>0</v>
      </c>
      <c r="G31" s="139">
        <f ca="1">IFERROR(INDEX(INDIRECT($D$4), MATCH(team_lookup!$C31,INDIRECT($D$5),0),
MATCH("*" &amp; G$3 &amp; "*",INDIRECT($D$6),0)), 0)</f>
        <v>0</v>
      </c>
      <c r="H31" s="139">
        <f ca="1">IFERROR(INDEX(INDIRECT($D$4), MATCH(team_lookup!$C31,INDIRECT($D$5),0),
MATCH("*" &amp; H$3 &amp; "*",INDIRECT($D$6),0)), 0)</f>
        <v>0</v>
      </c>
      <c r="I31" s="139">
        <f ca="1">IFERROR(INDEX(INDIRECT($D$4), MATCH(team_lookup!$C31,INDIRECT($D$5),0),
MATCH("*" &amp; I$3 &amp; "*",INDIRECT($D$6),0)), 0)</f>
        <v>0</v>
      </c>
      <c r="J31" s="139">
        <f ca="1">IFERROR(INDEX(INDIRECT($D$4), MATCH(team_lookup!$C31,INDIRECT($D$5),0),
MATCH("*" &amp; J$3 &amp; "*",INDIRECT($D$6),0)), 0)</f>
        <v>0</v>
      </c>
      <c r="K31" s="139">
        <f ca="1">IFERROR(INDEX(INDIRECT($D$4), MATCH(team_lookup!$C31,INDIRECT($D$5),0),
MATCH("*" &amp; K$3 &amp; "*",INDIRECT($D$6),0)), 0)</f>
        <v>0</v>
      </c>
      <c r="L31" s="139">
        <f ca="1">IFERROR(INDEX(INDIRECT($D$4), MATCH(team_lookup!$C31,INDIRECT($D$5),0),
MATCH("*" &amp; L$3 &amp; "*",INDIRECT($D$6),0)), 0)</f>
        <v>0</v>
      </c>
      <c r="M31" s="139">
        <f ca="1">IFERROR(INDEX(INDIRECT($D$4), MATCH(team_lookup!$C31,INDIRECT($D$5),0),
MATCH("*" &amp; M$3 &amp; "*",INDIRECT($D$6),0)), 0)</f>
        <v>0</v>
      </c>
      <c r="N31" s="139">
        <f ca="1">IFERROR(INDEX(INDIRECT($D$4), MATCH(team_lookup!$C31,INDIRECT($D$5),0),
MATCH("*" &amp; N$3 &amp; "*",INDIRECT($D$6),0)), 0)</f>
        <v>0</v>
      </c>
      <c r="O31" s="139">
        <f ca="1">IFERROR(INDEX(INDIRECT($D$4), MATCH(team_lookup!$C31,INDIRECT($D$5),0),
MATCH("*" &amp; O$3 &amp; "*",INDIRECT($D$6),0)), 0)</f>
        <v>0</v>
      </c>
      <c r="P31" s="139">
        <f ca="1">IFERROR(INDEX(INDIRECT($D$4), MATCH(team_lookup!$C31,INDIRECT($D$5),0),
MATCH("*" &amp; P$3 &amp; "*",INDIRECT($D$6),0)), 0)</f>
        <v>0</v>
      </c>
      <c r="Q31" s="139">
        <f ca="1">IFERROR(INDEX(INDIRECT($D$4), MATCH(team_lookup!$C31,INDIRECT($D$5),0),
MATCH("*" &amp; Q$3 &amp; "*",INDIRECT($D$6),0)), 0)</f>
        <v>0</v>
      </c>
      <c r="R31" s="139">
        <f ca="1">IFERROR(INDEX(INDIRECT($D$4), MATCH(team_lookup!$C31,INDIRECT($D$5),0),
MATCH("*" &amp; R$3 &amp; "*",INDIRECT($D$6),0)), 0)</f>
        <v>0</v>
      </c>
      <c r="S31" s="139">
        <f ca="1">IFERROR(INDEX(INDIRECT($D$4), MATCH(team_lookup!$C31,INDIRECT($D$5),0),
MATCH("*" &amp; S$3 &amp; "*",INDIRECT($D$6),0)), 0)</f>
        <v>0</v>
      </c>
      <c r="T31" s="139">
        <f ca="1">IFERROR(INDEX(INDIRECT($D$4), MATCH(team_lookup!$C31,INDIRECT($D$5),0),
MATCH("*" &amp; T$3 &amp; "*",INDIRECT($D$6),0)), 0)</f>
        <v>0</v>
      </c>
    </row>
    <row r="32" spans="2:20" customFormat="1">
      <c r="B32" s="139" t="str">
        <f t="shared" ca="1" si="0"/>
        <v>#8</v>
      </c>
      <c r="C32" s="157" t="s">
        <v>114</v>
      </c>
      <c r="D32" s="167">
        <f>IF(team_settings!G26="",0,1)</f>
        <v>0</v>
      </c>
      <c r="E32" s="139" t="str">
        <f ca="1">IFERROR(INDEX(INDIRECT($D$4), MATCH(team_lookup!$C32,INDIRECT($D$5),0),
MATCH("*" &amp; E$3 &amp; "*",INDIRECT($D$6),0)), 0)</f>
        <v>#10</v>
      </c>
      <c r="F32" s="139" t="str">
        <f ca="1">IFERROR(INDEX(INDIRECT($D$4), MATCH(team_lookup!$C32,INDIRECT($D$5),0),
MATCH("*" &amp; F$3 &amp; "*",INDIRECT($D$6),0)), 0)</f>
        <v>#4</v>
      </c>
      <c r="G32" s="139" t="str">
        <f ca="1">IFERROR(INDEX(INDIRECT($D$4), MATCH(team_lookup!$C32,INDIRECT($D$5),0),
MATCH("*" &amp; G$3 &amp; "*",INDIRECT($D$6),0)), 0)</f>
        <v>#7</v>
      </c>
      <c r="H32" s="139">
        <f ca="1">IFERROR(INDEX(INDIRECT($D$4), MATCH(team_lookup!$C32,INDIRECT($D$5),0),
MATCH("*" &amp; H$3 &amp; "*",INDIRECT($D$6),0)), 0)</f>
        <v>0</v>
      </c>
      <c r="I32" s="139">
        <f ca="1">IFERROR(INDEX(INDIRECT($D$4), MATCH(team_lookup!$C32,INDIRECT($D$5),0),
MATCH("*" &amp; I$3 &amp; "*",INDIRECT($D$6),0)), 0)</f>
        <v>0</v>
      </c>
      <c r="J32" s="139">
        <f ca="1">IFERROR(INDEX(INDIRECT($D$4), MATCH(team_lookup!$C32,INDIRECT($D$5),0),
MATCH("*" &amp; J$3 &amp; "*",INDIRECT($D$6),0)), 0)</f>
        <v>0</v>
      </c>
      <c r="K32" s="139">
        <f ca="1">IFERROR(INDEX(INDIRECT($D$4), MATCH(team_lookup!$C32,INDIRECT($D$5),0),
MATCH("*" &amp; K$3 &amp; "*",INDIRECT($D$6),0)), 0)</f>
        <v>0</v>
      </c>
      <c r="L32" s="139">
        <f ca="1">IFERROR(INDEX(INDIRECT($D$4), MATCH(team_lookup!$C32,INDIRECT($D$5),0),
MATCH("*" &amp; L$3 &amp; "*",INDIRECT($D$6),0)), 0)</f>
        <v>0</v>
      </c>
      <c r="M32" s="139">
        <f ca="1">IFERROR(INDEX(INDIRECT($D$4), MATCH(team_lookup!$C32,INDIRECT($D$5),0),
MATCH("*" &amp; M$3 &amp; "*",INDIRECT($D$6),0)), 0)</f>
        <v>0</v>
      </c>
      <c r="N32" s="139">
        <f ca="1">IFERROR(INDEX(INDIRECT($D$4), MATCH(team_lookup!$C32,INDIRECT($D$5),0),
MATCH("*" &amp; N$3 &amp; "*",INDIRECT($D$6),0)), 0)</f>
        <v>0</v>
      </c>
      <c r="O32" s="139">
        <f ca="1">IFERROR(INDEX(INDIRECT($D$4), MATCH(team_lookup!$C32,INDIRECT($D$5),0),
MATCH("*" &amp; O$3 &amp; "*",INDIRECT($D$6),0)), 0)</f>
        <v>0</v>
      </c>
      <c r="P32" s="139">
        <f ca="1">IFERROR(INDEX(INDIRECT($D$4), MATCH(team_lookup!$C32,INDIRECT($D$5),0),
MATCH("*" &amp; P$3 &amp; "*",INDIRECT($D$6),0)), 0)</f>
        <v>0</v>
      </c>
      <c r="Q32" s="139">
        <f ca="1">IFERROR(INDEX(INDIRECT($D$4), MATCH(team_lookup!$C32,INDIRECT($D$5),0),
MATCH("*" &amp; Q$3 &amp; "*",INDIRECT($D$6),0)), 0)</f>
        <v>0</v>
      </c>
      <c r="R32" s="139">
        <f ca="1">IFERROR(INDEX(INDIRECT($D$4), MATCH(team_lookup!$C32,INDIRECT($D$5),0),
MATCH("*" &amp; R$3 &amp; "*",INDIRECT($D$6),0)), 0)</f>
        <v>0</v>
      </c>
      <c r="S32" s="139">
        <f ca="1">IFERROR(INDEX(INDIRECT($D$4), MATCH(team_lookup!$C32,INDIRECT($D$5),0),
MATCH("*" &amp; S$3 &amp; "*",INDIRECT($D$6),0)), 0)</f>
        <v>0</v>
      </c>
      <c r="T32" s="139">
        <f ca="1">IFERROR(INDEX(INDIRECT($D$4), MATCH(team_lookup!$C32,INDIRECT($D$5),0),
MATCH("*" &amp; T$3 &amp; "*",INDIRECT($D$6),0)), 0)</f>
        <v>0</v>
      </c>
    </row>
    <row r="33" spans="1:20" hidden="1">
      <c r="B33" s="139" t="str">
        <f t="shared" ca="1" si="0"/>
        <v/>
      </c>
      <c r="C33" s="158" t="s">
        <v>263</v>
      </c>
      <c r="D33" s="167">
        <f>IF(team_settings!G27="",0,1)</f>
        <v>1</v>
      </c>
      <c r="E33" s="139">
        <f ca="1">IFERROR(INDEX(INDIRECT($D$4), MATCH(team_lookup!$C33,INDIRECT($D$5),0),
MATCH("*" &amp; E$3 &amp; "*",INDIRECT($D$6),0)), 0)</f>
        <v>0</v>
      </c>
      <c r="F33" s="139">
        <f ca="1">IFERROR(INDEX(INDIRECT($D$4), MATCH(team_lookup!$C33,INDIRECT($D$5),0),
MATCH("*" &amp; F$3 &amp; "*",INDIRECT($D$6),0)), 0)</f>
        <v>0</v>
      </c>
      <c r="G33" s="139">
        <f ca="1">IFERROR(INDEX(INDIRECT($D$4), MATCH(team_lookup!$C33,INDIRECT($D$5),0),
MATCH("*" &amp; G$3 &amp; "*",INDIRECT($D$6),0)), 0)</f>
        <v>0</v>
      </c>
      <c r="H33" s="139">
        <f ca="1">IFERROR(INDEX(INDIRECT($D$4), MATCH(team_lookup!$C33,INDIRECT($D$5),0),
MATCH("*" &amp; H$3 &amp; "*",INDIRECT($D$6),0)), 0)</f>
        <v>0</v>
      </c>
      <c r="I33" s="139">
        <f ca="1">IFERROR(INDEX(INDIRECT($D$4), MATCH(team_lookup!$C33,INDIRECT($D$5),0),
MATCH("*" &amp; I$3 &amp; "*",INDIRECT($D$6),0)), 0)</f>
        <v>0</v>
      </c>
      <c r="J33" s="139">
        <f ca="1">IFERROR(INDEX(INDIRECT($D$4), MATCH(team_lookup!$C33,INDIRECT($D$5),0),
MATCH("*" &amp; J$3 &amp; "*",INDIRECT($D$6),0)), 0)</f>
        <v>0</v>
      </c>
      <c r="K33" s="139">
        <f ca="1">IFERROR(INDEX(INDIRECT($D$4), MATCH(team_lookup!$C33,INDIRECT($D$5),0),
MATCH("*" &amp; K$3 &amp; "*",INDIRECT($D$6),0)), 0)</f>
        <v>0</v>
      </c>
      <c r="L33" s="139">
        <f ca="1">IFERROR(INDEX(INDIRECT($D$4), MATCH(team_lookup!$C33,INDIRECT($D$5),0),
MATCH("*" &amp; L$3 &amp; "*",INDIRECT($D$6),0)), 0)</f>
        <v>0</v>
      </c>
      <c r="M33" s="139">
        <f ca="1">IFERROR(INDEX(INDIRECT($D$4), MATCH(team_lookup!$C33,INDIRECT($D$5),0),
MATCH("*" &amp; M$3 &amp; "*",INDIRECT($D$6),0)), 0)</f>
        <v>0</v>
      </c>
      <c r="N33" s="139">
        <f ca="1">IFERROR(INDEX(INDIRECT($D$4), MATCH(team_lookup!$C33,INDIRECT($D$5),0),
MATCH("*" &amp; N$3 &amp; "*",INDIRECT($D$6),0)), 0)</f>
        <v>0</v>
      </c>
      <c r="O33" s="139">
        <f ca="1">IFERROR(INDEX(INDIRECT($D$4), MATCH(team_lookup!$C33,INDIRECT($D$5),0),
MATCH("*" &amp; O$3 &amp; "*",INDIRECT($D$6),0)), 0)</f>
        <v>0</v>
      </c>
      <c r="P33" s="139">
        <f ca="1">IFERROR(INDEX(INDIRECT($D$4), MATCH(team_lookup!$C33,INDIRECT($D$5),0),
MATCH("*" &amp; P$3 &amp; "*",INDIRECT($D$6),0)), 0)</f>
        <v>0</v>
      </c>
      <c r="Q33" s="139">
        <f ca="1">IFERROR(INDEX(INDIRECT($D$4), MATCH(team_lookup!$C33,INDIRECT($D$5),0),
MATCH("*" &amp; Q$3 &amp; "*",INDIRECT($D$6),0)), 0)</f>
        <v>0</v>
      </c>
      <c r="R33" s="139">
        <f ca="1">IFERROR(INDEX(INDIRECT($D$4), MATCH(team_lookup!$C33,INDIRECT($D$5),0),
MATCH("*" &amp; R$3 &amp; "*",INDIRECT($D$6),0)), 0)</f>
        <v>0</v>
      </c>
      <c r="S33" s="139">
        <f ca="1">IFERROR(INDEX(INDIRECT($D$4), MATCH(team_lookup!$C33,INDIRECT($D$5),0),
MATCH("*" &amp; S$3 &amp; "*",INDIRECT($D$6),0)), 0)</f>
        <v>0</v>
      </c>
      <c r="T33" s="139">
        <f ca="1">IFERROR(INDEX(INDIRECT($D$4), MATCH(team_lookup!$C33,INDIRECT($D$5),0),
MATCH("*" &amp; T$3 &amp; "*",INDIRECT($D$6),0)), 0)</f>
        <v>0</v>
      </c>
    </row>
    <row r="34" spans="1:20" hidden="1">
      <c r="B34" s="139" t="str">
        <f t="shared" ca="1" si="0"/>
        <v/>
      </c>
      <c r="C34" s="159" t="s">
        <v>23</v>
      </c>
      <c r="D34" s="167">
        <f>IF(team_settings!G28="",0,1)</f>
        <v>1</v>
      </c>
      <c r="E34" s="139">
        <f ca="1">IFERROR(INDEX(INDIRECT($D$4), MATCH(team_lookup!$C34,INDIRECT($D$5),0),
MATCH("*" &amp; E$3 &amp; "*",INDIRECT($D$6),0)), 0)</f>
        <v>0</v>
      </c>
      <c r="F34" s="139">
        <f ca="1">IFERROR(INDEX(INDIRECT($D$4), MATCH(team_lookup!$C34,INDIRECT($D$5),0),
MATCH("*" &amp; F$3 &amp; "*",INDIRECT($D$6),0)), 0)</f>
        <v>0</v>
      </c>
      <c r="G34" s="139">
        <f ca="1">IFERROR(INDEX(INDIRECT($D$4), MATCH(team_lookup!$C34,INDIRECT($D$5),0),
MATCH("*" &amp; G$3 &amp; "*",INDIRECT($D$6),0)), 0)</f>
        <v>0</v>
      </c>
      <c r="H34" s="139">
        <f ca="1">IFERROR(INDEX(INDIRECT($D$4), MATCH(team_lookup!$C34,INDIRECT($D$5),0),
MATCH("*" &amp; H$3 &amp; "*",INDIRECT($D$6),0)), 0)</f>
        <v>0</v>
      </c>
      <c r="I34" s="139">
        <f ca="1">IFERROR(INDEX(INDIRECT($D$4), MATCH(team_lookup!$C34,INDIRECT($D$5),0),
MATCH("*" &amp; I$3 &amp; "*",INDIRECT($D$6),0)), 0)</f>
        <v>0</v>
      </c>
      <c r="J34" s="139">
        <f ca="1">IFERROR(INDEX(INDIRECT($D$4), MATCH(team_lookup!$C34,INDIRECT($D$5),0),
MATCH("*" &amp; J$3 &amp; "*",INDIRECT($D$6),0)), 0)</f>
        <v>0</v>
      </c>
      <c r="K34" s="139">
        <f ca="1">IFERROR(INDEX(INDIRECT($D$4), MATCH(team_lookup!$C34,INDIRECT($D$5),0),
MATCH("*" &amp; K$3 &amp; "*",INDIRECT($D$6),0)), 0)</f>
        <v>0</v>
      </c>
      <c r="L34" s="139">
        <f ca="1">IFERROR(INDEX(INDIRECT($D$4), MATCH(team_lookup!$C34,INDIRECT($D$5),0),
MATCH("*" &amp; L$3 &amp; "*",INDIRECT($D$6),0)), 0)</f>
        <v>0</v>
      </c>
      <c r="M34" s="139">
        <f ca="1">IFERROR(INDEX(INDIRECT($D$4), MATCH(team_lookup!$C34,INDIRECT($D$5),0),
MATCH("*" &amp; M$3 &amp; "*",INDIRECT($D$6),0)), 0)</f>
        <v>0</v>
      </c>
      <c r="N34" s="139">
        <f ca="1">IFERROR(INDEX(INDIRECT($D$4), MATCH(team_lookup!$C34,INDIRECT($D$5),0),
MATCH("*" &amp; N$3 &amp; "*",INDIRECT($D$6),0)), 0)</f>
        <v>0</v>
      </c>
      <c r="O34" s="139">
        <f ca="1">IFERROR(INDEX(INDIRECT($D$4), MATCH(team_lookup!$C34,INDIRECT($D$5),0),
MATCH("*" &amp; O$3 &amp; "*",INDIRECT($D$6),0)), 0)</f>
        <v>0</v>
      </c>
      <c r="P34" s="139">
        <f ca="1">IFERROR(INDEX(INDIRECT($D$4), MATCH(team_lookup!$C34,INDIRECT($D$5),0),
MATCH("*" &amp; P$3 &amp; "*",INDIRECT($D$6),0)), 0)</f>
        <v>0</v>
      </c>
      <c r="Q34" s="139">
        <f ca="1">IFERROR(INDEX(INDIRECT($D$4), MATCH(team_lookup!$C34,INDIRECT($D$5),0),
MATCH("*" &amp; Q$3 &amp; "*",INDIRECT($D$6),0)), 0)</f>
        <v>0</v>
      </c>
      <c r="R34" s="139">
        <f ca="1">IFERROR(INDEX(INDIRECT($D$4), MATCH(team_lookup!$C34,INDIRECT($D$5),0),
MATCH("*" &amp; R$3 &amp; "*",INDIRECT($D$6),0)), 0)</f>
        <v>0</v>
      </c>
      <c r="S34" s="139">
        <f ca="1">IFERROR(INDEX(INDIRECT($D$4), MATCH(team_lookup!$C34,INDIRECT($D$5),0),
MATCH("*" &amp; S$3 &amp; "*",INDIRECT($D$6),0)), 0)</f>
        <v>0</v>
      </c>
      <c r="T34" s="139">
        <f ca="1">IFERROR(INDEX(INDIRECT($D$4), MATCH(team_lookup!$C34,INDIRECT($D$5),0),
MATCH("*" &amp; T$3 &amp; "*",INDIRECT($D$6),0)), 0)</f>
        <v>0</v>
      </c>
    </row>
    <row r="35" spans="1:20">
      <c r="B35" s="139" t="str">
        <f t="shared" ca="1" si="0"/>
        <v>#2</v>
      </c>
      <c r="C35" s="160" t="s">
        <v>115</v>
      </c>
      <c r="D35" s="167">
        <f>IF(team_settings!G29="",0,1)</f>
        <v>0</v>
      </c>
      <c r="E35" s="139" t="str">
        <f ca="1">IFERROR(INDEX(INDIRECT($D$4), MATCH(team_lookup!$C35,INDIRECT($D$5),0),
MATCH("*" &amp; E$3 &amp; "*",INDIRECT($D$6),0)), 0)</f>
        <v>#7</v>
      </c>
      <c r="F35" s="139" t="str">
        <f ca="1">IFERROR(INDEX(INDIRECT($D$4), MATCH(team_lookup!$C35,INDIRECT($D$5),0),
MATCH("*" &amp; F$3 &amp; "*",INDIRECT($D$6),0)), 0)</f>
        <v>#1</v>
      </c>
      <c r="G35" s="139" t="str">
        <f ca="1">IFERROR(INDEX(INDIRECT($D$4), MATCH(team_lookup!$C35,INDIRECT($D$5),0),
MATCH("*" &amp; G$3 &amp; "*",INDIRECT($D$6),0)), 0)</f>
        <v>#3</v>
      </c>
      <c r="H35" s="139">
        <f ca="1">IFERROR(INDEX(INDIRECT($D$4), MATCH(team_lookup!$C35,INDIRECT($D$5),0),
MATCH("*" &amp; H$3 &amp; "*",INDIRECT($D$6),0)), 0)</f>
        <v>0</v>
      </c>
      <c r="I35" s="139">
        <f ca="1">IFERROR(INDEX(INDIRECT($D$4), MATCH(team_lookup!$C35,INDIRECT($D$5),0),
MATCH("*" &amp; I$3 &amp; "*",INDIRECT($D$6),0)), 0)</f>
        <v>0</v>
      </c>
      <c r="J35" s="139">
        <f ca="1">IFERROR(INDEX(INDIRECT($D$4), MATCH(team_lookup!$C35,INDIRECT($D$5),0),
MATCH("*" &amp; J$3 &amp; "*",INDIRECT($D$6),0)), 0)</f>
        <v>0</v>
      </c>
      <c r="K35" s="139">
        <f ca="1">IFERROR(INDEX(INDIRECT($D$4), MATCH(team_lookup!$C35,INDIRECT($D$5),0),
MATCH("*" &amp; K$3 &amp; "*",INDIRECT($D$6),0)), 0)</f>
        <v>0</v>
      </c>
      <c r="L35" s="139">
        <f ca="1">IFERROR(INDEX(INDIRECT($D$4), MATCH(team_lookup!$C35,INDIRECT($D$5),0),
MATCH("*" &amp; L$3 &amp; "*",INDIRECT($D$6),0)), 0)</f>
        <v>0</v>
      </c>
      <c r="M35" s="139">
        <f ca="1">IFERROR(INDEX(INDIRECT($D$4), MATCH(team_lookup!$C35,INDIRECT($D$5),0),
MATCH("*" &amp; M$3 &amp; "*",INDIRECT($D$6),0)), 0)</f>
        <v>0</v>
      </c>
      <c r="N35" s="139">
        <f ca="1">IFERROR(INDEX(INDIRECT($D$4), MATCH(team_lookup!$C35,INDIRECT($D$5),0),
MATCH("*" &amp; N$3 &amp; "*",INDIRECT($D$6),0)), 0)</f>
        <v>0</v>
      </c>
      <c r="O35" s="139">
        <f ca="1">IFERROR(INDEX(INDIRECT($D$4), MATCH(team_lookup!$C35,INDIRECT($D$5),0),
MATCH("*" &amp; O$3 &amp; "*",INDIRECT($D$6),0)), 0)</f>
        <v>0</v>
      </c>
      <c r="P35" s="139">
        <f ca="1">IFERROR(INDEX(INDIRECT($D$4), MATCH(team_lookup!$C35,INDIRECT($D$5),0),
MATCH("*" &amp; P$3 &amp; "*",INDIRECT($D$6),0)), 0)</f>
        <v>0</v>
      </c>
      <c r="Q35" s="139">
        <f ca="1">IFERROR(INDEX(INDIRECT($D$4), MATCH(team_lookup!$C35,INDIRECT($D$5),0),
MATCH("*" &amp; Q$3 &amp; "*",INDIRECT($D$6),0)), 0)</f>
        <v>0</v>
      </c>
      <c r="R35" s="139">
        <f ca="1">IFERROR(INDEX(INDIRECT($D$4), MATCH(team_lookup!$C35,INDIRECT($D$5),0),
MATCH("*" &amp; R$3 &amp; "*",INDIRECT($D$6),0)), 0)</f>
        <v>0</v>
      </c>
      <c r="S35" s="139">
        <f ca="1">IFERROR(INDEX(INDIRECT($D$4), MATCH(team_lookup!$C35,INDIRECT($D$5),0),
MATCH("*" &amp; S$3 &amp; "*",INDIRECT($D$6),0)), 0)</f>
        <v>0</v>
      </c>
      <c r="T35" s="139">
        <f ca="1">IFERROR(INDEX(INDIRECT($D$4), MATCH(team_lookup!$C35,INDIRECT($D$5),0),
MATCH("*" &amp; T$3 &amp; "*",INDIRECT($D$6),0)), 0)</f>
        <v>0</v>
      </c>
    </row>
    <row r="36" spans="1:20" hidden="1">
      <c r="B36" s="139" t="str">
        <f t="shared" ca="1" si="0"/>
        <v/>
      </c>
      <c r="C36" s="161" t="s">
        <v>24</v>
      </c>
      <c r="D36" s="167">
        <f>IF(team_settings!G30="",0,1)</f>
        <v>1</v>
      </c>
      <c r="E36" s="139">
        <f ca="1">IFERROR(INDEX(INDIRECT($D$4), MATCH(team_lookup!$C36,INDIRECT($D$5),0),
MATCH("*" &amp; E$3 &amp; "*",INDIRECT($D$6),0)), 0)</f>
        <v>0</v>
      </c>
      <c r="F36" s="139">
        <f ca="1">IFERROR(INDEX(INDIRECT($D$4), MATCH(team_lookup!$C36,INDIRECT($D$5),0),
MATCH("*" &amp; F$3 &amp; "*",INDIRECT($D$6),0)), 0)</f>
        <v>0</v>
      </c>
      <c r="G36" s="139">
        <f ca="1">IFERROR(INDEX(INDIRECT($D$4), MATCH(team_lookup!$C36,INDIRECT($D$5),0),
MATCH("*" &amp; G$3 &amp; "*",INDIRECT($D$6),0)), 0)</f>
        <v>0</v>
      </c>
      <c r="H36" s="139">
        <f ca="1">IFERROR(INDEX(INDIRECT($D$4), MATCH(team_lookup!$C36,INDIRECT($D$5),0),
MATCH("*" &amp; H$3 &amp; "*",INDIRECT($D$6),0)), 0)</f>
        <v>0</v>
      </c>
      <c r="I36" s="139">
        <f ca="1">IFERROR(INDEX(INDIRECT($D$4), MATCH(team_lookup!$C36,INDIRECT($D$5),0),
MATCH("*" &amp; I$3 &amp; "*",INDIRECT($D$6),0)), 0)</f>
        <v>0</v>
      </c>
      <c r="J36" s="139">
        <f ca="1">IFERROR(INDEX(INDIRECT($D$4), MATCH(team_lookup!$C36,INDIRECT($D$5),0),
MATCH("*" &amp; J$3 &amp; "*",INDIRECT($D$6),0)), 0)</f>
        <v>0</v>
      </c>
      <c r="K36" s="139">
        <f ca="1">IFERROR(INDEX(INDIRECT($D$4), MATCH(team_lookup!$C36,INDIRECT($D$5),0),
MATCH("*" &amp; K$3 &amp; "*",INDIRECT($D$6),0)), 0)</f>
        <v>0</v>
      </c>
      <c r="L36" s="139">
        <f ca="1">IFERROR(INDEX(INDIRECT($D$4), MATCH(team_lookup!$C36,INDIRECT($D$5),0),
MATCH("*" &amp; L$3 &amp; "*",INDIRECT($D$6),0)), 0)</f>
        <v>0</v>
      </c>
      <c r="M36" s="139">
        <f ca="1">IFERROR(INDEX(INDIRECT($D$4), MATCH(team_lookup!$C36,INDIRECT($D$5),0),
MATCH("*" &amp; M$3 &amp; "*",INDIRECT($D$6),0)), 0)</f>
        <v>0</v>
      </c>
      <c r="N36" s="139">
        <f ca="1">IFERROR(INDEX(INDIRECT($D$4), MATCH(team_lookup!$C36,INDIRECT($D$5),0),
MATCH("*" &amp; N$3 &amp; "*",INDIRECT($D$6),0)), 0)</f>
        <v>0</v>
      </c>
      <c r="O36" s="139">
        <f ca="1">IFERROR(INDEX(INDIRECT($D$4), MATCH(team_lookup!$C36,INDIRECT($D$5),0),
MATCH("*" &amp; O$3 &amp; "*",INDIRECT($D$6),0)), 0)</f>
        <v>0</v>
      </c>
      <c r="P36" s="139">
        <f ca="1">IFERROR(INDEX(INDIRECT($D$4), MATCH(team_lookup!$C36,INDIRECT($D$5),0),
MATCH("*" &amp; P$3 &amp; "*",INDIRECT($D$6),0)), 0)</f>
        <v>0</v>
      </c>
      <c r="Q36" s="139">
        <f ca="1">IFERROR(INDEX(INDIRECT($D$4), MATCH(team_lookup!$C36,INDIRECT($D$5),0),
MATCH("*" &amp; Q$3 &amp; "*",INDIRECT($D$6),0)), 0)</f>
        <v>0</v>
      </c>
      <c r="R36" s="139">
        <f ca="1">IFERROR(INDEX(INDIRECT($D$4), MATCH(team_lookup!$C36,INDIRECT($D$5),0),
MATCH("*" &amp; R$3 &amp; "*",INDIRECT($D$6),0)), 0)</f>
        <v>0</v>
      </c>
      <c r="S36" s="139">
        <f ca="1">IFERROR(INDEX(INDIRECT($D$4), MATCH(team_lookup!$C36,INDIRECT($D$5),0),
MATCH("*" &amp; S$3 &amp; "*",INDIRECT($D$6),0)), 0)</f>
        <v>0</v>
      </c>
      <c r="T36" s="139">
        <f ca="1">IFERROR(INDEX(INDIRECT($D$4), MATCH(team_lookup!$C36,INDIRECT($D$5),0),
MATCH("*" &amp; T$3 &amp; "*",INDIRECT($D$6),0)), 0)</f>
        <v>0</v>
      </c>
    </row>
    <row r="37" spans="1:20">
      <c r="B37" s="139" t="str">
        <f t="shared" ca="1" si="0"/>
        <v>#5</v>
      </c>
      <c r="C37" s="162" t="s">
        <v>117</v>
      </c>
      <c r="D37" s="167">
        <f>IF(team_settings!G31="",0,1)</f>
        <v>0</v>
      </c>
      <c r="E37" s="139" t="str">
        <f ca="1">IFERROR(INDEX(INDIRECT($D$4), MATCH(team_lookup!$C37,INDIRECT($D$5),0),
MATCH("*" &amp; E$3 &amp; "*",INDIRECT($D$6),0)), 0)</f>
        <v>#11</v>
      </c>
      <c r="F37" s="139" t="str">
        <f ca="1">IFERROR(INDEX(INDIRECT($D$4), MATCH(team_lookup!$C37,INDIRECT($D$5),0),
MATCH("*" &amp; F$3 &amp; "*",INDIRECT($D$6),0)), 0)</f>
        <v>#3</v>
      </c>
      <c r="G37" s="139" t="str">
        <f ca="1">IFERROR(INDEX(INDIRECT($D$4), MATCH(team_lookup!$C37,INDIRECT($D$5),0),
MATCH("*" &amp; G$3 &amp; "*",INDIRECT($D$6),0)), 0)</f>
        <v>#5</v>
      </c>
      <c r="H37" s="139">
        <f ca="1">IFERROR(INDEX(INDIRECT($D$4), MATCH(team_lookup!$C37,INDIRECT($D$5),0),
MATCH("*" &amp; H$3 &amp; "*",INDIRECT($D$6),0)), 0)</f>
        <v>0</v>
      </c>
      <c r="I37" s="139">
        <f ca="1">IFERROR(INDEX(INDIRECT($D$4), MATCH(team_lookup!$C37,INDIRECT($D$5),0),
MATCH("*" &amp; I$3 &amp; "*",INDIRECT($D$6),0)), 0)</f>
        <v>0</v>
      </c>
      <c r="J37" s="139">
        <f ca="1">IFERROR(INDEX(INDIRECT($D$4), MATCH(team_lookup!$C37,INDIRECT($D$5),0),
MATCH("*" &amp; J$3 &amp; "*",INDIRECT($D$6),0)), 0)</f>
        <v>0</v>
      </c>
      <c r="K37" s="139">
        <f ca="1">IFERROR(INDEX(INDIRECT($D$4), MATCH(team_lookup!$C37,INDIRECT($D$5),0),
MATCH("*" &amp; K$3 &amp; "*",INDIRECT($D$6),0)), 0)</f>
        <v>0</v>
      </c>
      <c r="L37" s="139">
        <f ca="1">IFERROR(INDEX(INDIRECT($D$4), MATCH(team_lookup!$C37,INDIRECT($D$5),0),
MATCH("*" &amp; L$3 &amp; "*",INDIRECT($D$6),0)), 0)</f>
        <v>0</v>
      </c>
      <c r="M37" s="139">
        <f ca="1">IFERROR(INDEX(INDIRECT($D$4), MATCH(team_lookup!$C37,INDIRECT($D$5),0),
MATCH("*" &amp; M$3 &amp; "*",INDIRECT($D$6),0)), 0)</f>
        <v>0</v>
      </c>
      <c r="N37" s="139">
        <f ca="1">IFERROR(INDEX(INDIRECT($D$4), MATCH(team_lookup!$C37,INDIRECT($D$5),0),
MATCH("*" &amp; N$3 &amp; "*",INDIRECT($D$6),0)), 0)</f>
        <v>0</v>
      </c>
      <c r="O37" s="139">
        <f ca="1">IFERROR(INDEX(INDIRECT($D$4), MATCH(team_lookup!$C37,INDIRECT($D$5),0),
MATCH("*" &amp; O$3 &amp; "*",INDIRECT($D$6),0)), 0)</f>
        <v>0</v>
      </c>
      <c r="P37" s="139">
        <f ca="1">IFERROR(INDEX(INDIRECT($D$4), MATCH(team_lookup!$C37,INDIRECT($D$5),0),
MATCH("*" &amp; P$3 &amp; "*",INDIRECT($D$6),0)), 0)</f>
        <v>0</v>
      </c>
      <c r="Q37" s="139">
        <f ca="1">IFERROR(INDEX(INDIRECT($D$4), MATCH(team_lookup!$C37,INDIRECT($D$5),0),
MATCH("*" &amp; Q$3 &amp; "*",INDIRECT($D$6),0)), 0)</f>
        <v>0</v>
      </c>
      <c r="R37" s="139">
        <f ca="1">IFERROR(INDEX(INDIRECT($D$4), MATCH(team_lookup!$C37,INDIRECT($D$5),0),
MATCH("*" &amp; R$3 &amp; "*",INDIRECT($D$6),0)), 0)</f>
        <v>0</v>
      </c>
      <c r="S37" s="139">
        <f ca="1">IFERROR(INDEX(INDIRECT($D$4), MATCH(team_lookup!$C37,INDIRECT($D$5),0),
MATCH("*" &amp; S$3 &amp; "*",INDIRECT($D$6),0)), 0)</f>
        <v>0</v>
      </c>
      <c r="T37" s="139">
        <f ca="1">IFERROR(INDEX(INDIRECT($D$4), MATCH(team_lookup!$C37,INDIRECT($D$5),0),
MATCH("*" &amp; T$3 &amp; "*",INDIRECT($D$6),0)), 0)</f>
        <v>0</v>
      </c>
    </row>
    <row r="38" spans="1:20">
      <c r="B38" s="139" t="str">
        <f t="shared" ca="1" si="0"/>
        <v>#1</v>
      </c>
      <c r="C38" s="163" t="s">
        <v>116</v>
      </c>
      <c r="D38" s="167">
        <f>IF(team_settings!G32="",0,1)</f>
        <v>0</v>
      </c>
      <c r="E38" s="139" t="str">
        <f ca="1">IFERROR(INDEX(INDIRECT($D$4), MATCH(team_lookup!$C38,INDIRECT($D$5),0),
MATCH("*" &amp; E$3 &amp; "*",INDIRECT($D$6),0)), 0)</f>
        <v>#3</v>
      </c>
      <c r="F38" s="139" t="str">
        <f ca="1">IFERROR(INDEX(INDIRECT($D$4), MATCH(team_lookup!$C38,INDIRECT($D$5),0),
MATCH("*" &amp; F$3 &amp; "*",INDIRECT($D$6),0)), 0)</f>
        <v>#6</v>
      </c>
      <c r="G38" s="139" t="str">
        <f ca="1">IFERROR(INDEX(INDIRECT($D$4), MATCH(team_lookup!$C38,INDIRECT($D$5),0),
MATCH("*" &amp; G$3 &amp; "*",INDIRECT($D$6),0)), 0)</f>
        <v>#1</v>
      </c>
      <c r="H38" s="139">
        <f ca="1">IFERROR(INDEX(INDIRECT($D$4), MATCH(team_lookup!$C38,INDIRECT($D$5),0),
MATCH("*" &amp; H$3 &amp; "*",INDIRECT($D$6),0)), 0)</f>
        <v>0</v>
      </c>
      <c r="I38" s="139">
        <f ca="1">IFERROR(INDEX(INDIRECT($D$4), MATCH(team_lookup!$C38,INDIRECT($D$5),0),
MATCH("*" &amp; I$3 &amp; "*",INDIRECT($D$6),0)), 0)</f>
        <v>0</v>
      </c>
      <c r="J38" s="139">
        <f ca="1">IFERROR(INDEX(INDIRECT($D$4), MATCH(team_lookup!$C38,INDIRECT($D$5),0),
MATCH("*" &amp; J$3 &amp; "*",INDIRECT($D$6),0)), 0)</f>
        <v>0</v>
      </c>
      <c r="K38" s="139">
        <f ca="1">IFERROR(INDEX(INDIRECT($D$4), MATCH(team_lookup!$C38,INDIRECT($D$5),0),
MATCH("*" &amp; K$3 &amp; "*",INDIRECT($D$6),0)), 0)</f>
        <v>0</v>
      </c>
      <c r="L38" s="139">
        <f ca="1">IFERROR(INDEX(INDIRECT($D$4), MATCH(team_lookup!$C38,INDIRECT($D$5),0),
MATCH("*" &amp; L$3 &amp; "*",INDIRECT($D$6),0)), 0)</f>
        <v>0</v>
      </c>
      <c r="M38" s="139">
        <f ca="1">IFERROR(INDEX(INDIRECT($D$4), MATCH(team_lookup!$C38,INDIRECT($D$5),0),
MATCH("*" &amp; M$3 &amp; "*",INDIRECT($D$6),0)), 0)</f>
        <v>0</v>
      </c>
      <c r="N38" s="139">
        <f ca="1">IFERROR(INDEX(INDIRECT($D$4), MATCH(team_lookup!$C38,INDIRECT($D$5),0),
MATCH("*" &amp; N$3 &amp; "*",INDIRECT($D$6),0)), 0)</f>
        <v>0</v>
      </c>
      <c r="O38" s="139">
        <f ca="1">IFERROR(INDEX(INDIRECT($D$4), MATCH(team_lookup!$C38,INDIRECT($D$5),0),
MATCH("*" &amp; O$3 &amp; "*",INDIRECT($D$6),0)), 0)</f>
        <v>0</v>
      </c>
      <c r="P38" s="139">
        <f ca="1">IFERROR(INDEX(INDIRECT($D$4), MATCH(team_lookup!$C38,INDIRECT($D$5),0),
MATCH("*" &amp; P$3 &amp; "*",INDIRECT($D$6),0)), 0)</f>
        <v>0</v>
      </c>
      <c r="Q38" s="139">
        <f ca="1">IFERROR(INDEX(INDIRECT($D$4), MATCH(team_lookup!$C38,INDIRECT($D$5),0),
MATCH("*" &amp; Q$3 &amp; "*",INDIRECT($D$6),0)), 0)</f>
        <v>0</v>
      </c>
      <c r="R38" s="139">
        <f ca="1">IFERROR(INDEX(INDIRECT($D$4), MATCH(team_lookup!$C38,INDIRECT($D$5),0),
MATCH("*" &amp; R$3 &amp; "*",INDIRECT($D$6),0)), 0)</f>
        <v>0</v>
      </c>
      <c r="S38" s="139">
        <f ca="1">IFERROR(INDEX(INDIRECT($D$4), MATCH(team_lookup!$C38,INDIRECT($D$5),0),
MATCH("*" &amp; S$3 &amp; "*",INDIRECT($D$6),0)), 0)</f>
        <v>0</v>
      </c>
      <c r="T38" s="139">
        <f ca="1">IFERROR(INDEX(INDIRECT($D$4), MATCH(team_lookup!$C38,INDIRECT($D$5),0),
MATCH("*" &amp; T$3 &amp; "*",INDIRECT($D$6),0)), 0)</f>
        <v>0</v>
      </c>
    </row>
    <row r="39" spans="1:20" hidden="1">
      <c r="B39" s="139" t="str">
        <f t="shared" ca="1" si="0"/>
        <v/>
      </c>
      <c r="C39" s="164" t="s">
        <v>26</v>
      </c>
      <c r="D39" s="167">
        <f>IF(team_settings!G33="",0,1)</f>
        <v>1</v>
      </c>
      <c r="E39" s="139">
        <f ca="1">IFERROR(INDEX(INDIRECT($D$4), MATCH(team_lookup!$C39,INDIRECT($D$5),0),
MATCH("*" &amp; E$3 &amp; "*",INDIRECT($D$6),0)), 0)</f>
        <v>0</v>
      </c>
      <c r="F39" s="139">
        <f ca="1">IFERROR(INDEX(INDIRECT($D$4), MATCH(team_lookup!$C39,INDIRECT($D$5),0),
MATCH("*" &amp; F$3 &amp; "*",INDIRECT($D$6),0)), 0)</f>
        <v>0</v>
      </c>
      <c r="G39" s="139">
        <f ca="1">IFERROR(INDEX(INDIRECT($D$4), MATCH(team_lookup!$C39,INDIRECT($D$5),0),
MATCH("*" &amp; G$3 &amp; "*",INDIRECT($D$6),0)), 0)</f>
        <v>0</v>
      </c>
      <c r="H39" s="139">
        <f ca="1">IFERROR(INDEX(INDIRECT($D$4), MATCH(team_lookup!$C39,INDIRECT($D$5),0),
MATCH("*" &amp; H$3 &amp; "*",INDIRECT($D$6),0)), 0)</f>
        <v>0</v>
      </c>
      <c r="I39" s="139">
        <f ca="1">IFERROR(INDEX(INDIRECT($D$4), MATCH(team_lookup!$C39,INDIRECT($D$5),0),
MATCH("*" &amp; I$3 &amp; "*",INDIRECT($D$6),0)), 0)</f>
        <v>0</v>
      </c>
      <c r="J39" s="139">
        <f ca="1">IFERROR(INDEX(INDIRECT($D$4), MATCH(team_lookup!$C39,INDIRECT($D$5),0),
MATCH("*" &amp; J$3 &amp; "*",INDIRECT($D$6),0)), 0)</f>
        <v>0</v>
      </c>
      <c r="K39" s="139">
        <f ca="1">IFERROR(INDEX(INDIRECT($D$4), MATCH(team_lookup!$C39,INDIRECT($D$5),0),
MATCH("*" &amp; K$3 &amp; "*",INDIRECT($D$6),0)), 0)</f>
        <v>0</v>
      </c>
      <c r="L39" s="139">
        <f ca="1">IFERROR(INDEX(INDIRECT($D$4), MATCH(team_lookup!$C39,INDIRECT($D$5),0),
MATCH("*" &amp; L$3 &amp; "*",INDIRECT($D$6),0)), 0)</f>
        <v>0</v>
      </c>
      <c r="M39" s="139">
        <f ca="1">IFERROR(INDEX(INDIRECT($D$4), MATCH(team_lookup!$C39,INDIRECT($D$5),0),
MATCH("*" &amp; M$3 &amp; "*",INDIRECT($D$6),0)), 0)</f>
        <v>0</v>
      </c>
      <c r="N39" s="139">
        <f ca="1">IFERROR(INDEX(INDIRECT($D$4), MATCH(team_lookup!$C39,INDIRECT($D$5),0),
MATCH("*" &amp; N$3 &amp; "*",INDIRECT($D$6),0)), 0)</f>
        <v>0</v>
      </c>
      <c r="O39" s="139">
        <f ca="1">IFERROR(INDEX(INDIRECT($D$4), MATCH(team_lookup!$C39,INDIRECT($D$5),0),
MATCH("*" &amp; O$3 &amp; "*",INDIRECT($D$6),0)), 0)</f>
        <v>0</v>
      </c>
      <c r="P39" s="139">
        <f ca="1">IFERROR(INDEX(INDIRECT($D$4), MATCH(team_lookup!$C39,INDIRECT($D$5),0),
MATCH("*" &amp; P$3 &amp; "*",INDIRECT($D$6),0)), 0)</f>
        <v>0</v>
      </c>
      <c r="Q39" s="139">
        <f ca="1">IFERROR(INDEX(INDIRECT($D$4), MATCH(team_lookup!$C39,INDIRECT($D$5),0),
MATCH("*" &amp; Q$3 &amp; "*",INDIRECT($D$6),0)), 0)</f>
        <v>0</v>
      </c>
      <c r="R39" s="139">
        <f ca="1">IFERROR(INDEX(INDIRECT($D$4), MATCH(team_lookup!$C39,INDIRECT($D$5),0),
MATCH("*" &amp; R$3 &amp; "*",INDIRECT($D$6),0)), 0)</f>
        <v>0</v>
      </c>
      <c r="S39" s="139">
        <f ca="1">IFERROR(INDEX(INDIRECT($D$4), MATCH(team_lookup!$C39,INDIRECT($D$5),0),
MATCH("*" &amp; S$3 &amp; "*",INDIRECT($D$6),0)), 0)</f>
        <v>0</v>
      </c>
      <c r="T39" s="139">
        <f ca="1">IFERROR(INDEX(INDIRECT($D$4), MATCH(team_lookup!$C39,INDIRECT($D$5),0),
MATCH("*" &amp; T$3 &amp; "*",INDIRECT($D$6),0)), 0)</f>
        <v>0</v>
      </c>
    </row>
    <row r="40" spans="1:20">
      <c r="A40" s="172"/>
      <c r="B40" s="139" t="str">
        <f t="shared" ca="1" si="0"/>
        <v>#10</v>
      </c>
      <c r="C40" s="271" t="s">
        <v>455</v>
      </c>
      <c r="D40" s="167">
        <f>IF(team_settings!G34="",0,1)</f>
        <v>0</v>
      </c>
      <c r="E40" s="139" t="str">
        <f ca="1">IFERROR(INDEX(INDIRECT($D$4), MATCH(team_lookup!$C40,INDIRECT($D$5),0),
MATCH("*" &amp; E$3 &amp; "*",INDIRECT($D$6),0)), 0)</f>
        <v>#9</v>
      </c>
      <c r="F40" s="139" t="str">
        <f ca="1">IFERROR(INDEX(INDIRECT($D$4), MATCH(team_lookup!$C40,INDIRECT($D$5),0),
MATCH("*" &amp; F$3 &amp; "*",INDIRECT($D$6),0)), 0)</f>
        <v>#5</v>
      </c>
      <c r="G40" s="139" t="str">
        <f ca="1">IFERROR(INDEX(INDIRECT($D$4), MATCH(team_lookup!$C40,INDIRECT($D$5),0),
MATCH("*" &amp; G$3 &amp; "*",INDIRECT($D$6),0)), 0)</f>
        <v>#10</v>
      </c>
      <c r="H40" s="139">
        <f ca="1">IFERROR(INDEX(INDIRECT($D$4), MATCH(team_lookup!$C40,INDIRECT($D$5),0),
MATCH("*" &amp; H$3 &amp; "*",INDIRECT($D$6),0)), 0)</f>
        <v>0</v>
      </c>
      <c r="I40" s="139">
        <f ca="1">IFERROR(INDEX(INDIRECT($D$4), MATCH(team_lookup!$C40,INDIRECT($D$5),0),
MATCH("*" &amp; I$3 &amp; "*",INDIRECT($D$6),0)), 0)</f>
        <v>0</v>
      </c>
      <c r="J40" s="139">
        <f ca="1">IFERROR(INDEX(INDIRECT($D$4), MATCH(team_lookup!$C40,INDIRECT($D$5),0),
MATCH("*" &amp; J$3 &amp; "*",INDIRECT($D$6),0)), 0)</f>
        <v>0</v>
      </c>
      <c r="K40" s="139">
        <f ca="1">IFERROR(INDEX(INDIRECT($D$4), MATCH(team_lookup!$C40,INDIRECT($D$5),0),
MATCH("*" &amp; K$3 &amp; "*",INDIRECT($D$6),0)), 0)</f>
        <v>0</v>
      </c>
      <c r="L40" s="139">
        <f ca="1">IFERROR(INDEX(INDIRECT($D$4), MATCH(team_lookup!$C40,INDIRECT($D$5),0),
MATCH("*" &amp; L$3 &amp; "*",INDIRECT($D$6),0)), 0)</f>
        <v>0</v>
      </c>
      <c r="M40" s="139">
        <f ca="1">IFERROR(INDEX(INDIRECT($D$4), MATCH(team_lookup!$C40,INDIRECT($D$5),0),
MATCH("*" &amp; M$3 &amp; "*",INDIRECT($D$6),0)), 0)</f>
        <v>0</v>
      </c>
      <c r="N40" s="139">
        <f ca="1">IFERROR(INDEX(INDIRECT($D$4), MATCH(team_lookup!$C40,INDIRECT($D$5),0),
MATCH("*" &amp; N$3 &amp; "*",INDIRECT($D$6),0)), 0)</f>
        <v>0</v>
      </c>
      <c r="O40" s="139">
        <f ca="1">IFERROR(INDEX(INDIRECT($D$4), MATCH(team_lookup!$C40,INDIRECT($D$5),0),
MATCH("*" &amp; O$3 &amp; "*",INDIRECT($D$6),0)), 0)</f>
        <v>0</v>
      </c>
      <c r="P40" s="139">
        <f ca="1">IFERROR(INDEX(INDIRECT($D$4), MATCH(team_lookup!$C40,INDIRECT($D$5),0),
MATCH("*" &amp; P$3 &amp; "*",INDIRECT($D$6),0)), 0)</f>
        <v>0</v>
      </c>
      <c r="Q40" s="139">
        <f ca="1">IFERROR(INDEX(INDIRECT($D$4), MATCH(team_lookup!$C40,INDIRECT($D$5),0),
MATCH("*" &amp; Q$3 &amp; "*",INDIRECT($D$6),0)), 0)</f>
        <v>0</v>
      </c>
      <c r="R40" s="139">
        <f ca="1">IFERROR(INDEX(INDIRECT($D$4), MATCH(team_lookup!$C40,INDIRECT($D$5),0),
MATCH("*" &amp; R$3 &amp; "*",INDIRECT($D$6),0)), 0)</f>
        <v>0</v>
      </c>
      <c r="S40" s="139">
        <f ca="1">IFERROR(INDEX(INDIRECT($D$4), MATCH(team_lookup!$C40,INDIRECT($D$5),0),
MATCH("*" &amp; S$3 &amp; "*",INDIRECT($D$6),0)), 0)</f>
        <v>0</v>
      </c>
      <c r="T40" s="139">
        <f ca="1">IFERROR(INDEX(INDIRECT($D$4), MATCH(team_lookup!$C40,INDIRECT($D$5),0),
MATCH("*" &amp; T$3 &amp; "*",INDIRECT($D$6),0)), 0)</f>
        <v>0</v>
      </c>
    </row>
    <row r="41" spans="1:20">
      <c r="A41" s="172"/>
      <c r="B41" s="139"/>
      <c r="C41" s="278"/>
      <c r="D41" s="167">
        <v>0</v>
      </c>
      <c r="E41" s="139"/>
      <c r="F41" s="139"/>
      <c r="G41" s="139"/>
      <c r="H41" s="139"/>
      <c r="I41" s="139"/>
      <c r="J41" s="139"/>
      <c r="K41" s="139"/>
      <c r="L41" s="139"/>
      <c r="M41" s="139"/>
      <c r="N41" s="139"/>
      <c r="O41" s="139"/>
      <c r="P41" s="139"/>
      <c r="Q41" s="139"/>
      <c r="R41" s="139"/>
      <c r="S41" s="139"/>
      <c r="T41" s="139"/>
    </row>
    <row r="42" spans="1:20">
      <c r="A42" s="76" t="s">
        <v>265</v>
      </c>
      <c r="B42" s="169" t="s">
        <v>256</v>
      </c>
      <c r="D42" s="167">
        <v>0</v>
      </c>
    </row>
    <row r="43" spans="1:20" hidden="1">
      <c r="B43" s="100">
        <f t="shared" ref="B43:B75" ca="1" si="1">SUM($E43:$T43) + COUNTIF($E8:$T8, "#1")*0.01 + COUNTIF($E8:$T8, "#2")*0.0001 + COUNTIF($E8:$T8, "#3")*0.000001</f>
        <v>0</v>
      </c>
      <c r="C43" s="168" t="s">
        <v>13</v>
      </c>
      <c r="D43" s="167">
        <f>IF(team_settings!G2="",0,1)</f>
        <v>1</v>
      </c>
      <c r="E43" s="385">
        <f ca="1">IFERROR(INDEX(INDIRECT($D$4), MATCH(team_lookup!$C43,INDIRECT($D$5),0),
MATCH("*" &amp; E$3 &amp; "*",INDIRECT($D$6),0)+E$149), 0)</f>
        <v>0</v>
      </c>
      <c r="F43" s="385">
        <f ca="1">IFERROR(INDEX(INDIRECT($D$4), MATCH(team_lookup!$C43,INDIRECT($D$5),0),
MATCH("*" &amp; F$3 &amp; "*",INDIRECT($D$6),0)+F$149), 0)</f>
        <v>0</v>
      </c>
      <c r="G43" s="385">
        <f ca="1">IFERROR(INDEX(INDIRECT($D$4), MATCH(team_lookup!$C43,INDIRECT($D$5),0),
MATCH("*" &amp; G$3 &amp; "*",INDIRECT($D$6),0)+G$149), 0)</f>
        <v>0</v>
      </c>
      <c r="H43" s="385">
        <f ca="1">IFERROR(INDEX(INDIRECT($D$4), MATCH(team_lookup!$C43,INDIRECT($D$5),0),
MATCH("*" &amp; H$3 &amp; "*",INDIRECT($D$6),0)+H$149), 0)</f>
        <v>0</v>
      </c>
      <c r="I43" s="385">
        <f ca="1">IFERROR(INDEX(INDIRECT($D$4), MATCH(team_lookup!$C43,INDIRECT($D$5),0),
MATCH("*" &amp; I$3 &amp; "*",INDIRECT($D$6),0)+I$149), 0)</f>
        <v>0</v>
      </c>
      <c r="J43" s="385">
        <f ca="1">IFERROR(INDEX(INDIRECT($D$4), MATCH(team_lookup!$C43,INDIRECT($D$5),0),
MATCH("*" &amp; J$3 &amp; "*",INDIRECT($D$6),0)+J$149), 0)</f>
        <v>0</v>
      </c>
      <c r="K43" s="385">
        <f ca="1">IFERROR(INDEX(INDIRECT($D$4), MATCH(team_lookup!$C43,INDIRECT($D$5),0),
MATCH("*" &amp; K$3 &amp; "*",INDIRECT($D$6),0)+K$149), 0)</f>
        <v>0</v>
      </c>
      <c r="L43" s="385">
        <f ca="1">IFERROR(INDEX(INDIRECT($D$4), MATCH(team_lookup!$C43,INDIRECT($D$5),0),
MATCH("*" &amp; L$3 &amp; "*",INDIRECT($D$6),0)+L$149), 0)</f>
        <v>0</v>
      </c>
      <c r="M43" s="385">
        <f ca="1">IFERROR(INDEX(INDIRECT($D$4), MATCH(team_lookup!$C43,INDIRECT($D$5),0),
MATCH("*" &amp; M$3 &amp; "*",INDIRECT($D$6),0)+M$149), 0)</f>
        <v>0</v>
      </c>
      <c r="N43" s="385">
        <f ca="1">IFERROR(INDEX(INDIRECT($D$4), MATCH(team_lookup!$C43,INDIRECT($D$5),0),
MATCH("*" &amp; N$3 &amp; "*",INDIRECT($D$6),0)+N$149), 0)</f>
        <v>0</v>
      </c>
      <c r="O43" s="385">
        <f ca="1">IFERROR(INDEX(INDIRECT($D$4), MATCH(team_lookup!$C43,INDIRECT($D$5),0),
MATCH("*" &amp; O$3 &amp; "*",INDIRECT($D$6),0)+O$149), 0)</f>
        <v>0</v>
      </c>
      <c r="P43" s="385">
        <f ca="1">IFERROR(INDEX(INDIRECT($D$4), MATCH(team_lookup!$C43,INDIRECT($D$5),0),
MATCH("*" &amp; P$3 &amp; "*",INDIRECT($D$6),0)+P$149), 0)</f>
        <v>0</v>
      </c>
      <c r="Q43" s="385">
        <f ca="1">IFERROR(INDEX(INDIRECT($D$4), MATCH(team_lookup!$C43,INDIRECT($D$5),0),
MATCH("*" &amp; Q$3 &amp; "*",INDIRECT($D$6),0)+Q$149), 0)</f>
        <v>0</v>
      </c>
      <c r="R43" s="385">
        <f ca="1">IFERROR(INDEX(INDIRECT($D$4), MATCH(team_lookup!$C43,INDIRECT($D$5),0),
MATCH("*" &amp; R$3 &amp; "*",INDIRECT($D$6),0)+R$149), 0)</f>
        <v>0</v>
      </c>
      <c r="S43" s="385">
        <f ca="1">IFERROR(INDEX(INDIRECT($D$4), MATCH(team_lookup!$C43,INDIRECT($D$5),0),
MATCH("*" &amp; S$3 &amp; "*",INDIRECT($D$6),0)+S$149), 0)</f>
        <v>0</v>
      </c>
      <c r="T43" s="385">
        <f ca="1">IFERROR(INDEX(INDIRECT($D$4), MATCH(team_lookup!$C43,INDIRECT($D$5),0),
MATCH("*" &amp; T$3 &amp; "*",INDIRECT($D$6),0)+T$149), 0)</f>
        <v>0</v>
      </c>
    </row>
    <row r="44" spans="1:20" hidden="1">
      <c r="A44" s="172"/>
      <c r="B44" s="100">
        <f t="shared" ca="1" si="1"/>
        <v>0</v>
      </c>
      <c r="C44" s="233" t="s">
        <v>456</v>
      </c>
      <c r="D44" s="167">
        <f>IF(team_settings!G3="",0,1)</f>
        <v>1</v>
      </c>
      <c r="E44" s="385">
        <f ca="1">IFERROR(INDEX(INDIRECT($D$4), MATCH(team_lookup!$C44,INDIRECT($D$5),0),
MATCH("*" &amp; E$3 &amp; "*",INDIRECT($D$6),0)+E$149), 0)</f>
        <v>0</v>
      </c>
      <c r="F44" s="385">
        <f ca="1">IFERROR(INDEX(INDIRECT($D$4), MATCH(team_lookup!$C44,INDIRECT($D$5),0),
MATCH("*" &amp; F$3 &amp; "*",INDIRECT($D$6),0)+F$149), 0)</f>
        <v>0</v>
      </c>
      <c r="G44" s="385">
        <f ca="1">IFERROR(INDEX(INDIRECT($D$4), MATCH(team_lookup!$C44,INDIRECT($D$5),0),
MATCH("*" &amp; G$3 &amp; "*",INDIRECT($D$6),0)+G$149), 0)</f>
        <v>0</v>
      </c>
      <c r="H44" s="385">
        <f ca="1">IFERROR(INDEX(INDIRECT($D$4), MATCH(team_lookup!$C44,INDIRECT($D$5),0),
MATCH("*" &amp; H$3 &amp; "*",INDIRECT($D$6),0)+H$149), 0)</f>
        <v>0</v>
      </c>
      <c r="I44" s="385">
        <f ca="1">IFERROR(INDEX(INDIRECT($D$4), MATCH(team_lookup!$C44,INDIRECT($D$5),0),
MATCH("*" &amp; I$3 &amp; "*",INDIRECT($D$6),0)+I$149), 0)</f>
        <v>0</v>
      </c>
      <c r="J44" s="385">
        <f ca="1">IFERROR(INDEX(INDIRECT($D$4), MATCH(team_lookup!$C44,INDIRECT($D$5),0),
MATCH("*" &amp; J$3 &amp; "*",INDIRECT($D$6),0)+J$149), 0)</f>
        <v>0</v>
      </c>
      <c r="K44" s="385">
        <f ca="1">IFERROR(INDEX(INDIRECT($D$4), MATCH(team_lookup!$C44,INDIRECT($D$5),0),
MATCH("*" &amp; K$3 &amp; "*",INDIRECT($D$6),0)+K$149), 0)</f>
        <v>0</v>
      </c>
      <c r="L44" s="385">
        <f ca="1">IFERROR(INDEX(INDIRECT($D$4), MATCH(team_lookup!$C44,INDIRECT($D$5),0),
MATCH("*" &amp; L$3 &amp; "*",INDIRECT($D$6),0)+L$149), 0)</f>
        <v>0</v>
      </c>
      <c r="M44" s="385">
        <f ca="1">IFERROR(INDEX(INDIRECT($D$4), MATCH(team_lookup!$C44,INDIRECT($D$5),0),
MATCH("*" &amp; M$3 &amp; "*",INDIRECT($D$6),0)+M$149), 0)</f>
        <v>0</v>
      </c>
      <c r="N44" s="385">
        <f ca="1">IFERROR(INDEX(INDIRECT($D$4), MATCH(team_lookup!$C44,INDIRECT($D$5),0),
MATCH("*" &amp; N$3 &amp; "*",INDIRECT($D$6),0)+N$149), 0)</f>
        <v>0</v>
      </c>
      <c r="O44" s="385">
        <f ca="1">IFERROR(INDEX(INDIRECT($D$4), MATCH(team_lookup!$C44,INDIRECT($D$5),0),
MATCH("*" &amp; O$3 &amp; "*",INDIRECT($D$6),0)+O$149), 0)</f>
        <v>0</v>
      </c>
      <c r="P44" s="385">
        <f ca="1">IFERROR(INDEX(INDIRECT($D$4), MATCH(team_lookup!$C44,INDIRECT($D$5),0),
MATCH("*" &amp; P$3 &amp; "*",INDIRECT($D$6),0)+P$149), 0)</f>
        <v>0</v>
      </c>
      <c r="Q44" s="385">
        <f ca="1">IFERROR(INDEX(INDIRECT($D$4), MATCH(team_lookup!$C44,INDIRECT($D$5),0),
MATCH("*" &amp; Q$3 &amp; "*",INDIRECT($D$6),0)+Q$149), 0)</f>
        <v>0</v>
      </c>
      <c r="R44" s="385">
        <f ca="1">IFERROR(INDEX(INDIRECT($D$4), MATCH(team_lookup!$C44,INDIRECT($D$5),0),
MATCH("*" &amp; R$3 &amp; "*",INDIRECT($D$6),0)+R$149), 0)</f>
        <v>0</v>
      </c>
      <c r="S44" s="385">
        <f ca="1">IFERROR(INDEX(INDIRECT($D$4), MATCH(team_lookup!$C44,INDIRECT($D$5),0),
MATCH("*" &amp; S$3 &amp; "*",INDIRECT($D$6),0)+S$149), 0)</f>
        <v>0</v>
      </c>
      <c r="T44" s="385">
        <f ca="1">IFERROR(INDEX(INDIRECT($D$4), MATCH(team_lookup!$C44,INDIRECT($D$5),0),
MATCH("*" &amp; T$3 &amp; "*",INDIRECT($D$6),0)+T$149), 0)</f>
        <v>0</v>
      </c>
    </row>
    <row r="45" spans="1:20">
      <c r="A45" s="172"/>
      <c r="B45" s="100">
        <f t="shared" ca="1" si="1"/>
        <v>18</v>
      </c>
      <c r="C45" s="234" t="s">
        <v>457</v>
      </c>
      <c r="D45" s="167">
        <f>IF(team_settings!G4="",0,1)</f>
        <v>0</v>
      </c>
      <c r="E45" s="385">
        <f ca="1">IFERROR(INDEX(INDIRECT($D$4), MATCH(team_lookup!$C45,INDIRECT($D$5),0),
MATCH("*" &amp; E$3 &amp; "*",INDIRECT($D$6),0)+E$149), 0)</f>
        <v>6</v>
      </c>
      <c r="F45" s="385">
        <f ca="1">IFERROR(INDEX(INDIRECT($D$4), MATCH(team_lookup!$C45,INDIRECT($D$5),0),
MATCH("*" &amp; F$3 &amp; "*",INDIRECT($D$6),0)+F$149), 0)</f>
        <v>3</v>
      </c>
      <c r="G45" s="385">
        <f ca="1">IFERROR(INDEX(INDIRECT($D$4), MATCH(team_lookup!$C45,INDIRECT($D$5),0),
MATCH("*" &amp; G$3 &amp; "*",INDIRECT($D$6),0)+G$149), 0)</f>
        <v>9</v>
      </c>
      <c r="H45" s="385">
        <f ca="1">IFERROR(INDEX(INDIRECT($D$4), MATCH(team_lookup!$C45,INDIRECT($D$5),0),
MATCH("*" &amp; H$3 &amp; "*",INDIRECT($D$6),0)+H$149), 0)</f>
        <v>0</v>
      </c>
      <c r="I45" s="385">
        <f ca="1">IFERROR(INDEX(INDIRECT($D$4), MATCH(team_lookup!$C45,INDIRECT($D$5),0),
MATCH("*" &amp; I$3 &amp; "*",INDIRECT($D$6),0)+I$149), 0)</f>
        <v>0</v>
      </c>
      <c r="J45" s="385">
        <f ca="1">IFERROR(INDEX(INDIRECT($D$4), MATCH(team_lookup!$C45,INDIRECT($D$5),0),
MATCH("*" &amp; J$3 &amp; "*",INDIRECT($D$6),0)+J$149), 0)</f>
        <v>0</v>
      </c>
      <c r="K45" s="385">
        <f ca="1">IFERROR(INDEX(INDIRECT($D$4), MATCH(team_lookup!$C45,INDIRECT($D$5),0),
MATCH("*" &amp; K$3 &amp; "*",INDIRECT($D$6),0)+K$149), 0)</f>
        <v>0</v>
      </c>
      <c r="L45" s="385">
        <f ca="1">IFERROR(INDEX(INDIRECT($D$4), MATCH(team_lookup!$C45,INDIRECT($D$5),0),
MATCH("*" &amp; L$3 &amp; "*",INDIRECT($D$6),0)+L$149), 0)</f>
        <v>0</v>
      </c>
      <c r="M45" s="385">
        <f ca="1">IFERROR(INDEX(INDIRECT($D$4), MATCH(team_lookup!$C45,INDIRECT($D$5),0),
MATCH("*" &amp; M$3 &amp; "*",INDIRECT($D$6),0)+M$149), 0)</f>
        <v>0</v>
      </c>
      <c r="N45" s="385">
        <f ca="1">IFERROR(INDEX(INDIRECT($D$4), MATCH(team_lookup!$C45,INDIRECT($D$5),0),
MATCH("*" &amp; N$3 &amp; "*",INDIRECT($D$6),0)+N$149), 0)</f>
        <v>0</v>
      </c>
      <c r="O45" s="385">
        <f ca="1">IFERROR(INDEX(INDIRECT($D$4), MATCH(team_lookup!$C45,INDIRECT($D$5),0),
MATCH("*" &amp; O$3 &amp; "*",INDIRECT($D$6),0)+O$149), 0)</f>
        <v>0</v>
      </c>
      <c r="P45" s="385">
        <f ca="1">IFERROR(INDEX(INDIRECT($D$4), MATCH(team_lookup!$C45,INDIRECT($D$5),0),
MATCH("*" &amp; P$3 &amp; "*",INDIRECT($D$6),0)+P$149), 0)</f>
        <v>0</v>
      </c>
      <c r="Q45" s="385">
        <f ca="1">IFERROR(INDEX(INDIRECT($D$4), MATCH(team_lookup!$C45,INDIRECT($D$5),0),
MATCH("*" &amp; Q$3 &amp; "*",INDIRECT($D$6),0)+Q$149), 0)</f>
        <v>0</v>
      </c>
      <c r="R45" s="385">
        <f ca="1">IFERROR(INDEX(INDIRECT($D$4), MATCH(team_lookup!$C45,INDIRECT($D$5),0),
MATCH("*" &amp; R$3 &amp; "*",INDIRECT($D$6),0)+R$149), 0)</f>
        <v>0</v>
      </c>
      <c r="S45" s="385">
        <f ca="1">IFERROR(INDEX(INDIRECT($D$4), MATCH(team_lookup!$C45,INDIRECT($D$5),0),
MATCH("*" &amp; S$3 &amp; "*",INDIRECT($D$6),0)+S$149), 0)</f>
        <v>0</v>
      </c>
      <c r="T45" s="385">
        <f ca="1">IFERROR(INDEX(INDIRECT($D$4), MATCH(team_lookup!$C45,INDIRECT($D$5),0),
MATCH("*" &amp; T$3 &amp; "*",INDIRECT($D$6),0)+T$149), 0)</f>
        <v>0</v>
      </c>
    </row>
    <row r="46" spans="1:20" hidden="1">
      <c r="A46" s="172"/>
      <c r="B46" s="100">
        <f t="shared" ca="1" si="1"/>
        <v>0</v>
      </c>
      <c r="C46" s="140" t="s">
        <v>11</v>
      </c>
      <c r="D46" s="167">
        <f>IF(team_settings!G5="",0,1)</f>
        <v>1</v>
      </c>
      <c r="E46" s="385">
        <f ca="1">IFERROR(INDEX(INDIRECT($D$4), MATCH(team_lookup!$C46,INDIRECT($D$5),0),
MATCH("*" &amp; E$3 &amp; "*",INDIRECT($D$6),0)+E$149), 0)</f>
        <v>0</v>
      </c>
      <c r="F46" s="385">
        <f ca="1">IFERROR(INDEX(INDIRECT($D$4), MATCH(team_lookup!$C46,INDIRECT($D$5),0),
MATCH("*" &amp; F$3 &amp; "*",INDIRECT($D$6),0)+F$149), 0)</f>
        <v>0</v>
      </c>
      <c r="G46" s="385">
        <f ca="1">IFERROR(INDEX(INDIRECT($D$4), MATCH(team_lookup!$C46,INDIRECT($D$5),0),
MATCH("*" &amp; G$3 &amp; "*",INDIRECT($D$6),0)+G$149), 0)</f>
        <v>0</v>
      </c>
      <c r="H46" s="385">
        <f ca="1">IFERROR(INDEX(INDIRECT($D$4), MATCH(team_lookup!$C46,INDIRECT($D$5),0),
MATCH("*" &amp; H$3 &amp; "*",INDIRECT($D$6),0)+H$149), 0)</f>
        <v>0</v>
      </c>
      <c r="I46" s="385">
        <f ca="1">IFERROR(INDEX(INDIRECT($D$4), MATCH(team_lookup!$C46,INDIRECT($D$5),0),
MATCH("*" &amp; I$3 &amp; "*",INDIRECT($D$6),0)+I$149), 0)</f>
        <v>0</v>
      </c>
      <c r="J46" s="385">
        <f ca="1">IFERROR(INDEX(INDIRECT($D$4), MATCH(team_lookup!$C46,INDIRECT($D$5),0),
MATCH("*" &amp; J$3 &amp; "*",INDIRECT($D$6),0)+J$149), 0)</f>
        <v>0</v>
      </c>
      <c r="K46" s="385">
        <f ca="1">IFERROR(INDEX(INDIRECT($D$4), MATCH(team_lookup!$C46,INDIRECT($D$5),0),
MATCH("*" &amp; K$3 &amp; "*",INDIRECT($D$6),0)+K$149), 0)</f>
        <v>0</v>
      </c>
      <c r="L46" s="385">
        <f ca="1">IFERROR(INDEX(INDIRECT($D$4), MATCH(team_lookup!$C46,INDIRECT($D$5),0),
MATCH("*" &amp; L$3 &amp; "*",INDIRECT($D$6),0)+L$149), 0)</f>
        <v>0</v>
      </c>
      <c r="M46" s="385">
        <f ca="1">IFERROR(INDEX(INDIRECT($D$4), MATCH(team_lookup!$C46,INDIRECT($D$5),0),
MATCH("*" &amp; M$3 &amp; "*",INDIRECT($D$6),0)+M$149), 0)</f>
        <v>0</v>
      </c>
      <c r="N46" s="385">
        <f ca="1">IFERROR(INDEX(INDIRECT($D$4), MATCH(team_lookup!$C46,INDIRECT($D$5),0),
MATCH("*" &amp; N$3 &amp; "*",INDIRECT($D$6),0)+N$149), 0)</f>
        <v>0</v>
      </c>
      <c r="O46" s="385">
        <f ca="1">IFERROR(INDEX(INDIRECT($D$4), MATCH(team_lookup!$C46,INDIRECT($D$5),0),
MATCH("*" &amp; O$3 &amp; "*",INDIRECT($D$6),0)+O$149), 0)</f>
        <v>0</v>
      </c>
      <c r="P46" s="385">
        <f ca="1">IFERROR(INDEX(INDIRECT($D$4), MATCH(team_lookup!$C46,INDIRECT($D$5),0),
MATCH("*" &amp; P$3 &amp; "*",INDIRECT($D$6),0)+P$149), 0)</f>
        <v>0</v>
      </c>
      <c r="Q46" s="385">
        <f ca="1">IFERROR(INDEX(INDIRECT($D$4), MATCH(team_lookup!$C46,INDIRECT($D$5),0),
MATCH("*" &amp; Q$3 &amp; "*",INDIRECT($D$6),0)+Q$149), 0)</f>
        <v>0</v>
      </c>
      <c r="R46" s="385">
        <f ca="1">IFERROR(INDEX(INDIRECT($D$4), MATCH(team_lookup!$C46,INDIRECT($D$5),0),
MATCH("*" &amp; R$3 &amp; "*",INDIRECT($D$6),0)+R$149), 0)</f>
        <v>0</v>
      </c>
      <c r="S46" s="385">
        <f ca="1">IFERROR(INDEX(INDIRECT($D$4), MATCH(team_lookup!$C46,INDIRECT($D$5),0),
MATCH("*" &amp; S$3 &amp; "*",INDIRECT($D$6),0)+S$149), 0)</f>
        <v>0</v>
      </c>
      <c r="T46" s="385">
        <f ca="1">IFERROR(INDEX(INDIRECT($D$4), MATCH(team_lookup!$C46,INDIRECT($D$5),0),
MATCH("*" &amp; T$3 &amp; "*",INDIRECT($D$6),0)+T$149), 0)</f>
        <v>0</v>
      </c>
    </row>
    <row r="47" spans="1:20" hidden="1">
      <c r="A47" s="172"/>
      <c r="B47" s="100">
        <f t="shared" ca="1" si="1"/>
        <v>0</v>
      </c>
      <c r="C47" s="141" t="s">
        <v>12</v>
      </c>
      <c r="D47" s="167">
        <f>IF(team_settings!G6="",0,1)</f>
        <v>1</v>
      </c>
      <c r="E47" s="385">
        <f ca="1">IFERROR(INDEX(INDIRECT($D$4), MATCH(team_lookup!$C47,INDIRECT($D$5),0),
MATCH("*" &amp; E$3 &amp; "*",INDIRECT($D$6),0)+E$149), 0)</f>
        <v>0</v>
      </c>
      <c r="F47" s="385">
        <f ca="1">IFERROR(INDEX(INDIRECT($D$4), MATCH(team_lookup!$C47,INDIRECT($D$5),0),
MATCH("*" &amp; F$3 &amp; "*",INDIRECT($D$6),0)+F$149), 0)</f>
        <v>0</v>
      </c>
      <c r="G47" s="385">
        <f ca="1">IFERROR(INDEX(INDIRECT($D$4), MATCH(team_lookup!$C47,INDIRECT($D$5),0),
MATCH("*" &amp; G$3 &amp; "*",INDIRECT($D$6),0)+G$149), 0)</f>
        <v>0</v>
      </c>
      <c r="H47" s="385">
        <f ca="1">IFERROR(INDEX(INDIRECT($D$4), MATCH(team_lookup!$C47,INDIRECT($D$5),0),
MATCH("*" &amp; H$3 &amp; "*",INDIRECT($D$6),0)+H$149), 0)</f>
        <v>0</v>
      </c>
      <c r="I47" s="385">
        <f ca="1">IFERROR(INDEX(INDIRECT($D$4), MATCH(team_lookup!$C47,INDIRECT($D$5),0),
MATCH("*" &amp; I$3 &amp; "*",INDIRECT($D$6),0)+I$149), 0)</f>
        <v>0</v>
      </c>
      <c r="J47" s="385">
        <f ca="1">IFERROR(INDEX(INDIRECT($D$4), MATCH(team_lookup!$C47,INDIRECT($D$5),0),
MATCH("*" &amp; J$3 &amp; "*",INDIRECT($D$6),0)+J$149), 0)</f>
        <v>0</v>
      </c>
      <c r="K47" s="385">
        <f ca="1">IFERROR(INDEX(INDIRECT($D$4), MATCH(team_lookup!$C47,INDIRECT($D$5),0),
MATCH("*" &amp; K$3 &amp; "*",INDIRECT($D$6),0)+K$149), 0)</f>
        <v>0</v>
      </c>
      <c r="L47" s="385">
        <f ca="1">IFERROR(INDEX(INDIRECT($D$4), MATCH(team_lookup!$C47,INDIRECT($D$5),0),
MATCH("*" &amp; L$3 &amp; "*",INDIRECT($D$6),0)+L$149), 0)</f>
        <v>0</v>
      </c>
      <c r="M47" s="385">
        <f ca="1">IFERROR(INDEX(INDIRECT($D$4), MATCH(team_lookup!$C47,INDIRECT($D$5),0),
MATCH("*" &amp; M$3 &amp; "*",INDIRECT($D$6),0)+M$149), 0)</f>
        <v>0</v>
      </c>
      <c r="N47" s="385">
        <f ca="1">IFERROR(INDEX(INDIRECT($D$4), MATCH(team_lookup!$C47,INDIRECT($D$5),0),
MATCH("*" &amp; N$3 &amp; "*",INDIRECT($D$6),0)+N$149), 0)</f>
        <v>0</v>
      </c>
      <c r="O47" s="385">
        <f ca="1">IFERROR(INDEX(INDIRECT($D$4), MATCH(team_lookup!$C47,INDIRECT($D$5),0),
MATCH("*" &amp; O$3 &amp; "*",INDIRECT($D$6),0)+O$149), 0)</f>
        <v>0</v>
      </c>
      <c r="P47" s="385">
        <f ca="1">IFERROR(INDEX(INDIRECT($D$4), MATCH(team_lookup!$C47,INDIRECT($D$5),0),
MATCH("*" &amp; P$3 &amp; "*",INDIRECT($D$6),0)+P$149), 0)</f>
        <v>0</v>
      </c>
      <c r="Q47" s="385">
        <f ca="1">IFERROR(INDEX(INDIRECT($D$4), MATCH(team_lookup!$C47,INDIRECT($D$5),0),
MATCH("*" &amp; Q$3 &amp; "*",INDIRECT($D$6),0)+Q$149), 0)</f>
        <v>0</v>
      </c>
      <c r="R47" s="385">
        <f ca="1">IFERROR(INDEX(INDIRECT($D$4), MATCH(team_lookup!$C47,INDIRECT($D$5),0),
MATCH("*" &amp; R$3 &amp; "*",INDIRECT($D$6),0)+R$149), 0)</f>
        <v>0</v>
      </c>
      <c r="S47" s="385">
        <f ca="1">IFERROR(INDEX(INDIRECT($D$4), MATCH(team_lookup!$C47,INDIRECT($D$5),0),
MATCH("*" &amp; S$3 &amp; "*",INDIRECT($D$6),0)+S$149), 0)</f>
        <v>0</v>
      </c>
      <c r="T47" s="385">
        <f ca="1">IFERROR(INDEX(INDIRECT($D$4), MATCH(team_lookup!$C47,INDIRECT($D$5),0),
MATCH("*" &amp; T$3 &amp; "*",INDIRECT($D$6),0)+T$149), 0)</f>
        <v>0</v>
      </c>
    </row>
    <row r="48" spans="1:20" hidden="1">
      <c r="A48" s="172"/>
      <c r="B48" s="100">
        <f t="shared" ca="1" si="1"/>
        <v>0</v>
      </c>
      <c r="C48" s="142" t="s">
        <v>17</v>
      </c>
      <c r="D48" s="167">
        <f>IF(team_settings!G7="",0,1)</f>
        <v>1</v>
      </c>
      <c r="E48" s="385">
        <f ca="1">IFERROR(INDEX(INDIRECT($D$4), MATCH(team_lookup!$C48,INDIRECT($D$5),0),
MATCH("*" &amp; E$3 &amp; "*",INDIRECT($D$6),0)+E$149), 0)</f>
        <v>0</v>
      </c>
      <c r="F48" s="385">
        <f ca="1">IFERROR(INDEX(INDIRECT($D$4), MATCH(team_lookup!$C48,INDIRECT($D$5),0),
MATCH("*" &amp; F$3 &amp; "*",INDIRECT($D$6),0)+F$149), 0)</f>
        <v>0</v>
      </c>
      <c r="G48" s="385">
        <f ca="1">IFERROR(INDEX(INDIRECT($D$4), MATCH(team_lookup!$C48,INDIRECT($D$5),0),
MATCH("*" &amp; G$3 &amp; "*",INDIRECT($D$6),0)+G$149), 0)</f>
        <v>0</v>
      </c>
      <c r="H48" s="385">
        <f ca="1">IFERROR(INDEX(INDIRECT($D$4), MATCH(team_lookup!$C48,INDIRECT($D$5),0),
MATCH("*" &amp; H$3 &amp; "*",INDIRECT($D$6),0)+H$149), 0)</f>
        <v>0</v>
      </c>
      <c r="I48" s="385">
        <f ca="1">IFERROR(INDEX(INDIRECT($D$4), MATCH(team_lookup!$C48,INDIRECT($D$5),0),
MATCH("*" &amp; I$3 &amp; "*",INDIRECT($D$6),0)+I$149), 0)</f>
        <v>0</v>
      </c>
      <c r="J48" s="385">
        <f ca="1">IFERROR(INDEX(INDIRECT($D$4), MATCH(team_lookup!$C48,INDIRECT($D$5),0),
MATCH("*" &amp; J$3 &amp; "*",INDIRECT($D$6),0)+J$149), 0)</f>
        <v>0</v>
      </c>
      <c r="K48" s="385">
        <f ca="1">IFERROR(INDEX(INDIRECT($D$4), MATCH(team_lookup!$C48,INDIRECT($D$5),0),
MATCH("*" &amp; K$3 &amp; "*",INDIRECT($D$6),0)+K$149), 0)</f>
        <v>0</v>
      </c>
      <c r="L48" s="385">
        <f ca="1">IFERROR(INDEX(INDIRECT($D$4), MATCH(team_lookup!$C48,INDIRECT($D$5),0),
MATCH("*" &amp; L$3 &amp; "*",INDIRECT($D$6),0)+L$149), 0)</f>
        <v>0</v>
      </c>
      <c r="M48" s="385">
        <f ca="1">IFERROR(INDEX(INDIRECT($D$4), MATCH(team_lookup!$C48,INDIRECT($D$5),0),
MATCH("*" &amp; M$3 &amp; "*",INDIRECT($D$6),0)+M$149), 0)</f>
        <v>0</v>
      </c>
      <c r="N48" s="385">
        <f ca="1">IFERROR(INDEX(INDIRECT($D$4), MATCH(team_lookup!$C48,INDIRECT($D$5),0),
MATCH("*" &amp; N$3 &amp; "*",INDIRECT($D$6),0)+N$149), 0)</f>
        <v>0</v>
      </c>
      <c r="O48" s="385">
        <f ca="1">IFERROR(INDEX(INDIRECT($D$4), MATCH(team_lookup!$C48,INDIRECT($D$5),0),
MATCH("*" &amp; O$3 &amp; "*",INDIRECT($D$6),0)+O$149), 0)</f>
        <v>0</v>
      </c>
      <c r="P48" s="385">
        <f ca="1">IFERROR(INDEX(INDIRECT($D$4), MATCH(team_lookup!$C48,INDIRECT($D$5),0),
MATCH("*" &amp; P$3 &amp; "*",INDIRECT($D$6),0)+P$149), 0)</f>
        <v>0</v>
      </c>
      <c r="Q48" s="385">
        <f ca="1">IFERROR(INDEX(INDIRECT($D$4), MATCH(team_lookup!$C48,INDIRECT($D$5),0),
MATCH("*" &amp; Q$3 &amp; "*",INDIRECT($D$6),0)+Q$149), 0)</f>
        <v>0</v>
      </c>
      <c r="R48" s="385">
        <f ca="1">IFERROR(INDEX(INDIRECT($D$4), MATCH(team_lookup!$C48,INDIRECT($D$5),0),
MATCH("*" &amp; R$3 &amp; "*",INDIRECT($D$6),0)+R$149), 0)</f>
        <v>0</v>
      </c>
      <c r="S48" s="385">
        <f ca="1">IFERROR(INDEX(INDIRECT($D$4), MATCH(team_lookup!$C48,INDIRECT($D$5),0),
MATCH("*" &amp; S$3 &amp; "*",INDIRECT($D$6),0)+S$149), 0)</f>
        <v>0</v>
      </c>
      <c r="T48" s="385">
        <f ca="1">IFERROR(INDEX(INDIRECT($D$4), MATCH(team_lookup!$C48,INDIRECT($D$5),0),
MATCH("*" &amp; T$3 &amp; "*",INDIRECT($D$6),0)+T$149), 0)</f>
        <v>0</v>
      </c>
    </row>
    <row r="49" spans="1:20" hidden="1">
      <c r="A49" s="172"/>
      <c r="B49" s="100">
        <f t="shared" ca="1" si="1"/>
        <v>0</v>
      </c>
      <c r="C49" s="235" t="s">
        <v>458</v>
      </c>
      <c r="D49" s="167">
        <f>IF(team_settings!G8="",0,1)</f>
        <v>1</v>
      </c>
      <c r="E49" s="385">
        <f ca="1">IFERROR(INDEX(INDIRECT($D$4), MATCH(team_lookup!$C49,INDIRECT($D$5),0),
MATCH("*" &amp; E$3 &amp; "*",INDIRECT($D$6),0)+E$149), 0)</f>
        <v>0</v>
      </c>
      <c r="F49" s="385">
        <f ca="1">IFERROR(INDEX(INDIRECT($D$4), MATCH(team_lookup!$C49,INDIRECT($D$5),0),
MATCH("*" &amp; F$3 &amp; "*",INDIRECT($D$6),0)+F$149), 0)</f>
        <v>0</v>
      </c>
      <c r="G49" s="385">
        <f ca="1">IFERROR(INDEX(INDIRECT($D$4), MATCH(team_lookup!$C49,INDIRECT($D$5),0),
MATCH("*" &amp; G$3 &amp; "*",INDIRECT($D$6),0)+G$149), 0)</f>
        <v>0</v>
      </c>
      <c r="H49" s="385">
        <f ca="1">IFERROR(INDEX(INDIRECT($D$4), MATCH(team_lookup!$C49,INDIRECT($D$5),0),
MATCH("*" &amp; H$3 &amp; "*",INDIRECT($D$6),0)+H$149), 0)</f>
        <v>0</v>
      </c>
      <c r="I49" s="385">
        <f ca="1">IFERROR(INDEX(INDIRECT($D$4), MATCH(team_lookup!$C49,INDIRECT($D$5),0),
MATCH("*" &amp; I$3 &amp; "*",INDIRECT($D$6),0)+I$149), 0)</f>
        <v>0</v>
      </c>
      <c r="J49" s="385">
        <f ca="1">IFERROR(INDEX(INDIRECT($D$4), MATCH(team_lookup!$C49,INDIRECT($D$5),0),
MATCH("*" &amp; J$3 &amp; "*",INDIRECT($D$6),0)+J$149), 0)</f>
        <v>0</v>
      </c>
      <c r="K49" s="385">
        <f ca="1">IFERROR(INDEX(INDIRECT($D$4), MATCH(team_lookup!$C49,INDIRECT($D$5),0),
MATCH("*" &amp; K$3 &amp; "*",INDIRECT($D$6),0)+K$149), 0)</f>
        <v>0</v>
      </c>
      <c r="L49" s="385">
        <f ca="1">IFERROR(INDEX(INDIRECT($D$4), MATCH(team_lookup!$C49,INDIRECT($D$5),0),
MATCH("*" &amp; L$3 &amp; "*",INDIRECT($D$6),0)+L$149), 0)</f>
        <v>0</v>
      </c>
      <c r="M49" s="385">
        <f ca="1">IFERROR(INDEX(INDIRECT($D$4), MATCH(team_lookup!$C49,INDIRECT($D$5),0),
MATCH("*" &amp; M$3 &amp; "*",INDIRECT($D$6),0)+M$149), 0)</f>
        <v>0</v>
      </c>
      <c r="N49" s="385">
        <f ca="1">IFERROR(INDEX(INDIRECT($D$4), MATCH(team_lookup!$C49,INDIRECT($D$5),0),
MATCH("*" &amp; N$3 &amp; "*",INDIRECT($D$6),0)+N$149), 0)</f>
        <v>0</v>
      </c>
      <c r="O49" s="385">
        <f ca="1">IFERROR(INDEX(INDIRECT($D$4), MATCH(team_lookup!$C49,INDIRECT($D$5),0),
MATCH("*" &amp; O$3 &amp; "*",INDIRECT($D$6),0)+O$149), 0)</f>
        <v>0</v>
      </c>
      <c r="P49" s="385">
        <f ca="1">IFERROR(INDEX(INDIRECT($D$4), MATCH(team_lookup!$C49,INDIRECT($D$5),0),
MATCH("*" &amp; P$3 &amp; "*",INDIRECT($D$6),0)+P$149), 0)</f>
        <v>0</v>
      </c>
      <c r="Q49" s="385">
        <f ca="1">IFERROR(INDEX(INDIRECT($D$4), MATCH(team_lookup!$C49,INDIRECT($D$5),0),
MATCH("*" &amp; Q$3 &amp; "*",INDIRECT($D$6),0)+Q$149), 0)</f>
        <v>0</v>
      </c>
      <c r="R49" s="385">
        <f ca="1">IFERROR(INDEX(INDIRECT($D$4), MATCH(team_lookup!$C49,INDIRECT($D$5),0),
MATCH("*" &amp; R$3 &amp; "*",INDIRECT($D$6),0)+R$149), 0)</f>
        <v>0</v>
      </c>
      <c r="S49" s="385">
        <f ca="1">IFERROR(INDEX(INDIRECT($D$4), MATCH(team_lookup!$C49,INDIRECT($D$5),0),
MATCH("*" &amp; S$3 &amp; "*",INDIRECT($D$6),0)+S$149), 0)</f>
        <v>0</v>
      </c>
      <c r="T49" s="385">
        <f ca="1">IFERROR(INDEX(INDIRECT($D$4), MATCH(team_lookup!$C49,INDIRECT($D$5),0),
MATCH("*" &amp; T$3 &amp; "*",INDIRECT($D$6),0)+T$149), 0)</f>
        <v>0</v>
      </c>
    </row>
    <row r="50" spans="1:20" hidden="1">
      <c r="A50" s="172"/>
      <c r="B50" s="100">
        <f t="shared" ca="1" si="1"/>
        <v>0</v>
      </c>
      <c r="C50" s="242" t="s">
        <v>461</v>
      </c>
      <c r="D50" s="167">
        <f>IF(team_settings!G9="",0,1)</f>
        <v>1</v>
      </c>
      <c r="E50" s="385">
        <f ca="1">IFERROR(INDEX(INDIRECT($D$4), MATCH(team_lookup!$C50,INDIRECT($D$5),0),
MATCH("*" &amp; E$3 &amp; "*",INDIRECT($D$6),0)+E$149), 0)</f>
        <v>0</v>
      </c>
      <c r="F50" s="385">
        <f ca="1">IFERROR(INDEX(INDIRECT($D$4), MATCH(team_lookup!$C50,INDIRECT($D$5),0),
MATCH("*" &amp; F$3 &amp; "*",INDIRECT($D$6),0)+F$149), 0)</f>
        <v>0</v>
      </c>
      <c r="G50" s="385">
        <f ca="1">IFERROR(INDEX(INDIRECT($D$4), MATCH(team_lookup!$C50,INDIRECT($D$5),0),
MATCH("*" &amp; G$3 &amp; "*",INDIRECT($D$6),0)+G$149), 0)</f>
        <v>0</v>
      </c>
      <c r="H50" s="385">
        <f ca="1">IFERROR(INDEX(INDIRECT($D$4), MATCH(team_lookup!$C50,INDIRECT($D$5),0),
MATCH("*" &amp; H$3 &amp; "*",INDIRECT($D$6),0)+H$149), 0)</f>
        <v>0</v>
      </c>
      <c r="I50" s="385">
        <f ca="1">IFERROR(INDEX(INDIRECT($D$4), MATCH(team_lookup!$C50,INDIRECT($D$5),0),
MATCH("*" &amp; I$3 &amp; "*",INDIRECT($D$6),0)+I$149), 0)</f>
        <v>0</v>
      </c>
      <c r="J50" s="385">
        <f ca="1">IFERROR(INDEX(INDIRECT($D$4), MATCH(team_lookup!$C50,INDIRECT($D$5),0),
MATCH("*" &amp; J$3 &amp; "*",INDIRECT($D$6),0)+J$149), 0)</f>
        <v>0</v>
      </c>
      <c r="K50" s="385">
        <f ca="1">IFERROR(INDEX(INDIRECT($D$4), MATCH(team_lookup!$C50,INDIRECT($D$5),0),
MATCH("*" &amp; K$3 &amp; "*",INDIRECT($D$6),0)+K$149), 0)</f>
        <v>0</v>
      </c>
      <c r="L50" s="385">
        <f ca="1">IFERROR(INDEX(INDIRECT($D$4), MATCH(team_lookup!$C50,INDIRECT($D$5),0),
MATCH("*" &amp; L$3 &amp; "*",INDIRECT($D$6),0)+L$149), 0)</f>
        <v>0</v>
      </c>
      <c r="M50" s="385">
        <f ca="1">IFERROR(INDEX(INDIRECT($D$4), MATCH(team_lookup!$C50,INDIRECT($D$5),0),
MATCH("*" &amp; M$3 &amp; "*",INDIRECT($D$6),0)+M$149), 0)</f>
        <v>0</v>
      </c>
      <c r="N50" s="385">
        <f ca="1">IFERROR(INDEX(INDIRECT($D$4), MATCH(team_lookup!$C50,INDIRECT($D$5),0),
MATCH("*" &amp; N$3 &amp; "*",INDIRECT($D$6),0)+N$149), 0)</f>
        <v>0</v>
      </c>
      <c r="O50" s="385">
        <f ca="1">IFERROR(INDEX(INDIRECT($D$4), MATCH(team_lookup!$C50,INDIRECT($D$5),0),
MATCH("*" &amp; O$3 &amp; "*",INDIRECT($D$6),0)+O$149), 0)</f>
        <v>0</v>
      </c>
      <c r="P50" s="385">
        <f ca="1">IFERROR(INDEX(INDIRECT($D$4), MATCH(team_lookup!$C50,INDIRECT($D$5),0),
MATCH("*" &amp; P$3 &amp; "*",INDIRECT($D$6),0)+P$149), 0)</f>
        <v>0</v>
      </c>
      <c r="Q50" s="385">
        <f ca="1">IFERROR(INDEX(INDIRECT($D$4), MATCH(team_lookup!$C50,INDIRECT($D$5),0),
MATCH("*" &amp; Q$3 &amp; "*",INDIRECT($D$6),0)+Q$149), 0)</f>
        <v>0</v>
      </c>
      <c r="R50" s="385">
        <f ca="1">IFERROR(INDEX(INDIRECT($D$4), MATCH(team_lookup!$C50,INDIRECT($D$5),0),
MATCH("*" &amp; R$3 &amp; "*",INDIRECT($D$6),0)+R$149), 0)</f>
        <v>0</v>
      </c>
      <c r="S50" s="385">
        <f ca="1">IFERROR(INDEX(INDIRECT($D$4), MATCH(team_lookup!$C50,INDIRECT($D$5),0),
MATCH("*" &amp; S$3 &amp; "*",INDIRECT($D$6),0)+S$149), 0)</f>
        <v>0</v>
      </c>
      <c r="T50" s="385">
        <f ca="1">IFERROR(INDEX(INDIRECT($D$4), MATCH(team_lookup!$C50,INDIRECT($D$5),0),
MATCH("*" &amp; T$3 &amp; "*",INDIRECT($D$6),0)+T$149), 0)</f>
        <v>0</v>
      </c>
    </row>
    <row r="51" spans="1:20" hidden="1">
      <c r="A51" s="172"/>
      <c r="B51" s="100">
        <f t="shared" ca="1" si="1"/>
        <v>0</v>
      </c>
      <c r="C51" s="143" t="s">
        <v>14</v>
      </c>
      <c r="D51" s="167">
        <f>IF(team_settings!G10="",0,1)</f>
        <v>1</v>
      </c>
      <c r="E51" s="385">
        <f ca="1">IFERROR(INDEX(INDIRECT($D$4), MATCH(team_lookup!$C51,INDIRECT($D$5),0),
MATCH("*" &amp; E$3 &amp; "*",INDIRECT($D$6),0)+E$149), 0)</f>
        <v>0</v>
      </c>
      <c r="F51" s="385">
        <f ca="1">IFERROR(INDEX(INDIRECT($D$4), MATCH(team_lookup!$C51,INDIRECT($D$5),0),
MATCH("*" &amp; F$3 &amp; "*",INDIRECT($D$6),0)+F$149), 0)</f>
        <v>0</v>
      </c>
      <c r="G51" s="385">
        <f ca="1">IFERROR(INDEX(INDIRECT($D$4), MATCH(team_lookup!$C51,INDIRECT($D$5),0),
MATCH("*" &amp; G$3 &amp; "*",INDIRECT($D$6),0)+G$149), 0)</f>
        <v>0</v>
      </c>
      <c r="H51" s="385">
        <f ca="1">IFERROR(INDEX(INDIRECT($D$4), MATCH(team_lookup!$C51,INDIRECT($D$5),0),
MATCH("*" &amp; H$3 &amp; "*",INDIRECT($D$6),0)+H$149), 0)</f>
        <v>0</v>
      </c>
      <c r="I51" s="385">
        <f ca="1">IFERROR(INDEX(INDIRECT($D$4), MATCH(team_lookup!$C51,INDIRECT($D$5),0),
MATCH("*" &amp; I$3 &amp; "*",INDIRECT($D$6),0)+I$149), 0)</f>
        <v>0</v>
      </c>
      <c r="J51" s="385">
        <f ca="1">IFERROR(INDEX(INDIRECT($D$4), MATCH(team_lookup!$C51,INDIRECT($D$5),0),
MATCH("*" &amp; J$3 &amp; "*",INDIRECT($D$6),0)+J$149), 0)</f>
        <v>0</v>
      </c>
      <c r="K51" s="385">
        <f ca="1">IFERROR(INDEX(INDIRECT($D$4), MATCH(team_lookup!$C51,INDIRECT($D$5),0),
MATCH("*" &amp; K$3 &amp; "*",INDIRECT($D$6),0)+K$149), 0)</f>
        <v>0</v>
      </c>
      <c r="L51" s="385">
        <f ca="1">IFERROR(INDEX(INDIRECT($D$4), MATCH(team_lookup!$C51,INDIRECT($D$5),0),
MATCH("*" &amp; L$3 &amp; "*",INDIRECT($D$6),0)+L$149), 0)</f>
        <v>0</v>
      </c>
      <c r="M51" s="385">
        <f ca="1">IFERROR(INDEX(INDIRECT($D$4), MATCH(team_lookup!$C51,INDIRECT($D$5),0),
MATCH("*" &amp; M$3 &amp; "*",INDIRECT($D$6),0)+M$149), 0)</f>
        <v>0</v>
      </c>
      <c r="N51" s="385">
        <f ca="1">IFERROR(INDEX(INDIRECT($D$4), MATCH(team_lookup!$C51,INDIRECT($D$5),0),
MATCH("*" &amp; N$3 &amp; "*",INDIRECT($D$6),0)+N$149), 0)</f>
        <v>0</v>
      </c>
      <c r="O51" s="385">
        <f ca="1">IFERROR(INDEX(INDIRECT($D$4), MATCH(team_lookup!$C51,INDIRECT($D$5),0),
MATCH("*" &amp; O$3 &amp; "*",INDIRECT($D$6),0)+O$149), 0)</f>
        <v>0</v>
      </c>
      <c r="P51" s="385">
        <f ca="1">IFERROR(INDEX(INDIRECT($D$4), MATCH(team_lookup!$C51,INDIRECT($D$5),0),
MATCH("*" &amp; P$3 &amp; "*",INDIRECT($D$6),0)+P$149), 0)</f>
        <v>0</v>
      </c>
      <c r="Q51" s="385">
        <f ca="1">IFERROR(INDEX(INDIRECT($D$4), MATCH(team_lookup!$C51,INDIRECT($D$5),0),
MATCH("*" &amp; Q$3 &amp; "*",INDIRECT($D$6),0)+Q$149), 0)</f>
        <v>0</v>
      </c>
      <c r="R51" s="385">
        <f ca="1">IFERROR(INDEX(INDIRECT($D$4), MATCH(team_lookup!$C51,INDIRECT($D$5),0),
MATCH("*" &amp; R$3 &amp; "*",INDIRECT($D$6),0)+R$149), 0)</f>
        <v>0</v>
      </c>
      <c r="S51" s="385">
        <f ca="1">IFERROR(INDEX(INDIRECT($D$4), MATCH(team_lookup!$C51,INDIRECT($D$5),0),
MATCH("*" &amp; S$3 &amp; "*",INDIRECT($D$6),0)+S$149), 0)</f>
        <v>0</v>
      </c>
      <c r="T51" s="385">
        <f ca="1">IFERROR(INDEX(INDIRECT($D$4), MATCH(team_lookup!$C51,INDIRECT($D$5),0),
MATCH("*" &amp; T$3 &amp; "*",INDIRECT($D$6),0)+T$149), 0)</f>
        <v>0</v>
      </c>
    </row>
    <row r="52" spans="1:20" hidden="1">
      <c r="A52" s="172"/>
      <c r="B52" s="100">
        <f t="shared" ca="1" si="1"/>
        <v>0</v>
      </c>
      <c r="C52" s="144" t="s">
        <v>15</v>
      </c>
      <c r="D52" s="167">
        <f>IF(team_settings!G11="",0,1)</f>
        <v>1</v>
      </c>
      <c r="E52" s="385">
        <f ca="1">IFERROR(INDEX(INDIRECT($D$4), MATCH(team_lookup!$C52,INDIRECT($D$5),0),
MATCH("*" &amp; E$3 &amp; "*",INDIRECT($D$6),0)+E$149), 0)</f>
        <v>0</v>
      </c>
      <c r="F52" s="385">
        <f ca="1">IFERROR(INDEX(INDIRECT($D$4), MATCH(team_lookup!$C52,INDIRECT($D$5),0),
MATCH("*" &amp; F$3 &amp; "*",INDIRECT($D$6),0)+F$149), 0)</f>
        <v>0</v>
      </c>
      <c r="G52" s="385">
        <f ca="1">IFERROR(INDEX(INDIRECT($D$4), MATCH(team_lookup!$C52,INDIRECT($D$5),0),
MATCH("*" &amp; G$3 &amp; "*",INDIRECT($D$6),0)+G$149), 0)</f>
        <v>0</v>
      </c>
      <c r="H52" s="385">
        <f ca="1">IFERROR(INDEX(INDIRECT($D$4), MATCH(team_lookup!$C52,INDIRECT($D$5),0),
MATCH("*" &amp; H$3 &amp; "*",INDIRECT($D$6),0)+H$149), 0)</f>
        <v>0</v>
      </c>
      <c r="I52" s="385">
        <f ca="1">IFERROR(INDEX(INDIRECT($D$4), MATCH(team_lookup!$C52,INDIRECT($D$5),0),
MATCH("*" &amp; I$3 &amp; "*",INDIRECT($D$6),0)+I$149), 0)</f>
        <v>0</v>
      </c>
      <c r="J52" s="385">
        <f ca="1">IFERROR(INDEX(INDIRECT($D$4), MATCH(team_lookup!$C52,INDIRECT($D$5),0),
MATCH("*" &amp; J$3 &amp; "*",INDIRECT($D$6),0)+J$149), 0)</f>
        <v>0</v>
      </c>
      <c r="K52" s="385">
        <f ca="1">IFERROR(INDEX(INDIRECT($D$4), MATCH(team_lookup!$C52,INDIRECT($D$5),0),
MATCH("*" &amp; K$3 &amp; "*",INDIRECT($D$6),0)+K$149), 0)</f>
        <v>0</v>
      </c>
      <c r="L52" s="385">
        <f ca="1">IFERROR(INDEX(INDIRECT($D$4), MATCH(team_lookup!$C52,INDIRECT($D$5),0),
MATCH("*" &amp; L$3 &amp; "*",INDIRECT($D$6),0)+L$149), 0)</f>
        <v>0</v>
      </c>
      <c r="M52" s="385">
        <f ca="1">IFERROR(INDEX(INDIRECT($D$4), MATCH(team_lookup!$C52,INDIRECT($D$5),0),
MATCH("*" &amp; M$3 &amp; "*",INDIRECT($D$6),0)+M$149), 0)</f>
        <v>0</v>
      </c>
      <c r="N52" s="385">
        <f ca="1">IFERROR(INDEX(INDIRECT($D$4), MATCH(team_lookup!$C52,INDIRECT($D$5),0),
MATCH("*" &amp; N$3 &amp; "*",INDIRECT($D$6),0)+N$149), 0)</f>
        <v>0</v>
      </c>
      <c r="O52" s="385">
        <f ca="1">IFERROR(INDEX(INDIRECT($D$4), MATCH(team_lookup!$C52,INDIRECT($D$5),0),
MATCH("*" &amp; O$3 &amp; "*",INDIRECT($D$6),0)+O$149), 0)</f>
        <v>0</v>
      </c>
      <c r="P52" s="385">
        <f ca="1">IFERROR(INDEX(INDIRECT($D$4), MATCH(team_lookup!$C52,INDIRECT($D$5),0),
MATCH("*" &amp; P$3 &amp; "*",INDIRECT($D$6),0)+P$149), 0)</f>
        <v>0</v>
      </c>
      <c r="Q52" s="385">
        <f ca="1">IFERROR(INDEX(INDIRECT($D$4), MATCH(team_lookup!$C52,INDIRECT($D$5),0),
MATCH("*" &amp; Q$3 &amp; "*",INDIRECT($D$6),0)+Q$149), 0)</f>
        <v>0</v>
      </c>
      <c r="R52" s="385">
        <f ca="1">IFERROR(INDEX(INDIRECT($D$4), MATCH(team_lookup!$C52,INDIRECT($D$5),0),
MATCH("*" &amp; R$3 &amp; "*",INDIRECT($D$6),0)+R$149), 0)</f>
        <v>0</v>
      </c>
      <c r="S52" s="385">
        <f ca="1">IFERROR(INDEX(INDIRECT($D$4), MATCH(team_lookup!$C52,INDIRECT($D$5),0),
MATCH("*" &amp; S$3 &amp; "*",INDIRECT($D$6),0)+S$149), 0)</f>
        <v>0</v>
      </c>
      <c r="T52" s="385">
        <f ca="1">IFERROR(INDEX(INDIRECT($D$4), MATCH(team_lookup!$C52,INDIRECT($D$5),0),
MATCH("*" &amp; T$3 &amp; "*",INDIRECT($D$6),0)+T$149), 0)</f>
        <v>0</v>
      </c>
    </row>
    <row r="53" spans="1:20">
      <c r="A53" s="172"/>
      <c r="B53" s="100">
        <f t="shared" ca="1" si="1"/>
        <v>36.0002</v>
      </c>
      <c r="C53" s="236" t="s">
        <v>459</v>
      </c>
      <c r="D53" s="167">
        <f>IF(team_settings!G12="",0,1)</f>
        <v>0</v>
      </c>
      <c r="E53" s="385">
        <f ca="1">IFERROR(INDEX(INDIRECT($D$4), MATCH(team_lookup!$C53,INDIRECT($D$5),0),
MATCH("*" &amp; E$3 &amp; "*",INDIRECT($D$6),0)+E$149), 0)</f>
        <v>15</v>
      </c>
      <c r="F53" s="385">
        <f ca="1">IFERROR(INDEX(INDIRECT($D$4), MATCH(team_lookup!$C53,INDIRECT($D$5),0),
MATCH("*" &amp; F$3 &amp; "*",INDIRECT($D$6),0)+F$149), 0)</f>
        <v>15</v>
      </c>
      <c r="G53" s="385">
        <f ca="1">IFERROR(INDEX(INDIRECT($D$4), MATCH(team_lookup!$C53,INDIRECT($D$5),0),
MATCH("*" &amp; G$3 &amp; "*",INDIRECT($D$6),0)+G$149), 0)</f>
        <v>6</v>
      </c>
      <c r="H53" s="385">
        <f ca="1">IFERROR(INDEX(INDIRECT($D$4), MATCH(team_lookup!$C53,INDIRECT($D$5),0),
MATCH("*" &amp; H$3 &amp; "*",INDIRECT($D$6),0)+H$149), 0)</f>
        <v>0</v>
      </c>
      <c r="I53" s="385">
        <f ca="1">IFERROR(INDEX(INDIRECT($D$4), MATCH(team_lookup!$C53,INDIRECT($D$5),0),
MATCH("*" &amp; I$3 &amp; "*",INDIRECT($D$6),0)+I$149), 0)</f>
        <v>0</v>
      </c>
      <c r="J53" s="385">
        <f ca="1">IFERROR(INDEX(INDIRECT($D$4), MATCH(team_lookup!$C53,INDIRECT($D$5),0),
MATCH("*" &amp; J$3 &amp; "*",INDIRECT($D$6),0)+J$149), 0)</f>
        <v>0</v>
      </c>
      <c r="K53" s="385">
        <f ca="1">IFERROR(INDEX(INDIRECT($D$4), MATCH(team_lookup!$C53,INDIRECT($D$5),0),
MATCH("*" &amp; K$3 &amp; "*",INDIRECT($D$6),0)+K$149), 0)</f>
        <v>0</v>
      </c>
      <c r="L53" s="385">
        <f ca="1">IFERROR(INDEX(INDIRECT($D$4), MATCH(team_lookup!$C53,INDIRECT($D$5),0),
MATCH("*" &amp; L$3 &amp; "*",INDIRECT($D$6),0)+L$149), 0)</f>
        <v>0</v>
      </c>
      <c r="M53" s="385">
        <f ca="1">IFERROR(INDEX(INDIRECT($D$4), MATCH(team_lookup!$C53,INDIRECT($D$5),0),
MATCH("*" &amp; M$3 &amp; "*",INDIRECT($D$6),0)+M$149), 0)</f>
        <v>0</v>
      </c>
      <c r="N53" s="385">
        <f ca="1">IFERROR(INDEX(INDIRECT($D$4), MATCH(team_lookup!$C53,INDIRECT($D$5),0),
MATCH("*" &amp; N$3 &amp; "*",INDIRECT($D$6),0)+N$149), 0)</f>
        <v>0</v>
      </c>
      <c r="O53" s="385">
        <f ca="1">IFERROR(INDEX(INDIRECT($D$4), MATCH(team_lookup!$C53,INDIRECT($D$5),0),
MATCH("*" &amp; O$3 &amp; "*",INDIRECT($D$6),0)+O$149), 0)</f>
        <v>0</v>
      </c>
      <c r="P53" s="385">
        <f ca="1">IFERROR(INDEX(INDIRECT($D$4), MATCH(team_lookup!$C53,INDIRECT($D$5),0),
MATCH("*" &amp; P$3 &amp; "*",INDIRECT($D$6),0)+P$149), 0)</f>
        <v>0</v>
      </c>
      <c r="Q53" s="385">
        <f ca="1">IFERROR(INDEX(INDIRECT($D$4), MATCH(team_lookup!$C53,INDIRECT($D$5),0),
MATCH("*" &amp; Q$3 &amp; "*",INDIRECT($D$6),0)+Q$149), 0)</f>
        <v>0</v>
      </c>
      <c r="R53" s="385">
        <f ca="1">IFERROR(INDEX(INDIRECT($D$4), MATCH(team_lookup!$C53,INDIRECT($D$5),0),
MATCH("*" &amp; R$3 &amp; "*",INDIRECT($D$6),0)+R$149), 0)</f>
        <v>0</v>
      </c>
      <c r="S53" s="385">
        <f ca="1">IFERROR(INDEX(INDIRECT($D$4), MATCH(team_lookup!$C53,INDIRECT($D$5),0),
MATCH("*" &amp; S$3 &amp; "*",INDIRECT($D$6),0)+S$149), 0)</f>
        <v>0</v>
      </c>
      <c r="T53" s="385">
        <f ca="1">IFERROR(INDEX(INDIRECT($D$4), MATCH(team_lookup!$C53,INDIRECT($D$5),0),
MATCH("*" &amp; T$3 &amp; "*",INDIRECT($D$6),0)+T$149), 0)</f>
        <v>0</v>
      </c>
    </row>
    <row r="54" spans="1:20" hidden="1">
      <c r="A54" s="172"/>
      <c r="B54" s="100">
        <f t="shared" ca="1" si="1"/>
        <v>0</v>
      </c>
      <c r="C54" s="145" t="s">
        <v>16</v>
      </c>
      <c r="D54" s="167">
        <f>IF(team_settings!G13="",0,1)</f>
        <v>1</v>
      </c>
      <c r="E54" s="385">
        <f ca="1">IFERROR(INDEX(INDIRECT($D$4), MATCH(team_lookup!$C54,INDIRECT($D$5),0),
MATCH("*" &amp; E$3 &amp; "*",INDIRECT($D$6),0)+E$149), 0)</f>
        <v>0</v>
      </c>
      <c r="F54" s="385">
        <f ca="1">IFERROR(INDEX(INDIRECT($D$4), MATCH(team_lookup!$C54,INDIRECT($D$5),0),
MATCH("*" &amp; F$3 &amp; "*",INDIRECT($D$6),0)+F$149), 0)</f>
        <v>0</v>
      </c>
      <c r="G54" s="385">
        <f ca="1">IFERROR(INDEX(INDIRECT($D$4), MATCH(team_lookup!$C54,INDIRECT($D$5),0),
MATCH("*" &amp; G$3 &amp; "*",INDIRECT($D$6),0)+G$149), 0)</f>
        <v>0</v>
      </c>
      <c r="H54" s="385">
        <f ca="1">IFERROR(INDEX(INDIRECT($D$4), MATCH(team_lookup!$C54,INDIRECT($D$5),0),
MATCH("*" &amp; H$3 &amp; "*",INDIRECT($D$6),0)+H$149), 0)</f>
        <v>0</v>
      </c>
      <c r="I54" s="385">
        <f ca="1">IFERROR(INDEX(INDIRECT($D$4), MATCH(team_lookup!$C54,INDIRECT($D$5),0),
MATCH("*" &amp; I$3 &amp; "*",INDIRECT($D$6),0)+I$149), 0)</f>
        <v>0</v>
      </c>
      <c r="J54" s="385">
        <f ca="1">IFERROR(INDEX(INDIRECT($D$4), MATCH(team_lookup!$C54,INDIRECT($D$5),0),
MATCH("*" &amp; J$3 &amp; "*",INDIRECT($D$6),0)+J$149), 0)</f>
        <v>0</v>
      </c>
      <c r="K54" s="385">
        <f ca="1">IFERROR(INDEX(INDIRECT($D$4), MATCH(team_lookup!$C54,INDIRECT($D$5),0),
MATCH("*" &amp; K$3 &amp; "*",INDIRECT($D$6),0)+K$149), 0)</f>
        <v>0</v>
      </c>
      <c r="L54" s="385">
        <f ca="1">IFERROR(INDEX(INDIRECT($D$4), MATCH(team_lookup!$C54,INDIRECT($D$5),0),
MATCH("*" &amp; L$3 &amp; "*",INDIRECT($D$6),0)+L$149), 0)</f>
        <v>0</v>
      </c>
      <c r="M54" s="385">
        <f ca="1">IFERROR(INDEX(INDIRECT($D$4), MATCH(team_lookup!$C54,INDIRECT($D$5),0),
MATCH("*" &amp; M$3 &amp; "*",INDIRECT($D$6),0)+M$149), 0)</f>
        <v>0</v>
      </c>
      <c r="N54" s="385">
        <f ca="1">IFERROR(INDEX(INDIRECT($D$4), MATCH(team_lookup!$C54,INDIRECT($D$5),0),
MATCH("*" &amp; N$3 &amp; "*",INDIRECT($D$6),0)+N$149), 0)</f>
        <v>0</v>
      </c>
      <c r="O54" s="385">
        <f ca="1">IFERROR(INDEX(INDIRECT($D$4), MATCH(team_lookup!$C54,INDIRECT($D$5),0),
MATCH("*" &amp; O$3 &amp; "*",INDIRECT($D$6),0)+O$149), 0)</f>
        <v>0</v>
      </c>
      <c r="P54" s="385">
        <f ca="1">IFERROR(INDEX(INDIRECT($D$4), MATCH(team_lookup!$C54,INDIRECT($D$5),0),
MATCH("*" &amp; P$3 &amp; "*",INDIRECT($D$6),0)+P$149), 0)</f>
        <v>0</v>
      </c>
      <c r="Q54" s="385">
        <f ca="1">IFERROR(INDEX(INDIRECT($D$4), MATCH(team_lookup!$C54,INDIRECT($D$5),0),
MATCH("*" &amp; Q$3 &amp; "*",INDIRECT($D$6),0)+Q$149), 0)</f>
        <v>0</v>
      </c>
      <c r="R54" s="385">
        <f ca="1">IFERROR(INDEX(INDIRECT($D$4), MATCH(team_lookup!$C54,INDIRECT($D$5),0),
MATCH("*" &amp; R$3 &amp; "*",INDIRECT($D$6),0)+R$149), 0)</f>
        <v>0</v>
      </c>
      <c r="S54" s="385">
        <f ca="1">IFERROR(INDEX(INDIRECT($D$4), MATCH(team_lookup!$C54,INDIRECT($D$5),0),
MATCH("*" &amp; S$3 &amp; "*",INDIRECT($D$6),0)+S$149), 0)</f>
        <v>0</v>
      </c>
      <c r="T54" s="385">
        <f ca="1">IFERROR(INDEX(INDIRECT($D$4), MATCH(team_lookup!$C54,INDIRECT($D$5),0),
MATCH("*" &amp; T$3 &amp; "*",INDIRECT($D$6),0)+T$149), 0)</f>
        <v>0</v>
      </c>
    </row>
    <row r="55" spans="1:20">
      <c r="A55" s="172"/>
      <c r="B55" s="100">
        <f t="shared" ca="1" si="1"/>
        <v>27.01</v>
      </c>
      <c r="C55" s="146" t="s">
        <v>110</v>
      </c>
      <c r="D55" s="167">
        <f>IF(team_settings!G14="",0,1)</f>
        <v>0</v>
      </c>
      <c r="E55" s="385">
        <f ca="1">IFERROR(INDEX(INDIRECT($D$4), MATCH(team_lookup!$C55,INDIRECT($D$5),0),
MATCH("*" &amp; E$3 &amp; "*",INDIRECT($D$6),0)+E$149), 0)</f>
        <v>20</v>
      </c>
      <c r="F55" s="385">
        <f ca="1">IFERROR(INDEX(INDIRECT($D$4), MATCH(team_lookup!$C55,INDIRECT($D$5),0),
MATCH("*" &amp; F$3 &amp; "*",INDIRECT($D$6),0)+F$149), 0)</f>
        <v>4</v>
      </c>
      <c r="G55" s="385">
        <f ca="1">IFERROR(INDEX(INDIRECT($D$4), MATCH(team_lookup!$C55,INDIRECT($D$5),0),
MATCH("*" &amp; G$3 &amp; "*",INDIRECT($D$6),0)+G$149), 0)</f>
        <v>3</v>
      </c>
      <c r="H55" s="385">
        <f ca="1">IFERROR(INDEX(INDIRECT($D$4), MATCH(team_lookup!$C55,INDIRECT($D$5),0),
MATCH("*" &amp; H$3 &amp; "*",INDIRECT($D$6),0)+H$149), 0)</f>
        <v>0</v>
      </c>
      <c r="I55" s="385">
        <f ca="1">IFERROR(INDEX(INDIRECT($D$4), MATCH(team_lookup!$C55,INDIRECT($D$5),0),
MATCH("*" &amp; I$3 &amp; "*",INDIRECT($D$6),0)+I$149), 0)</f>
        <v>0</v>
      </c>
      <c r="J55" s="385">
        <f ca="1">IFERROR(INDEX(INDIRECT($D$4), MATCH(team_lookup!$C55,INDIRECT($D$5),0),
MATCH("*" &amp; J$3 &amp; "*",INDIRECT($D$6),0)+J$149), 0)</f>
        <v>0</v>
      </c>
      <c r="K55" s="385">
        <f ca="1">IFERROR(INDEX(INDIRECT($D$4), MATCH(team_lookup!$C55,INDIRECT($D$5),0),
MATCH("*" &amp; K$3 &amp; "*",INDIRECT($D$6),0)+K$149), 0)</f>
        <v>0</v>
      </c>
      <c r="L55" s="385">
        <f ca="1">IFERROR(INDEX(INDIRECT($D$4), MATCH(team_lookup!$C55,INDIRECT($D$5),0),
MATCH("*" &amp; L$3 &amp; "*",INDIRECT($D$6),0)+L$149), 0)</f>
        <v>0</v>
      </c>
      <c r="M55" s="385">
        <f ca="1">IFERROR(INDEX(INDIRECT($D$4), MATCH(team_lookup!$C55,INDIRECT($D$5),0),
MATCH("*" &amp; M$3 &amp; "*",INDIRECT($D$6),0)+M$149), 0)</f>
        <v>0</v>
      </c>
      <c r="N55" s="385">
        <f ca="1">IFERROR(INDEX(INDIRECT($D$4), MATCH(team_lookup!$C55,INDIRECT($D$5),0),
MATCH("*" &amp; N$3 &amp; "*",INDIRECT($D$6),0)+N$149), 0)</f>
        <v>0</v>
      </c>
      <c r="O55" s="385">
        <f ca="1">IFERROR(INDEX(INDIRECT($D$4), MATCH(team_lookup!$C55,INDIRECT($D$5),0),
MATCH("*" &amp; O$3 &amp; "*",INDIRECT($D$6),0)+O$149), 0)</f>
        <v>0</v>
      </c>
      <c r="P55" s="385">
        <f ca="1">IFERROR(INDEX(INDIRECT($D$4), MATCH(team_lookup!$C55,INDIRECT($D$5),0),
MATCH("*" &amp; P$3 &amp; "*",INDIRECT($D$6),0)+P$149), 0)</f>
        <v>0</v>
      </c>
      <c r="Q55" s="385">
        <f ca="1">IFERROR(INDEX(INDIRECT($D$4), MATCH(team_lookup!$C55,INDIRECT($D$5),0),
MATCH("*" &amp; Q$3 &amp; "*",INDIRECT($D$6),0)+Q$149), 0)</f>
        <v>0</v>
      </c>
      <c r="R55" s="385">
        <f ca="1">IFERROR(INDEX(INDIRECT($D$4), MATCH(team_lookup!$C55,INDIRECT($D$5),0),
MATCH("*" &amp; R$3 &amp; "*",INDIRECT($D$6),0)+R$149), 0)</f>
        <v>0</v>
      </c>
      <c r="S55" s="385">
        <f ca="1">IFERROR(INDEX(INDIRECT($D$4), MATCH(team_lookup!$C55,INDIRECT($D$5),0),
MATCH("*" &amp; S$3 &amp; "*",INDIRECT($D$6),0)+S$149), 0)</f>
        <v>0</v>
      </c>
      <c r="T55" s="385">
        <f ca="1">IFERROR(INDEX(INDIRECT($D$4), MATCH(team_lookup!$C55,INDIRECT($D$5),0),
MATCH("*" &amp; T$3 &amp; "*",INDIRECT($D$6),0)+T$149), 0)</f>
        <v>0</v>
      </c>
    </row>
    <row r="56" spans="1:20" hidden="1">
      <c r="A56" s="172"/>
      <c r="B56" s="100">
        <f t="shared" ca="1" si="1"/>
        <v>0</v>
      </c>
      <c r="C56" s="147" t="s">
        <v>18</v>
      </c>
      <c r="D56" s="167">
        <f>IF(team_settings!G15="",0,1)</f>
        <v>1</v>
      </c>
      <c r="E56" s="385">
        <f ca="1">IFERROR(INDEX(INDIRECT($D$4), MATCH(team_lookup!$C56,INDIRECT($D$5),0),
MATCH("*" &amp; E$3 &amp; "*",INDIRECT($D$6),0)+E$149), 0)</f>
        <v>0</v>
      </c>
      <c r="F56" s="385">
        <f ca="1">IFERROR(INDEX(INDIRECT($D$4), MATCH(team_lookup!$C56,INDIRECT($D$5),0),
MATCH("*" &amp; F$3 &amp; "*",INDIRECT($D$6),0)+F$149), 0)</f>
        <v>0</v>
      </c>
      <c r="G56" s="385">
        <f ca="1">IFERROR(INDEX(INDIRECT($D$4), MATCH(team_lookup!$C56,INDIRECT($D$5),0),
MATCH("*" &amp; G$3 &amp; "*",INDIRECT($D$6),0)+G$149), 0)</f>
        <v>0</v>
      </c>
      <c r="H56" s="385">
        <f ca="1">IFERROR(INDEX(INDIRECT($D$4), MATCH(team_lookup!$C56,INDIRECT($D$5),0),
MATCH("*" &amp; H$3 &amp; "*",INDIRECT($D$6),0)+H$149), 0)</f>
        <v>0</v>
      </c>
      <c r="I56" s="385">
        <f ca="1">IFERROR(INDEX(INDIRECT($D$4), MATCH(team_lookup!$C56,INDIRECT($D$5),0),
MATCH("*" &amp; I$3 &amp; "*",INDIRECT($D$6),0)+I$149), 0)</f>
        <v>0</v>
      </c>
      <c r="J56" s="385">
        <f ca="1">IFERROR(INDEX(INDIRECT($D$4), MATCH(team_lookup!$C56,INDIRECT($D$5),0),
MATCH("*" &amp; J$3 &amp; "*",INDIRECT($D$6),0)+J$149), 0)</f>
        <v>0</v>
      </c>
      <c r="K56" s="385">
        <f ca="1">IFERROR(INDEX(INDIRECT($D$4), MATCH(team_lookup!$C56,INDIRECT($D$5),0),
MATCH("*" &amp; K$3 &amp; "*",INDIRECT($D$6),0)+K$149), 0)</f>
        <v>0</v>
      </c>
      <c r="L56" s="385">
        <f ca="1">IFERROR(INDEX(INDIRECT($D$4), MATCH(team_lookup!$C56,INDIRECT($D$5),0),
MATCH("*" &amp; L$3 &amp; "*",INDIRECT($D$6),0)+L$149), 0)</f>
        <v>0</v>
      </c>
      <c r="M56" s="385">
        <f ca="1">IFERROR(INDEX(INDIRECT($D$4), MATCH(team_lookup!$C56,INDIRECT($D$5),0),
MATCH("*" &amp; M$3 &amp; "*",INDIRECT($D$6),0)+M$149), 0)</f>
        <v>0</v>
      </c>
      <c r="N56" s="385">
        <f ca="1">IFERROR(INDEX(INDIRECT($D$4), MATCH(team_lookup!$C56,INDIRECT($D$5),0),
MATCH("*" &amp; N$3 &amp; "*",INDIRECT($D$6),0)+N$149), 0)</f>
        <v>0</v>
      </c>
      <c r="O56" s="385">
        <f ca="1">IFERROR(INDEX(INDIRECT($D$4), MATCH(team_lookup!$C56,INDIRECT($D$5),0),
MATCH("*" &amp; O$3 &amp; "*",INDIRECT($D$6),0)+O$149), 0)</f>
        <v>0</v>
      </c>
      <c r="P56" s="385">
        <f ca="1">IFERROR(INDEX(INDIRECT($D$4), MATCH(team_lookup!$C56,INDIRECT($D$5),0),
MATCH("*" &amp; P$3 &amp; "*",INDIRECT($D$6),0)+P$149), 0)</f>
        <v>0</v>
      </c>
      <c r="Q56" s="385">
        <f ca="1">IFERROR(INDEX(INDIRECT($D$4), MATCH(team_lookup!$C56,INDIRECT($D$5),0),
MATCH("*" &amp; Q$3 &amp; "*",INDIRECT($D$6),0)+Q$149), 0)</f>
        <v>0</v>
      </c>
      <c r="R56" s="385">
        <f ca="1">IFERROR(INDEX(INDIRECT($D$4), MATCH(team_lookup!$C56,INDIRECT($D$5),0),
MATCH("*" &amp; R$3 &amp; "*",INDIRECT($D$6),0)+R$149), 0)</f>
        <v>0</v>
      </c>
      <c r="S56" s="385">
        <f ca="1">IFERROR(INDEX(INDIRECT($D$4), MATCH(team_lookup!$C56,INDIRECT($D$5),0),
MATCH("*" &amp; S$3 &amp; "*",INDIRECT($D$6),0)+S$149), 0)</f>
        <v>0</v>
      </c>
      <c r="T56" s="385">
        <f ca="1">IFERROR(INDEX(INDIRECT($D$4), MATCH(team_lookup!$C56,INDIRECT($D$5),0),
MATCH("*" &amp; T$3 &amp; "*",INDIRECT($D$6),0)+T$149), 0)</f>
        <v>0</v>
      </c>
    </row>
    <row r="57" spans="1:20">
      <c r="A57" s="172"/>
      <c r="B57" s="100">
        <f t="shared" ca="1" si="1"/>
        <v>12</v>
      </c>
      <c r="C57" s="148" t="s">
        <v>111</v>
      </c>
      <c r="D57" s="167">
        <f>IF(team_settings!G16="",0,1)</f>
        <v>0</v>
      </c>
      <c r="E57" s="385">
        <f ca="1">IFERROR(INDEX(INDIRECT($D$4), MATCH(team_lookup!$C57,INDIRECT($D$5),0),
MATCH("*" &amp; E$3 &amp; "*",INDIRECT($D$6),0)+E$149), 0)</f>
        <v>7</v>
      </c>
      <c r="F57" s="385">
        <f ca="1">IFERROR(INDEX(INDIRECT($D$4), MATCH(team_lookup!$C57,INDIRECT($D$5),0),
MATCH("*" &amp; F$3 &amp; "*",INDIRECT($D$6),0)+F$149), 0)</f>
        <v>1</v>
      </c>
      <c r="G57" s="385">
        <f ca="1">IFERROR(INDEX(INDIRECT($D$4), MATCH(team_lookup!$C57,INDIRECT($D$5),0),
MATCH("*" &amp; G$3 &amp; "*",INDIRECT($D$6),0)+G$149), 0)</f>
        <v>4</v>
      </c>
      <c r="H57" s="385">
        <f ca="1">IFERROR(INDEX(INDIRECT($D$4), MATCH(team_lookup!$C57,INDIRECT($D$5),0),
MATCH("*" &amp; H$3 &amp; "*",INDIRECT($D$6),0)+H$149), 0)</f>
        <v>0</v>
      </c>
      <c r="I57" s="385">
        <f ca="1">IFERROR(INDEX(INDIRECT($D$4), MATCH(team_lookup!$C57,INDIRECT($D$5),0),
MATCH("*" &amp; I$3 &amp; "*",INDIRECT($D$6),0)+I$149), 0)</f>
        <v>0</v>
      </c>
      <c r="J57" s="385">
        <f ca="1">IFERROR(INDEX(INDIRECT($D$4), MATCH(team_lookup!$C57,INDIRECT($D$5),0),
MATCH("*" &amp; J$3 &amp; "*",INDIRECT($D$6),0)+J$149), 0)</f>
        <v>0</v>
      </c>
      <c r="K57" s="385">
        <f ca="1">IFERROR(INDEX(INDIRECT($D$4), MATCH(team_lookup!$C57,INDIRECT($D$5),0),
MATCH("*" &amp; K$3 &amp; "*",INDIRECT($D$6),0)+K$149), 0)</f>
        <v>0</v>
      </c>
      <c r="L57" s="385">
        <f ca="1">IFERROR(INDEX(INDIRECT($D$4), MATCH(team_lookup!$C57,INDIRECT($D$5),0),
MATCH("*" &amp; L$3 &amp; "*",INDIRECT($D$6),0)+L$149), 0)</f>
        <v>0</v>
      </c>
      <c r="M57" s="385">
        <f ca="1">IFERROR(INDEX(INDIRECT($D$4), MATCH(team_lookup!$C57,INDIRECT($D$5),0),
MATCH("*" &amp; M$3 &amp; "*",INDIRECT($D$6),0)+M$149), 0)</f>
        <v>0</v>
      </c>
      <c r="N57" s="385">
        <f ca="1">IFERROR(INDEX(INDIRECT($D$4), MATCH(team_lookup!$C57,INDIRECT($D$5),0),
MATCH("*" &amp; N$3 &amp; "*",INDIRECT($D$6),0)+N$149), 0)</f>
        <v>0</v>
      </c>
      <c r="O57" s="385">
        <f ca="1">IFERROR(INDEX(INDIRECT($D$4), MATCH(team_lookup!$C57,INDIRECT($D$5),0),
MATCH("*" &amp; O$3 &amp; "*",INDIRECT($D$6),0)+O$149), 0)</f>
        <v>0</v>
      </c>
      <c r="P57" s="385">
        <f ca="1">IFERROR(INDEX(INDIRECT($D$4), MATCH(team_lookup!$C57,INDIRECT($D$5),0),
MATCH("*" &amp; P$3 &amp; "*",INDIRECT($D$6),0)+P$149), 0)</f>
        <v>0</v>
      </c>
      <c r="Q57" s="385">
        <f ca="1">IFERROR(INDEX(INDIRECT($D$4), MATCH(team_lookup!$C57,INDIRECT($D$5),0),
MATCH("*" &amp; Q$3 &amp; "*",INDIRECT($D$6),0)+Q$149), 0)</f>
        <v>0</v>
      </c>
      <c r="R57" s="385">
        <f ca="1">IFERROR(INDEX(INDIRECT($D$4), MATCH(team_lookup!$C57,INDIRECT($D$5),0),
MATCH("*" &amp; R$3 &amp; "*",INDIRECT($D$6),0)+R$149), 0)</f>
        <v>0</v>
      </c>
      <c r="S57" s="385">
        <f ca="1">IFERROR(INDEX(INDIRECT($D$4), MATCH(team_lookup!$C57,INDIRECT($D$5),0),
MATCH("*" &amp; S$3 &amp; "*",INDIRECT($D$6),0)+S$149), 0)</f>
        <v>0</v>
      </c>
      <c r="T57" s="385">
        <f ca="1">IFERROR(INDEX(INDIRECT($D$4), MATCH(team_lookup!$C57,INDIRECT($D$5),0),
MATCH("*" &amp; T$3 &amp; "*",INDIRECT($D$6),0)+T$149), 0)</f>
        <v>0</v>
      </c>
    </row>
    <row r="58" spans="1:20">
      <c r="A58" s="172"/>
      <c r="B58" s="100">
        <f t="shared" ca="1" si="1"/>
        <v>2</v>
      </c>
      <c r="C58" s="149" t="s">
        <v>112</v>
      </c>
      <c r="D58" s="167">
        <f>IF(team_settings!G17="",0,1)</f>
        <v>0</v>
      </c>
      <c r="E58" s="385">
        <f ca="1">IFERROR(INDEX(INDIRECT($D$4), MATCH(team_lookup!$C58,INDIRECT($D$5),0),
MATCH("*" &amp; E$3 &amp; "*",INDIRECT($D$6),0)+E$149), 0)</f>
        <v>0</v>
      </c>
      <c r="F58" s="385">
        <f ca="1">IFERROR(INDEX(INDIRECT($D$4), MATCH(team_lookup!$C58,INDIRECT($D$5),0),
MATCH("*" &amp; F$3 &amp; "*",INDIRECT($D$6),0)+F$149), 0)</f>
        <v>2</v>
      </c>
      <c r="G58" s="385">
        <f ca="1">IFERROR(INDEX(INDIRECT($D$4), MATCH(team_lookup!$C58,INDIRECT($D$5),0),
MATCH("*" &amp; G$3 &amp; "*",INDIRECT($D$6),0)+G$149), 0)</f>
        <v>0</v>
      </c>
      <c r="H58" s="385">
        <f ca="1">IFERROR(INDEX(INDIRECT($D$4), MATCH(team_lookup!$C58,INDIRECT($D$5),0),
MATCH("*" &amp; H$3 &amp; "*",INDIRECT($D$6),0)+H$149), 0)</f>
        <v>0</v>
      </c>
      <c r="I58" s="385">
        <f ca="1">IFERROR(INDEX(INDIRECT($D$4), MATCH(team_lookup!$C58,INDIRECT($D$5),0),
MATCH("*" &amp; I$3 &amp; "*",INDIRECT($D$6),0)+I$149), 0)</f>
        <v>0</v>
      </c>
      <c r="J58" s="385">
        <f ca="1">IFERROR(INDEX(INDIRECT($D$4), MATCH(team_lookup!$C58,INDIRECT($D$5),0),
MATCH("*" &amp; J$3 &amp; "*",INDIRECT($D$6),0)+J$149), 0)</f>
        <v>0</v>
      </c>
      <c r="K58" s="385">
        <f ca="1">IFERROR(INDEX(INDIRECT($D$4), MATCH(team_lookup!$C58,INDIRECT($D$5),0),
MATCH("*" &amp; K$3 &amp; "*",INDIRECT($D$6),0)+K$149), 0)</f>
        <v>0</v>
      </c>
      <c r="L58" s="385">
        <f ca="1">IFERROR(INDEX(INDIRECT($D$4), MATCH(team_lookup!$C58,INDIRECT($D$5),0),
MATCH("*" &amp; L$3 &amp; "*",INDIRECT($D$6),0)+L$149), 0)</f>
        <v>0</v>
      </c>
      <c r="M58" s="385">
        <f ca="1">IFERROR(INDEX(INDIRECT($D$4), MATCH(team_lookup!$C58,INDIRECT($D$5),0),
MATCH("*" &amp; M$3 &amp; "*",INDIRECT($D$6),0)+M$149), 0)</f>
        <v>0</v>
      </c>
      <c r="N58" s="385">
        <f ca="1">IFERROR(INDEX(INDIRECT($D$4), MATCH(team_lookup!$C58,INDIRECT($D$5),0),
MATCH("*" &amp; N$3 &amp; "*",INDIRECT($D$6),0)+N$149), 0)</f>
        <v>0</v>
      </c>
      <c r="O58" s="385">
        <f ca="1">IFERROR(INDEX(INDIRECT($D$4), MATCH(team_lookup!$C58,INDIRECT($D$5),0),
MATCH("*" &amp; O$3 &amp; "*",INDIRECT($D$6),0)+O$149), 0)</f>
        <v>0</v>
      </c>
      <c r="P58" s="385">
        <f ca="1">IFERROR(INDEX(INDIRECT($D$4), MATCH(team_lookup!$C58,INDIRECT($D$5),0),
MATCH("*" &amp; P$3 &amp; "*",INDIRECT($D$6),0)+P$149), 0)</f>
        <v>0</v>
      </c>
      <c r="Q58" s="385">
        <f ca="1">IFERROR(INDEX(INDIRECT($D$4), MATCH(team_lookup!$C58,INDIRECT($D$5),0),
MATCH("*" &amp; Q$3 &amp; "*",INDIRECT($D$6),0)+Q$149), 0)</f>
        <v>0</v>
      </c>
      <c r="R58" s="385">
        <f ca="1">IFERROR(INDEX(INDIRECT($D$4), MATCH(team_lookup!$C58,INDIRECT($D$5),0),
MATCH("*" &amp; R$3 &amp; "*",INDIRECT($D$6),0)+R$149), 0)</f>
        <v>0</v>
      </c>
      <c r="S58" s="385">
        <f ca="1">IFERROR(INDEX(INDIRECT($D$4), MATCH(team_lookup!$C58,INDIRECT($D$5),0),
MATCH("*" &amp; S$3 &amp; "*",INDIRECT($D$6),0)+S$149), 0)</f>
        <v>0</v>
      </c>
      <c r="T58" s="385">
        <f ca="1">IFERROR(INDEX(INDIRECT($D$4), MATCH(team_lookup!$C58,INDIRECT($D$5),0),
MATCH("*" &amp; T$3 &amp; "*",INDIRECT($D$6),0)+T$149), 0)</f>
        <v>0</v>
      </c>
    </row>
    <row r="59" spans="1:20" hidden="1">
      <c r="A59" s="172"/>
      <c r="B59" s="100">
        <f t="shared" ca="1" si="1"/>
        <v>0</v>
      </c>
      <c r="C59" s="150" t="s">
        <v>19</v>
      </c>
      <c r="D59" s="167">
        <f>IF(team_settings!G18="",0,1)</f>
        <v>1</v>
      </c>
      <c r="E59" s="385">
        <f ca="1">IFERROR(INDEX(INDIRECT($D$4), MATCH(team_lookup!$C59,INDIRECT($D$5),0),
MATCH("*" &amp; E$3 &amp; "*",INDIRECT($D$6),0)+E$149), 0)</f>
        <v>0</v>
      </c>
      <c r="F59" s="385">
        <f ca="1">IFERROR(INDEX(INDIRECT($D$4), MATCH(team_lookup!$C59,INDIRECT($D$5),0),
MATCH("*" &amp; F$3 &amp; "*",INDIRECT($D$6),0)+F$149), 0)</f>
        <v>0</v>
      </c>
      <c r="G59" s="385">
        <f ca="1">IFERROR(INDEX(INDIRECT($D$4), MATCH(team_lookup!$C59,INDIRECT($D$5),0),
MATCH("*" &amp; G$3 &amp; "*",INDIRECT($D$6),0)+G$149), 0)</f>
        <v>0</v>
      </c>
      <c r="H59" s="385">
        <f ca="1">IFERROR(INDEX(INDIRECT($D$4), MATCH(team_lookup!$C59,INDIRECT($D$5),0),
MATCH("*" &amp; H$3 &amp; "*",INDIRECT($D$6),0)+H$149), 0)</f>
        <v>0</v>
      </c>
      <c r="I59" s="385">
        <f ca="1">IFERROR(INDEX(INDIRECT($D$4), MATCH(team_lookup!$C59,INDIRECT($D$5),0),
MATCH("*" &amp; I$3 &amp; "*",INDIRECT($D$6),0)+I$149), 0)</f>
        <v>0</v>
      </c>
      <c r="J59" s="385">
        <f ca="1">IFERROR(INDEX(INDIRECT($D$4), MATCH(team_lookup!$C59,INDIRECT($D$5),0),
MATCH("*" &amp; J$3 &amp; "*",INDIRECT($D$6),0)+J$149), 0)</f>
        <v>0</v>
      </c>
      <c r="K59" s="385">
        <f ca="1">IFERROR(INDEX(INDIRECT($D$4), MATCH(team_lookup!$C59,INDIRECT($D$5),0),
MATCH("*" &amp; K$3 &amp; "*",INDIRECT($D$6),0)+K$149), 0)</f>
        <v>0</v>
      </c>
      <c r="L59" s="385">
        <f ca="1">IFERROR(INDEX(INDIRECT($D$4), MATCH(team_lookup!$C59,INDIRECT($D$5),0),
MATCH("*" &amp; L$3 &amp; "*",INDIRECT($D$6),0)+L$149), 0)</f>
        <v>0</v>
      </c>
      <c r="M59" s="385">
        <f ca="1">IFERROR(INDEX(INDIRECT($D$4), MATCH(team_lookup!$C59,INDIRECT($D$5),0),
MATCH("*" &amp; M$3 &amp; "*",INDIRECT($D$6),0)+M$149), 0)</f>
        <v>0</v>
      </c>
      <c r="N59" s="385">
        <f ca="1">IFERROR(INDEX(INDIRECT($D$4), MATCH(team_lookup!$C59,INDIRECT($D$5),0),
MATCH("*" &amp; N$3 &amp; "*",INDIRECT($D$6),0)+N$149), 0)</f>
        <v>0</v>
      </c>
      <c r="O59" s="385">
        <f ca="1">IFERROR(INDEX(INDIRECT($D$4), MATCH(team_lookup!$C59,INDIRECT($D$5),0),
MATCH("*" &amp; O$3 &amp; "*",INDIRECT($D$6),0)+O$149), 0)</f>
        <v>0</v>
      </c>
      <c r="P59" s="385">
        <f ca="1">IFERROR(INDEX(INDIRECT($D$4), MATCH(team_lookup!$C59,INDIRECT($D$5),0),
MATCH("*" &amp; P$3 &amp; "*",INDIRECT($D$6),0)+P$149), 0)</f>
        <v>0</v>
      </c>
      <c r="Q59" s="385">
        <f ca="1">IFERROR(INDEX(INDIRECT($D$4), MATCH(team_lookup!$C59,INDIRECT($D$5),0),
MATCH("*" &amp; Q$3 &amp; "*",INDIRECT($D$6),0)+Q$149), 0)</f>
        <v>0</v>
      </c>
      <c r="R59" s="385">
        <f ca="1">IFERROR(INDEX(INDIRECT($D$4), MATCH(team_lookup!$C59,INDIRECT($D$5),0),
MATCH("*" &amp; R$3 &amp; "*",INDIRECT($D$6),0)+R$149), 0)</f>
        <v>0</v>
      </c>
      <c r="S59" s="385">
        <f ca="1">IFERROR(INDEX(INDIRECT($D$4), MATCH(team_lookup!$C59,INDIRECT($D$5),0),
MATCH("*" &amp; S$3 &amp; "*",INDIRECT($D$6),0)+S$149), 0)</f>
        <v>0</v>
      </c>
      <c r="T59" s="385">
        <f ca="1">IFERROR(INDEX(INDIRECT($D$4), MATCH(team_lookup!$C59,INDIRECT($D$5),0),
MATCH("*" &amp; T$3 &amp; "*",INDIRECT($D$6),0)+T$149), 0)</f>
        <v>0</v>
      </c>
    </row>
    <row r="60" spans="1:20">
      <c r="A60" s="172"/>
      <c r="B60" s="100">
        <f t="shared" ca="1" si="1"/>
        <v>19.0001</v>
      </c>
      <c r="C60" s="151" t="s">
        <v>262</v>
      </c>
      <c r="D60" s="167">
        <f>IF(team_settings!G19="",0,1)</f>
        <v>0</v>
      </c>
      <c r="E60" s="385">
        <f ca="1">IFERROR(INDEX(INDIRECT($D$4), MATCH(team_lookup!$C60,INDIRECT($D$5),0),
MATCH("*" &amp; E$3 &amp; "*",INDIRECT($D$6),0)+E$149), 0)</f>
        <v>4</v>
      </c>
      <c r="F60" s="385">
        <f ca="1">IFERROR(INDEX(INDIRECT($D$4), MATCH(team_lookup!$C60,INDIRECT($D$5),0),
MATCH("*" &amp; F$3 &amp; "*",INDIRECT($D$6),0)+F$149), 0)</f>
        <v>0</v>
      </c>
      <c r="G60" s="385">
        <f ca="1">IFERROR(INDEX(INDIRECT($D$4), MATCH(team_lookup!$C60,INDIRECT($D$5),0),
MATCH("*" &amp; G$3 &amp; "*",INDIRECT($D$6),0)+G$149), 0)</f>
        <v>15</v>
      </c>
      <c r="H60" s="385">
        <f ca="1">IFERROR(INDEX(INDIRECT($D$4), MATCH(team_lookup!$C60,INDIRECT($D$5),0),
MATCH("*" &amp; H$3 &amp; "*",INDIRECT($D$6),0)+H$149), 0)</f>
        <v>0</v>
      </c>
      <c r="I60" s="385">
        <f ca="1">IFERROR(INDEX(INDIRECT($D$4), MATCH(team_lookup!$C60,INDIRECT($D$5),0),
MATCH("*" &amp; I$3 &amp; "*",INDIRECT($D$6),0)+I$149), 0)</f>
        <v>0</v>
      </c>
      <c r="J60" s="385">
        <f ca="1">IFERROR(INDEX(INDIRECT($D$4), MATCH(team_lookup!$C60,INDIRECT($D$5),0),
MATCH("*" &amp; J$3 &amp; "*",INDIRECT($D$6),0)+J$149), 0)</f>
        <v>0</v>
      </c>
      <c r="K60" s="385">
        <f ca="1">IFERROR(INDEX(INDIRECT($D$4), MATCH(team_lookup!$C60,INDIRECT($D$5),0),
MATCH("*" &amp; K$3 &amp; "*",INDIRECT($D$6),0)+K$149), 0)</f>
        <v>0</v>
      </c>
      <c r="L60" s="385">
        <f ca="1">IFERROR(INDEX(INDIRECT($D$4), MATCH(team_lookup!$C60,INDIRECT($D$5),0),
MATCH("*" &amp; L$3 &amp; "*",INDIRECT($D$6),0)+L$149), 0)</f>
        <v>0</v>
      </c>
      <c r="M60" s="385">
        <f ca="1">IFERROR(INDEX(INDIRECT($D$4), MATCH(team_lookup!$C60,INDIRECT($D$5),0),
MATCH("*" &amp; M$3 &amp; "*",INDIRECT($D$6),0)+M$149), 0)</f>
        <v>0</v>
      </c>
      <c r="N60" s="385">
        <f ca="1">IFERROR(INDEX(INDIRECT($D$4), MATCH(team_lookup!$C60,INDIRECT($D$5),0),
MATCH("*" &amp; N$3 &amp; "*",INDIRECT($D$6),0)+N$149), 0)</f>
        <v>0</v>
      </c>
      <c r="O60" s="385">
        <f ca="1">IFERROR(INDEX(INDIRECT($D$4), MATCH(team_lookup!$C60,INDIRECT($D$5),0),
MATCH("*" &amp; O$3 &amp; "*",INDIRECT($D$6),0)+O$149), 0)</f>
        <v>0</v>
      </c>
      <c r="P60" s="385">
        <f ca="1">IFERROR(INDEX(INDIRECT($D$4), MATCH(team_lookup!$C60,INDIRECT($D$5),0),
MATCH("*" &amp; P$3 &amp; "*",INDIRECT($D$6),0)+P$149), 0)</f>
        <v>0</v>
      </c>
      <c r="Q60" s="385">
        <f ca="1">IFERROR(INDEX(INDIRECT($D$4), MATCH(team_lookup!$C60,INDIRECT($D$5),0),
MATCH("*" &amp; Q$3 &amp; "*",INDIRECT($D$6),0)+Q$149), 0)</f>
        <v>0</v>
      </c>
      <c r="R60" s="385">
        <f ca="1">IFERROR(INDEX(INDIRECT($D$4), MATCH(team_lookup!$C60,INDIRECT($D$5),0),
MATCH("*" &amp; R$3 &amp; "*",INDIRECT($D$6),0)+R$149), 0)</f>
        <v>0</v>
      </c>
      <c r="S60" s="385">
        <f ca="1">IFERROR(INDEX(INDIRECT($D$4), MATCH(team_lookup!$C60,INDIRECT($D$5),0),
MATCH("*" &amp; S$3 &amp; "*",INDIRECT($D$6),0)+S$149), 0)</f>
        <v>0</v>
      </c>
      <c r="T60" s="385">
        <f ca="1">IFERROR(INDEX(INDIRECT($D$4), MATCH(team_lookup!$C60,INDIRECT($D$5),0),
MATCH("*" &amp; T$3 &amp; "*",INDIRECT($D$6),0)+T$149), 0)</f>
        <v>0</v>
      </c>
    </row>
    <row r="61" spans="1:20" hidden="1">
      <c r="A61" s="172"/>
      <c r="B61" s="100">
        <f t="shared" ca="1" si="1"/>
        <v>0</v>
      </c>
      <c r="C61" s="152" t="s">
        <v>20</v>
      </c>
      <c r="D61" s="167">
        <f>IF(team_settings!G20="",0,1)</f>
        <v>1</v>
      </c>
      <c r="E61" s="385">
        <f ca="1">IFERROR(INDEX(INDIRECT($D$4), MATCH(team_lookup!$C61,INDIRECT($D$5),0),
MATCH("*" &amp; E$3 &amp; "*",INDIRECT($D$6),0)+E$149), 0)</f>
        <v>0</v>
      </c>
      <c r="F61" s="385">
        <f ca="1">IFERROR(INDEX(INDIRECT($D$4), MATCH(team_lookup!$C61,INDIRECT($D$5),0),
MATCH("*" &amp; F$3 &amp; "*",INDIRECT($D$6),0)+F$149), 0)</f>
        <v>0</v>
      </c>
      <c r="G61" s="385">
        <f ca="1">IFERROR(INDEX(INDIRECT($D$4), MATCH(team_lookup!$C61,INDIRECT($D$5),0),
MATCH("*" &amp; G$3 &amp; "*",INDIRECT($D$6),0)+G$149), 0)</f>
        <v>0</v>
      </c>
      <c r="H61" s="385">
        <f ca="1">IFERROR(INDEX(INDIRECT($D$4), MATCH(team_lookup!$C61,INDIRECT($D$5),0),
MATCH("*" &amp; H$3 &amp; "*",INDIRECT($D$6),0)+H$149), 0)</f>
        <v>0</v>
      </c>
      <c r="I61" s="385">
        <f ca="1">IFERROR(INDEX(INDIRECT($D$4), MATCH(team_lookup!$C61,INDIRECT($D$5),0),
MATCH("*" &amp; I$3 &amp; "*",INDIRECT($D$6),0)+I$149), 0)</f>
        <v>0</v>
      </c>
      <c r="J61" s="385">
        <f ca="1">IFERROR(INDEX(INDIRECT($D$4), MATCH(team_lookup!$C61,INDIRECT($D$5),0),
MATCH("*" &amp; J$3 &amp; "*",INDIRECT($D$6),0)+J$149), 0)</f>
        <v>0</v>
      </c>
      <c r="K61" s="385">
        <f ca="1">IFERROR(INDEX(INDIRECT($D$4), MATCH(team_lookup!$C61,INDIRECT($D$5),0),
MATCH("*" &amp; K$3 &amp; "*",INDIRECT($D$6),0)+K$149), 0)</f>
        <v>0</v>
      </c>
      <c r="L61" s="385">
        <f ca="1">IFERROR(INDEX(INDIRECT($D$4), MATCH(team_lookup!$C61,INDIRECT($D$5),0),
MATCH("*" &amp; L$3 &amp; "*",INDIRECT($D$6),0)+L$149), 0)</f>
        <v>0</v>
      </c>
      <c r="M61" s="385">
        <f ca="1">IFERROR(INDEX(INDIRECT($D$4), MATCH(team_lookup!$C61,INDIRECT($D$5),0),
MATCH("*" &amp; M$3 &amp; "*",INDIRECT($D$6),0)+M$149), 0)</f>
        <v>0</v>
      </c>
      <c r="N61" s="385">
        <f ca="1">IFERROR(INDEX(INDIRECT($D$4), MATCH(team_lookup!$C61,INDIRECT($D$5),0),
MATCH("*" &amp; N$3 &amp; "*",INDIRECT($D$6),0)+N$149), 0)</f>
        <v>0</v>
      </c>
      <c r="O61" s="385">
        <f ca="1">IFERROR(INDEX(INDIRECT($D$4), MATCH(team_lookup!$C61,INDIRECT($D$5),0),
MATCH("*" &amp; O$3 &amp; "*",INDIRECT($D$6),0)+O$149), 0)</f>
        <v>0</v>
      </c>
      <c r="P61" s="385">
        <f ca="1">IFERROR(INDEX(INDIRECT($D$4), MATCH(team_lookup!$C61,INDIRECT($D$5),0),
MATCH("*" &amp; P$3 &amp; "*",INDIRECT($D$6),0)+P$149), 0)</f>
        <v>0</v>
      </c>
      <c r="Q61" s="385">
        <f ca="1">IFERROR(INDEX(INDIRECT($D$4), MATCH(team_lookup!$C61,INDIRECT($D$5),0),
MATCH("*" &amp; Q$3 &amp; "*",INDIRECT($D$6),0)+Q$149), 0)</f>
        <v>0</v>
      </c>
      <c r="R61" s="385">
        <f ca="1">IFERROR(INDEX(INDIRECT($D$4), MATCH(team_lookup!$C61,INDIRECT($D$5),0),
MATCH("*" &amp; R$3 &amp; "*",INDIRECT($D$6),0)+R$149), 0)</f>
        <v>0</v>
      </c>
      <c r="S61" s="385">
        <f ca="1">IFERROR(INDEX(INDIRECT($D$4), MATCH(team_lookup!$C61,INDIRECT($D$5),0),
MATCH("*" &amp; S$3 &amp; "*",INDIRECT($D$6),0)+S$149), 0)</f>
        <v>0</v>
      </c>
      <c r="T61" s="385">
        <f ca="1">IFERROR(INDEX(INDIRECT($D$4), MATCH(team_lookup!$C61,INDIRECT($D$5),0),
MATCH("*" &amp; T$3 &amp; "*",INDIRECT($D$6),0)+T$149), 0)</f>
        <v>0</v>
      </c>
    </row>
    <row r="62" spans="1:20">
      <c r="A62" s="172"/>
      <c r="B62" s="100">
        <f t="shared" ca="1" si="1"/>
        <v>15</v>
      </c>
      <c r="C62" s="153" t="s">
        <v>113</v>
      </c>
      <c r="D62" s="167">
        <f>IF(team_settings!G21="",0,1)</f>
        <v>0</v>
      </c>
      <c r="E62" s="385">
        <f ca="1">IFERROR(INDEX(INDIRECT($D$4), MATCH(team_lookup!$C62,INDIRECT($D$5),0),
MATCH("*" &amp; E$3 &amp; "*",INDIRECT($D$6),0)+E$149), 0)</f>
        <v>9</v>
      </c>
      <c r="F62" s="385">
        <f ca="1">IFERROR(INDEX(INDIRECT($D$4), MATCH(team_lookup!$C62,INDIRECT($D$5),0),
MATCH("*" &amp; F$3 &amp; "*",INDIRECT($D$6),0)+F$149), 0)</f>
        <v>5</v>
      </c>
      <c r="G62" s="385">
        <f ca="1">IFERROR(INDEX(INDIRECT($D$4), MATCH(team_lookup!$C62,INDIRECT($D$5),0),
MATCH("*" &amp; G$3 &amp; "*",INDIRECT($D$6),0)+G$149), 0)</f>
        <v>1</v>
      </c>
      <c r="H62" s="385">
        <f ca="1">IFERROR(INDEX(INDIRECT($D$4), MATCH(team_lookup!$C62,INDIRECT($D$5),0),
MATCH("*" &amp; H$3 &amp; "*",INDIRECT($D$6),0)+H$149), 0)</f>
        <v>0</v>
      </c>
      <c r="I62" s="385">
        <f ca="1">IFERROR(INDEX(INDIRECT($D$4), MATCH(team_lookup!$C62,INDIRECT($D$5),0),
MATCH("*" &amp; I$3 &amp; "*",INDIRECT($D$6),0)+I$149), 0)</f>
        <v>0</v>
      </c>
      <c r="J62" s="385">
        <f ca="1">IFERROR(INDEX(INDIRECT($D$4), MATCH(team_lookup!$C62,INDIRECT($D$5),0),
MATCH("*" &amp; J$3 &amp; "*",INDIRECT($D$6),0)+J$149), 0)</f>
        <v>0</v>
      </c>
      <c r="K62" s="385">
        <f ca="1">IFERROR(INDEX(INDIRECT($D$4), MATCH(team_lookup!$C62,INDIRECT($D$5),0),
MATCH("*" &amp; K$3 &amp; "*",INDIRECT($D$6),0)+K$149), 0)</f>
        <v>0</v>
      </c>
      <c r="L62" s="385">
        <f ca="1">IFERROR(INDEX(INDIRECT($D$4), MATCH(team_lookup!$C62,INDIRECT($D$5),0),
MATCH("*" &amp; L$3 &amp; "*",INDIRECT($D$6),0)+L$149), 0)</f>
        <v>0</v>
      </c>
      <c r="M62" s="385">
        <f ca="1">IFERROR(INDEX(INDIRECT($D$4), MATCH(team_lookup!$C62,INDIRECT($D$5),0),
MATCH("*" &amp; M$3 &amp; "*",INDIRECT($D$6),0)+M$149), 0)</f>
        <v>0</v>
      </c>
      <c r="N62" s="385">
        <f ca="1">IFERROR(INDEX(INDIRECT($D$4), MATCH(team_lookup!$C62,INDIRECT($D$5),0),
MATCH("*" &amp; N$3 &amp; "*",INDIRECT($D$6),0)+N$149), 0)</f>
        <v>0</v>
      </c>
      <c r="O62" s="385">
        <f ca="1">IFERROR(INDEX(INDIRECT($D$4), MATCH(team_lookup!$C62,INDIRECT($D$5),0),
MATCH("*" &amp; O$3 &amp; "*",INDIRECT($D$6),0)+O$149), 0)</f>
        <v>0</v>
      </c>
      <c r="P62" s="385">
        <f ca="1">IFERROR(INDEX(INDIRECT($D$4), MATCH(team_lookup!$C62,INDIRECT($D$5),0),
MATCH("*" &amp; P$3 &amp; "*",INDIRECT($D$6),0)+P$149), 0)</f>
        <v>0</v>
      </c>
      <c r="Q62" s="385">
        <f ca="1">IFERROR(INDEX(INDIRECT($D$4), MATCH(team_lookup!$C62,INDIRECT($D$5),0),
MATCH("*" &amp; Q$3 &amp; "*",INDIRECT($D$6),0)+Q$149), 0)</f>
        <v>0</v>
      </c>
      <c r="R62" s="385">
        <f ca="1">IFERROR(INDEX(INDIRECT($D$4), MATCH(team_lookup!$C62,INDIRECT($D$5),0),
MATCH("*" &amp; R$3 &amp; "*",INDIRECT($D$6),0)+R$149), 0)</f>
        <v>0</v>
      </c>
      <c r="S62" s="385">
        <f ca="1">IFERROR(INDEX(INDIRECT($D$4), MATCH(team_lookup!$C62,INDIRECT($D$5),0),
MATCH("*" &amp; S$3 &amp; "*",INDIRECT($D$6),0)+S$149), 0)</f>
        <v>0</v>
      </c>
      <c r="T62" s="385">
        <f ca="1">IFERROR(INDEX(INDIRECT($D$4), MATCH(team_lookup!$C62,INDIRECT($D$5),0),
MATCH("*" &amp; T$3 &amp; "*",INDIRECT($D$6),0)+T$149), 0)</f>
        <v>0</v>
      </c>
    </row>
    <row r="63" spans="1:20" hidden="1">
      <c r="A63" s="172"/>
      <c r="B63" s="100">
        <f t="shared" ca="1" si="1"/>
        <v>0</v>
      </c>
      <c r="C63" s="154" t="s">
        <v>21</v>
      </c>
      <c r="D63" s="167">
        <f>IF(team_settings!G22="",0,1)</f>
        <v>1</v>
      </c>
      <c r="E63" s="385">
        <f ca="1">IFERROR(INDEX(INDIRECT($D$4), MATCH(team_lookup!$C63,INDIRECT($D$5),0),
MATCH("*" &amp; E$3 &amp; "*",INDIRECT($D$6),0)+E$149), 0)</f>
        <v>0</v>
      </c>
      <c r="F63" s="385">
        <f ca="1">IFERROR(INDEX(INDIRECT($D$4), MATCH(team_lookup!$C63,INDIRECT($D$5),0),
MATCH("*" &amp; F$3 &amp; "*",INDIRECT($D$6),0)+F$149), 0)</f>
        <v>0</v>
      </c>
      <c r="G63" s="385">
        <f ca="1">IFERROR(INDEX(INDIRECT($D$4), MATCH(team_lookup!$C63,INDIRECT($D$5),0),
MATCH("*" &amp; G$3 &amp; "*",INDIRECT($D$6),0)+G$149), 0)</f>
        <v>0</v>
      </c>
      <c r="H63" s="385">
        <f ca="1">IFERROR(INDEX(INDIRECT($D$4), MATCH(team_lookup!$C63,INDIRECT($D$5),0),
MATCH("*" &amp; H$3 &amp; "*",INDIRECT($D$6),0)+H$149), 0)</f>
        <v>0</v>
      </c>
      <c r="I63" s="385">
        <f ca="1">IFERROR(INDEX(INDIRECT($D$4), MATCH(team_lookup!$C63,INDIRECT($D$5),0),
MATCH("*" &amp; I$3 &amp; "*",INDIRECT($D$6),0)+I$149), 0)</f>
        <v>0</v>
      </c>
      <c r="J63" s="385">
        <f ca="1">IFERROR(INDEX(INDIRECT($D$4), MATCH(team_lookup!$C63,INDIRECT($D$5),0),
MATCH("*" &amp; J$3 &amp; "*",INDIRECT($D$6),0)+J$149), 0)</f>
        <v>0</v>
      </c>
      <c r="K63" s="385">
        <f ca="1">IFERROR(INDEX(INDIRECT($D$4), MATCH(team_lookup!$C63,INDIRECT($D$5),0),
MATCH("*" &amp; K$3 &amp; "*",INDIRECT($D$6),0)+K$149), 0)</f>
        <v>0</v>
      </c>
      <c r="L63" s="385">
        <f ca="1">IFERROR(INDEX(INDIRECT($D$4), MATCH(team_lookup!$C63,INDIRECT($D$5),0),
MATCH("*" &amp; L$3 &amp; "*",INDIRECT($D$6),0)+L$149), 0)</f>
        <v>0</v>
      </c>
      <c r="M63" s="385">
        <f ca="1">IFERROR(INDEX(INDIRECT($D$4), MATCH(team_lookup!$C63,INDIRECT($D$5),0),
MATCH("*" &amp; M$3 &amp; "*",INDIRECT($D$6),0)+M$149), 0)</f>
        <v>0</v>
      </c>
      <c r="N63" s="385">
        <f ca="1">IFERROR(INDEX(INDIRECT($D$4), MATCH(team_lookup!$C63,INDIRECT($D$5),0),
MATCH("*" &amp; N$3 &amp; "*",INDIRECT($D$6),0)+N$149), 0)</f>
        <v>0</v>
      </c>
      <c r="O63" s="385">
        <f ca="1">IFERROR(INDEX(INDIRECT($D$4), MATCH(team_lookup!$C63,INDIRECT($D$5),0),
MATCH("*" &amp; O$3 &amp; "*",INDIRECT($D$6),0)+O$149), 0)</f>
        <v>0</v>
      </c>
      <c r="P63" s="385">
        <f ca="1">IFERROR(INDEX(INDIRECT($D$4), MATCH(team_lookup!$C63,INDIRECT($D$5),0),
MATCH("*" &amp; P$3 &amp; "*",INDIRECT($D$6),0)+P$149), 0)</f>
        <v>0</v>
      </c>
      <c r="Q63" s="385">
        <f ca="1">IFERROR(INDEX(INDIRECT($D$4), MATCH(team_lookup!$C63,INDIRECT($D$5),0),
MATCH("*" &amp; Q$3 &amp; "*",INDIRECT($D$6),0)+Q$149), 0)</f>
        <v>0</v>
      </c>
      <c r="R63" s="385">
        <f ca="1">IFERROR(INDEX(INDIRECT($D$4), MATCH(team_lookup!$C63,INDIRECT($D$5),0),
MATCH("*" &amp; R$3 &amp; "*",INDIRECT($D$6),0)+R$149), 0)</f>
        <v>0</v>
      </c>
      <c r="S63" s="385">
        <f ca="1">IFERROR(INDEX(INDIRECT($D$4), MATCH(team_lookup!$C63,INDIRECT($D$5),0),
MATCH("*" &amp; S$3 &amp; "*",INDIRECT($D$6),0)+S$149), 0)</f>
        <v>0</v>
      </c>
      <c r="T63" s="385">
        <f ca="1">IFERROR(INDEX(INDIRECT($D$4), MATCH(team_lookup!$C63,INDIRECT($D$5),0),
MATCH("*" &amp; T$3 &amp; "*",INDIRECT($D$6),0)+T$149), 0)</f>
        <v>0</v>
      </c>
    </row>
    <row r="64" spans="1:20" hidden="1">
      <c r="A64" s="172"/>
      <c r="B64" s="100">
        <f t="shared" ca="1" si="1"/>
        <v>0</v>
      </c>
      <c r="C64" s="155" t="s">
        <v>22</v>
      </c>
      <c r="D64" s="167">
        <f>IF(team_settings!G23="",0,1)</f>
        <v>1</v>
      </c>
      <c r="E64" s="385">
        <f ca="1">IFERROR(INDEX(INDIRECT($D$4), MATCH(team_lookup!$C64,INDIRECT($D$5),0),
MATCH("*" &amp; E$3 &amp; "*",INDIRECT($D$6),0)+E$149), 0)</f>
        <v>0</v>
      </c>
      <c r="F64" s="385">
        <f ca="1">IFERROR(INDEX(INDIRECT($D$4), MATCH(team_lookup!$C64,INDIRECT($D$5),0),
MATCH("*" &amp; F$3 &amp; "*",INDIRECT($D$6),0)+F$149), 0)</f>
        <v>0</v>
      </c>
      <c r="G64" s="385">
        <f ca="1">IFERROR(INDEX(INDIRECT($D$4), MATCH(team_lookup!$C64,INDIRECT($D$5),0),
MATCH("*" &amp; G$3 &amp; "*",INDIRECT($D$6),0)+G$149), 0)</f>
        <v>0</v>
      </c>
      <c r="H64" s="385">
        <f ca="1">IFERROR(INDEX(INDIRECT($D$4), MATCH(team_lookup!$C64,INDIRECT($D$5),0),
MATCH("*" &amp; H$3 &amp; "*",INDIRECT($D$6),0)+H$149), 0)</f>
        <v>0</v>
      </c>
      <c r="I64" s="385">
        <f ca="1">IFERROR(INDEX(INDIRECT($D$4), MATCH(team_lookup!$C64,INDIRECT($D$5),0),
MATCH("*" &amp; I$3 &amp; "*",INDIRECT($D$6),0)+I$149), 0)</f>
        <v>0</v>
      </c>
      <c r="J64" s="385">
        <f ca="1">IFERROR(INDEX(INDIRECT($D$4), MATCH(team_lookup!$C64,INDIRECT($D$5),0),
MATCH("*" &amp; J$3 &amp; "*",INDIRECT($D$6),0)+J$149), 0)</f>
        <v>0</v>
      </c>
      <c r="K64" s="385">
        <f ca="1">IFERROR(INDEX(INDIRECT($D$4), MATCH(team_lookup!$C64,INDIRECT($D$5),0),
MATCH("*" &amp; K$3 &amp; "*",INDIRECT($D$6),0)+K$149), 0)</f>
        <v>0</v>
      </c>
      <c r="L64" s="385">
        <f ca="1">IFERROR(INDEX(INDIRECT($D$4), MATCH(team_lookup!$C64,INDIRECT($D$5),0),
MATCH("*" &amp; L$3 &amp; "*",INDIRECT($D$6),0)+L$149), 0)</f>
        <v>0</v>
      </c>
      <c r="M64" s="385">
        <f ca="1">IFERROR(INDEX(INDIRECT($D$4), MATCH(team_lookup!$C64,INDIRECT($D$5),0),
MATCH("*" &amp; M$3 &amp; "*",INDIRECT($D$6),0)+M$149), 0)</f>
        <v>0</v>
      </c>
      <c r="N64" s="385">
        <f ca="1">IFERROR(INDEX(INDIRECT($D$4), MATCH(team_lookup!$C64,INDIRECT($D$5),0),
MATCH("*" &amp; N$3 &amp; "*",INDIRECT($D$6),0)+N$149), 0)</f>
        <v>0</v>
      </c>
      <c r="O64" s="385">
        <f ca="1">IFERROR(INDEX(INDIRECT($D$4), MATCH(team_lookup!$C64,INDIRECT($D$5),0),
MATCH("*" &amp; O$3 &amp; "*",INDIRECT($D$6),0)+O$149), 0)</f>
        <v>0</v>
      </c>
      <c r="P64" s="385">
        <f ca="1">IFERROR(INDEX(INDIRECT($D$4), MATCH(team_lookup!$C64,INDIRECT($D$5),0),
MATCH("*" &amp; P$3 &amp; "*",INDIRECT($D$6),0)+P$149), 0)</f>
        <v>0</v>
      </c>
      <c r="Q64" s="385">
        <f ca="1">IFERROR(INDEX(INDIRECT($D$4), MATCH(team_lookup!$C64,INDIRECT($D$5),0),
MATCH("*" &amp; Q$3 &amp; "*",INDIRECT($D$6),0)+Q$149), 0)</f>
        <v>0</v>
      </c>
      <c r="R64" s="385">
        <f ca="1">IFERROR(INDEX(INDIRECT($D$4), MATCH(team_lookup!$C64,INDIRECT($D$5),0),
MATCH("*" &amp; R$3 &amp; "*",INDIRECT($D$6),0)+R$149), 0)</f>
        <v>0</v>
      </c>
      <c r="S64" s="385">
        <f ca="1">IFERROR(INDEX(INDIRECT($D$4), MATCH(team_lookup!$C64,INDIRECT($D$5),0),
MATCH("*" &amp; S$3 &amp; "*",INDIRECT($D$6),0)+S$149), 0)</f>
        <v>0</v>
      </c>
      <c r="T64" s="385">
        <f ca="1">IFERROR(INDEX(INDIRECT($D$4), MATCH(team_lookup!$C64,INDIRECT($D$5),0),
MATCH("*" &amp; T$3 &amp; "*",INDIRECT($D$6),0)+T$149), 0)</f>
        <v>0</v>
      </c>
    </row>
    <row r="65" spans="1:20" hidden="1">
      <c r="A65" s="172"/>
      <c r="B65" s="100">
        <f t="shared" ca="1" si="1"/>
        <v>0</v>
      </c>
      <c r="C65" s="156" t="s">
        <v>25</v>
      </c>
      <c r="D65" s="167">
        <f>IF(team_settings!G24="",0,1)</f>
        <v>1</v>
      </c>
      <c r="E65" s="385">
        <f ca="1">IFERROR(INDEX(INDIRECT($D$4), MATCH(team_lookup!$C65,INDIRECT($D$5),0),
MATCH("*" &amp; E$3 &amp; "*",INDIRECT($D$6),0)+E$149), 0)</f>
        <v>0</v>
      </c>
      <c r="F65" s="385">
        <f ca="1">IFERROR(INDEX(INDIRECT($D$4), MATCH(team_lookup!$C65,INDIRECT($D$5),0),
MATCH("*" &amp; F$3 &amp; "*",INDIRECT($D$6),0)+F$149), 0)</f>
        <v>0</v>
      </c>
      <c r="G65" s="385">
        <f ca="1">IFERROR(INDEX(INDIRECT($D$4), MATCH(team_lookup!$C65,INDIRECT($D$5),0),
MATCH("*" &amp; G$3 &amp; "*",INDIRECT($D$6),0)+G$149), 0)</f>
        <v>0</v>
      </c>
      <c r="H65" s="385">
        <f ca="1">IFERROR(INDEX(INDIRECT($D$4), MATCH(team_lookup!$C65,INDIRECT($D$5),0),
MATCH("*" &amp; H$3 &amp; "*",INDIRECT($D$6),0)+H$149), 0)</f>
        <v>0</v>
      </c>
      <c r="I65" s="385">
        <f ca="1">IFERROR(INDEX(INDIRECT($D$4), MATCH(team_lookup!$C65,INDIRECT($D$5),0),
MATCH("*" &amp; I$3 &amp; "*",INDIRECT($D$6),0)+I$149), 0)</f>
        <v>0</v>
      </c>
      <c r="J65" s="385">
        <f ca="1">IFERROR(INDEX(INDIRECT($D$4), MATCH(team_lookup!$C65,INDIRECT($D$5),0),
MATCH("*" &amp; J$3 &amp; "*",INDIRECT($D$6),0)+J$149), 0)</f>
        <v>0</v>
      </c>
      <c r="K65" s="385">
        <f ca="1">IFERROR(INDEX(INDIRECT($D$4), MATCH(team_lookup!$C65,INDIRECT($D$5),0),
MATCH("*" &amp; K$3 &amp; "*",INDIRECT($D$6),0)+K$149), 0)</f>
        <v>0</v>
      </c>
      <c r="L65" s="385">
        <f ca="1">IFERROR(INDEX(INDIRECT($D$4), MATCH(team_lookup!$C65,INDIRECT($D$5),0),
MATCH("*" &amp; L$3 &amp; "*",INDIRECT($D$6),0)+L$149), 0)</f>
        <v>0</v>
      </c>
      <c r="M65" s="385">
        <f ca="1">IFERROR(INDEX(INDIRECT($D$4), MATCH(team_lookup!$C65,INDIRECT($D$5),0),
MATCH("*" &amp; M$3 &amp; "*",INDIRECT($D$6),0)+M$149), 0)</f>
        <v>0</v>
      </c>
      <c r="N65" s="385">
        <f ca="1">IFERROR(INDEX(INDIRECT($D$4), MATCH(team_lookup!$C65,INDIRECT($D$5),0),
MATCH("*" &amp; N$3 &amp; "*",INDIRECT($D$6),0)+N$149), 0)</f>
        <v>0</v>
      </c>
      <c r="O65" s="385">
        <f ca="1">IFERROR(INDEX(INDIRECT($D$4), MATCH(team_lookup!$C65,INDIRECT($D$5),0),
MATCH("*" &amp; O$3 &amp; "*",INDIRECT($D$6),0)+O$149), 0)</f>
        <v>0</v>
      </c>
      <c r="P65" s="385">
        <f ca="1">IFERROR(INDEX(INDIRECT($D$4), MATCH(team_lookup!$C65,INDIRECT($D$5),0),
MATCH("*" &amp; P$3 &amp; "*",INDIRECT($D$6),0)+P$149), 0)</f>
        <v>0</v>
      </c>
      <c r="Q65" s="385">
        <f ca="1">IFERROR(INDEX(INDIRECT($D$4), MATCH(team_lookup!$C65,INDIRECT($D$5),0),
MATCH("*" &amp; Q$3 &amp; "*",INDIRECT($D$6),0)+Q$149), 0)</f>
        <v>0</v>
      </c>
      <c r="R65" s="385">
        <f ca="1">IFERROR(INDEX(INDIRECT($D$4), MATCH(team_lookup!$C65,INDIRECT($D$5),0),
MATCH("*" &amp; R$3 &amp; "*",INDIRECT($D$6),0)+R$149), 0)</f>
        <v>0</v>
      </c>
      <c r="S65" s="385">
        <f ca="1">IFERROR(INDEX(INDIRECT($D$4), MATCH(team_lookup!$C65,INDIRECT($D$5),0),
MATCH("*" &amp; S$3 &amp; "*",INDIRECT($D$6),0)+S$149), 0)</f>
        <v>0</v>
      </c>
      <c r="T65" s="385">
        <f ca="1">IFERROR(INDEX(INDIRECT($D$4), MATCH(team_lookup!$C65,INDIRECT($D$5),0),
MATCH("*" &amp; T$3 &amp; "*",INDIRECT($D$6),0)+T$149), 0)</f>
        <v>0</v>
      </c>
    </row>
    <row r="66" spans="1:20" hidden="1">
      <c r="A66" s="172"/>
      <c r="B66" s="100">
        <f t="shared" ca="1" si="1"/>
        <v>0</v>
      </c>
      <c r="C66" s="237" t="s">
        <v>460</v>
      </c>
      <c r="D66" s="167">
        <f>IF(team_settings!G25="",0,1)</f>
        <v>1</v>
      </c>
      <c r="E66" s="385">
        <f ca="1">IFERROR(INDEX(INDIRECT($D$4), MATCH(team_lookup!$C66,INDIRECT($D$5),0),
MATCH("*" &amp; E$3 &amp; "*",INDIRECT($D$6),0)+E$149), 0)</f>
        <v>0</v>
      </c>
      <c r="F66" s="385">
        <f ca="1">IFERROR(INDEX(INDIRECT($D$4), MATCH(team_lookup!$C66,INDIRECT($D$5),0),
MATCH("*" &amp; F$3 &amp; "*",INDIRECT($D$6),0)+F$149), 0)</f>
        <v>0</v>
      </c>
      <c r="G66" s="385">
        <f ca="1">IFERROR(INDEX(INDIRECT($D$4), MATCH(team_lookup!$C66,INDIRECT($D$5),0),
MATCH("*" &amp; G$3 &amp; "*",INDIRECT($D$6),0)+G$149), 0)</f>
        <v>0</v>
      </c>
      <c r="H66" s="385">
        <f ca="1">IFERROR(INDEX(INDIRECT($D$4), MATCH(team_lookup!$C66,INDIRECT($D$5),0),
MATCH("*" &amp; H$3 &amp; "*",INDIRECT($D$6),0)+H$149), 0)</f>
        <v>0</v>
      </c>
      <c r="I66" s="385">
        <f ca="1">IFERROR(INDEX(INDIRECT($D$4), MATCH(team_lookup!$C66,INDIRECT($D$5),0),
MATCH("*" &amp; I$3 &amp; "*",INDIRECT($D$6),0)+I$149), 0)</f>
        <v>0</v>
      </c>
      <c r="J66" s="385">
        <f ca="1">IFERROR(INDEX(INDIRECT($D$4), MATCH(team_lookup!$C66,INDIRECT($D$5),0),
MATCH("*" &amp; J$3 &amp; "*",INDIRECT($D$6),0)+J$149), 0)</f>
        <v>0</v>
      </c>
      <c r="K66" s="385">
        <f ca="1">IFERROR(INDEX(INDIRECT($D$4), MATCH(team_lookup!$C66,INDIRECT($D$5),0),
MATCH("*" &amp; K$3 &amp; "*",INDIRECT($D$6),0)+K$149), 0)</f>
        <v>0</v>
      </c>
      <c r="L66" s="385">
        <f ca="1">IFERROR(INDEX(INDIRECT($D$4), MATCH(team_lookup!$C66,INDIRECT($D$5),0),
MATCH("*" &amp; L$3 &amp; "*",INDIRECT($D$6),0)+L$149), 0)</f>
        <v>0</v>
      </c>
      <c r="M66" s="385">
        <f ca="1">IFERROR(INDEX(INDIRECT($D$4), MATCH(team_lookup!$C66,INDIRECT($D$5),0),
MATCH("*" &amp; M$3 &amp; "*",INDIRECT($D$6),0)+M$149), 0)</f>
        <v>0</v>
      </c>
      <c r="N66" s="385">
        <f ca="1">IFERROR(INDEX(INDIRECT($D$4), MATCH(team_lookup!$C66,INDIRECT($D$5),0),
MATCH("*" &amp; N$3 &amp; "*",INDIRECT($D$6),0)+N$149), 0)</f>
        <v>0</v>
      </c>
      <c r="O66" s="385">
        <f ca="1">IFERROR(INDEX(INDIRECT($D$4), MATCH(team_lookup!$C66,INDIRECT($D$5),0),
MATCH("*" &amp; O$3 &amp; "*",INDIRECT($D$6),0)+O$149), 0)</f>
        <v>0</v>
      </c>
      <c r="P66" s="385">
        <f ca="1">IFERROR(INDEX(INDIRECT($D$4), MATCH(team_lookup!$C66,INDIRECT($D$5),0),
MATCH("*" &amp; P$3 &amp; "*",INDIRECT($D$6),0)+P$149), 0)</f>
        <v>0</v>
      </c>
      <c r="Q66" s="385">
        <f ca="1">IFERROR(INDEX(INDIRECT($D$4), MATCH(team_lookup!$C66,INDIRECT($D$5),0),
MATCH("*" &amp; Q$3 &amp; "*",INDIRECT($D$6),0)+Q$149), 0)</f>
        <v>0</v>
      </c>
      <c r="R66" s="385">
        <f ca="1">IFERROR(INDEX(INDIRECT($D$4), MATCH(team_lookup!$C66,INDIRECT($D$5),0),
MATCH("*" &amp; R$3 &amp; "*",INDIRECT($D$6),0)+R$149), 0)</f>
        <v>0</v>
      </c>
      <c r="S66" s="385">
        <f ca="1">IFERROR(INDEX(INDIRECT($D$4), MATCH(team_lookup!$C66,INDIRECT($D$5),0),
MATCH("*" &amp; S$3 &amp; "*",INDIRECT($D$6),0)+S$149), 0)</f>
        <v>0</v>
      </c>
      <c r="T66" s="385">
        <f ca="1">IFERROR(INDEX(INDIRECT($D$4), MATCH(team_lookup!$C66,INDIRECT($D$5),0),
MATCH("*" &amp; T$3 &amp; "*",INDIRECT($D$6),0)+T$149), 0)</f>
        <v>0</v>
      </c>
    </row>
    <row r="67" spans="1:20">
      <c r="A67" s="172"/>
      <c r="B67" s="100">
        <f t="shared" ca="1" si="1"/>
        <v>16</v>
      </c>
      <c r="C67" s="157" t="s">
        <v>114</v>
      </c>
      <c r="D67" s="167">
        <f>IF(team_settings!G26="",0,1)</f>
        <v>0</v>
      </c>
      <c r="E67" s="385">
        <f ca="1">IFERROR(INDEX(INDIRECT($D$4), MATCH(team_lookup!$C67,INDIRECT($D$5),0),
MATCH("*" &amp; E$3 &amp; "*",INDIRECT($D$6),0)+E$149), 0)</f>
        <v>2</v>
      </c>
      <c r="F67" s="385">
        <f ca="1">IFERROR(INDEX(INDIRECT($D$4), MATCH(team_lookup!$C67,INDIRECT($D$5),0),
MATCH("*" &amp; F$3 &amp; "*",INDIRECT($D$6),0)+F$149), 0)</f>
        <v>9</v>
      </c>
      <c r="G67" s="385">
        <f ca="1">IFERROR(INDEX(INDIRECT($D$4), MATCH(team_lookup!$C67,INDIRECT($D$5),0),
MATCH("*" &amp; G$3 &amp; "*",INDIRECT($D$6),0)+G$149), 0)</f>
        <v>5</v>
      </c>
      <c r="H67" s="385">
        <f ca="1">IFERROR(INDEX(INDIRECT($D$4), MATCH(team_lookup!$C67,INDIRECT($D$5),0),
MATCH("*" &amp; H$3 &amp; "*",INDIRECT($D$6),0)+H$149), 0)</f>
        <v>0</v>
      </c>
      <c r="I67" s="385">
        <f ca="1">IFERROR(INDEX(INDIRECT($D$4), MATCH(team_lookup!$C67,INDIRECT($D$5),0),
MATCH("*" &amp; I$3 &amp; "*",INDIRECT($D$6),0)+I$149), 0)</f>
        <v>0</v>
      </c>
      <c r="J67" s="385">
        <f ca="1">IFERROR(INDEX(INDIRECT($D$4), MATCH(team_lookup!$C67,INDIRECT($D$5),0),
MATCH("*" &amp; J$3 &amp; "*",INDIRECT($D$6),0)+J$149), 0)</f>
        <v>0</v>
      </c>
      <c r="K67" s="385">
        <f ca="1">IFERROR(INDEX(INDIRECT($D$4), MATCH(team_lookup!$C67,INDIRECT($D$5),0),
MATCH("*" &amp; K$3 &amp; "*",INDIRECT($D$6),0)+K$149), 0)</f>
        <v>0</v>
      </c>
      <c r="L67" s="385">
        <f ca="1">IFERROR(INDEX(INDIRECT($D$4), MATCH(team_lookup!$C67,INDIRECT($D$5),0),
MATCH("*" &amp; L$3 &amp; "*",INDIRECT($D$6),0)+L$149), 0)</f>
        <v>0</v>
      </c>
      <c r="M67" s="385">
        <f ca="1">IFERROR(INDEX(INDIRECT($D$4), MATCH(team_lookup!$C67,INDIRECT($D$5),0),
MATCH("*" &amp; M$3 &amp; "*",INDIRECT($D$6),0)+M$149), 0)</f>
        <v>0</v>
      </c>
      <c r="N67" s="385">
        <f ca="1">IFERROR(INDEX(INDIRECT($D$4), MATCH(team_lookup!$C67,INDIRECT($D$5),0),
MATCH("*" &amp; N$3 &amp; "*",INDIRECT($D$6),0)+N$149), 0)</f>
        <v>0</v>
      </c>
      <c r="O67" s="385">
        <f ca="1">IFERROR(INDEX(INDIRECT($D$4), MATCH(team_lookup!$C67,INDIRECT($D$5),0),
MATCH("*" &amp; O$3 &amp; "*",INDIRECT($D$6),0)+O$149), 0)</f>
        <v>0</v>
      </c>
      <c r="P67" s="385">
        <f ca="1">IFERROR(INDEX(INDIRECT($D$4), MATCH(team_lookup!$C67,INDIRECT($D$5),0),
MATCH("*" &amp; P$3 &amp; "*",INDIRECT($D$6),0)+P$149), 0)</f>
        <v>0</v>
      </c>
      <c r="Q67" s="385">
        <f ca="1">IFERROR(INDEX(INDIRECT($D$4), MATCH(team_lookup!$C67,INDIRECT($D$5),0),
MATCH("*" &amp; Q$3 &amp; "*",INDIRECT($D$6),0)+Q$149), 0)</f>
        <v>0</v>
      </c>
      <c r="R67" s="385">
        <f ca="1">IFERROR(INDEX(INDIRECT($D$4), MATCH(team_lookup!$C67,INDIRECT($D$5),0),
MATCH("*" &amp; R$3 &amp; "*",INDIRECT($D$6),0)+R$149), 0)</f>
        <v>0</v>
      </c>
      <c r="S67" s="385">
        <f ca="1">IFERROR(INDEX(INDIRECT($D$4), MATCH(team_lookup!$C67,INDIRECT($D$5),0),
MATCH("*" &amp; S$3 &amp; "*",INDIRECT($D$6),0)+S$149), 0)</f>
        <v>0</v>
      </c>
      <c r="T67" s="385">
        <f ca="1">IFERROR(INDEX(INDIRECT($D$4), MATCH(team_lookup!$C67,INDIRECT($D$5),0),
MATCH("*" &amp; T$3 &amp; "*",INDIRECT($D$6),0)+T$149), 0)</f>
        <v>0</v>
      </c>
    </row>
    <row r="68" spans="1:20" hidden="1">
      <c r="A68" s="172"/>
      <c r="B68" s="100">
        <f t="shared" ca="1" si="1"/>
        <v>0</v>
      </c>
      <c r="C68" s="158" t="s">
        <v>263</v>
      </c>
      <c r="D68" s="167">
        <f>IF(team_settings!G27="",0,1)</f>
        <v>1</v>
      </c>
      <c r="E68" s="385">
        <f ca="1">IFERROR(INDEX(INDIRECT($D$4), MATCH(team_lookup!$C68,INDIRECT($D$5),0),
MATCH("*" &amp; E$3 &amp; "*",INDIRECT($D$6),0)+E$149), 0)</f>
        <v>0</v>
      </c>
      <c r="F68" s="385">
        <f ca="1">IFERROR(INDEX(INDIRECT($D$4), MATCH(team_lookup!$C68,INDIRECT($D$5),0),
MATCH("*" &amp; F$3 &amp; "*",INDIRECT($D$6),0)+F$149), 0)</f>
        <v>0</v>
      </c>
      <c r="G68" s="385">
        <f ca="1">IFERROR(INDEX(INDIRECT($D$4), MATCH(team_lookup!$C68,INDIRECT($D$5),0),
MATCH("*" &amp; G$3 &amp; "*",INDIRECT($D$6),0)+G$149), 0)</f>
        <v>0</v>
      </c>
      <c r="H68" s="385">
        <f ca="1">IFERROR(INDEX(INDIRECT($D$4), MATCH(team_lookup!$C68,INDIRECT($D$5),0),
MATCH("*" &amp; H$3 &amp; "*",INDIRECT($D$6),0)+H$149), 0)</f>
        <v>0</v>
      </c>
      <c r="I68" s="385">
        <f ca="1">IFERROR(INDEX(INDIRECT($D$4), MATCH(team_lookup!$C68,INDIRECT($D$5),0),
MATCH("*" &amp; I$3 &amp; "*",INDIRECT($D$6),0)+I$149), 0)</f>
        <v>0</v>
      </c>
      <c r="J68" s="385">
        <f ca="1">IFERROR(INDEX(INDIRECT($D$4), MATCH(team_lookup!$C68,INDIRECT($D$5),0),
MATCH("*" &amp; J$3 &amp; "*",INDIRECT($D$6),0)+J$149), 0)</f>
        <v>0</v>
      </c>
      <c r="K68" s="385">
        <f ca="1">IFERROR(INDEX(INDIRECT($D$4), MATCH(team_lookup!$C68,INDIRECT($D$5),0),
MATCH("*" &amp; K$3 &amp; "*",INDIRECT($D$6),0)+K$149), 0)</f>
        <v>0</v>
      </c>
      <c r="L68" s="385">
        <f ca="1">IFERROR(INDEX(INDIRECT($D$4), MATCH(team_lookup!$C68,INDIRECT($D$5),0),
MATCH("*" &amp; L$3 &amp; "*",INDIRECT($D$6),0)+L$149), 0)</f>
        <v>0</v>
      </c>
      <c r="M68" s="385">
        <f ca="1">IFERROR(INDEX(INDIRECT($D$4), MATCH(team_lookup!$C68,INDIRECT($D$5),0),
MATCH("*" &amp; M$3 &amp; "*",INDIRECT($D$6),0)+M$149), 0)</f>
        <v>0</v>
      </c>
      <c r="N68" s="385">
        <f ca="1">IFERROR(INDEX(INDIRECT($D$4), MATCH(team_lookup!$C68,INDIRECT($D$5),0),
MATCH("*" &amp; N$3 &amp; "*",INDIRECT($D$6),0)+N$149), 0)</f>
        <v>0</v>
      </c>
      <c r="O68" s="385">
        <f ca="1">IFERROR(INDEX(INDIRECT($D$4), MATCH(team_lookup!$C68,INDIRECT($D$5),0),
MATCH("*" &amp; O$3 &amp; "*",INDIRECT($D$6),0)+O$149), 0)</f>
        <v>0</v>
      </c>
      <c r="P68" s="385">
        <f ca="1">IFERROR(INDEX(INDIRECT($D$4), MATCH(team_lookup!$C68,INDIRECT($D$5),0),
MATCH("*" &amp; P$3 &amp; "*",INDIRECT($D$6),0)+P$149), 0)</f>
        <v>0</v>
      </c>
      <c r="Q68" s="385">
        <f ca="1">IFERROR(INDEX(INDIRECT($D$4), MATCH(team_lookup!$C68,INDIRECT($D$5),0),
MATCH("*" &amp; Q$3 &amp; "*",INDIRECT($D$6),0)+Q$149), 0)</f>
        <v>0</v>
      </c>
      <c r="R68" s="385">
        <f ca="1">IFERROR(INDEX(INDIRECT($D$4), MATCH(team_lookup!$C68,INDIRECT($D$5),0),
MATCH("*" &amp; R$3 &amp; "*",INDIRECT($D$6),0)+R$149), 0)</f>
        <v>0</v>
      </c>
      <c r="S68" s="385">
        <f ca="1">IFERROR(INDEX(INDIRECT($D$4), MATCH(team_lookup!$C68,INDIRECT($D$5),0),
MATCH("*" &amp; S$3 &amp; "*",INDIRECT($D$6),0)+S$149), 0)</f>
        <v>0</v>
      </c>
      <c r="T68" s="385">
        <f ca="1">IFERROR(INDEX(INDIRECT($D$4), MATCH(team_lookup!$C68,INDIRECT($D$5),0),
MATCH("*" &amp; T$3 &amp; "*",INDIRECT($D$6),0)+T$149), 0)</f>
        <v>0</v>
      </c>
    </row>
    <row r="69" spans="1:20" hidden="1">
      <c r="A69" s="172"/>
      <c r="B69" s="100">
        <f t="shared" ca="1" si="1"/>
        <v>0</v>
      </c>
      <c r="C69" s="159" t="s">
        <v>23</v>
      </c>
      <c r="D69" s="167">
        <f>IF(team_settings!G28="",0,1)</f>
        <v>1</v>
      </c>
      <c r="E69" s="385">
        <f ca="1">IFERROR(INDEX(INDIRECT($D$4), MATCH(team_lookup!$C69,INDIRECT($D$5),0),
MATCH("*" &amp; E$3 &amp; "*",INDIRECT($D$6),0)+E$149), 0)</f>
        <v>0</v>
      </c>
      <c r="F69" s="385">
        <f ca="1">IFERROR(INDEX(INDIRECT($D$4), MATCH(team_lookup!$C69,INDIRECT($D$5),0),
MATCH("*" &amp; F$3 &amp; "*",INDIRECT($D$6),0)+F$149), 0)</f>
        <v>0</v>
      </c>
      <c r="G69" s="385">
        <f ca="1">IFERROR(INDEX(INDIRECT($D$4), MATCH(team_lookup!$C69,INDIRECT($D$5),0),
MATCH("*" &amp; G$3 &amp; "*",INDIRECT($D$6),0)+G$149), 0)</f>
        <v>0</v>
      </c>
      <c r="H69" s="385">
        <f ca="1">IFERROR(INDEX(INDIRECT($D$4), MATCH(team_lookup!$C69,INDIRECT($D$5),0),
MATCH("*" &amp; H$3 &amp; "*",INDIRECT($D$6),0)+H$149), 0)</f>
        <v>0</v>
      </c>
      <c r="I69" s="385">
        <f ca="1">IFERROR(INDEX(INDIRECT($D$4), MATCH(team_lookup!$C69,INDIRECT($D$5),0),
MATCH("*" &amp; I$3 &amp; "*",INDIRECT($D$6),0)+I$149), 0)</f>
        <v>0</v>
      </c>
      <c r="J69" s="385">
        <f ca="1">IFERROR(INDEX(INDIRECT($D$4), MATCH(team_lookup!$C69,INDIRECT($D$5),0),
MATCH("*" &amp; J$3 &amp; "*",INDIRECT($D$6),0)+J$149), 0)</f>
        <v>0</v>
      </c>
      <c r="K69" s="385">
        <f ca="1">IFERROR(INDEX(INDIRECT($D$4), MATCH(team_lookup!$C69,INDIRECT($D$5),0),
MATCH("*" &amp; K$3 &amp; "*",INDIRECT($D$6),0)+K$149), 0)</f>
        <v>0</v>
      </c>
      <c r="L69" s="385">
        <f ca="1">IFERROR(INDEX(INDIRECT($D$4), MATCH(team_lookup!$C69,INDIRECT($D$5),0),
MATCH("*" &amp; L$3 &amp; "*",INDIRECT($D$6),0)+L$149), 0)</f>
        <v>0</v>
      </c>
      <c r="M69" s="385">
        <f ca="1">IFERROR(INDEX(INDIRECT($D$4), MATCH(team_lookup!$C69,INDIRECT($D$5),0),
MATCH("*" &amp; M$3 &amp; "*",INDIRECT($D$6),0)+M$149), 0)</f>
        <v>0</v>
      </c>
      <c r="N69" s="385">
        <f ca="1">IFERROR(INDEX(INDIRECT($D$4), MATCH(team_lookup!$C69,INDIRECT($D$5),0),
MATCH("*" &amp; N$3 &amp; "*",INDIRECT($D$6),0)+N$149), 0)</f>
        <v>0</v>
      </c>
      <c r="O69" s="385">
        <f ca="1">IFERROR(INDEX(INDIRECT($D$4), MATCH(team_lookup!$C69,INDIRECT($D$5),0),
MATCH("*" &amp; O$3 &amp; "*",INDIRECT($D$6),0)+O$149), 0)</f>
        <v>0</v>
      </c>
      <c r="P69" s="385">
        <f ca="1">IFERROR(INDEX(INDIRECT($D$4), MATCH(team_lookup!$C69,INDIRECT($D$5),0),
MATCH("*" &amp; P$3 &amp; "*",INDIRECT($D$6),0)+P$149), 0)</f>
        <v>0</v>
      </c>
      <c r="Q69" s="385">
        <f ca="1">IFERROR(INDEX(INDIRECT($D$4), MATCH(team_lookup!$C69,INDIRECT($D$5),0),
MATCH("*" &amp; Q$3 &amp; "*",INDIRECT($D$6),0)+Q$149), 0)</f>
        <v>0</v>
      </c>
      <c r="R69" s="385">
        <f ca="1">IFERROR(INDEX(INDIRECT($D$4), MATCH(team_lookup!$C69,INDIRECT($D$5),0),
MATCH("*" &amp; R$3 &amp; "*",INDIRECT($D$6),0)+R$149), 0)</f>
        <v>0</v>
      </c>
      <c r="S69" s="385">
        <f ca="1">IFERROR(INDEX(INDIRECT($D$4), MATCH(team_lookup!$C69,INDIRECT($D$5),0),
MATCH("*" &amp; S$3 &amp; "*",INDIRECT($D$6),0)+S$149), 0)</f>
        <v>0</v>
      </c>
      <c r="T69" s="385">
        <f ca="1">IFERROR(INDEX(INDIRECT($D$4), MATCH(team_lookup!$C69,INDIRECT($D$5),0),
MATCH("*" &amp; T$3 &amp; "*",INDIRECT($D$6),0)+T$149), 0)</f>
        <v>0</v>
      </c>
    </row>
    <row r="70" spans="1:20">
      <c r="A70" s="172"/>
      <c r="B70" s="100">
        <f t="shared" ca="1" si="1"/>
        <v>37.010000999999995</v>
      </c>
      <c r="C70" s="160" t="s">
        <v>115</v>
      </c>
      <c r="D70" s="167">
        <f>IF(team_settings!G29="",0,1)</f>
        <v>0</v>
      </c>
      <c r="E70" s="385">
        <f ca="1">IFERROR(INDEX(INDIRECT($D$4), MATCH(team_lookup!$C70,INDIRECT($D$5),0),
MATCH("*" &amp; E$3 &amp; "*",INDIRECT($D$6),0)+E$149), 0)</f>
        <v>5</v>
      </c>
      <c r="F70" s="385">
        <f ca="1">IFERROR(INDEX(INDIRECT($D$4), MATCH(team_lookup!$C70,INDIRECT($D$5),0),
MATCH("*" &amp; F$3 &amp; "*",INDIRECT($D$6),0)+F$149), 0)</f>
        <v>20</v>
      </c>
      <c r="G70" s="385">
        <f ca="1">IFERROR(INDEX(INDIRECT($D$4), MATCH(team_lookup!$C70,INDIRECT($D$5),0),
MATCH("*" &amp; G$3 &amp; "*",INDIRECT($D$6),0)+G$149), 0)</f>
        <v>12</v>
      </c>
      <c r="H70" s="385">
        <f ca="1">IFERROR(INDEX(INDIRECT($D$4), MATCH(team_lookup!$C70,INDIRECT($D$5),0),
MATCH("*" &amp; H$3 &amp; "*",INDIRECT($D$6),0)+H$149), 0)</f>
        <v>0</v>
      </c>
      <c r="I70" s="385">
        <f ca="1">IFERROR(INDEX(INDIRECT($D$4), MATCH(team_lookup!$C70,INDIRECT($D$5),0),
MATCH("*" &amp; I$3 &amp; "*",INDIRECT($D$6),0)+I$149), 0)</f>
        <v>0</v>
      </c>
      <c r="J70" s="385">
        <f ca="1">IFERROR(INDEX(INDIRECT($D$4), MATCH(team_lookup!$C70,INDIRECT($D$5),0),
MATCH("*" &amp; J$3 &amp; "*",INDIRECT($D$6),0)+J$149), 0)</f>
        <v>0</v>
      </c>
      <c r="K70" s="385">
        <f ca="1">IFERROR(INDEX(INDIRECT($D$4), MATCH(team_lookup!$C70,INDIRECT($D$5),0),
MATCH("*" &amp; K$3 &amp; "*",INDIRECT($D$6),0)+K$149), 0)</f>
        <v>0</v>
      </c>
      <c r="L70" s="385">
        <f ca="1">IFERROR(INDEX(INDIRECT($D$4), MATCH(team_lookup!$C70,INDIRECT($D$5),0),
MATCH("*" &amp; L$3 &amp; "*",INDIRECT($D$6),0)+L$149), 0)</f>
        <v>0</v>
      </c>
      <c r="M70" s="385">
        <f ca="1">IFERROR(INDEX(INDIRECT($D$4), MATCH(team_lookup!$C70,INDIRECT($D$5),0),
MATCH("*" &amp; M$3 &amp; "*",INDIRECT($D$6),0)+M$149), 0)</f>
        <v>0</v>
      </c>
      <c r="N70" s="385">
        <f ca="1">IFERROR(INDEX(INDIRECT($D$4), MATCH(team_lookup!$C70,INDIRECT($D$5),0),
MATCH("*" &amp; N$3 &amp; "*",INDIRECT($D$6),0)+N$149), 0)</f>
        <v>0</v>
      </c>
      <c r="O70" s="385">
        <f ca="1">IFERROR(INDEX(INDIRECT($D$4), MATCH(team_lookup!$C70,INDIRECT($D$5),0),
MATCH("*" &amp; O$3 &amp; "*",INDIRECT($D$6),0)+O$149), 0)</f>
        <v>0</v>
      </c>
      <c r="P70" s="385">
        <f ca="1">IFERROR(INDEX(INDIRECT($D$4), MATCH(team_lookup!$C70,INDIRECT($D$5),0),
MATCH("*" &amp; P$3 &amp; "*",INDIRECT($D$6),0)+P$149), 0)</f>
        <v>0</v>
      </c>
      <c r="Q70" s="385">
        <f ca="1">IFERROR(INDEX(INDIRECT($D$4), MATCH(team_lookup!$C70,INDIRECT($D$5),0),
MATCH("*" &amp; Q$3 &amp; "*",INDIRECT($D$6),0)+Q$149), 0)</f>
        <v>0</v>
      </c>
      <c r="R70" s="385">
        <f ca="1">IFERROR(INDEX(INDIRECT($D$4), MATCH(team_lookup!$C70,INDIRECT($D$5),0),
MATCH("*" &amp; R$3 &amp; "*",INDIRECT($D$6),0)+R$149), 0)</f>
        <v>0</v>
      </c>
      <c r="S70" s="385">
        <f ca="1">IFERROR(INDEX(INDIRECT($D$4), MATCH(team_lookup!$C70,INDIRECT($D$5),0),
MATCH("*" &amp; S$3 &amp; "*",INDIRECT($D$6),0)+S$149), 0)</f>
        <v>0</v>
      </c>
      <c r="T70" s="385">
        <f ca="1">IFERROR(INDEX(INDIRECT($D$4), MATCH(team_lookup!$C70,INDIRECT($D$5),0),
MATCH("*" &amp; T$3 &amp; "*",INDIRECT($D$6),0)+T$149), 0)</f>
        <v>0</v>
      </c>
    </row>
    <row r="71" spans="1:20" hidden="1">
      <c r="B71" s="100">
        <f t="shared" ca="1" si="1"/>
        <v>0</v>
      </c>
      <c r="C71" s="161" t="s">
        <v>24</v>
      </c>
      <c r="D71" s="167">
        <f>IF(team_settings!G30="",0,1)</f>
        <v>1</v>
      </c>
      <c r="E71" s="385">
        <f ca="1">IFERROR(INDEX(INDIRECT($D$4), MATCH(team_lookup!$C71,INDIRECT($D$5),0),
MATCH("*" &amp; E$3 &amp; "*",INDIRECT($D$6),0)+E$149), 0)</f>
        <v>0</v>
      </c>
      <c r="F71" s="385">
        <f ca="1">IFERROR(INDEX(INDIRECT($D$4), MATCH(team_lookup!$C71,INDIRECT($D$5),0),
MATCH("*" &amp; F$3 &amp; "*",INDIRECT($D$6),0)+F$149), 0)</f>
        <v>0</v>
      </c>
      <c r="G71" s="385">
        <f ca="1">IFERROR(INDEX(INDIRECT($D$4), MATCH(team_lookup!$C71,INDIRECT($D$5),0),
MATCH("*" &amp; G$3 &amp; "*",INDIRECT($D$6),0)+G$149), 0)</f>
        <v>0</v>
      </c>
      <c r="H71" s="385">
        <f ca="1">IFERROR(INDEX(INDIRECT($D$4), MATCH(team_lookup!$C71,INDIRECT($D$5),0),
MATCH("*" &amp; H$3 &amp; "*",INDIRECT($D$6),0)+H$149), 0)</f>
        <v>0</v>
      </c>
      <c r="I71" s="385">
        <f ca="1">IFERROR(INDEX(INDIRECT($D$4), MATCH(team_lookup!$C71,INDIRECT($D$5),0),
MATCH("*" &amp; I$3 &amp; "*",INDIRECT($D$6),0)+I$149), 0)</f>
        <v>0</v>
      </c>
      <c r="J71" s="385">
        <f ca="1">IFERROR(INDEX(INDIRECT($D$4), MATCH(team_lookup!$C71,INDIRECT($D$5),0),
MATCH("*" &amp; J$3 &amp; "*",INDIRECT($D$6),0)+J$149), 0)</f>
        <v>0</v>
      </c>
      <c r="K71" s="385">
        <f ca="1">IFERROR(INDEX(INDIRECT($D$4), MATCH(team_lookup!$C71,INDIRECT($D$5),0),
MATCH("*" &amp; K$3 &amp; "*",INDIRECT($D$6),0)+K$149), 0)</f>
        <v>0</v>
      </c>
      <c r="L71" s="385">
        <f ca="1">IFERROR(INDEX(INDIRECT($D$4), MATCH(team_lookup!$C71,INDIRECT($D$5),0),
MATCH("*" &amp; L$3 &amp; "*",INDIRECT($D$6),0)+L$149), 0)</f>
        <v>0</v>
      </c>
      <c r="M71" s="385">
        <f ca="1">IFERROR(INDEX(INDIRECT($D$4), MATCH(team_lookup!$C71,INDIRECT($D$5),0),
MATCH("*" &amp; M$3 &amp; "*",INDIRECT($D$6),0)+M$149), 0)</f>
        <v>0</v>
      </c>
      <c r="N71" s="385">
        <f ca="1">IFERROR(INDEX(INDIRECT($D$4), MATCH(team_lookup!$C71,INDIRECT($D$5),0),
MATCH("*" &amp; N$3 &amp; "*",INDIRECT($D$6),0)+N$149), 0)</f>
        <v>0</v>
      </c>
      <c r="O71" s="385">
        <f ca="1">IFERROR(INDEX(INDIRECT($D$4), MATCH(team_lookup!$C71,INDIRECT($D$5),0),
MATCH("*" &amp; O$3 &amp; "*",INDIRECT($D$6),0)+O$149), 0)</f>
        <v>0</v>
      </c>
      <c r="P71" s="385">
        <f ca="1">IFERROR(INDEX(INDIRECT($D$4), MATCH(team_lookup!$C71,INDIRECT($D$5),0),
MATCH("*" &amp; P$3 &amp; "*",INDIRECT($D$6),0)+P$149), 0)</f>
        <v>0</v>
      </c>
      <c r="Q71" s="385">
        <f ca="1">IFERROR(INDEX(INDIRECT($D$4), MATCH(team_lookup!$C71,INDIRECT($D$5),0),
MATCH("*" &amp; Q$3 &amp; "*",INDIRECT($D$6),0)+Q$149), 0)</f>
        <v>0</v>
      </c>
      <c r="R71" s="385">
        <f ca="1">IFERROR(INDEX(INDIRECT($D$4), MATCH(team_lookup!$C71,INDIRECT($D$5),0),
MATCH("*" &amp; R$3 &amp; "*",INDIRECT($D$6),0)+R$149), 0)</f>
        <v>0</v>
      </c>
      <c r="S71" s="385">
        <f ca="1">IFERROR(INDEX(INDIRECT($D$4), MATCH(team_lookup!$C71,INDIRECT($D$5),0),
MATCH("*" &amp; S$3 &amp; "*",INDIRECT($D$6),0)+S$149), 0)</f>
        <v>0</v>
      </c>
      <c r="T71" s="385">
        <f ca="1">IFERROR(INDEX(INDIRECT($D$4), MATCH(team_lookup!$C71,INDIRECT($D$5),0),
MATCH("*" &amp; T$3 &amp; "*",INDIRECT($D$6),0)+T$149), 0)</f>
        <v>0</v>
      </c>
    </row>
    <row r="72" spans="1:20">
      <c r="B72" s="100">
        <f t="shared" ca="1" si="1"/>
        <v>20.000001000000001</v>
      </c>
      <c r="C72" s="162" t="s">
        <v>117</v>
      </c>
      <c r="D72" s="167">
        <f>IF(team_settings!G31="",0,1)</f>
        <v>0</v>
      </c>
      <c r="E72" s="385">
        <f ca="1">IFERROR(INDEX(INDIRECT($D$4), MATCH(team_lookup!$C72,INDIRECT($D$5),0),
MATCH("*" &amp; E$3 &amp; "*",INDIRECT($D$6),0)+E$149), 0)</f>
        <v>1</v>
      </c>
      <c r="F72" s="385">
        <f ca="1">IFERROR(INDEX(INDIRECT($D$4), MATCH(team_lookup!$C72,INDIRECT($D$5),0),
MATCH("*" &amp; F$3 &amp; "*",INDIRECT($D$6),0)+F$149), 0)</f>
        <v>12</v>
      </c>
      <c r="G72" s="385">
        <f ca="1">IFERROR(INDEX(INDIRECT($D$4), MATCH(team_lookup!$C72,INDIRECT($D$5),0),
MATCH("*" &amp; G$3 &amp; "*",INDIRECT($D$6),0)+G$149), 0)</f>
        <v>7</v>
      </c>
      <c r="H72" s="385">
        <f ca="1">IFERROR(INDEX(INDIRECT($D$4), MATCH(team_lookup!$C72,INDIRECT($D$5),0),
MATCH("*" &amp; H$3 &amp; "*",INDIRECT($D$6),0)+H$149), 0)</f>
        <v>0</v>
      </c>
      <c r="I72" s="385">
        <f ca="1">IFERROR(INDEX(INDIRECT($D$4), MATCH(team_lookup!$C72,INDIRECT($D$5),0),
MATCH("*" &amp; I$3 &amp; "*",INDIRECT($D$6),0)+I$149), 0)</f>
        <v>0</v>
      </c>
      <c r="J72" s="385">
        <f ca="1">IFERROR(INDEX(INDIRECT($D$4), MATCH(team_lookup!$C72,INDIRECT($D$5),0),
MATCH("*" &amp; J$3 &amp; "*",INDIRECT($D$6),0)+J$149), 0)</f>
        <v>0</v>
      </c>
      <c r="K72" s="385">
        <f ca="1">IFERROR(INDEX(INDIRECT($D$4), MATCH(team_lookup!$C72,INDIRECT($D$5),0),
MATCH("*" &amp; K$3 &amp; "*",INDIRECT($D$6),0)+K$149), 0)</f>
        <v>0</v>
      </c>
      <c r="L72" s="385">
        <f ca="1">IFERROR(INDEX(INDIRECT($D$4), MATCH(team_lookup!$C72,INDIRECT($D$5),0),
MATCH("*" &amp; L$3 &amp; "*",INDIRECT($D$6),0)+L$149), 0)</f>
        <v>0</v>
      </c>
      <c r="M72" s="385">
        <f ca="1">IFERROR(INDEX(INDIRECT($D$4), MATCH(team_lookup!$C72,INDIRECT($D$5),0),
MATCH("*" &amp; M$3 &amp; "*",INDIRECT($D$6),0)+M$149), 0)</f>
        <v>0</v>
      </c>
      <c r="N72" s="385">
        <f ca="1">IFERROR(INDEX(INDIRECT($D$4), MATCH(team_lookup!$C72,INDIRECT($D$5),0),
MATCH("*" &amp; N$3 &amp; "*",INDIRECT($D$6),0)+N$149), 0)</f>
        <v>0</v>
      </c>
      <c r="O72" s="385">
        <f ca="1">IFERROR(INDEX(INDIRECT($D$4), MATCH(team_lookup!$C72,INDIRECT($D$5),0),
MATCH("*" &amp; O$3 &amp; "*",INDIRECT($D$6),0)+O$149), 0)</f>
        <v>0</v>
      </c>
      <c r="P72" s="385">
        <f ca="1">IFERROR(INDEX(INDIRECT($D$4), MATCH(team_lookup!$C72,INDIRECT($D$5),0),
MATCH("*" &amp; P$3 &amp; "*",INDIRECT($D$6),0)+P$149), 0)</f>
        <v>0</v>
      </c>
      <c r="Q72" s="385">
        <f ca="1">IFERROR(INDEX(INDIRECT($D$4), MATCH(team_lookup!$C72,INDIRECT($D$5),0),
MATCH("*" &amp; Q$3 &amp; "*",INDIRECT($D$6),0)+Q$149), 0)</f>
        <v>0</v>
      </c>
      <c r="R72" s="385">
        <f ca="1">IFERROR(INDEX(INDIRECT($D$4), MATCH(team_lookup!$C72,INDIRECT($D$5),0),
MATCH("*" &amp; R$3 &amp; "*",INDIRECT($D$6),0)+R$149), 0)</f>
        <v>0</v>
      </c>
      <c r="S72" s="385">
        <f ca="1">IFERROR(INDEX(INDIRECT($D$4), MATCH(team_lookup!$C72,INDIRECT($D$5),0),
MATCH("*" &amp; S$3 &amp; "*",INDIRECT($D$6),0)+S$149), 0)</f>
        <v>0</v>
      </c>
      <c r="T72" s="385">
        <f ca="1">IFERROR(INDEX(INDIRECT($D$4), MATCH(team_lookup!$C72,INDIRECT($D$5),0),
MATCH("*" &amp; T$3 &amp; "*",INDIRECT($D$6),0)+T$149), 0)</f>
        <v>0</v>
      </c>
    </row>
    <row r="73" spans="1:20">
      <c r="B73" s="100">
        <f t="shared" ca="1" si="1"/>
        <v>38.010000999999995</v>
      </c>
      <c r="C73" s="163" t="s">
        <v>116</v>
      </c>
      <c r="D73" s="167">
        <f>IF(team_settings!G32="",0,1)</f>
        <v>0</v>
      </c>
      <c r="E73" s="385">
        <f ca="1">IFERROR(INDEX(INDIRECT($D$4), MATCH(team_lookup!$C73,INDIRECT($D$5),0),
MATCH("*" &amp; E$3 &amp; "*",INDIRECT($D$6),0)+E$149), 0)</f>
        <v>12</v>
      </c>
      <c r="F73" s="385">
        <f ca="1">IFERROR(INDEX(INDIRECT($D$4), MATCH(team_lookup!$C73,INDIRECT($D$5),0),
MATCH("*" &amp; F$3 &amp; "*",INDIRECT($D$6),0)+F$149), 0)</f>
        <v>6</v>
      </c>
      <c r="G73" s="385">
        <f ca="1">IFERROR(INDEX(INDIRECT($D$4), MATCH(team_lookup!$C73,INDIRECT($D$5),0),
MATCH("*" &amp; G$3 &amp; "*",INDIRECT($D$6),0)+G$149), 0)</f>
        <v>20</v>
      </c>
      <c r="H73" s="385">
        <f ca="1">IFERROR(INDEX(INDIRECT($D$4), MATCH(team_lookup!$C73,INDIRECT($D$5),0),
MATCH("*" &amp; H$3 &amp; "*",INDIRECT($D$6),0)+H$149), 0)</f>
        <v>0</v>
      </c>
      <c r="I73" s="385">
        <f ca="1">IFERROR(INDEX(INDIRECT($D$4), MATCH(team_lookup!$C73,INDIRECT($D$5),0),
MATCH("*" &amp; I$3 &amp; "*",INDIRECT($D$6),0)+I$149), 0)</f>
        <v>0</v>
      </c>
      <c r="J73" s="385">
        <f ca="1">IFERROR(INDEX(INDIRECT($D$4), MATCH(team_lookup!$C73,INDIRECT($D$5),0),
MATCH("*" &amp; J$3 &amp; "*",INDIRECT($D$6),0)+J$149), 0)</f>
        <v>0</v>
      </c>
      <c r="K73" s="385">
        <f ca="1">IFERROR(INDEX(INDIRECT($D$4), MATCH(team_lookup!$C73,INDIRECT($D$5),0),
MATCH("*" &amp; K$3 &amp; "*",INDIRECT($D$6),0)+K$149), 0)</f>
        <v>0</v>
      </c>
      <c r="L73" s="385">
        <f ca="1">IFERROR(INDEX(INDIRECT($D$4), MATCH(team_lookup!$C73,INDIRECT($D$5),0),
MATCH("*" &amp; L$3 &amp; "*",INDIRECT($D$6),0)+L$149), 0)</f>
        <v>0</v>
      </c>
      <c r="M73" s="385">
        <f ca="1">IFERROR(INDEX(INDIRECT($D$4), MATCH(team_lookup!$C73,INDIRECT($D$5),0),
MATCH("*" &amp; M$3 &amp; "*",INDIRECT($D$6),0)+M$149), 0)</f>
        <v>0</v>
      </c>
      <c r="N73" s="385">
        <f ca="1">IFERROR(INDEX(INDIRECT($D$4), MATCH(team_lookup!$C73,INDIRECT($D$5),0),
MATCH("*" &amp; N$3 &amp; "*",INDIRECT($D$6),0)+N$149), 0)</f>
        <v>0</v>
      </c>
      <c r="O73" s="385">
        <f ca="1">IFERROR(INDEX(INDIRECT($D$4), MATCH(team_lookup!$C73,INDIRECT($D$5),0),
MATCH("*" &amp; O$3 &amp; "*",INDIRECT($D$6),0)+O$149), 0)</f>
        <v>0</v>
      </c>
      <c r="P73" s="385">
        <f ca="1">IFERROR(INDEX(INDIRECT($D$4), MATCH(team_lookup!$C73,INDIRECT($D$5),0),
MATCH("*" &amp; P$3 &amp; "*",INDIRECT($D$6),0)+P$149), 0)</f>
        <v>0</v>
      </c>
      <c r="Q73" s="385">
        <f ca="1">IFERROR(INDEX(INDIRECT($D$4), MATCH(team_lookup!$C73,INDIRECT($D$5),0),
MATCH("*" &amp; Q$3 &amp; "*",INDIRECT($D$6),0)+Q$149), 0)</f>
        <v>0</v>
      </c>
      <c r="R73" s="385">
        <f ca="1">IFERROR(INDEX(INDIRECT($D$4), MATCH(team_lookup!$C73,INDIRECT($D$5),0),
MATCH("*" &amp; R$3 &amp; "*",INDIRECT($D$6),0)+R$149), 0)</f>
        <v>0</v>
      </c>
      <c r="S73" s="385">
        <f ca="1">IFERROR(INDEX(INDIRECT($D$4), MATCH(team_lookup!$C73,INDIRECT($D$5),0),
MATCH("*" &amp; S$3 &amp; "*",INDIRECT($D$6),0)+S$149), 0)</f>
        <v>0</v>
      </c>
      <c r="T73" s="385">
        <f ca="1">IFERROR(INDEX(INDIRECT($D$4), MATCH(team_lookup!$C73,INDIRECT($D$5),0),
MATCH("*" &amp; T$3 &amp; "*",INDIRECT($D$6),0)+T$149), 0)</f>
        <v>0</v>
      </c>
    </row>
    <row r="74" spans="1:20" hidden="1">
      <c r="B74" s="100">
        <f t="shared" ca="1" si="1"/>
        <v>0</v>
      </c>
      <c r="C74" s="164" t="s">
        <v>26</v>
      </c>
      <c r="D74" s="167">
        <f>IF(team_settings!G33="",0,1)</f>
        <v>1</v>
      </c>
      <c r="E74" s="385">
        <f ca="1">IFERROR(INDEX(INDIRECT($D$4), MATCH(team_lookup!$C74,INDIRECT($D$5),0),
MATCH("*" &amp; E$3 &amp; "*",INDIRECT($D$6),0)+E$149), 0)</f>
        <v>0</v>
      </c>
      <c r="F74" s="385">
        <f ca="1">IFERROR(INDEX(INDIRECT($D$4), MATCH(team_lookup!$C74,INDIRECT($D$5),0),
MATCH("*" &amp; F$3 &amp; "*",INDIRECT($D$6),0)+F$149), 0)</f>
        <v>0</v>
      </c>
      <c r="G74" s="385">
        <f ca="1">IFERROR(INDEX(INDIRECT($D$4), MATCH(team_lookup!$C74,INDIRECT($D$5),0),
MATCH("*" &amp; G$3 &amp; "*",INDIRECT($D$6),0)+G$149), 0)</f>
        <v>0</v>
      </c>
      <c r="H74" s="385">
        <f ca="1">IFERROR(INDEX(INDIRECT($D$4), MATCH(team_lookup!$C74,INDIRECT($D$5),0),
MATCH("*" &amp; H$3 &amp; "*",INDIRECT($D$6),0)+H$149), 0)</f>
        <v>0</v>
      </c>
      <c r="I74" s="385">
        <f ca="1">IFERROR(INDEX(INDIRECT($D$4), MATCH(team_lookup!$C74,INDIRECT($D$5),0),
MATCH("*" &amp; I$3 &amp; "*",INDIRECT($D$6),0)+I$149), 0)</f>
        <v>0</v>
      </c>
      <c r="J74" s="385">
        <f ca="1">IFERROR(INDEX(INDIRECT($D$4), MATCH(team_lookup!$C74,INDIRECT($D$5),0),
MATCH("*" &amp; J$3 &amp; "*",INDIRECT($D$6),0)+J$149), 0)</f>
        <v>0</v>
      </c>
      <c r="K74" s="385">
        <f ca="1">IFERROR(INDEX(INDIRECT($D$4), MATCH(team_lookup!$C74,INDIRECT($D$5),0),
MATCH("*" &amp; K$3 &amp; "*",INDIRECT($D$6),0)+K$149), 0)</f>
        <v>0</v>
      </c>
      <c r="L74" s="385">
        <f ca="1">IFERROR(INDEX(INDIRECT($D$4), MATCH(team_lookup!$C74,INDIRECT($D$5),0),
MATCH("*" &amp; L$3 &amp; "*",INDIRECT($D$6),0)+L$149), 0)</f>
        <v>0</v>
      </c>
      <c r="M74" s="385">
        <f ca="1">IFERROR(INDEX(INDIRECT($D$4), MATCH(team_lookup!$C74,INDIRECT($D$5),0),
MATCH("*" &amp; M$3 &amp; "*",INDIRECT($D$6),0)+M$149), 0)</f>
        <v>0</v>
      </c>
      <c r="N74" s="385">
        <f ca="1">IFERROR(INDEX(INDIRECT($D$4), MATCH(team_lookup!$C74,INDIRECT($D$5),0),
MATCH("*" &amp; N$3 &amp; "*",INDIRECT($D$6),0)+N$149), 0)</f>
        <v>0</v>
      </c>
      <c r="O74" s="385">
        <f ca="1">IFERROR(INDEX(INDIRECT($D$4), MATCH(team_lookup!$C74,INDIRECT($D$5),0),
MATCH("*" &amp; O$3 &amp; "*",INDIRECT($D$6),0)+O$149), 0)</f>
        <v>0</v>
      </c>
      <c r="P74" s="385">
        <f ca="1">IFERROR(INDEX(INDIRECT($D$4), MATCH(team_lookup!$C74,INDIRECT($D$5),0),
MATCH("*" &amp; P$3 &amp; "*",INDIRECT($D$6),0)+P$149), 0)</f>
        <v>0</v>
      </c>
      <c r="Q74" s="385">
        <f ca="1">IFERROR(INDEX(INDIRECT($D$4), MATCH(team_lookup!$C74,INDIRECT($D$5),0),
MATCH("*" &amp; Q$3 &amp; "*",INDIRECT($D$6),0)+Q$149), 0)</f>
        <v>0</v>
      </c>
      <c r="R74" s="385">
        <f ca="1">IFERROR(INDEX(INDIRECT($D$4), MATCH(team_lookup!$C74,INDIRECT($D$5),0),
MATCH("*" &amp; R$3 &amp; "*",INDIRECT($D$6),0)+R$149), 0)</f>
        <v>0</v>
      </c>
      <c r="S74" s="385">
        <f ca="1">IFERROR(INDEX(INDIRECT($D$4), MATCH(team_lookup!$C74,INDIRECT($D$5),0),
MATCH("*" &amp; S$3 &amp; "*",INDIRECT($D$6),0)+S$149), 0)</f>
        <v>0</v>
      </c>
      <c r="T74" s="385">
        <f ca="1">IFERROR(INDEX(INDIRECT($D$4), MATCH(team_lookup!$C74,INDIRECT($D$5),0),
MATCH("*" &amp; T$3 &amp; "*",INDIRECT($D$6),0)+T$149), 0)</f>
        <v>0</v>
      </c>
    </row>
    <row r="75" spans="1:20">
      <c r="B75" s="100">
        <f t="shared" ca="1" si="1"/>
        <v>12</v>
      </c>
      <c r="C75" s="271" t="s">
        <v>455</v>
      </c>
      <c r="D75" s="167">
        <f>IF(team_settings!G34="",0,1)</f>
        <v>0</v>
      </c>
      <c r="E75" s="385">
        <f ca="1">IFERROR(INDEX(INDIRECT($D$4), MATCH(team_lookup!$C75,INDIRECT($D$5),0),
MATCH("*" &amp; E$3 &amp; "*",INDIRECT($D$6),0)+E$149), 0)</f>
        <v>3</v>
      </c>
      <c r="F75" s="385">
        <f ca="1">IFERROR(INDEX(INDIRECT($D$4), MATCH(team_lookup!$C75,INDIRECT($D$5),0),
MATCH("*" &amp; F$3 &amp; "*",INDIRECT($D$6),0)+F$149), 0)</f>
        <v>7</v>
      </c>
      <c r="G75" s="385">
        <f ca="1">IFERROR(INDEX(INDIRECT($D$4), MATCH(team_lookup!$C75,INDIRECT($D$5),0),
MATCH("*" &amp; G$3 &amp; "*",INDIRECT($D$6),0)+G$149), 0)</f>
        <v>2</v>
      </c>
      <c r="H75" s="385">
        <f ca="1">IFERROR(INDEX(INDIRECT($D$4), MATCH(team_lookup!$C75,INDIRECT($D$5),0),
MATCH("*" &amp; H$3 &amp; "*",INDIRECT($D$6),0)+H$149), 0)</f>
        <v>0</v>
      </c>
      <c r="I75" s="385">
        <f ca="1">IFERROR(INDEX(INDIRECT($D$4), MATCH(team_lookup!$C75,INDIRECT($D$5),0),
MATCH("*" &amp; I$3 &amp; "*",INDIRECT($D$6),0)+I$149), 0)</f>
        <v>0</v>
      </c>
      <c r="J75" s="385">
        <f ca="1">IFERROR(INDEX(INDIRECT($D$4), MATCH(team_lookup!$C75,INDIRECT($D$5),0),
MATCH("*" &amp; J$3 &amp; "*",INDIRECT($D$6),0)+J$149), 0)</f>
        <v>0</v>
      </c>
      <c r="K75" s="385">
        <f ca="1">IFERROR(INDEX(INDIRECT($D$4), MATCH(team_lookup!$C75,INDIRECT($D$5),0),
MATCH("*" &amp; K$3 &amp; "*",INDIRECT($D$6),0)+K$149), 0)</f>
        <v>0</v>
      </c>
      <c r="L75" s="385">
        <f ca="1">IFERROR(INDEX(INDIRECT($D$4), MATCH(team_lookup!$C75,INDIRECT($D$5),0),
MATCH("*" &amp; L$3 &amp; "*",INDIRECT($D$6),0)+L$149), 0)</f>
        <v>0</v>
      </c>
      <c r="M75" s="385">
        <f ca="1">IFERROR(INDEX(INDIRECT($D$4), MATCH(team_lookup!$C75,INDIRECT($D$5),0),
MATCH("*" &amp; M$3 &amp; "*",INDIRECT($D$6),0)+M$149), 0)</f>
        <v>0</v>
      </c>
      <c r="N75" s="385">
        <f ca="1">IFERROR(INDEX(INDIRECT($D$4), MATCH(team_lookup!$C75,INDIRECT($D$5),0),
MATCH("*" &amp; N$3 &amp; "*",INDIRECT($D$6),0)+N$149), 0)</f>
        <v>0</v>
      </c>
      <c r="O75" s="385">
        <f ca="1">IFERROR(INDEX(INDIRECT($D$4), MATCH(team_lookup!$C75,INDIRECT($D$5),0),
MATCH("*" &amp; O$3 &amp; "*",INDIRECT($D$6),0)+O$149), 0)</f>
        <v>0</v>
      </c>
      <c r="P75" s="385">
        <f ca="1">IFERROR(INDEX(INDIRECT($D$4), MATCH(team_lookup!$C75,INDIRECT($D$5),0),
MATCH("*" &amp; P$3 &amp; "*",INDIRECT($D$6),0)+P$149), 0)</f>
        <v>0</v>
      </c>
      <c r="Q75" s="385">
        <f ca="1">IFERROR(INDEX(INDIRECT($D$4), MATCH(team_lookup!$C75,INDIRECT($D$5),0),
MATCH("*" &amp; Q$3 &amp; "*",INDIRECT($D$6),0)+Q$149), 0)</f>
        <v>0</v>
      </c>
      <c r="R75" s="385">
        <f ca="1">IFERROR(INDEX(INDIRECT($D$4), MATCH(team_lookup!$C75,INDIRECT($D$5),0),
MATCH("*" &amp; R$3 &amp; "*",INDIRECT($D$6),0)+R$149), 0)</f>
        <v>0</v>
      </c>
      <c r="S75" s="385">
        <f ca="1">IFERROR(INDEX(INDIRECT($D$4), MATCH(team_lookup!$C75,INDIRECT($D$5),0),
MATCH("*" &amp; S$3 &amp; "*",INDIRECT($D$6),0)+S$149), 0)</f>
        <v>0</v>
      </c>
      <c r="T75" s="385">
        <f ca="1">IFERROR(INDEX(INDIRECT($D$4), MATCH(team_lookup!$C75,INDIRECT($D$5),0),
MATCH("*" &amp; T$3 &amp; "*",INDIRECT($D$6),0)+T$149), 0)</f>
        <v>0</v>
      </c>
    </row>
    <row r="76" spans="1:20">
      <c r="B76" s="100"/>
      <c r="C76" s="278"/>
      <c r="D76" s="167">
        <v>0</v>
      </c>
      <c r="E76" s="139"/>
      <c r="F76" s="139"/>
      <c r="G76" s="139"/>
      <c r="H76" s="139"/>
      <c r="I76" s="139"/>
      <c r="J76" s="139"/>
      <c r="K76" s="139"/>
      <c r="L76" s="139"/>
      <c r="M76" s="139"/>
      <c r="N76" s="139"/>
      <c r="O76" s="139"/>
      <c r="P76" s="139"/>
      <c r="Q76" s="139"/>
      <c r="R76" s="139"/>
      <c r="S76" s="139"/>
      <c r="T76" s="139"/>
    </row>
    <row r="77" spans="1:20">
      <c r="A77" s="76" t="s">
        <v>527</v>
      </c>
      <c r="D77" s="167">
        <v>0</v>
      </c>
    </row>
    <row r="78" spans="1:20" hidden="1">
      <c r="C78" s="168" t="s">
        <v>13</v>
      </c>
      <c r="D78" s="167">
        <f>IF(team_settings!G2="",0,1)</f>
        <v>1</v>
      </c>
      <c r="E78" s="269">
        <f ca="1">IF(E188 &lt; 1, IF(E188*86400 &gt; 60, TEXT(E188, "mm:ss.00"), E188*86400), E188)</f>
        <v>0</v>
      </c>
      <c r="F78" s="269">
        <f t="shared" ref="F78:T78" ca="1" si="2">IF(F188 &lt; 1, IF(F188*86400 &gt; 60, TEXT(F188, "mm:ss.00"), F188*86400), F188)</f>
        <v>0</v>
      </c>
      <c r="G78" s="269">
        <f t="shared" ca="1" si="2"/>
        <v>0</v>
      </c>
      <c r="H78" s="269">
        <f t="shared" ca="1" si="2"/>
        <v>0</v>
      </c>
      <c r="I78" s="269">
        <f t="shared" ca="1" si="2"/>
        <v>0</v>
      </c>
      <c r="J78" s="269">
        <f t="shared" ca="1" si="2"/>
        <v>0</v>
      </c>
      <c r="K78" s="269">
        <f t="shared" ca="1" si="2"/>
        <v>0</v>
      </c>
      <c r="L78" s="269">
        <f t="shared" ca="1" si="2"/>
        <v>0</v>
      </c>
      <c r="M78" s="269">
        <f t="shared" ca="1" si="2"/>
        <v>0</v>
      </c>
      <c r="N78" s="269">
        <f t="shared" ca="1" si="2"/>
        <v>0</v>
      </c>
      <c r="O78" s="269">
        <f t="shared" ca="1" si="2"/>
        <v>0</v>
      </c>
      <c r="P78" s="269">
        <f t="shared" ca="1" si="2"/>
        <v>0</v>
      </c>
      <c r="Q78" s="269">
        <f t="shared" ca="1" si="2"/>
        <v>0</v>
      </c>
      <c r="R78" s="269">
        <f t="shared" ca="1" si="2"/>
        <v>0</v>
      </c>
      <c r="S78" s="269">
        <f t="shared" ca="1" si="2"/>
        <v>0</v>
      </c>
      <c r="T78" s="269">
        <f t="shared" ca="1" si="2"/>
        <v>0</v>
      </c>
    </row>
    <row r="79" spans="1:20" hidden="1">
      <c r="C79" s="233" t="s">
        <v>456</v>
      </c>
      <c r="D79" s="167">
        <f>IF(team_settings!G3="",0,1)</f>
        <v>1</v>
      </c>
      <c r="E79" s="269">
        <f t="shared" ref="E79:T79" ca="1" si="3">IF(E189 &lt; 1, IF(E189*86400 &gt; 60, TEXT(E189, "mm:ss.00"), E189*86400), E189)</f>
        <v>0</v>
      </c>
      <c r="F79" s="269">
        <f t="shared" ca="1" si="3"/>
        <v>0</v>
      </c>
      <c r="G79" s="269">
        <f t="shared" ca="1" si="3"/>
        <v>0</v>
      </c>
      <c r="H79" s="269">
        <f t="shared" ca="1" si="3"/>
        <v>0</v>
      </c>
      <c r="I79" s="269">
        <f t="shared" ca="1" si="3"/>
        <v>0</v>
      </c>
      <c r="J79" s="269">
        <f t="shared" ca="1" si="3"/>
        <v>0</v>
      </c>
      <c r="K79" s="269">
        <f t="shared" ca="1" si="3"/>
        <v>0</v>
      </c>
      <c r="L79" s="269">
        <f t="shared" ca="1" si="3"/>
        <v>0</v>
      </c>
      <c r="M79" s="269">
        <f t="shared" ca="1" si="3"/>
        <v>0</v>
      </c>
      <c r="N79" s="269">
        <f t="shared" ca="1" si="3"/>
        <v>0</v>
      </c>
      <c r="O79" s="269">
        <f t="shared" ca="1" si="3"/>
        <v>0</v>
      </c>
      <c r="P79" s="269">
        <f t="shared" ca="1" si="3"/>
        <v>0</v>
      </c>
      <c r="Q79" s="269">
        <f t="shared" ca="1" si="3"/>
        <v>0</v>
      </c>
      <c r="R79" s="269">
        <f t="shared" ca="1" si="3"/>
        <v>0</v>
      </c>
      <c r="S79" s="269">
        <f t="shared" ca="1" si="3"/>
        <v>0</v>
      </c>
      <c r="T79" s="269">
        <f t="shared" ca="1" si="3"/>
        <v>0</v>
      </c>
    </row>
    <row r="80" spans="1:20">
      <c r="C80" s="234" t="s">
        <v>457</v>
      </c>
      <c r="D80" s="167">
        <f>IF(team_settings!G4="",0,1)</f>
        <v>0</v>
      </c>
      <c r="E80" s="269" t="str">
        <f t="shared" ref="E80:T80" ca="1" si="4">IF(E190 &lt; 1, IF(E190*86400 &gt; 60, TEXT(E190, "mm:ss.00"), E190*86400), E190)</f>
        <v>02:14.83</v>
      </c>
      <c r="F80" s="269" t="str">
        <f t="shared" ca="1" si="4"/>
        <v>3rd, Group D</v>
      </c>
      <c r="G80" s="269" t="str">
        <f t="shared" ca="1" si="4"/>
        <v>01:38.56</v>
      </c>
      <c r="H80" s="269">
        <f t="shared" ca="1" si="4"/>
        <v>0</v>
      </c>
      <c r="I80" s="269">
        <f t="shared" ca="1" si="4"/>
        <v>0</v>
      </c>
      <c r="J80" s="269">
        <f t="shared" ca="1" si="4"/>
        <v>0</v>
      </c>
      <c r="K80" s="269">
        <f t="shared" ca="1" si="4"/>
        <v>0</v>
      </c>
      <c r="L80" s="269">
        <f t="shared" ca="1" si="4"/>
        <v>0</v>
      </c>
      <c r="M80" s="269">
        <f t="shared" ca="1" si="4"/>
        <v>0</v>
      </c>
      <c r="N80" s="269">
        <f t="shared" ca="1" si="4"/>
        <v>0</v>
      </c>
      <c r="O80" s="269">
        <f t="shared" ca="1" si="4"/>
        <v>0</v>
      </c>
      <c r="P80" s="269">
        <f t="shared" ca="1" si="4"/>
        <v>0</v>
      </c>
      <c r="Q80" s="269">
        <f t="shared" ca="1" si="4"/>
        <v>0</v>
      </c>
      <c r="R80" s="269">
        <f t="shared" ca="1" si="4"/>
        <v>0</v>
      </c>
      <c r="S80" s="269">
        <f t="shared" ca="1" si="4"/>
        <v>0</v>
      </c>
      <c r="T80" s="269">
        <f t="shared" ca="1" si="4"/>
        <v>0</v>
      </c>
    </row>
    <row r="81" spans="1:20" hidden="1">
      <c r="C81" s="140" t="s">
        <v>11</v>
      </c>
      <c r="D81" s="167">
        <f>IF(team_settings!G5="",0,1)</f>
        <v>1</v>
      </c>
      <c r="E81" s="269">
        <f t="shared" ref="E81:T81" ca="1" si="5">IF(E191 &lt; 1, IF(E191*86400 &gt; 60, TEXT(E191, "mm:ss.00"), E191*86400), E191)</f>
        <v>0</v>
      </c>
      <c r="F81" s="269">
        <f t="shared" ca="1" si="5"/>
        <v>0</v>
      </c>
      <c r="G81" s="269">
        <f t="shared" ca="1" si="5"/>
        <v>0</v>
      </c>
      <c r="H81" s="269">
        <f t="shared" ca="1" si="5"/>
        <v>0</v>
      </c>
      <c r="I81" s="269">
        <f t="shared" ca="1" si="5"/>
        <v>0</v>
      </c>
      <c r="J81" s="269">
        <f t="shared" ca="1" si="5"/>
        <v>0</v>
      </c>
      <c r="K81" s="269">
        <f t="shared" ca="1" si="5"/>
        <v>0</v>
      </c>
      <c r="L81" s="269">
        <f t="shared" ca="1" si="5"/>
        <v>0</v>
      </c>
      <c r="M81" s="269">
        <f t="shared" ca="1" si="5"/>
        <v>0</v>
      </c>
      <c r="N81" s="269">
        <f t="shared" ca="1" si="5"/>
        <v>0</v>
      </c>
      <c r="O81" s="269">
        <f t="shared" ca="1" si="5"/>
        <v>0</v>
      </c>
      <c r="P81" s="269">
        <f t="shared" ca="1" si="5"/>
        <v>0</v>
      </c>
      <c r="Q81" s="269">
        <f t="shared" ca="1" si="5"/>
        <v>0</v>
      </c>
      <c r="R81" s="269">
        <f t="shared" ca="1" si="5"/>
        <v>0</v>
      </c>
      <c r="S81" s="269">
        <f t="shared" ca="1" si="5"/>
        <v>0</v>
      </c>
      <c r="T81" s="269">
        <f t="shared" ca="1" si="5"/>
        <v>0</v>
      </c>
    </row>
    <row r="82" spans="1:20" hidden="1">
      <c r="C82" s="141" t="s">
        <v>12</v>
      </c>
      <c r="D82" s="167">
        <f>IF(team_settings!G6="",0,1)</f>
        <v>1</v>
      </c>
      <c r="E82" s="269">
        <f t="shared" ref="E82:T82" ca="1" si="6">IF(E192 &lt; 1, IF(E192*86400 &gt; 60, TEXT(E192, "mm:ss.00"), E192*86400), E192)</f>
        <v>0</v>
      </c>
      <c r="F82" s="269">
        <f t="shared" ca="1" si="6"/>
        <v>0</v>
      </c>
      <c r="G82" s="269">
        <f t="shared" ca="1" si="6"/>
        <v>0</v>
      </c>
      <c r="H82" s="269">
        <f t="shared" ca="1" si="6"/>
        <v>0</v>
      </c>
      <c r="I82" s="269">
        <f t="shared" ca="1" si="6"/>
        <v>0</v>
      </c>
      <c r="J82" s="269">
        <f t="shared" ca="1" si="6"/>
        <v>0</v>
      </c>
      <c r="K82" s="269">
        <f t="shared" ca="1" si="6"/>
        <v>0</v>
      </c>
      <c r="L82" s="269">
        <f t="shared" ca="1" si="6"/>
        <v>0</v>
      </c>
      <c r="M82" s="269">
        <f t="shared" ca="1" si="6"/>
        <v>0</v>
      </c>
      <c r="N82" s="269">
        <f t="shared" ca="1" si="6"/>
        <v>0</v>
      </c>
      <c r="O82" s="269">
        <f t="shared" ca="1" si="6"/>
        <v>0</v>
      </c>
      <c r="P82" s="269">
        <f t="shared" ca="1" si="6"/>
        <v>0</v>
      </c>
      <c r="Q82" s="269">
        <f t="shared" ca="1" si="6"/>
        <v>0</v>
      </c>
      <c r="R82" s="269">
        <f t="shared" ca="1" si="6"/>
        <v>0</v>
      </c>
      <c r="S82" s="269">
        <f t="shared" ca="1" si="6"/>
        <v>0</v>
      </c>
      <c r="T82" s="269">
        <f t="shared" ca="1" si="6"/>
        <v>0</v>
      </c>
    </row>
    <row r="83" spans="1:20" hidden="1">
      <c r="C83" s="142" t="s">
        <v>17</v>
      </c>
      <c r="D83" s="167">
        <f>IF(team_settings!G7="",0,1)</f>
        <v>1</v>
      </c>
      <c r="E83" s="269">
        <f t="shared" ref="E83:T83" ca="1" si="7">IF(E193 &lt; 1, IF(E193*86400 &gt; 60, TEXT(E193, "mm:ss.00"), E193*86400), E193)</f>
        <v>0</v>
      </c>
      <c r="F83" s="269">
        <f t="shared" ca="1" si="7"/>
        <v>0</v>
      </c>
      <c r="G83" s="269">
        <f t="shared" ca="1" si="7"/>
        <v>0</v>
      </c>
      <c r="H83" s="269">
        <f t="shared" ca="1" si="7"/>
        <v>0</v>
      </c>
      <c r="I83" s="269">
        <f t="shared" ca="1" si="7"/>
        <v>0</v>
      </c>
      <c r="J83" s="269">
        <f t="shared" ca="1" si="7"/>
        <v>0</v>
      </c>
      <c r="K83" s="269">
        <f t="shared" ca="1" si="7"/>
        <v>0</v>
      </c>
      <c r="L83" s="269">
        <f t="shared" ca="1" si="7"/>
        <v>0</v>
      </c>
      <c r="M83" s="269">
        <f t="shared" ca="1" si="7"/>
        <v>0</v>
      </c>
      <c r="N83" s="269">
        <f t="shared" ca="1" si="7"/>
        <v>0</v>
      </c>
      <c r="O83" s="269">
        <f t="shared" ca="1" si="7"/>
        <v>0</v>
      </c>
      <c r="P83" s="269">
        <f t="shared" ca="1" si="7"/>
        <v>0</v>
      </c>
      <c r="Q83" s="269">
        <f t="shared" ca="1" si="7"/>
        <v>0</v>
      </c>
      <c r="R83" s="269">
        <f t="shared" ca="1" si="7"/>
        <v>0</v>
      </c>
      <c r="S83" s="269">
        <f t="shared" ca="1" si="7"/>
        <v>0</v>
      </c>
      <c r="T83" s="269">
        <f t="shared" ca="1" si="7"/>
        <v>0</v>
      </c>
    </row>
    <row r="84" spans="1:20" hidden="1">
      <c r="C84" s="235" t="s">
        <v>458</v>
      </c>
      <c r="D84" s="167">
        <f>IF(team_settings!G8="",0,1)</f>
        <v>1</v>
      </c>
      <c r="E84" s="269">
        <f t="shared" ref="E84:T84" ca="1" si="8">IF(E194 &lt; 1, IF(E194*86400 &gt; 60, TEXT(E194, "mm:ss.00"), E194*86400), E194)</f>
        <v>0</v>
      </c>
      <c r="F84" s="269">
        <f t="shared" ca="1" si="8"/>
        <v>0</v>
      </c>
      <c r="G84" s="269">
        <f t="shared" ca="1" si="8"/>
        <v>0</v>
      </c>
      <c r="H84" s="269">
        <f t="shared" ca="1" si="8"/>
        <v>0</v>
      </c>
      <c r="I84" s="269">
        <f t="shared" ca="1" si="8"/>
        <v>0</v>
      </c>
      <c r="J84" s="269">
        <f t="shared" ca="1" si="8"/>
        <v>0</v>
      </c>
      <c r="K84" s="269">
        <f t="shared" ca="1" si="8"/>
        <v>0</v>
      </c>
      <c r="L84" s="269">
        <f t="shared" ca="1" si="8"/>
        <v>0</v>
      </c>
      <c r="M84" s="269">
        <f t="shared" ca="1" si="8"/>
        <v>0</v>
      </c>
      <c r="N84" s="269">
        <f t="shared" ca="1" si="8"/>
        <v>0</v>
      </c>
      <c r="O84" s="269">
        <f t="shared" ca="1" si="8"/>
        <v>0</v>
      </c>
      <c r="P84" s="269">
        <f t="shared" ca="1" si="8"/>
        <v>0</v>
      </c>
      <c r="Q84" s="269">
        <f t="shared" ca="1" si="8"/>
        <v>0</v>
      </c>
      <c r="R84" s="269">
        <f t="shared" ca="1" si="8"/>
        <v>0</v>
      </c>
      <c r="S84" s="269">
        <f t="shared" ca="1" si="8"/>
        <v>0</v>
      </c>
      <c r="T84" s="269">
        <f t="shared" ca="1" si="8"/>
        <v>0</v>
      </c>
    </row>
    <row r="85" spans="1:20" hidden="1">
      <c r="C85" s="242" t="s">
        <v>461</v>
      </c>
      <c r="D85" s="167">
        <f>IF(team_settings!G9="",0,1)</f>
        <v>1</v>
      </c>
      <c r="E85" s="269">
        <f t="shared" ref="E85:T85" ca="1" si="9">IF(E195 &lt; 1, IF(E195*86400 &gt; 60, TEXT(E195, "mm:ss.00"), E195*86400), E195)</f>
        <v>0</v>
      </c>
      <c r="F85" s="269">
        <f t="shared" ca="1" si="9"/>
        <v>0</v>
      </c>
      <c r="G85" s="269">
        <f t="shared" ca="1" si="9"/>
        <v>0</v>
      </c>
      <c r="H85" s="269">
        <f t="shared" ca="1" si="9"/>
        <v>0</v>
      </c>
      <c r="I85" s="269">
        <f t="shared" ca="1" si="9"/>
        <v>0</v>
      </c>
      <c r="J85" s="269">
        <f t="shared" ca="1" si="9"/>
        <v>0</v>
      </c>
      <c r="K85" s="269">
        <f t="shared" ca="1" si="9"/>
        <v>0</v>
      </c>
      <c r="L85" s="269">
        <f t="shared" ca="1" si="9"/>
        <v>0</v>
      </c>
      <c r="M85" s="269">
        <f t="shared" ca="1" si="9"/>
        <v>0</v>
      </c>
      <c r="N85" s="269">
        <f t="shared" ca="1" si="9"/>
        <v>0</v>
      </c>
      <c r="O85" s="269">
        <f t="shared" ca="1" si="9"/>
        <v>0</v>
      </c>
      <c r="P85" s="269">
        <f t="shared" ca="1" si="9"/>
        <v>0</v>
      </c>
      <c r="Q85" s="269">
        <f t="shared" ca="1" si="9"/>
        <v>0</v>
      </c>
      <c r="R85" s="269">
        <f t="shared" ca="1" si="9"/>
        <v>0</v>
      </c>
      <c r="S85" s="269">
        <f t="shared" ca="1" si="9"/>
        <v>0</v>
      </c>
      <c r="T85" s="269">
        <f t="shared" ca="1" si="9"/>
        <v>0</v>
      </c>
    </row>
    <row r="86" spans="1:20" hidden="1">
      <c r="C86" s="143" t="s">
        <v>14</v>
      </c>
      <c r="D86" s="167">
        <f>IF(team_settings!G10="",0,1)</f>
        <v>1</v>
      </c>
      <c r="E86" s="269">
        <f t="shared" ref="E86:T86" ca="1" si="10">IF(E196 &lt; 1, IF(E196*86400 &gt; 60, TEXT(E196, "mm:ss.00"), E196*86400), E196)</f>
        <v>0</v>
      </c>
      <c r="F86" s="269">
        <f t="shared" ca="1" si="10"/>
        <v>0</v>
      </c>
      <c r="G86" s="269">
        <f t="shared" ca="1" si="10"/>
        <v>0</v>
      </c>
      <c r="H86" s="269">
        <f t="shared" ca="1" si="10"/>
        <v>0</v>
      </c>
      <c r="I86" s="269">
        <f t="shared" ca="1" si="10"/>
        <v>0</v>
      </c>
      <c r="J86" s="269">
        <f t="shared" ca="1" si="10"/>
        <v>0</v>
      </c>
      <c r="K86" s="269">
        <f t="shared" ca="1" si="10"/>
        <v>0</v>
      </c>
      <c r="L86" s="269">
        <f t="shared" ca="1" si="10"/>
        <v>0</v>
      </c>
      <c r="M86" s="269">
        <f t="shared" ca="1" si="10"/>
        <v>0</v>
      </c>
      <c r="N86" s="269">
        <f t="shared" ca="1" si="10"/>
        <v>0</v>
      </c>
      <c r="O86" s="269">
        <f t="shared" ca="1" si="10"/>
        <v>0</v>
      </c>
      <c r="P86" s="269">
        <f t="shared" ca="1" si="10"/>
        <v>0</v>
      </c>
      <c r="Q86" s="269">
        <f t="shared" ca="1" si="10"/>
        <v>0</v>
      </c>
      <c r="R86" s="269">
        <f t="shared" ca="1" si="10"/>
        <v>0</v>
      </c>
      <c r="S86" s="269">
        <f t="shared" ca="1" si="10"/>
        <v>0</v>
      </c>
      <c r="T86" s="269">
        <f t="shared" ca="1" si="10"/>
        <v>0</v>
      </c>
    </row>
    <row r="87" spans="1:20" hidden="1">
      <c r="C87" s="144" t="s">
        <v>15</v>
      </c>
      <c r="D87" s="167">
        <f>IF(team_settings!G11="",0,1)</f>
        <v>1</v>
      </c>
      <c r="E87" s="269">
        <f t="shared" ref="E87:T87" ca="1" si="11">IF(E197 &lt; 1, IF(E197*86400 &gt; 60, TEXT(E197, "mm:ss.00"), E197*86400), E197)</f>
        <v>0</v>
      </c>
      <c r="F87" s="269">
        <f t="shared" ca="1" si="11"/>
        <v>0</v>
      </c>
      <c r="G87" s="269">
        <f t="shared" ca="1" si="11"/>
        <v>0</v>
      </c>
      <c r="H87" s="269">
        <f t="shared" ca="1" si="11"/>
        <v>0</v>
      </c>
      <c r="I87" s="269">
        <f t="shared" ca="1" si="11"/>
        <v>0</v>
      </c>
      <c r="J87" s="269">
        <f t="shared" ca="1" si="11"/>
        <v>0</v>
      </c>
      <c r="K87" s="269">
        <f t="shared" ca="1" si="11"/>
        <v>0</v>
      </c>
      <c r="L87" s="269">
        <f t="shared" ca="1" si="11"/>
        <v>0</v>
      </c>
      <c r="M87" s="269">
        <f t="shared" ca="1" si="11"/>
        <v>0</v>
      </c>
      <c r="N87" s="269">
        <f t="shared" ca="1" si="11"/>
        <v>0</v>
      </c>
      <c r="O87" s="269">
        <f t="shared" ca="1" si="11"/>
        <v>0</v>
      </c>
      <c r="P87" s="269">
        <f t="shared" ca="1" si="11"/>
        <v>0</v>
      </c>
      <c r="Q87" s="269">
        <f t="shared" ca="1" si="11"/>
        <v>0</v>
      </c>
      <c r="R87" s="269">
        <f t="shared" ca="1" si="11"/>
        <v>0</v>
      </c>
      <c r="S87" s="269">
        <f t="shared" ca="1" si="11"/>
        <v>0</v>
      </c>
      <c r="T87" s="269">
        <f t="shared" ca="1" si="11"/>
        <v>0</v>
      </c>
    </row>
    <row r="88" spans="1:20">
      <c r="C88" s="236" t="s">
        <v>459</v>
      </c>
      <c r="D88" s="167">
        <f>IF(team_settings!G12="",0,1)</f>
        <v>0</v>
      </c>
      <c r="E88" s="269" t="str">
        <f t="shared" ref="E88:T88" ca="1" si="12">IF(E198 &lt; 1, IF(E198*86400 &gt; 60, TEXT(E198, "mm:ss.00"), E198*86400), E198)</f>
        <v>02:13.67</v>
      </c>
      <c r="F88" s="269" t="str">
        <f t="shared" ca="1" si="12"/>
        <v>4 - 3; 3 - 1; 3 - 4</v>
      </c>
      <c r="G88" s="269" t="str">
        <f t="shared" ca="1" si="12"/>
        <v>01:21.76</v>
      </c>
      <c r="H88" s="269">
        <f t="shared" ca="1" si="12"/>
        <v>0</v>
      </c>
      <c r="I88" s="269">
        <f t="shared" ca="1" si="12"/>
        <v>0</v>
      </c>
      <c r="J88" s="269">
        <f t="shared" ca="1" si="12"/>
        <v>0</v>
      </c>
      <c r="K88" s="269">
        <f t="shared" ca="1" si="12"/>
        <v>0</v>
      </c>
      <c r="L88" s="269">
        <f t="shared" ca="1" si="12"/>
        <v>0</v>
      </c>
      <c r="M88" s="269">
        <f t="shared" ca="1" si="12"/>
        <v>0</v>
      </c>
      <c r="N88" s="269">
        <f t="shared" ca="1" si="12"/>
        <v>0</v>
      </c>
      <c r="O88" s="269">
        <f t="shared" ca="1" si="12"/>
        <v>0</v>
      </c>
      <c r="P88" s="269">
        <f t="shared" ca="1" si="12"/>
        <v>0</v>
      </c>
      <c r="Q88" s="269">
        <f t="shared" ca="1" si="12"/>
        <v>0</v>
      </c>
      <c r="R88" s="269">
        <f t="shared" ca="1" si="12"/>
        <v>0</v>
      </c>
      <c r="S88" s="269">
        <f t="shared" ca="1" si="12"/>
        <v>0</v>
      </c>
      <c r="T88" s="269">
        <f t="shared" ca="1" si="12"/>
        <v>0</v>
      </c>
    </row>
    <row r="89" spans="1:20" hidden="1">
      <c r="C89" s="145" t="s">
        <v>16</v>
      </c>
      <c r="D89" s="167">
        <f>IF(team_settings!G13="",0,1)</f>
        <v>1</v>
      </c>
      <c r="E89" s="269">
        <f t="shared" ref="E89:T89" ca="1" si="13">IF(E199 &lt; 1, IF(E199*86400 &gt; 60, TEXT(E199, "mm:ss.00"), E199*86400), E199)</f>
        <v>0</v>
      </c>
      <c r="F89" s="269">
        <f t="shared" ca="1" si="13"/>
        <v>0</v>
      </c>
      <c r="G89" s="269">
        <f t="shared" ca="1" si="13"/>
        <v>0</v>
      </c>
      <c r="H89" s="269">
        <f t="shared" ca="1" si="13"/>
        <v>0</v>
      </c>
      <c r="I89" s="269">
        <f t="shared" ca="1" si="13"/>
        <v>0</v>
      </c>
      <c r="J89" s="269">
        <f t="shared" ca="1" si="13"/>
        <v>0</v>
      </c>
      <c r="K89" s="269">
        <f t="shared" ca="1" si="13"/>
        <v>0</v>
      </c>
      <c r="L89" s="269">
        <f t="shared" ca="1" si="13"/>
        <v>0</v>
      </c>
      <c r="M89" s="269">
        <f t="shared" ca="1" si="13"/>
        <v>0</v>
      </c>
      <c r="N89" s="269">
        <f t="shared" ca="1" si="13"/>
        <v>0</v>
      </c>
      <c r="O89" s="269">
        <f t="shared" ca="1" si="13"/>
        <v>0</v>
      </c>
      <c r="P89" s="269">
        <f t="shared" ca="1" si="13"/>
        <v>0</v>
      </c>
      <c r="Q89" s="269">
        <f t="shared" ca="1" si="13"/>
        <v>0</v>
      </c>
      <c r="R89" s="269">
        <f t="shared" ca="1" si="13"/>
        <v>0</v>
      </c>
      <c r="S89" s="269">
        <f t="shared" ca="1" si="13"/>
        <v>0</v>
      </c>
      <c r="T89" s="269">
        <f t="shared" ca="1" si="13"/>
        <v>0</v>
      </c>
    </row>
    <row r="90" spans="1:20">
      <c r="C90" s="146" t="s">
        <v>110</v>
      </c>
      <c r="D90" s="167">
        <f>IF(team_settings!G14="",0,1)</f>
        <v>0</v>
      </c>
      <c r="E90" s="269" t="str">
        <f t="shared" ref="E90:T90" ca="1" si="14">IF(E200 &lt; 1, IF(E200*86400 &gt; 60, TEXT(E200, "mm:ss.00"), E200*86400), E200)</f>
        <v>02:12.96</v>
      </c>
      <c r="F90" s="269" t="str">
        <f t="shared" ca="1" si="14"/>
        <v>1 - 4</v>
      </c>
      <c r="G90" s="269" t="str">
        <f t="shared" ca="1" si="14"/>
        <v>01:23.45</v>
      </c>
      <c r="H90" s="269">
        <f t="shared" ca="1" si="14"/>
        <v>0</v>
      </c>
      <c r="I90" s="269">
        <f t="shared" ca="1" si="14"/>
        <v>0</v>
      </c>
      <c r="J90" s="269">
        <f t="shared" ca="1" si="14"/>
        <v>0</v>
      </c>
      <c r="K90" s="269">
        <f t="shared" ca="1" si="14"/>
        <v>0</v>
      </c>
      <c r="L90" s="269">
        <f t="shared" ca="1" si="14"/>
        <v>0</v>
      </c>
      <c r="M90" s="269">
        <f t="shared" ca="1" si="14"/>
        <v>0</v>
      </c>
      <c r="N90" s="269">
        <f t="shared" ca="1" si="14"/>
        <v>0</v>
      </c>
      <c r="O90" s="269">
        <f t="shared" ca="1" si="14"/>
        <v>0</v>
      </c>
      <c r="P90" s="269">
        <f t="shared" ca="1" si="14"/>
        <v>0</v>
      </c>
      <c r="Q90" s="269">
        <f t="shared" ca="1" si="14"/>
        <v>0</v>
      </c>
      <c r="R90" s="269">
        <f t="shared" ca="1" si="14"/>
        <v>0</v>
      </c>
      <c r="S90" s="269">
        <f t="shared" ca="1" si="14"/>
        <v>0</v>
      </c>
      <c r="T90" s="269">
        <f t="shared" ca="1" si="14"/>
        <v>0</v>
      </c>
    </row>
    <row r="91" spans="1:20" hidden="1">
      <c r="C91" s="147" t="s">
        <v>18</v>
      </c>
      <c r="D91" s="167">
        <f>IF(team_settings!G15="",0,1)</f>
        <v>1</v>
      </c>
      <c r="E91" s="269">
        <f t="shared" ref="E91:T91" ca="1" si="15">IF(E201 &lt; 1, IF(E201*86400 &gt; 60, TEXT(E201, "mm:ss.00"), E201*86400), E201)</f>
        <v>0</v>
      </c>
      <c r="F91" s="269">
        <f t="shared" ca="1" si="15"/>
        <v>0</v>
      </c>
      <c r="G91" s="269">
        <f t="shared" ca="1" si="15"/>
        <v>0</v>
      </c>
      <c r="H91" s="269">
        <f t="shared" ca="1" si="15"/>
        <v>0</v>
      </c>
      <c r="I91" s="269">
        <f t="shared" ca="1" si="15"/>
        <v>0</v>
      </c>
      <c r="J91" s="269">
        <f t="shared" ca="1" si="15"/>
        <v>0</v>
      </c>
      <c r="K91" s="269">
        <f t="shared" ca="1" si="15"/>
        <v>0</v>
      </c>
      <c r="L91" s="269">
        <f t="shared" ca="1" si="15"/>
        <v>0</v>
      </c>
      <c r="M91" s="269">
        <f t="shared" ca="1" si="15"/>
        <v>0</v>
      </c>
      <c r="N91" s="269">
        <f t="shared" ca="1" si="15"/>
        <v>0</v>
      </c>
      <c r="O91" s="269">
        <f t="shared" ca="1" si="15"/>
        <v>0</v>
      </c>
      <c r="P91" s="269">
        <f t="shared" ca="1" si="15"/>
        <v>0</v>
      </c>
      <c r="Q91" s="269">
        <f t="shared" ca="1" si="15"/>
        <v>0</v>
      </c>
      <c r="R91" s="269">
        <f t="shared" ca="1" si="15"/>
        <v>0</v>
      </c>
      <c r="S91" s="269">
        <f t="shared" ca="1" si="15"/>
        <v>0</v>
      </c>
      <c r="T91" s="269">
        <f t="shared" ca="1" si="15"/>
        <v>0</v>
      </c>
    </row>
    <row r="92" spans="1:20">
      <c r="A92"/>
      <c r="C92" s="148" t="s">
        <v>111</v>
      </c>
      <c r="D92" s="167">
        <f>IF(team_settings!G16="",0,1)</f>
        <v>0</v>
      </c>
      <c r="E92" s="269" t="str">
        <f t="shared" ref="E92:T92" ca="1" si="16">IF(E202 &lt; 1, IF(E202*86400 &gt; 60, TEXT(E202, "mm:ss.00"), E202*86400), E202)</f>
        <v>02:14.81</v>
      </c>
      <c r="F92" s="269" t="str">
        <f t="shared" ca="1" si="16"/>
        <v>3rd, Group A</v>
      </c>
      <c r="G92" s="269" t="str">
        <f t="shared" ca="1" si="16"/>
        <v>01:24.86</v>
      </c>
      <c r="H92" s="269">
        <f t="shared" ca="1" si="16"/>
        <v>0</v>
      </c>
      <c r="I92" s="269">
        <f t="shared" ca="1" si="16"/>
        <v>0</v>
      </c>
      <c r="J92" s="269">
        <f t="shared" ca="1" si="16"/>
        <v>0</v>
      </c>
      <c r="K92" s="269">
        <f t="shared" ca="1" si="16"/>
        <v>0</v>
      </c>
      <c r="L92" s="269">
        <f t="shared" ca="1" si="16"/>
        <v>0</v>
      </c>
      <c r="M92" s="269">
        <f t="shared" ca="1" si="16"/>
        <v>0</v>
      </c>
      <c r="N92" s="269">
        <f t="shared" ca="1" si="16"/>
        <v>0</v>
      </c>
      <c r="O92" s="269">
        <f t="shared" ca="1" si="16"/>
        <v>0</v>
      </c>
      <c r="P92" s="269">
        <f t="shared" ca="1" si="16"/>
        <v>0</v>
      </c>
      <c r="Q92" s="269">
        <f t="shared" ca="1" si="16"/>
        <v>0</v>
      </c>
      <c r="R92" s="269">
        <f t="shared" ca="1" si="16"/>
        <v>0</v>
      </c>
      <c r="S92" s="269">
        <f t="shared" ca="1" si="16"/>
        <v>0</v>
      </c>
      <c r="T92" s="269">
        <f t="shared" ca="1" si="16"/>
        <v>0</v>
      </c>
    </row>
    <row r="93" spans="1:20">
      <c r="A93"/>
      <c r="C93" s="149" t="s">
        <v>112</v>
      </c>
      <c r="D93" s="167">
        <f>IF(team_settings!G17="",0,1)</f>
        <v>0</v>
      </c>
      <c r="E93" s="269" t="str">
        <f t="shared" ref="E93:T93" ca="1" si="17">IF(E203 &lt; 1, IF(E203*86400 &gt; 60, TEXT(E203, "mm:ss.00"), E203*86400), E203)</f>
        <v>02:18.78</v>
      </c>
      <c r="F93" s="269" t="str">
        <f t="shared" ca="1" si="17"/>
        <v>3rd, Group C</v>
      </c>
      <c r="G93" s="269" t="str">
        <f t="shared" ca="1" si="17"/>
        <v>01:16.25</v>
      </c>
      <c r="H93" s="269">
        <f t="shared" ca="1" si="17"/>
        <v>0</v>
      </c>
      <c r="I93" s="269">
        <f t="shared" ca="1" si="17"/>
        <v>0</v>
      </c>
      <c r="J93" s="269">
        <f t="shared" ca="1" si="17"/>
        <v>0</v>
      </c>
      <c r="K93" s="269">
        <f t="shared" ca="1" si="17"/>
        <v>0</v>
      </c>
      <c r="L93" s="269">
        <f t="shared" ca="1" si="17"/>
        <v>0</v>
      </c>
      <c r="M93" s="269">
        <f t="shared" ca="1" si="17"/>
        <v>0</v>
      </c>
      <c r="N93" s="269">
        <f t="shared" ca="1" si="17"/>
        <v>0</v>
      </c>
      <c r="O93" s="269">
        <f t="shared" ca="1" si="17"/>
        <v>0</v>
      </c>
      <c r="P93" s="269">
        <f t="shared" ca="1" si="17"/>
        <v>0</v>
      </c>
      <c r="Q93" s="269">
        <f t="shared" ca="1" si="17"/>
        <v>0</v>
      </c>
      <c r="R93" s="269">
        <f t="shared" ca="1" si="17"/>
        <v>0</v>
      </c>
      <c r="S93" s="269">
        <f t="shared" ca="1" si="17"/>
        <v>0</v>
      </c>
      <c r="T93" s="269">
        <f t="shared" ca="1" si="17"/>
        <v>0</v>
      </c>
    </row>
    <row r="94" spans="1:20" hidden="1">
      <c r="A94"/>
      <c r="C94" s="150" t="s">
        <v>19</v>
      </c>
      <c r="D94" s="167">
        <f>IF(team_settings!G18="",0,1)</f>
        <v>1</v>
      </c>
      <c r="E94" s="269">
        <f t="shared" ref="E94:T94" ca="1" si="18">IF(E204 &lt; 1, IF(E204*86400 &gt; 60, TEXT(E204, "mm:ss.00"), E204*86400), E204)</f>
        <v>0</v>
      </c>
      <c r="F94" s="269">
        <f t="shared" ca="1" si="18"/>
        <v>0</v>
      </c>
      <c r="G94" s="269">
        <f t="shared" ca="1" si="18"/>
        <v>0</v>
      </c>
      <c r="H94" s="269">
        <f t="shared" ca="1" si="18"/>
        <v>0</v>
      </c>
      <c r="I94" s="269">
        <f t="shared" ca="1" si="18"/>
        <v>0</v>
      </c>
      <c r="J94" s="269">
        <f t="shared" ca="1" si="18"/>
        <v>0</v>
      </c>
      <c r="K94" s="269">
        <f t="shared" ca="1" si="18"/>
        <v>0</v>
      </c>
      <c r="L94" s="269">
        <f t="shared" ca="1" si="18"/>
        <v>0</v>
      </c>
      <c r="M94" s="269">
        <f t="shared" ca="1" si="18"/>
        <v>0</v>
      </c>
      <c r="N94" s="269">
        <f t="shared" ca="1" si="18"/>
        <v>0</v>
      </c>
      <c r="O94" s="269">
        <f t="shared" ca="1" si="18"/>
        <v>0</v>
      </c>
      <c r="P94" s="269">
        <f t="shared" ca="1" si="18"/>
        <v>0</v>
      </c>
      <c r="Q94" s="269">
        <f t="shared" ca="1" si="18"/>
        <v>0</v>
      </c>
      <c r="R94" s="269">
        <f t="shared" ca="1" si="18"/>
        <v>0</v>
      </c>
      <c r="S94" s="269">
        <f t="shared" ca="1" si="18"/>
        <v>0</v>
      </c>
      <c r="T94" s="269">
        <f t="shared" ca="1" si="18"/>
        <v>0</v>
      </c>
    </row>
    <row r="95" spans="1:20">
      <c r="A95"/>
      <c r="C95" s="151" t="s">
        <v>262</v>
      </c>
      <c r="D95" s="167">
        <f>IF(team_settings!G19="",0,1)</f>
        <v>0</v>
      </c>
      <c r="E95" s="269" t="str">
        <f t="shared" ref="E95:T95" ca="1" si="19">IF(E205 &lt; 1, IF(E205*86400 &gt; 60, TEXT(E205, "mm:ss.00"), E205*86400), E205)</f>
        <v>02:15.55</v>
      </c>
      <c r="F95" s="269" t="str">
        <f t="shared" ca="1" si="19"/>
        <v>3rd, Group B</v>
      </c>
      <c r="G95" s="269" t="str">
        <f t="shared" ca="1" si="19"/>
        <v>01:56.21</v>
      </c>
      <c r="H95" s="269">
        <f t="shared" ca="1" si="19"/>
        <v>0</v>
      </c>
      <c r="I95" s="269">
        <f t="shared" ca="1" si="19"/>
        <v>0</v>
      </c>
      <c r="J95" s="269">
        <f t="shared" ca="1" si="19"/>
        <v>0</v>
      </c>
      <c r="K95" s="269">
        <f t="shared" ca="1" si="19"/>
        <v>0</v>
      </c>
      <c r="L95" s="269">
        <f t="shared" ca="1" si="19"/>
        <v>0</v>
      </c>
      <c r="M95" s="269">
        <f t="shared" ca="1" si="19"/>
        <v>0</v>
      </c>
      <c r="N95" s="269">
        <f t="shared" ca="1" si="19"/>
        <v>0</v>
      </c>
      <c r="O95" s="269">
        <f t="shared" ca="1" si="19"/>
        <v>0</v>
      </c>
      <c r="P95" s="269">
        <f t="shared" ca="1" si="19"/>
        <v>0</v>
      </c>
      <c r="Q95" s="269">
        <f t="shared" ca="1" si="19"/>
        <v>0</v>
      </c>
      <c r="R95" s="269">
        <f t="shared" ca="1" si="19"/>
        <v>0</v>
      </c>
      <c r="S95" s="269">
        <f t="shared" ca="1" si="19"/>
        <v>0</v>
      </c>
      <c r="T95" s="269">
        <f t="shared" ca="1" si="19"/>
        <v>0</v>
      </c>
    </row>
    <row r="96" spans="1:20" hidden="1">
      <c r="A96"/>
      <c r="C96" s="152" t="s">
        <v>20</v>
      </c>
      <c r="D96" s="167">
        <f>IF(team_settings!G20="",0,1)</f>
        <v>1</v>
      </c>
      <c r="E96" s="269">
        <f t="shared" ref="E96:T96" ca="1" si="20">IF(E206 &lt; 1, IF(E206*86400 &gt; 60, TEXT(E206, "mm:ss.00"), E206*86400), E206)</f>
        <v>0</v>
      </c>
      <c r="F96" s="269">
        <f t="shared" ca="1" si="20"/>
        <v>0</v>
      </c>
      <c r="G96" s="269">
        <f t="shared" ca="1" si="20"/>
        <v>0</v>
      </c>
      <c r="H96" s="269">
        <f t="shared" ca="1" si="20"/>
        <v>0</v>
      </c>
      <c r="I96" s="269">
        <f t="shared" ca="1" si="20"/>
        <v>0</v>
      </c>
      <c r="J96" s="269">
        <f t="shared" ca="1" si="20"/>
        <v>0</v>
      </c>
      <c r="K96" s="269">
        <f t="shared" ca="1" si="20"/>
        <v>0</v>
      </c>
      <c r="L96" s="269">
        <f t="shared" ca="1" si="20"/>
        <v>0</v>
      </c>
      <c r="M96" s="269">
        <f t="shared" ca="1" si="20"/>
        <v>0</v>
      </c>
      <c r="N96" s="269">
        <f t="shared" ca="1" si="20"/>
        <v>0</v>
      </c>
      <c r="O96" s="269">
        <f t="shared" ca="1" si="20"/>
        <v>0</v>
      </c>
      <c r="P96" s="269">
        <f t="shared" ca="1" si="20"/>
        <v>0</v>
      </c>
      <c r="Q96" s="269">
        <f t="shared" ca="1" si="20"/>
        <v>0</v>
      </c>
      <c r="R96" s="269">
        <f t="shared" ca="1" si="20"/>
        <v>0</v>
      </c>
      <c r="S96" s="269">
        <f t="shared" ca="1" si="20"/>
        <v>0</v>
      </c>
      <c r="T96" s="269">
        <f t="shared" ca="1" si="20"/>
        <v>0</v>
      </c>
    </row>
    <row r="97" spans="1:20">
      <c r="A97"/>
      <c r="C97" s="153" t="s">
        <v>113</v>
      </c>
      <c r="D97" s="167">
        <f>IF(team_settings!G21="",0,1)</f>
        <v>0</v>
      </c>
      <c r="E97" s="269" t="str">
        <f t="shared" ref="E97:T97" ca="1" si="21">IF(E207 &lt; 1, IF(E207*86400 &gt; 60, TEXT(E207, "mm:ss.00"), E207*86400), E207)</f>
        <v>02:14.78</v>
      </c>
      <c r="F97" s="269" t="str">
        <f t="shared" ca="1" si="21"/>
        <v>2 - 3</v>
      </c>
      <c r="G97" s="269" t="str">
        <f t="shared" ca="1" si="21"/>
        <v>01:19.56</v>
      </c>
      <c r="H97" s="269">
        <f t="shared" ca="1" si="21"/>
        <v>0</v>
      </c>
      <c r="I97" s="269">
        <f t="shared" ca="1" si="21"/>
        <v>0</v>
      </c>
      <c r="J97" s="269">
        <f t="shared" ca="1" si="21"/>
        <v>0</v>
      </c>
      <c r="K97" s="269">
        <f t="shared" ca="1" si="21"/>
        <v>0</v>
      </c>
      <c r="L97" s="269">
        <f t="shared" ca="1" si="21"/>
        <v>0</v>
      </c>
      <c r="M97" s="269">
        <f t="shared" ca="1" si="21"/>
        <v>0</v>
      </c>
      <c r="N97" s="269">
        <f t="shared" ca="1" si="21"/>
        <v>0</v>
      </c>
      <c r="O97" s="269">
        <f t="shared" ca="1" si="21"/>
        <v>0</v>
      </c>
      <c r="P97" s="269">
        <f t="shared" ca="1" si="21"/>
        <v>0</v>
      </c>
      <c r="Q97" s="269">
        <f t="shared" ca="1" si="21"/>
        <v>0</v>
      </c>
      <c r="R97" s="269">
        <f t="shared" ca="1" si="21"/>
        <v>0</v>
      </c>
      <c r="S97" s="269">
        <f t="shared" ca="1" si="21"/>
        <v>0</v>
      </c>
      <c r="T97" s="269">
        <f t="shared" ca="1" si="21"/>
        <v>0</v>
      </c>
    </row>
    <row r="98" spans="1:20" hidden="1">
      <c r="A98"/>
      <c r="C98" s="154" t="s">
        <v>21</v>
      </c>
      <c r="D98" s="167">
        <f>IF(team_settings!G22="",0,1)</f>
        <v>1</v>
      </c>
      <c r="E98" s="269">
        <f t="shared" ref="E98:T98" ca="1" si="22">IF(E208 &lt; 1, IF(E208*86400 &gt; 60, TEXT(E208, "mm:ss.00"), E208*86400), E208)</f>
        <v>0</v>
      </c>
      <c r="F98" s="269">
        <f t="shared" ca="1" si="22"/>
        <v>0</v>
      </c>
      <c r="G98" s="269">
        <f t="shared" ca="1" si="22"/>
        <v>0</v>
      </c>
      <c r="H98" s="269">
        <f t="shared" ca="1" si="22"/>
        <v>0</v>
      </c>
      <c r="I98" s="269">
        <f t="shared" ca="1" si="22"/>
        <v>0</v>
      </c>
      <c r="J98" s="269">
        <f t="shared" ca="1" si="22"/>
        <v>0</v>
      </c>
      <c r="K98" s="269">
        <f t="shared" ca="1" si="22"/>
        <v>0</v>
      </c>
      <c r="L98" s="269">
        <f t="shared" ca="1" si="22"/>
        <v>0</v>
      </c>
      <c r="M98" s="269">
        <f t="shared" ca="1" si="22"/>
        <v>0</v>
      </c>
      <c r="N98" s="269">
        <f t="shared" ca="1" si="22"/>
        <v>0</v>
      </c>
      <c r="O98" s="269">
        <f t="shared" ca="1" si="22"/>
        <v>0</v>
      </c>
      <c r="P98" s="269">
        <f t="shared" ca="1" si="22"/>
        <v>0</v>
      </c>
      <c r="Q98" s="269">
        <f t="shared" ca="1" si="22"/>
        <v>0</v>
      </c>
      <c r="R98" s="269">
        <f t="shared" ca="1" si="22"/>
        <v>0</v>
      </c>
      <c r="S98" s="269">
        <f t="shared" ca="1" si="22"/>
        <v>0</v>
      </c>
      <c r="T98" s="269">
        <f t="shared" ca="1" si="22"/>
        <v>0</v>
      </c>
    </row>
    <row r="99" spans="1:20" hidden="1">
      <c r="A99"/>
      <c r="C99" s="155" t="s">
        <v>22</v>
      </c>
      <c r="D99" s="167">
        <f>IF(team_settings!G23="",0,1)</f>
        <v>1</v>
      </c>
      <c r="E99" s="269">
        <f t="shared" ref="E99:T99" ca="1" si="23">IF(E209 &lt; 1, IF(E209*86400 &gt; 60, TEXT(E209, "mm:ss.00"), E209*86400), E209)</f>
        <v>0</v>
      </c>
      <c r="F99" s="269">
        <f t="shared" ca="1" si="23"/>
        <v>0</v>
      </c>
      <c r="G99" s="269">
        <f t="shared" ca="1" si="23"/>
        <v>0</v>
      </c>
      <c r="H99" s="269">
        <f t="shared" ca="1" si="23"/>
        <v>0</v>
      </c>
      <c r="I99" s="269">
        <f t="shared" ca="1" si="23"/>
        <v>0</v>
      </c>
      <c r="J99" s="269">
        <f t="shared" ca="1" si="23"/>
        <v>0</v>
      </c>
      <c r="K99" s="269">
        <f t="shared" ca="1" si="23"/>
        <v>0</v>
      </c>
      <c r="L99" s="269">
        <f t="shared" ca="1" si="23"/>
        <v>0</v>
      </c>
      <c r="M99" s="269">
        <f t="shared" ca="1" si="23"/>
        <v>0</v>
      </c>
      <c r="N99" s="269">
        <f t="shared" ca="1" si="23"/>
        <v>0</v>
      </c>
      <c r="O99" s="269">
        <f t="shared" ca="1" si="23"/>
        <v>0</v>
      </c>
      <c r="P99" s="269">
        <f t="shared" ca="1" si="23"/>
        <v>0</v>
      </c>
      <c r="Q99" s="269">
        <f t="shared" ca="1" si="23"/>
        <v>0</v>
      </c>
      <c r="R99" s="269">
        <f t="shared" ca="1" si="23"/>
        <v>0</v>
      </c>
      <c r="S99" s="269">
        <f t="shared" ca="1" si="23"/>
        <v>0</v>
      </c>
      <c r="T99" s="269">
        <f t="shared" ca="1" si="23"/>
        <v>0</v>
      </c>
    </row>
    <row r="100" spans="1:20" hidden="1">
      <c r="A100"/>
      <c r="C100" s="156" t="s">
        <v>25</v>
      </c>
      <c r="D100" s="167">
        <f>IF(team_settings!G24="",0,1)</f>
        <v>1</v>
      </c>
      <c r="E100" s="269">
        <f t="shared" ref="E100:T100" ca="1" si="24">IF(E210 &lt; 1, IF(E210*86400 &gt; 60, TEXT(E210, "mm:ss.00"), E210*86400), E210)</f>
        <v>0</v>
      </c>
      <c r="F100" s="269">
        <f t="shared" ca="1" si="24"/>
        <v>0</v>
      </c>
      <c r="G100" s="269">
        <f t="shared" ca="1" si="24"/>
        <v>0</v>
      </c>
      <c r="H100" s="269">
        <f t="shared" ca="1" si="24"/>
        <v>0</v>
      </c>
      <c r="I100" s="269">
        <f t="shared" ca="1" si="24"/>
        <v>0</v>
      </c>
      <c r="J100" s="269">
        <f t="shared" ca="1" si="24"/>
        <v>0</v>
      </c>
      <c r="K100" s="269">
        <f t="shared" ca="1" si="24"/>
        <v>0</v>
      </c>
      <c r="L100" s="269">
        <f t="shared" ca="1" si="24"/>
        <v>0</v>
      </c>
      <c r="M100" s="269">
        <f t="shared" ca="1" si="24"/>
        <v>0</v>
      </c>
      <c r="N100" s="269">
        <f t="shared" ca="1" si="24"/>
        <v>0</v>
      </c>
      <c r="O100" s="269">
        <f t="shared" ca="1" si="24"/>
        <v>0</v>
      </c>
      <c r="P100" s="269">
        <f t="shared" ca="1" si="24"/>
        <v>0</v>
      </c>
      <c r="Q100" s="269">
        <f t="shared" ca="1" si="24"/>
        <v>0</v>
      </c>
      <c r="R100" s="269">
        <f t="shared" ca="1" si="24"/>
        <v>0</v>
      </c>
      <c r="S100" s="269">
        <f t="shared" ca="1" si="24"/>
        <v>0</v>
      </c>
      <c r="T100" s="269">
        <f t="shared" ca="1" si="24"/>
        <v>0</v>
      </c>
    </row>
    <row r="101" spans="1:20" hidden="1">
      <c r="A101"/>
      <c r="C101" s="237" t="s">
        <v>460</v>
      </c>
      <c r="D101" s="167">
        <f>IF(team_settings!G25="",0,1)</f>
        <v>1</v>
      </c>
      <c r="E101" s="269">
        <f t="shared" ref="E101:T101" ca="1" si="25">IF(E211 &lt; 1, IF(E211*86400 &gt; 60, TEXT(E211, "mm:ss.00"), E211*86400), E211)</f>
        <v>0</v>
      </c>
      <c r="F101" s="269">
        <f t="shared" ca="1" si="25"/>
        <v>0</v>
      </c>
      <c r="G101" s="269">
        <f t="shared" ca="1" si="25"/>
        <v>0</v>
      </c>
      <c r="H101" s="269">
        <f t="shared" ca="1" si="25"/>
        <v>0</v>
      </c>
      <c r="I101" s="269">
        <f t="shared" ca="1" si="25"/>
        <v>0</v>
      </c>
      <c r="J101" s="269">
        <f t="shared" ca="1" si="25"/>
        <v>0</v>
      </c>
      <c r="K101" s="269">
        <f t="shared" ca="1" si="25"/>
        <v>0</v>
      </c>
      <c r="L101" s="269">
        <f t="shared" ca="1" si="25"/>
        <v>0</v>
      </c>
      <c r="M101" s="269">
        <f t="shared" ca="1" si="25"/>
        <v>0</v>
      </c>
      <c r="N101" s="269">
        <f t="shared" ca="1" si="25"/>
        <v>0</v>
      </c>
      <c r="O101" s="269">
        <f t="shared" ca="1" si="25"/>
        <v>0</v>
      </c>
      <c r="P101" s="269">
        <f t="shared" ca="1" si="25"/>
        <v>0</v>
      </c>
      <c r="Q101" s="269">
        <f t="shared" ca="1" si="25"/>
        <v>0</v>
      </c>
      <c r="R101" s="269">
        <f t="shared" ca="1" si="25"/>
        <v>0</v>
      </c>
      <c r="S101" s="269">
        <f t="shared" ca="1" si="25"/>
        <v>0</v>
      </c>
      <c r="T101" s="269">
        <f t="shared" ca="1" si="25"/>
        <v>0</v>
      </c>
    </row>
    <row r="102" spans="1:20">
      <c r="A102"/>
      <c r="C102" s="157" t="s">
        <v>114</v>
      </c>
      <c r="D102" s="167">
        <f>IF(team_settings!G26="",0,1)</f>
        <v>0</v>
      </c>
      <c r="E102" s="269" t="str">
        <f t="shared" ref="E102:T102" ca="1" si="26">IF(E212 &lt; 1, IF(E212*86400 &gt; 60, TEXT(E212, "mm:ss.00"), E212*86400), E212)</f>
        <v>02:16.58</v>
      </c>
      <c r="F102" s="269" t="str">
        <f t="shared" ca="1" si="26"/>
        <v>4 - 1; 1 - 3; 1 - 4</v>
      </c>
      <c r="G102" s="269" t="str">
        <f t="shared" ca="1" si="26"/>
        <v>01:27.78</v>
      </c>
      <c r="H102" s="269">
        <f t="shared" ca="1" si="26"/>
        <v>0</v>
      </c>
      <c r="I102" s="269">
        <f t="shared" ca="1" si="26"/>
        <v>0</v>
      </c>
      <c r="J102" s="269">
        <f t="shared" ca="1" si="26"/>
        <v>0</v>
      </c>
      <c r="K102" s="269">
        <f t="shared" ca="1" si="26"/>
        <v>0</v>
      </c>
      <c r="L102" s="269">
        <f t="shared" ca="1" si="26"/>
        <v>0</v>
      </c>
      <c r="M102" s="269">
        <f t="shared" ca="1" si="26"/>
        <v>0</v>
      </c>
      <c r="N102" s="269">
        <f t="shared" ca="1" si="26"/>
        <v>0</v>
      </c>
      <c r="O102" s="269">
        <f t="shared" ca="1" si="26"/>
        <v>0</v>
      </c>
      <c r="P102" s="269">
        <f t="shared" ca="1" si="26"/>
        <v>0</v>
      </c>
      <c r="Q102" s="269">
        <f t="shared" ca="1" si="26"/>
        <v>0</v>
      </c>
      <c r="R102" s="269">
        <f t="shared" ca="1" si="26"/>
        <v>0</v>
      </c>
      <c r="S102" s="269">
        <f t="shared" ca="1" si="26"/>
        <v>0</v>
      </c>
      <c r="T102" s="269">
        <f t="shared" ca="1" si="26"/>
        <v>0</v>
      </c>
    </row>
    <row r="103" spans="1:20" hidden="1">
      <c r="A103"/>
      <c r="C103" s="158" t="s">
        <v>263</v>
      </c>
      <c r="D103" s="167">
        <f>IF(team_settings!G27="",0,1)</f>
        <v>1</v>
      </c>
      <c r="E103" s="269">
        <f t="shared" ref="E103:T103" ca="1" si="27">IF(E213 &lt; 1, IF(E213*86400 &gt; 60, TEXT(E213, "mm:ss.00"), E213*86400), E213)</f>
        <v>0</v>
      </c>
      <c r="F103" s="269">
        <f t="shared" ca="1" si="27"/>
        <v>0</v>
      </c>
      <c r="G103" s="269">
        <f t="shared" ca="1" si="27"/>
        <v>0</v>
      </c>
      <c r="H103" s="269">
        <f t="shared" ca="1" si="27"/>
        <v>0</v>
      </c>
      <c r="I103" s="269">
        <f t="shared" ca="1" si="27"/>
        <v>0</v>
      </c>
      <c r="J103" s="269">
        <f t="shared" ca="1" si="27"/>
        <v>0</v>
      </c>
      <c r="K103" s="269">
        <f t="shared" ca="1" si="27"/>
        <v>0</v>
      </c>
      <c r="L103" s="269">
        <f t="shared" ca="1" si="27"/>
        <v>0</v>
      </c>
      <c r="M103" s="269">
        <f t="shared" ca="1" si="27"/>
        <v>0</v>
      </c>
      <c r="N103" s="269">
        <f t="shared" ca="1" si="27"/>
        <v>0</v>
      </c>
      <c r="O103" s="269">
        <f t="shared" ca="1" si="27"/>
        <v>0</v>
      </c>
      <c r="P103" s="269">
        <f t="shared" ca="1" si="27"/>
        <v>0</v>
      </c>
      <c r="Q103" s="269">
        <f t="shared" ca="1" si="27"/>
        <v>0</v>
      </c>
      <c r="R103" s="269">
        <f t="shared" ca="1" si="27"/>
        <v>0</v>
      </c>
      <c r="S103" s="269">
        <f t="shared" ca="1" si="27"/>
        <v>0</v>
      </c>
      <c r="T103" s="269">
        <f t="shared" ca="1" si="27"/>
        <v>0</v>
      </c>
    </row>
    <row r="104" spans="1:20" hidden="1">
      <c r="A104"/>
      <c r="C104" s="159" t="s">
        <v>23</v>
      </c>
      <c r="D104" s="167">
        <f>IF(team_settings!G28="",0,1)</f>
        <v>1</v>
      </c>
      <c r="E104" s="269">
        <f t="shared" ref="E104:T104" ca="1" si="28">IF(E214 &lt; 1, IF(E214*86400 &gt; 60, TEXT(E214, "mm:ss.00"), E214*86400), E214)</f>
        <v>0</v>
      </c>
      <c r="F104" s="269">
        <f t="shared" ca="1" si="28"/>
        <v>0</v>
      </c>
      <c r="G104" s="269">
        <f t="shared" ca="1" si="28"/>
        <v>0</v>
      </c>
      <c r="H104" s="269">
        <f t="shared" ca="1" si="28"/>
        <v>0</v>
      </c>
      <c r="I104" s="269">
        <f t="shared" ca="1" si="28"/>
        <v>0</v>
      </c>
      <c r="J104" s="269">
        <f t="shared" ca="1" si="28"/>
        <v>0</v>
      </c>
      <c r="K104" s="269">
        <f t="shared" ca="1" si="28"/>
        <v>0</v>
      </c>
      <c r="L104" s="269">
        <f t="shared" ca="1" si="28"/>
        <v>0</v>
      </c>
      <c r="M104" s="269">
        <f t="shared" ca="1" si="28"/>
        <v>0</v>
      </c>
      <c r="N104" s="269">
        <f t="shared" ca="1" si="28"/>
        <v>0</v>
      </c>
      <c r="O104" s="269">
        <f t="shared" ca="1" si="28"/>
        <v>0</v>
      </c>
      <c r="P104" s="269">
        <f t="shared" ca="1" si="28"/>
        <v>0</v>
      </c>
      <c r="Q104" s="269">
        <f t="shared" ca="1" si="28"/>
        <v>0</v>
      </c>
      <c r="R104" s="269">
        <f t="shared" ca="1" si="28"/>
        <v>0</v>
      </c>
      <c r="S104" s="269">
        <f t="shared" ca="1" si="28"/>
        <v>0</v>
      </c>
      <c r="T104" s="269">
        <f t="shared" ca="1" si="28"/>
        <v>0</v>
      </c>
    </row>
    <row r="105" spans="1:20">
      <c r="A105"/>
      <c r="C105" s="160" t="s">
        <v>115</v>
      </c>
      <c r="D105" s="167">
        <f>IF(team_settings!G29="",0,1)</f>
        <v>0</v>
      </c>
      <c r="E105" s="269" t="str">
        <f t="shared" ref="E105:T105" ca="1" si="29">IF(E215 &lt; 1, IF(E215*86400 &gt; 60, TEXT(E215, "mm:ss.00"), E215*86400), E215)</f>
        <v>02:15.28</v>
      </c>
      <c r="F105" s="269" t="str">
        <f t="shared" ca="1" si="29"/>
        <v>3 - 2; 4 - 3; 4 - 3</v>
      </c>
      <c r="G105" s="269" t="str">
        <f t="shared" ca="1" si="29"/>
        <v>01:44.70</v>
      </c>
      <c r="H105" s="269">
        <f t="shared" ca="1" si="29"/>
        <v>0</v>
      </c>
      <c r="I105" s="269">
        <f t="shared" ca="1" si="29"/>
        <v>0</v>
      </c>
      <c r="J105" s="269">
        <f t="shared" ca="1" si="29"/>
        <v>0</v>
      </c>
      <c r="K105" s="269">
        <f t="shared" ca="1" si="29"/>
        <v>0</v>
      </c>
      <c r="L105" s="269">
        <f t="shared" ca="1" si="29"/>
        <v>0</v>
      </c>
      <c r="M105" s="269">
        <f t="shared" ca="1" si="29"/>
        <v>0</v>
      </c>
      <c r="N105" s="269">
        <f t="shared" ca="1" si="29"/>
        <v>0</v>
      </c>
      <c r="O105" s="269">
        <f t="shared" ca="1" si="29"/>
        <v>0</v>
      </c>
      <c r="P105" s="269">
        <f t="shared" ca="1" si="29"/>
        <v>0</v>
      </c>
      <c r="Q105" s="269">
        <f t="shared" ca="1" si="29"/>
        <v>0</v>
      </c>
      <c r="R105" s="269">
        <f t="shared" ca="1" si="29"/>
        <v>0</v>
      </c>
      <c r="S105" s="269">
        <f t="shared" ca="1" si="29"/>
        <v>0</v>
      </c>
      <c r="T105" s="269">
        <f t="shared" ca="1" si="29"/>
        <v>0</v>
      </c>
    </row>
    <row r="106" spans="1:20" hidden="1">
      <c r="A106"/>
      <c r="C106" s="161" t="s">
        <v>24</v>
      </c>
      <c r="D106" s="167">
        <f>IF(team_settings!G30="",0,1)</f>
        <v>1</v>
      </c>
      <c r="E106" s="269">
        <f t="shared" ref="E106:T106" ca="1" si="30">IF(E216 &lt; 1, IF(E216*86400 &gt; 60, TEXT(E216, "mm:ss.00"), E216*86400), E216)</f>
        <v>0</v>
      </c>
      <c r="F106" s="269">
        <f t="shared" ca="1" si="30"/>
        <v>0</v>
      </c>
      <c r="G106" s="269">
        <f t="shared" ca="1" si="30"/>
        <v>0</v>
      </c>
      <c r="H106" s="269">
        <f t="shared" ca="1" si="30"/>
        <v>0</v>
      </c>
      <c r="I106" s="269">
        <f t="shared" ca="1" si="30"/>
        <v>0</v>
      </c>
      <c r="J106" s="269">
        <f t="shared" ca="1" si="30"/>
        <v>0</v>
      </c>
      <c r="K106" s="269">
        <f t="shared" ca="1" si="30"/>
        <v>0</v>
      </c>
      <c r="L106" s="269">
        <f t="shared" ca="1" si="30"/>
        <v>0</v>
      </c>
      <c r="M106" s="269">
        <f t="shared" ca="1" si="30"/>
        <v>0</v>
      </c>
      <c r="N106" s="269">
        <f t="shared" ca="1" si="30"/>
        <v>0</v>
      </c>
      <c r="O106" s="269">
        <f t="shared" ca="1" si="30"/>
        <v>0</v>
      </c>
      <c r="P106" s="269">
        <f t="shared" ca="1" si="30"/>
        <v>0</v>
      </c>
      <c r="Q106" s="269">
        <f t="shared" ca="1" si="30"/>
        <v>0</v>
      </c>
      <c r="R106" s="269">
        <f t="shared" ca="1" si="30"/>
        <v>0</v>
      </c>
      <c r="S106" s="269">
        <f t="shared" ca="1" si="30"/>
        <v>0</v>
      </c>
      <c r="T106" s="269">
        <f t="shared" ca="1" si="30"/>
        <v>0</v>
      </c>
    </row>
    <row r="107" spans="1:20">
      <c r="A107"/>
      <c r="C107" s="162" t="s">
        <v>117</v>
      </c>
      <c r="D107" s="167">
        <f>IF(team_settings!G31="",0,1)</f>
        <v>0</v>
      </c>
      <c r="E107" s="269" t="str">
        <f t="shared" ref="E107:T107" ca="1" si="31">IF(E217 &lt; 1, IF(E217*86400 &gt; 60, TEXT(E217, "mm:ss.00"), E217*86400), E217)</f>
        <v>02:17.17</v>
      </c>
      <c r="F107" s="269" t="str">
        <f t="shared" ca="1" si="31"/>
        <v>3 - 2; 3 - 4; 4 - 1</v>
      </c>
      <c r="G107" s="269" t="str">
        <f t="shared" ca="1" si="31"/>
        <v>01:27.28</v>
      </c>
      <c r="H107" s="269">
        <f t="shared" ca="1" si="31"/>
        <v>0</v>
      </c>
      <c r="I107" s="269">
        <f t="shared" ca="1" si="31"/>
        <v>0</v>
      </c>
      <c r="J107" s="269">
        <f t="shared" ca="1" si="31"/>
        <v>0</v>
      </c>
      <c r="K107" s="269">
        <f t="shared" ca="1" si="31"/>
        <v>0</v>
      </c>
      <c r="L107" s="269">
        <f t="shared" ca="1" si="31"/>
        <v>0</v>
      </c>
      <c r="M107" s="269">
        <f t="shared" ca="1" si="31"/>
        <v>0</v>
      </c>
      <c r="N107" s="269">
        <f t="shared" ca="1" si="31"/>
        <v>0</v>
      </c>
      <c r="O107" s="269">
        <f t="shared" ca="1" si="31"/>
        <v>0</v>
      </c>
      <c r="P107" s="269">
        <f t="shared" ca="1" si="31"/>
        <v>0</v>
      </c>
      <c r="Q107" s="269">
        <f t="shared" ca="1" si="31"/>
        <v>0</v>
      </c>
      <c r="R107" s="269">
        <f t="shared" ca="1" si="31"/>
        <v>0</v>
      </c>
      <c r="S107" s="269">
        <f t="shared" ca="1" si="31"/>
        <v>0</v>
      </c>
      <c r="T107" s="269">
        <f t="shared" ca="1" si="31"/>
        <v>0</v>
      </c>
    </row>
    <row r="108" spans="1:20">
      <c r="C108" s="163" t="s">
        <v>116</v>
      </c>
      <c r="D108" s="167">
        <f>IF(team_settings!G32="",0,1)</f>
        <v>0</v>
      </c>
      <c r="E108" s="269" t="str">
        <f t="shared" ref="E108:T108" ca="1" si="32">IF(E218 &lt; 1, IF(E218*86400 &gt; 60, TEXT(E218, "mm:ss.00"), E218*86400), E218)</f>
        <v>02:14.56</v>
      </c>
      <c r="F108" s="269" t="str">
        <f t="shared" ca="1" si="32"/>
        <v>2 - 3</v>
      </c>
      <c r="G108" s="269" t="str">
        <f t="shared" ca="1" si="32"/>
        <v>01:59.74</v>
      </c>
      <c r="H108" s="269">
        <f t="shared" ca="1" si="32"/>
        <v>0</v>
      </c>
      <c r="I108" s="269">
        <f t="shared" ca="1" si="32"/>
        <v>0</v>
      </c>
      <c r="J108" s="269">
        <f t="shared" ca="1" si="32"/>
        <v>0</v>
      </c>
      <c r="K108" s="269">
        <f t="shared" ca="1" si="32"/>
        <v>0</v>
      </c>
      <c r="L108" s="269">
        <f t="shared" ca="1" si="32"/>
        <v>0</v>
      </c>
      <c r="M108" s="269">
        <f t="shared" ca="1" si="32"/>
        <v>0</v>
      </c>
      <c r="N108" s="269">
        <f t="shared" ca="1" si="32"/>
        <v>0</v>
      </c>
      <c r="O108" s="269">
        <f t="shared" ca="1" si="32"/>
        <v>0</v>
      </c>
      <c r="P108" s="269">
        <f t="shared" ca="1" si="32"/>
        <v>0</v>
      </c>
      <c r="Q108" s="269">
        <f t="shared" ca="1" si="32"/>
        <v>0</v>
      </c>
      <c r="R108" s="269">
        <f t="shared" ca="1" si="32"/>
        <v>0</v>
      </c>
      <c r="S108" s="269">
        <f t="shared" ca="1" si="32"/>
        <v>0</v>
      </c>
      <c r="T108" s="269">
        <f t="shared" ca="1" si="32"/>
        <v>0</v>
      </c>
    </row>
    <row r="109" spans="1:20" hidden="1">
      <c r="C109" s="164" t="s">
        <v>26</v>
      </c>
      <c r="D109" s="167">
        <f>IF(team_settings!G33="",0,1)</f>
        <v>1</v>
      </c>
      <c r="E109" s="269">
        <f t="shared" ref="E109:T109" ca="1" si="33">IF(E219 &lt; 1, IF(E219*86400 &gt; 60, TEXT(E219, "mm:ss.00"), E219*86400), E219)</f>
        <v>0</v>
      </c>
      <c r="F109" s="269">
        <f t="shared" ca="1" si="33"/>
        <v>0</v>
      </c>
      <c r="G109" s="269">
        <f t="shared" ca="1" si="33"/>
        <v>0</v>
      </c>
      <c r="H109" s="269">
        <f t="shared" ca="1" si="33"/>
        <v>0</v>
      </c>
      <c r="I109" s="269">
        <f t="shared" ca="1" si="33"/>
        <v>0</v>
      </c>
      <c r="J109" s="269">
        <f t="shared" ca="1" si="33"/>
        <v>0</v>
      </c>
      <c r="K109" s="269">
        <f t="shared" ca="1" si="33"/>
        <v>0</v>
      </c>
      <c r="L109" s="269">
        <f t="shared" ca="1" si="33"/>
        <v>0</v>
      </c>
      <c r="M109" s="269">
        <f t="shared" ca="1" si="33"/>
        <v>0</v>
      </c>
      <c r="N109" s="269">
        <f t="shared" ca="1" si="33"/>
        <v>0</v>
      </c>
      <c r="O109" s="269">
        <f t="shared" ca="1" si="33"/>
        <v>0</v>
      </c>
      <c r="P109" s="269">
        <f t="shared" ca="1" si="33"/>
        <v>0</v>
      </c>
      <c r="Q109" s="269">
        <f t="shared" ca="1" si="33"/>
        <v>0</v>
      </c>
      <c r="R109" s="269">
        <f t="shared" ca="1" si="33"/>
        <v>0</v>
      </c>
      <c r="S109" s="269">
        <f t="shared" ca="1" si="33"/>
        <v>0</v>
      </c>
      <c r="T109" s="269">
        <f t="shared" ca="1" si="33"/>
        <v>0</v>
      </c>
    </row>
    <row r="110" spans="1:20">
      <c r="C110" s="271" t="s">
        <v>455</v>
      </c>
      <c r="D110" s="167">
        <f>IF(team_settings!G34="",0,1)</f>
        <v>0</v>
      </c>
      <c r="E110" s="269" t="str">
        <f t="shared" ref="E110:T110" ca="1" si="34">IF(E220 &lt; 1, IF(E220*86400 &gt; 60, TEXT(E220, "mm:ss.00"), E220*86400), E220)</f>
        <v>02:16.26</v>
      </c>
      <c r="F110" s="269" t="str">
        <f t="shared" ca="1" si="34"/>
        <v>3 - 4</v>
      </c>
      <c r="G110" s="269" t="str">
        <f t="shared" ca="1" si="34"/>
        <v>01:21.25</v>
      </c>
      <c r="H110" s="269">
        <f t="shared" ca="1" si="34"/>
        <v>0</v>
      </c>
      <c r="I110" s="269">
        <f t="shared" ca="1" si="34"/>
        <v>0</v>
      </c>
      <c r="J110" s="269">
        <f t="shared" ca="1" si="34"/>
        <v>0</v>
      </c>
      <c r="K110" s="269">
        <f t="shared" ca="1" si="34"/>
        <v>0</v>
      </c>
      <c r="L110" s="269">
        <f t="shared" ca="1" si="34"/>
        <v>0</v>
      </c>
      <c r="M110" s="269">
        <f t="shared" ca="1" si="34"/>
        <v>0</v>
      </c>
      <c r="N110" s="269">
        <f t="shared" ca="1" si="34"/>
        <v>0</v>
      </c>
      <c r="O110" s="269">
        <f t="shared" ca="1" si="34"/>
        <v>0</v>
      </c>
      <c r="P110" s="269">
        <f t="shared" ca="1" si="34"/>
        <v>0</v>
      </c>
      <c r="Q110" s="269">
        <f t="shared" ca="1" si="34"/>
        <v>0</v>
      </c>
      <c r="R110" s="269">
        <f t="shared" ca="1" si="34"/>
        <v>0</v>
      </c>
      <c r="S110" s="269">
        <f t="shared" ca="1" si="34"/>
        <v>0</v>
      </c>
      <c r="T110" s="269">
        <f t="shared" ca="1" si="34"/>
        <v>0</v>
      </c>
    </row>
    <row r="111" spans="1:20">
      <c r="D111" s="167">
        <v>0</v>
      </c>
    </row>
    <row r="112" spans="1:20">
      <c r="A112" s="76" t="s">
        <v>175</v>
      </c>
      <c r="B112" s="169"/>
      <c r="D112" s="167">
        <v>0</v>
      </c>
    </row>
    <row r="113" spans="1:20" hidden="1">
      <c r="C113" s="168" t="s">
        <v>13</v>
      </c>
      <c r="D113" s="167">
        <f>IF(team_settings!G2="",0,1)</f>
        <v>1</v>
      </c>
      <c r="E113" s="137" t="str">
        <f ca="1">IF(E152&lt;&gt;0,CONCATENATE("Grp ",MID(E152,1,1),IF(MID(E152,2,1)&lt;&gt;"-",", Semi "&amp;MID(E152,2,1),""),
IF(MID(E152,3,1)="*"," , Finalist",IF(IFERROR(VALUE(MID(E152,3,1)),9)&lt;=4,", # "&amp;MID(E152,3,1),"")),""),"")</f>
        <v/>
      </c>
      <c r="F113" s="137" t="str">
        <f t="shared" ref="F113:S113" ca="1" si="35">IF(F152&lt;&gt;0,CONCATENATE("Grp ",MID(F152,1,1),IF(MID(F152,2,1)&lt;&gt;"-",", Semi "&amp;MID(F152,2,1),""),
IF(MID(F152,3,1)="*"," , Finalist",IF(IFERROR(VALUE(MID(F152,3,1)),9)&lt;=4,", # "&amp;MID(F152,3,1),"")),""),"")</f>
        <v/>
      </c>
      <c r="G113" s="137" t="str">
        <f t="shared" ca="1" si="35"/>
        <v/>
      </c>
      <c r="H113" s="137" t="str">
        <f t="shared" ca="1" si="35"/>
        <v/>
      </c>
      <c r="I113" s="137" t="str">
        <f t="shared" ca="1" si="35"/>
        <v/>
      </c>
      <c r="J113" s="137" t="str">
        <f t="shared" ca="1" si="35"/>
        <v/>
      </c>
      <c r="K113" s="137" t="str">
        <f t="shared" ca="1" si="35"/>
        <v/>
      </c>
      <c r="L113" s="137" t="str">
        <f t="shared" ca="1" si="35"/>
        <v/>
      </c>
      <c r="M113" s="137" t="str">
        <f t="shared" ca="1" si="35"/>
        <v/>
      </c>
      <c r="N113" s="137" t="str">
        <f t="shared" ca="1" si="35"/>
        <v/>
      </c>
      <c r="O113" s="137" t="str">
        <f t="shared" ca="1" si="35"/>
        <v/>
      </c>
      <c r="P113" s="137" t="str">
        <f t="shared" ca="1" si="35"/>
        <v/>
      </c>
      <c r="Q113" s="137" t="str">
        <f t="shared" ca="1" si="35"/>
        <v/>
      </c>
      <c r="R113" s="137" t="str">
        <f t="shared" ca="1" si="35"/>
        <v/>
      </c>
      <c r="S113" s="137" t="str">
        <f t="shared" ca="1" si="35"/>
        <v/>
      </c>
      <c r="T113" s="137" t="str">
        <f t="shared" ref="T113" ca="1" si="36">IF(T152&lt;&gt;0,_xlfn.CONCAT("Grp ",MID(T152,1,1),IF(MID(T152,2,1)&lt;&gt;"-",", Semi "&amp;MID(T152,2,1),""),
IF(MID(T152,3,1)="*"," , Finalist",IF(IFERROR(VALUE(MID(T152,3,1)),9)&lt;=4,", # "&amp;MID(T152,3,1),"")),""),"")</f>
        <v/>
      </c>
    </row>
    <row r="114" spans="1:20" hidden="1">
      <c r="C114" s="233" t="s">
        <v>456</v>
      </c>
      <c r="D114" s="167">
        <f>IF(team_settings!G3="",0,1)</f>
        <v>1</v>
      </c>
      <c r="E114" s="137" t="str">
        <f t="shared" ref="E114:S145" ca="1" si="37">IF(E153&lt;&gt;0,CONCATENATE("Grp ",MID(E153,1,1),IF(MID(E153,2,1)&lt;&gt;"-",", Semi "&amp;MID(E153,2,1),""),
IF(MID(E153,3,1)="*"," , Finalist",IF(IFERROR(VALUE(MID(E153,3,1)),9)&lt;=4,", # "&amp;MID(E153,3,1),"")),""),"")</f>
        <v/>
      </c>
      <c r="F114" s="137" t="str">
        <f t="shared" ca="1" si="37"/>
        <v/>
      </c>
      <c r="G114" s="137" t="str">
        <f t="shared" ca="1" si="37"/>
        <v/>
      </c>
      <c r="H114" s="137" t="str">
        <f t="shared" ca="1" si="37"/>
        <v/>
      </c>
      <c r="I114" s="137" t="str">
        <f t="shared" ca="1" si="37"/>
        <v/>
      </c>
      <c r="J114" s="137" t="str">
        <f t="shared" ca="1" si="37"/>
        <v/>
      </c>
      <c r="K114" s="137" t="str">
        <f t="shared" ca="1" si="37"/>
        <v/>
      </c>
      <c r="L114" s="137" t="str">
        <f t="shared" ca="1" si="37"/>
        <v/>
      </c>
      <c r="M114" s="137" t="str">
        <f t="shared" ca="1" si="37"/>
        <v/>
      </c>
      <c r="N114" s="137" t="str">
        <f t="shared" ca="1" si="37"/>
        <v/>
      </c>
      <c r="O114" s="137" t="str">
        <f t="shared" ca="1" si="37"/>
        <v/>
      </c>
      <c r="P114" s="137" t="str">
        <f t="shared" ca="1" si="37"/>
        <v/>
      </c>
      <c r="Q114" s="137" t="str">
        <f t="shared" ca="1" si="37"/>
        <v/>
      </c>
      <c r="R114" s="137" t="str">
        <f t="shared" ca="1" si="37"/>
        <v/>
      </c>
      <c r="S114" s="137" t="str">
        <f t="shared" ca="1" si="37"/>
        <v/>
      </c>
      <c r="T114" s="137" t="str">
        <f t="shared" ref="T114" ca="1" si="38">IF(T153&lt;&gt;0,_xlfn.CONCAT("Grp ",MID(T153,1,1),IF(MID(T153,2,1)&lt;&gt;"-",", Semi "&amp;MID(T153,2,1),""),
IF(MID(T153,3,1)="*"," , Finalist",IF(IFERROR(VALUE(MID(T153,3,1)),9)&lt;=4,", # "&amp;MID(T153,3,1),"")),""),"")</f>
        <v/>
      </c>
    </row>
    <row r="115" spans="1:20">
      <c r="C115" s="234" t="s">
        <v>457</v>
      </c>
      <c r="D115" s="167">
        <f>IF(team_settings!G4="",0,1)</f>
        <v>0</v>
      </c>
      <c r="E115" s="137" t="str">
        <f t="shared" ca="1" si="37"/>
        <v/>
      </c>
      <c r="F115" s="137" t="str">
        <f t="shared" ca="1" si="37"/>
        <v/>
      </c>
      <c r="G115" s="137" t="str">
        <f t="shared" ca="1" si="37"/>
        <v/>
      </c>
      <c r="H115" s="137" t="str">
        <f t="shared" ca="1" si="37"/>
        <v/>
      </c>
      <c r="I115" s="137" t="str">
        <f t="shared" ca="1" si="37"/>
        <v/>
      </c>
      <c r="J115" s="137" t="str">
        <f t="shared" ca="1" si="37"/>
        <v/>
      </c>
      <c r="K115" s="137" t="str">
        <f t="shared" ca="1" si="37"/>
        <v/>
      </c>
      <c r="L115" s="137" t="str">
        <f t="shared" ca="1" si="37"/>
        <v/>
      </c>
      <c r="M115" s="137" t="str">
        <f t="shared" ca="1" si="37"/>
        <v/>
      </c>
      <c r="N115" s="137" t="str">
        <f t="shared" ca="1" si="37"/>
        <v/>
      </c>
      <c r="O115" s="137" t="str">
        <f t="shared" ca="1" si="37"/>
        <v/>
      </c>
      <c r="P115" s="137" t="str">
        <f t="shared" ca="1" si="37"/>
        <v/>
      </c>
      <c r="Q115" s="137" t="str">
        <f t="shared" ca="1" si="37"/>
        <v/>
      </c>
      <c r="R115" s="137" t="str">
        <f t="shared" ca="1" si="37"/>
        <v/>
      </c>
      <c r="S115" s="137" t="str">
        <f t="shared" ca="1" si="37"/>
        <v/>
      </c>
      <c r="T115" s="137" t="str">
        <f t="shared" ref="T115" ca="1" si="39">IF(T154&lt;&gt;0,_xlfn.CONCAT("Grp ",MID(T154,1,1),IF(MID(T154,2,1)&lt;&gt;"-",", Semi "&amp;MID(T154,2,1),""),
IF(MID(T154,3,1)="*"," , Finalist",IF(IFERROR(VALUE(MID(T154,3,1)),9)&lt;=4,", # "&amp;MID(T154,3,1),"")),""),"")</f>
        <v/>
      </c>
    </row>
    <row r="116" spans="1:20" hidden="1">
      <c r="C116" s="140" t="s">
        <v>11</v>
      </c>
      <c r="D116" s="167">
        <f>IF(team_settings!G5="",0,1)</f>
        <v>1</v>
      </c>
      <c r="E116" s="137" t="str">
        <f t="shared" ca="1" si="37"/>
        <v/>
      </c>
      <c r="F116" s="137" t="str">
        <f t="shared" ca="1" si="37"/>
        <v/>
      </c>
      <c r="G116" s="137" t="str">
        <f t="shared" ca="1" si="37"/>
        <v/>
      </c>
      <c r="H116" s="137" t="str">
        <f t="shared" ca="1" si="37"/>
        <v/>
      </c>
      <c r="I116" s="137" t="str">
        <f t="shared" ca="1" si="37"/>
        <v/>
      </c>
      <c r="J116" s="137" t="str">
        <f t="shared" ca="1" si="37"/>
        <v/>
      </c>
      <c r="K116" s="137" t="str">
        <f t="shared" ca="1" si="37"/>
        <v/>
      </c>
      <c r="L116" s="137" t="str">
        <f t="shared" ca="1" si="37"/>
        <v/>
      </c>
      <c r="M116" s="137" t="str">
        <f t="shared" ca="1" si="37"/>
        <v/>
      </c>
      <c r="N116" s="137" t="str">
        <f t="shared" ca="1" si="37"/>
        <v/>
      </c>
      <c r="O116" s="137" t="str">
        <f t="shared" ca="1" si="37"/>
        <v/>
      </c>
      <c r="P116" s="137" t="str">
        <f t="shared" ca="1" si="37"/>
        <v/>
      </c>
      <c r="Q116" s="137" t="str">
        <f t="shared" ca="1" si="37"/>
        <v/>
      </c>
      <c r="R116" s="137" t="str">
        <f t="shared" ca="1" si="37"/>
        <v/>
      </c>
      <c r="S116" s="137" t="str">
        <f t="shared" ca="1" si="37"/>
        <v/>
      </c>
      <c r="T116" s="137" t="str">
        <f t="shared" ref="T116" ca="1" si="40">IF(T155&lt;&gt;0,_xlfn.CONCAT("Grp ",MID(T155,1,1),IF(MID(T155,2,1)&lt;&gt;"-",", Semi "&amp;MID(T155,2,1),""),
IF(MID(T155,3,1)="*"," , Finalist",IF(IFERROR(VALUE(MID(T155,3,1)),9)&lt;=4,", # "&amp;MID(T155,3,1),"")),""),"")</f>
        <v/>
      </c>
    </row>
    <row r="117" spans="1:20" hidden="1">
      <c r="C117" s="141" t="s">
        <v>12</v>
      </c>
      <c r="D117" s="167">
        <f>IF(team_settings!G6="",0,1)</f>
        <v>1</v>
      </c>
      <c r="E117" s="137" t="str">
        <f t="shared" ca="1" si="37"/>
        <v/>
      </c>
      <c r="F117" s="137" t="str">
        <f t="shared" ca="1" si="37"/>
        <v/>
      </c>
      <c r="G117" s="137" t="str">
        <f t="shared" ca="1" si="37"/>
        <v/>
      </c>
      <c r="H117" s="137" t="str">
        <f t="shared" ca="1" si="37"/>
        <v/>
      </c>
      <c r="I117" s="137" t="str">
        <f t="shared" ca="1" si="37"/>
        <v/>
      </c>
      <c r="J117" s="137" t="str">
        <f t="shared" ca="1" si="37"/>
        <v/>
      </c>
      <c r="K117" s="137" t="str">
        <f t="shared" ca="1" si="37"/>
        <v/>
      </c>
      <c r="L117" s="137" t="str">
        <f t="shared" ca="1" si="37"/>
        <v/>
      </c>
      <c r="M117" s="137" t="str">
        <f t="shared" ca="1" si="37"/>
        <v/>
      </c>
      <c r="N117" s="137" t="str">
        <f t="shared" ca="1" si="37"/>
        <v/>
      </c>
      <c r="O117" s="137" t="str">
        <f t="shared" ca="1" si="37"/>
        <v/>
      </c>
      <c r="P117" s="137" t="str">
        <f t="shared" ca="1" si="37"/>
        <v/>
      </c>
      <c r="Q117" s="137" t="str">
        <f t="shared" ca="1" si="37"/>
        <v/>
      </c>
      <c r="R117" s="137" t="str">
        <f t="shared" ca="1" si="37"/>
        <v/>
      </c>
      <c r="S117" s="137" t="str">
        <f t="shared" ca="1" si="37"/>
        <v/>
      </c>
      <c r="T117" s="137" t="str">
        <f t="shared" ref="T117" ca="1" si="41">IF(T156&lt;&gt;0,_xlfn.CONCAT("Grp ",MID(T156,1,1),IF(MID(T156,2,1)&lt;&gt;"-",", Semi "&amp;MID(T156,2,1),""),
IF(MID(T156,3,1)="*"," , Finalist",IF(IFERROR(VALUE(MID(T156,3,1)),9)&lt;=4,", # "&amp;MID(T156,3,1),"")),""),"")</f>
        <v/>
      </c>
    </row>
    <row r="118" spans="1:20" hidden="1">
      <c r="C118" s="142" t="s">
        <v>17</v>
      </c>
      <c r="D118" s="167">
        <f>IF(team_settings!G7="",0,1)</f>
        <v>1</v>
      </c>
      <c r="E118" s="137" t="str">
        <f t="shared" ca="1" si="37"/>
        <v/>
      </c>
      <c r="F118" s="137" t="str">
        <f t="shared" ca="1" si="37"/>
        <v/>
      </c>
      <c r="G118" s="137" t="str">
        <f t="shared" ca="1" si="37"/>
        <v/>
      </c>
      <c r="H118" s="137" t="str">
        <f t="shared" ca="1" si="37"/>
        <v/>
      </c>
      <c r="I118" s="137" t="str">
        <f t="shared" ca="1" si="37"/>
        <v/>
      </c>
      <c r="J118" s="137" t="str">
        <f t="shared" ca="1" si="37"/>
        <v/>
      </c>
      <c r="K118" s="137" t="str">
        <f t="shared" ca="1" si="37"/>
        <v/>
      </c>
      <c r="L118" s="137" t="str">
        <f t="shared" ca="1" si="37"/>
        <v/>
      </c>
      <c r="M118" s="137" t="str">
        <f t="shared" ca="1" si="37"/>
        <v/>
      </c>
      <c r="N118" s="137" t="str">
        <f t="shared" ca="1" si="37"/>
        <v/>
      </c>
      <c r="O118" s="137" t="str">
        <f t="shared" ca="1" si="37"/>
        <v/>
      </c>
      <c r="P118" s="137" t="str">
        <f t="shared" ca="1" si="37"/>
        <v/>
      </c>
      <c r="Q118" s="137" t="str">
        <f t="shared" ca="1" si="37"/>
        <v/>
      </c>
      <c r="R118" s="137" t="str">
        <f t="shared" ca="1" si="37"/>
        <v/>
      </c>
      <c r="S118" s="137" t="str">
        <f t="shared" ca="1" si="37"/>
        <v/>
      </c>
      <c r="T118" s="137" t="str">
        <f t="shared" ref="T118" ca="1" si="42">IF(T157&lt;&gt;0,_xlfn.CONCAT("Grp ",MID(T157,1,1),IF(MID(T157,2,1)&lt;&gt;"-",", Semi "&amp;MID(T157,2,1),""),
IF(MID(T157,3,1)="*"," , Finalist",IF(IFERROR(VALUE(MID(T157,3,1)),9)&lt;=4,", # "&amp;MID(T157,3,1),"")),""),"")</f>
        <v/>
      </c>
    </row>
    <row r="119" spans="1:20" hidden="1">
      <c r="C119" s="235" t="s">
        <v>458</v>
      </c>
      <c r="D119" s="167">
        <f>IF(team_settings!G8="",0,1)</f>
        <v>1</v>
      </c>
      <c r="E119" s="137" t="str">
        <f t="shared" ca="1" si="37"/>
        <v/>
      </c>
      <c r="F119" s="137" t="str">
        <f t="shared" ca="1" si="37"/>
        <v/>
      </c>
      <c r="G119" s="137" t="str">
        <f t="shared" ca="1" si="37"/>
        <v/>
      </c>
      <c r="H119" s="137" t="str">
        <f t="shared" ca="1" si="37"/>
        <v/>
      </c>
      <c r="I119" s="137" t="str">
        <f t="shared" ca="1" si="37"/>
        <v/>
      </c>
      <c r="J119" s="137" t="str">
        <f t="shared" ca="1" si="37"/>
        <v/>
      </c>
      <c r="K119" s="137" t="str">
        <f t="shared" ca="1" si="37"/>
        <v/>
      </c>
      <c r="L119" s="137" t="str">
        <f t="shared" ca="1" si="37"/>
        <v/>
      </c>
      <c r="M119" s="137" t="str">
        <f t="shared" ca="1" si="37"/>
        <v/>
      </c>
      <c r="N119" s="137" t="str">
        <f t="shared" ca="1" si="37"/>
        <v/>
      </c>
      <c r="O119" s="137" t="str">
        <f t="shared" ca="1" si="37"/>
        <v/>
      </c>
      <c r="P119" s="137" t="str">
        <f t="shared" ca="1" si="37"/>
        <v/>
      </c>
      <c r="Q119" s="137" t="str">
        <f t="shared" ca="1" si="37"/>
        <v/>
      </c>
      <c r="R119" s="137" t="str">
        <f t="shared" ca="1" si="37"/>
        <v/>
      </c>
      <c r="S119" s="137" t="str">
        <f t="shared" ca="1" si="37"/>
        <v/>
      </c>
      <c r="T119" s="137" t="str">
        <f t="shared" ref="T119" ca="1" si="43">IF(T158&lt;&gt;0,_xlfn.CONCAT("Grp ",MID(T158,1,1),IF(MID(T158,2,1)&lt;&gt;"-",", Semi "&amp;MID(T158,2,1),""),
IF(MID(T158,3,1)="*"," , Finalist",IF(IFERROR(VALUE(MID(T158,3,1)),9)&lt;=4,", # "&amp;MID(T158,3,1),"")),""),"")</f>
        <v/>
      </c>
    </row>
    <row r="120" spans="1:20" hidden="1">
      <c r="C120" s="242" t="s">
        <v>461</v>
      </c>
      <c r="D120" s="167">
        <f>IF(team_settings!G9="",0,1)</f>
        <v>1</v>
      </c>
      <c r="E120" s="137" t="str">
        <f t="shared" ca="1" si="37"/>
        <v/>
      </c>
      <c r="F120" s="137" t="str">
        <f t="shared" ca="1" si="37"/>
        <v/>
      </c>
      <c r="G120" s="137" t="str">
        <f t="shared" ca="1" si="37"/>
        <v/>
      </c>
      <c r="H120" s="137" t="str">
        <f t="shared" ca="1" si="37"/>
        <v/>
      </c>
      <c r="I120" s="137" t="str">
        <f t="shared" ca="1" si="37"/>
        <v/>
      </c>
      <c r="J120" s="137" t="str">
        <f t="shared" ca="1" si="37"/>
        <v/>
      </c>
      <c r="K120" s="137" t="str">
        <f t="shared" ca="1" si="37"/>
        <v/>
      </c>
      <c r="L120" s="137" t="str">
        <f t="shared" ca="1" si="37"/>
        <v/>
      </c>
      <c r="M120" s="137" t="str">
        <f t="shared" ca="1" si="37"/>
        <v/>
      </c>
      <c r="N120" s="137" t="str">
        <f t="shared" ca="1" si="37"/>
        <v/>
      </c>
      <c r="O120" s="137" t="str">
        <f t="shared" ca="1" si="37"/>
        <v/>
      </c>
      <c r="P120" s="137" t="str">
        <f t="shared" ca="1" si="37"/>
        <v/>
      </c>
      <c r="Q120" s="137" t="str">
        <f t="shared" ca="1" si="37"/>
        <v/>
      </c>
      <c r="R120" s="137" t="str">
        <f t="shared" ca="1" si="37"/>
        <v/>
      </c>
      <c r="S120" s="137" t="str">
        <f t="shared" ca="1" si="37"/>
        <v/>
      </c>
      <c r="T120" s="137" t="str">
        <f t="shared" ref="T120" ca="1" si="44">IF(T159&lt;&gt;0,_xlfn.CONCAT("Grp ",MID(T159,1,1),IF(MID(T159,2,1)&lt;&gt;"-",", Semi "&amp;MID(T159,2,1),""),
IF(MID(T159,3,1)="*"," , Finalist",IF(IFERROR(VALUE(MID(T159,3,1)),9)&lt;=4,", # "&amp;MID(T159,3,1),"")),""),"")</f>
        <v/>
      </c>
    </row>
    <row r="121" spans="1:20" hidden="1">
      <c r="C121" s="143" t="s">
        <v>14</v>
      </c>
      <c r="D121" s="167">
        <f>IF(team_settings!G10="",0,1)</f>
        <v>1</v>
      </c>
      <c r="E121" s="137" t="str">
        <f t="shared" ca="1" si="37"/>
        <v/>
      </c>
      <c r="F121" s="137" t="str">
        <f t="shared" ca="1" si="37"/>
        <v/>
      </c>
      <c r="G121" s="137" t="str">
        <f t="shared" ca="1" si="37"/>
        <v/>
      </c>
      <c r="H121" s="137" t="str">
        <f t="shared" ca="1" si="37"/>
        <v/>
      </c>
      <c r="I121" s="137" t="str">
        <f t="shared" ca="1" si="37"/>
        <v/>
      </c>
      <c r="J121" s="137" t="str">
        <f t="shared" ca="1" si="37"/>
        <v/>
      </c>
      <c r="K121" s="137" t="str">
        <f t="shared" ca="1" si="37"/>
        <v/>
      </c>
      <c r="L121" s="137" t="str">
        <f t="shared" ca="1" si="37"/>
        <v/>
      </c>
      <c r="M121" s="137" t="str">
        <f t="shared" ca="1" si="37"/>
        <v/>
      </c>
      <c r="N121" s="137" t="str">
        <f t="shared" ca="1" si="37"/>
        <v/>
      </c>
      <c r="O121" s="137" t="str">
        <f t="shared" ca="1" si="37"/>
        <v/>
      </c>
      <c r="P121" s="137" t="str">
        <f t="shared" ca="1" si="37"/>
        <v/>
      </c>
      <c r="Q121" s="137" t="str">
        <f t="shared" ca="1" si="37"/>
        <v/>
      </c>
      <c r="R121" s="137" t="str">
        <f t="shared" ca="1" si="37"/>
        <v/>
      </c>
      <c r="S121" s="137" t="str">
        <f t="shared" ca="1" si="37"/>
        <v/>
      </c>
      <c r="T121" s="137" t="str">
        <f t="shared" ref="T121" ca="1" si="45">IF(T160&lt;&gt;0,_xlfn.CONCAT("Grp ",MID(T160,1,1),IF(MID(T160,2,1)&lt;&gt;"-",", Semi "&amp;MID(T160,2,1),""),
IF(MID(T160,3,1)="*"," , Finalist",IF(IFERROR(VALUE(MID(T160,3,1)),9)&lt;=4,", # "&amp;MID(T160,3,1),"")),""),"")</f>
        <v/>
      </c>
    </row>
    <row r="122" spans="1:20" hidden="1">
      <c r="C122" s="144" t="s">
        <v>15</v>
      </c>
      <c r="D122" s="167">
        <f>IF(team_settings!G11="",0,1)</f>
        <v>1</v>
      </c>
      <c r="E122" s="137" t="str">
        <f t="shared" ca="1" si="37"/>
        <v/>
      </c>
      <c r="F122" s="137" t="str">
        <f t="shared" ca="1" si="37"/>
        <v/>
      </c>
      <c r="G122" s="137" t="str">
        <f t="shared" ca="1" si="37"/>
        <v/>
      </c>
      <c r="H122" s="137" t="str">
        <f t="shared" ca="1" si="37"/>
        <v/>
      </c>
      <c r="I122" s="137" t="str">
        <f t="shared" ca="1" si="37"/>
        <v/>
      </c>
      <c r="J122" s="137" t="str">
        <f t="shared" ca="1" si="37"/>
        <v/>
      </c>
      <c r="K122" s="137" t="str">
        <f t="shared" ca="1" si="37"/>
        <v/>
      </c>
      <c r="L122" s="137" t="str">
        <f t="shared" ca="1" si="37"/>
        <v/>
      </c>
      <c r="M122" s="137" t="str">
        <f t="shared" ca="1" si="37"/>
        <v/>
      </c>
      <c r="N122" s="137" t="str">
        <f t="shared" ca="1" si="37"/>
        <v/>
      </c>
      <c r="O122" s="137" t="str">
        <f t="shared" ca="1" si="37"/>
        <v/>
      </c>
      <c r="P122" s="137" t="str">
        <f t="shared" ca="1" si="37"/>
        <v/>
      </c>
      <c r="Q122" s="137" t="str">
        <f t="shared" ca="1" si="37"/>
        <v/>
      </c>
      <c r="R122" s="137" t="str">
        <f t="shared" ca="1" si="37"/>
        <v/>
      </c>
      <c r="S122" s="137" t="str">
        <f t="shared" ca="1" si="37"/>
        <v/>
      </c>
      <c r="T122" s="137" t="str">
        <f t="shared" ref="T122" ca="1" si="46">IF(T161&lt;&gt;0,_xlfn.CONCAT("Grp ",MID(T161,1,1),IF(MID(T161,2,1)&lt;&gt;"-",", Semi "&amp;MID(T161,2,1),""),
IF(MID(T161,3,1)="*"," , Finalist",IF(IFERROR(VALUE(MID(T161,3,1)),9)&lt;=4,", # "&amp;MID(T161,3,1),"")),""),"")</f>
        <v/>
      </c>
    </row>
    <row r="123" spans="1:20">
      <c r="C123" s="236" t="s">
        <v>459</v>
      </c>
      <c r="D123" s="167">
        <f>IF(team_settings!G12="",0,1)</f>
        <v>0</v>
      </c>
      <c r="E123" s="137" t="str">
        <f t="shared" ca="1" si="37"/>
        <v/>
      </c>
      <c r="F123" s="137" t="str">
        <f t="shared" ca="1" si="37"/>
        <v/>
      </c>
      <c r="G123" s="137" t="str">
        <f t="shared" ca="1" si="37"/>
        <v/>
      </c>
      <c r="H123" s="137" t="str">
        <f t="shared" ca="1" si="37"/>
        <v/>
      </c>
      <c r="I123" s="137" t="str">
        <f t="shared" ca="1" si="37"/>
        <v/>
      </c>
      <c r="J123" s="137" t="str">
        <f t="shared" ca="1" si="37"/>
        <v/>
      </c>
      <c r="K123" s="137" t="str">
        <f t="shared" ca="1" si="37"/>
        <v/>
      </c>
      <c r="L123" s="137" t="str">
        <f t="shared" ca="1" si="37"/>
        <v/>
      </c>
      <c r="M123" s="137" t="str">
        <f t="shared" ca="1" si="37"/>
        <v/>
      </c>
      <c r="N123" s="137" t="str">
        <f t="shared" ca="1" si="37"/>
        <v/>
      </c>
      <c r="O123" s="137" t="str">
        <f t="shared" ca="1" si="37"/>
        <v/>
      </c>
      <c r="P123" s="137" t="str">
        <f t="shared" ca="1" si="37"/>
        <v/>
      </c>
      <c r="Q123" s="137" t="str">
        <f t="shared" ca="1" si="37"/>
        <v/>
      </c>
      <c r="R123" s="137" t="str">
        <f t="shared" ca="1" si="37"/>
        <v/>
      </c>
      <c r="S123" s="137" t="str">
        <f t="shared" ca="1" si="37"/>
        <v/>
      </c>
      <c r="T123" s="137" t="str">
        <f t="shared" ref="T123" ca="1" si="47">IF(T162&lt;&gt;0,_xlfn.CONCAT("Grp ",MID(T162,1,1),IF(MID(T162,2,1)&lt;&gt;"-",", Semi "&amp;MID(T162,2,1),""),
IF(MID(T162,3,1)="*"," , Finalist",IF(IFERROR(VALUE(MID(T162,3,1)),9)&lt;=4,", # "&amp;MID(T162,3,1),"")),""),"")</f>
        <v/>
      </c>
    </row>
    <row r="124" spans="1:20" hidden="1">
      <c r="A124"/>
      <c r="C124" s="145" t="s">
        <v>16</v>
      </c>
      <c r="D124" s="167">
        <f>IF(team_settings!G13="",0,1)</f>
        <v>1</v>
      </c>
      <c r="E124" s="137" t="str">
        <f t="shared" ca="1" si="37"/>
        <v/>
      </c>
      <c r="F124" s="137" t="str">
        <f t="shared" ca="1" si="37"/>
        <v/>
      </c>
      <c r="G124" s="137" t="str">
        <f t="shared" ca="1" si="37"/>
        <v/>
      </c>
      <c r="H124" s="137" t="str">
        <f t="shared" ca="1" si="37"/>
        <v/>
      </c>
      <c r="I124" s="137" t="str">
        <f t="shared" ca="1" si="37"/>
        <v/>
      </c>
      <c r="J124" s="137" t="str">
        <f t="shared" ca="1" si="37"/>
        <v/>
      </c>
      <c r="K124" s="137" t="str">
        <f t="shared" ca="1" si="37"/>
        <v/>
      </c>
      <c r="L124" s="137" t="str">
        <f t="shared" ca="1" si="37"/>
        <v/>
      </c>
      <c r="M124" s="137" t="str">
        <f t="shared" ca="1" si="37"/>
        <v/>
      </c>
      <c r="N124" s="137" t="str">
        <f t="shared" ca="1" si="37"/>
        <v/>
      </c>
      <c r="O124" s="137" t="str">
        <f t="shared" ca="1" si="37"/>
        <v/>
      </c>
      <c r="P124" s="137" t="str">
        <f t="shared" ca="1" si="37"/>
        <v/>
      </c>
      <c r="Q124" s="137" t="str">
        <f t="shared" ca="1" si="37"/>
        <v/>
      </c>
      <c r="R124" s="137" t="str">
        <f t="shared" ca="1" si="37"/>
        <v/>
      </c>
      <c r="S124" s="137" t="str">
        <f t="shared" ca="1" si="37"/>
        <v/>
      </c>
      <c r="T124" s="137" t="str">
        <f t="shared" ref="T124" ca="1" si="48">IF(T163&lt;&gt;0,_xlfn.CONCAT("Grp ",MID(T163,1,1),IF(MID(T163,2,1)&lt;&gt;"-",", Semi "&amp;MID(T163,2,1),""),
IF(MID(T163,3,1)="*"," , Finalist",IF(IFERROR(VALUE(MID(T163,3,1)),9)&lt;=4,", # "&amp;MID(T163,3,1),"")),""),"")</f>
        <v/>
      </c>
    </row>
    <row r="125" spans="1:20">
      <c r="A125"/>
      <c r="C125" s="146" t="s">
        <v>110</v>
      </c>
      <c r="D125" s="167">
        <f>IF(team_settings!G14="",0,1)</f>
        <v>0</v>
      </c>
      <c r="E125" s="137" t="str">
        <f t="shared" ca="1" si="37"/>
        <v/>
      </c>
      <c r="F125" s="137" t="str">
        <f t="shared" ca="1" si="37"/>
        <v/>
      </c>
      <c r="G125" s="137" t="str">
        <f t="shared" ca="1" si="37"/>
        <v/>
      </c>
      <c r="H125" s="137" t="str">
        <f t="shared" ca="1" si="37"/>
        <v/>
      </c>
      <c r="I125" s="137" t="str">
        <f t="shared" ca="1" si="37"/>
        <v/>
      </c>
      <c r="J125" s="137" t="str">
        <f t="shared" ca="1" si="37"/>
        <v/>
      </c>
      <c r="K125" s="137" t="str">
        <f t="shared" ca="1" si="37"/>
        <v/>
      </c>
      <c r="L125" s="137" t="str">
        <f t="shared" ca="1" si="37"/>
        <v/>
      </c>
      <c r="M125" s="137" t="str">
        <f t="shared" ca="1" si="37"/>
        <v/>
      </c>
      <c r="N125" s="137" t="str">
        <f t="shared" ca="1" si="37"/>
        <v/>
      </c>
      <c r="O125" s="137" t="str">
        <f t="shared" ca="1" si="37"/>
        <v/>
      </c>
      <c r="P125" s="137" t="str">
        <f t="shared" ca="1" si="37"/>
        <v/>
      </c>
      <c r="Q125" s="137" t="str">
        <f t="shared" ca="1" si="37"/>
        <v/>
      </c>
      <c r="R125" s="137" t="str">
        <f t="shared" ca="1" si="37"/>
        <v/>
      </c>
      <c r="S125" s="137" t="str">
        <f t="shared" ca="1" si="37"/>
        <v/>
      </c>
      <c r="T125" s="137" t="str">
        <f t="shared" ref="T125" ca="1" si="49">IF(T164&lt;&gt;0,_xlfn.CONCAT("Grp ",MID(T164,1,1),IF(MID(T164,2,1)&lt;&gt;"-",", Semi "&amp;MID(T164,2,1),""),
IF(MID(T164,3,1)="*"," , Finalist",IF(IFERROR(VALUE(MID(T164,3,1)),9)&lt;=4,", # "&amp;MID(T164,3,1),"")),""),"")</f>
        <v/>
      </c>
    </row>
    <row r="126" spans="1:20" hidden="1">
      <c r="A126"/>
      <c r="C126" s="147" t="s">
        <v>18</v>
      </c>
      <c r="D126" s="167">
        <f>IF(team_settings!G15="",0,1)</f>
        <v>1</v>
      </c>
      <c r="E126" s="137" t="str">
        <f t="shared" ca="1" si="37"/>
        <v/>
      </c>
      <c r="F126" s="137" t="str">
        <f t="shared" ca="1" si="37"/>
        <v/>
      </c>
      <c r="G126" s="137" t="str">
        <f t="shared" ca="1" si="37"/>
        <v/>
      </c>
      <c r="H126" s="137" t="str">
        <f t="shared" ca="1" si="37"/>
        <v/>
      </c>
      <c r="I126" s="137" t="str">
        <f t="shared" ca="1" si="37"/>
        <v/>
      </c>
      <c r="J126" s="137" t="str">
        <f t="shared" ca="1" si="37"/>
        <v/>
      </c>
      <c r="K126" s="137" t="str">
        <f t="shared" ca="1" si="37"/>
        <v/>
      </c>
      <c r="L126" s="137" t="str">
        <f t="shared" ca="1" si="37"/>
        <v/>
      </c>
      <c r="M126" s="137" t="str">
        <f t="shared" ca="1" si="37"/>
        <v/>
      </c>
      <c r="N126" s="137" t="str">
        <f t="shared" ca="1" si="37"/>
        <v/>
      </c>
      <c r="O126" s="137" t="str">
        <f t="shared" ca="1" si="37"/>
        <v/>
      </c>
      <c r="P126" s="137" t="str">
        <f t="shared" ca="1" si="37"/>
        <v/>
      </c>
      <c r="Q126" s="137" t="str">
        <f t="shared" ca="1" si="37"/>
        <v/>
      </c>
      <c r="R126" s="137" t="str">
        <f t="shared" ca="1" si="37"/>
        <v/>
      </c>
      <c r="S126" s="137" t="str">
        <f t="shared" ca="1" si="37"/>
        <v/>
      </c>
      <c r="T126" s="137" t="str">
        <f t="shared" ref="T126" ca="1" si="50">IF(T165&lt;&gt;0,_xlfn.CONCAT("Grp ",MID(T165,1,1),IF(MID(T165,2,1)&lt;&gt;"-",", Semi "&amp;MID(T165,2,1),""),
IF(MID(T165,3,1)="*"," , Finalist",IF(IFERROR(VALUE(MID(T165,3,1)),9)&lt;=4,", # "&amp;MID(T165,3,1),"")),""),"")</f>
        <v/>
      </c>
    </row>
    <row r="127" spans="1:20">
      <c r="A127"/>
      <c r="C127" s="148" t="s">
        <v>111</v>
      </c>
      <c r="D127" s="167">
        <f>IF(team_settings!G16="",0,1)</f>
        <v>0</v>
      </c>
      <c r="E127" s="137" t="str">
        <f t="shared" ca="1" si="37"/>
        <v/>
      </c>
      <c r="F127" s="137" t="str">
        <f t="shared" ca="1" si="37"/>
        <v/>
      </c>
      <c r="G127" s="137" t="str">
        <f t="shared" ca="1" si="37"/>
        <v/>
      </c>
      <c r="H127" s="137" t="str">
        <f t="shared" ca="1" si="37"/>
        <v/>
      </c>
      <c r="I127" s="137" t="str">
        <f t="shared" ca="1" si="37"/>
        <v/>
      </c>
      <c r="J127" s="137" t="str">
        <f t="shared" ca="1" si="37"/>
        <v/>
      </c>
      <c r="K127" s="137" t="str">
        <f t="shared" ca="1" si="37"/>
        <v/>
      </c>
      <c r="L127" s="137" t="str">
        <f t="shared" ca="1" si="37"/>
        <v/>
      </c>
      <c r="M127" s="137" t="str">
        <f t="shared" ca="1" si="37"/>
        <v/>
      </c>
      <c r="N127" s="137" t="str">
        <f t="shared" ca="1" si="37"/>
        <v/>
      </c>
      <c r="O127" s="137" t="str">
        <f t="shared" ca="1" si="37"/>
        <v/>
      </c>
      <c r="P127" s="137" t="str">
        <f t="shared" ca="1" si="37"/>
        <v/>
      </c>
      <c r="Q127" s="137" t="str">
        <f t="shared" ca="1" si="37"/>
        <v/>
      </c>
      <c r="R127" s="137" t="str">
        <f t="shared" ca="1" si="37"/>
        <v/>
      </c>
      <c r="S127" s="137" t="str">
        <f t="shared" ca="1" si="37"/>
        <v/>
      </c>
      <c r="T127" s="137" t="str">
        <f t="shared" ref="T127" ca="1" si="51">IF(T166&lt;&gt;0,_xlfn.CONCAT("Grp ",MID(T166,1,1),IF(MID(T166,2,1)&lt;&gt;"-",", Semi "&amp;MID(T166,2,1),""),
IF(MID(T166,3,1)="*"," , Finalist",IF(IFERROR(VALUE(MID(T166,3,1)),9)&lt;=4,", # "&amp;MID(T166,3,1),"")),""),"")</f>
        <v/>
      </c>
    </row>
    <row r="128" spans="1:20">
      <c r="A128"/>
      <c r="C128" s="149" t="s">
        <v>112</v>
      </c>
      <c r="D128" s="167">
        <f>IF(team_settings!G17="",0,1)</f>
        <v>0</v>
      </c>
      <c r="E128" s="137" t="str">
        <f t="shared" ca="1" si="37"/>
        <v/>
      </c>
      <c r="F128" s="137" t="str">
        <f t="shared" ca="1" si="37"/>
        <v/>
      </c>
      <c r="G128" s="137" t="str">
        <f t="shared" ca="1" si="37"/>
        <v/>
      </c>
      <c r="H128" s="137" t="str">
        <f t="shared" ca="1" si="37"/>
        <v/>
      </c>
      <c r="I128" s="137" t="str">
        <f t="shared" ca="1" si="37"/>
        <v/>
      </c>
      <c r="J128" s="137" t="str">
        <f t="shared" ca="1" si="37"/>
        <v/>
      </c>
      <c r="K128" s="137" t="str">
        <f t="shared" ca="1" si="37"/>
        <v/>
      </c>
      <c r="L128" s="137" t="str">
        <f t="shared" ca="1" si="37"/>
        <v/>
      </c>
      <c r="M128" s="137" t="str">
        <f t="shared" ca="1" si="37"/>
        <v/>
      </c>
      <c r="N128" s="137" t="str">
        <f t="shared" ca="1" si="37"/>
        <v/>
      </c>
      <c r="O128" s="137" t="str">
        <f t="shared" ca="1" si="37"/>
        <v/>
      </c>
      <c r="P128" s="137" t="str">
        <f t="shared" ca="1" si="37"/>
        <v/>
      </c>
      <c r="Q128" s="137" t="str">
        <f t="shared" ca="1" si="37"/>
        <v/>
      </c>
      <c r="R128" s="137" t="str">
        <f t="shared" ca="1" si="37"/>
        <v/>
      </c>
      <c r="S128" s="137" t="str">
        <f t="shared" ca="1" si="37"/>
        <v/>
      </c>
      <c r="T128" s="137" t="str">
        <f t="shared" ref="T128" ca="1" si="52">IF(T167&lt;&gt;0,_xlfn.CONCAT("Grp ",MID(T167,1,1),IF(MID(T167,2,1)&lt;&gt;"-",", Semi "&amp;MID(T167,2,1),""),
IF(MID(T167,3,1)="*"," , Finalist",IF(IFERROR(VALUE(MID(T167,3,1)),9)&lt;=4,", # "&amp;MID(T167,3,1),"")),""),"")</f>
        <v/>
      </c>
    </row>
    <row r="129" spans="1:20" hidden="1">
      <c r="A129"/>
      <c r="C129" s="150" t="s">
        <v>19</v>
      </c>
      <c r="D129" s="167">
        <f>IF(team_settings!G18="",0,1)</f>
        <v>1</v>
      </c>
      <c r="E129" s="137" t="str">
        <f t="shared" ca="1" si="37"/>
        <v/>
      </c>
      <c r="F129" s="137" t="str">
        <f t="shared" ca="1" si="37"/>
        <v/>
      </c>
      <c r="G129" s="137" t="str">
        <f t="shared" ca="1" si="37"/>
        <v/>
      </c>
      <c r="H129" s="137" t="str">
        <f t="shared" ca="1" si="37"/>
        <v/>
      </c>
      <c r="I129" s="137" t="str">
        <f t="shared" ca="1" si="37"/>
        <v/>
      </c>
      <c r="J129" s="137" t="str">
        <f t="shared" ca="1" si="37"/>
        <v/>
      </c>
      <c r="K129" s="137" t="str">
        <f t="shared" ca="1" si="37"/>
        <v/>
      </c>
      <c r="L129" s="137" t="str">
        <f t="shared" ca="1" si="37"/>
        <v/>
      </c>
      <c r="M129" s="137" t="str">
        <f t="shared" ca="1" si="37"/>
        <v/>
      </c>
      <c r="N129" s="137" t="str">
        <f t="shared" ca="1" si="37"/>
        <v/>
      </c>
      <c r="O129" s="137" t="str">
        <f t="shared" ca="1" si="37"/>
        <v/>
      </c>
      <c r="P129" s="137" t="str">
        <f t="shared" ca="1" si="37"/>
        <v/>
      </c>
      <c r="Q129" s="137" t="str">
        <f t="shared" ca="1" si="37"/>
        <v/>
      </c>
      <c r="R129" s="137" t="str">
        <f t="shared" ca="1" si="37"/>
        <v/>
      </c>
      <c r="S129" s="137" t="str">
        <f t="shared" ref="F129:S144" ca="1" si="53">IF(S168&lt;&gt;0,CONCATENATE("Grp ",MID(S168,1,1),IF(MID(S168,2,1)&lt;&gt;"-",", Semi "&amp;MID(S168,2,1),""),
IF(MID(S168,3,1)="*"," , Finalist",IF(IFERROR(VALUE(MID(S168,3,1)),9)&lt;=4,", # "&amp;MID(S168,3,1),"")),""),"")</f>
        <v/>
      </c>
      <c r="T129" s="137" t="str">
        <f t="shared" ref="T129" ca="1" si="54">IF(T168&lt;&gt;0,_xlfn.CONCAT("Grp ",MID(T168,1,1),IF(MID(T168,2,1)&lt;&gt;"-",", Semi "&amp;MID(T168,2,1),""),
IF(MID(T168,3,1)="*"," , Finalist",IF(IFERROR(VALUE(MID(T168,3,1)),9)&lt;=4,", # "&amp;MID(T168,3,1),"")),""),"")</f>
        <v/>
      </c>
    </row>
    <row r="130" spans="1:20">
      <c r="A130"/>
      <c r="C130" s="151" t="s">
        <v>262</v>
      </c>
      <c r="D130" s="167">
        <f>IF(team_settings!G19="",0,1)</f>
        <v>0</v>
      </c>
      <c r="E130" s="137" t="str">
        <f t="shared" ca="1" si="37"/>
        <v/>
      </c>
      <c r="F130" s="137" t="str">
        <f t="shared" ca="1" si="53"/>
        <v/>
      </c>
      <c r="G130" s="137" t="str">
        <f t="shared" ca="1" si="53"/>
        <v/>
      </c>
      <c r="H130" s="137" t="str">
        <f t="shared" ca="1" si="53"/>
        <v/>
      </c>
      <c r="I130" s="137" t="str">
        <f t="shared" ca="1" si="53"/>
        <v/>
      </c>
      <c r="J130" s="137" t="str">
        <f t="shared" ca="1" si="53"/>
        <v/>
      </c>
      <c r="K130" s="137" t="str">
        <f t="shared" ca="1" si="53"/>
        <v/>
      </c>
      <c r="L130" s="137" t="str">
        <f t="shared" ca="1" si="53"/>
        <v/>
      </c>
      <c r="M130" s="137" t="str">
        <f t="shared" ca="1" si="53"/>
        <v/>
      </c>
      <c r="N130" s="137" t="str">
        <f t="shared" ca="1" si="53"/>
        <v/>
      </c>
      <c r="O130" s="137" t="str">
        <f t="shared" ca="1" si="53"/>
        <v/>
      </c>
      <c r="P130" s="137" t="str">
        <f t="shared" ca="1" si="53"/>
        <v/>
      </c>
      <c r="Q130" s="137" t="str">
        <f t="shared" ca="1" si="53"/>
        <v/>
      </c>
      <c r="R130" s="137" t="str">
        <f t="shared" ca="1" si="53"/>
        <v/>
      </c>
      <c r="S130" s="137" t="str">
        <f t="shared" ca="1" si="53"/>
        <v/>
      </c>
      <c r="T130" s="137" t="str">
        <f t="shared" ref="T130" ca="1" si="55">IF(T169&lt;&gt;0,_xlfn.CONCAT("Grp ",MID(T169,1,1),IF(MID(T169,2,1)&lt;&gt;"-",", Semi "&amp;MID(T169,2,1),""),
IF(MID(T169,3,1)="*"," , Finalist",IF(IFERROR(VALUE(MID(T169,3,1)),9)&lt;=4,", # "&amp;MID(T169,3,1),"")),""),"")</f>
        <v/>
      </c>
    </row>
    <row r="131" spans="1:20" hidden="1">
      <c r="A131"/>
      <c r="C131" s="152" t="s">
        <v>20</v>
      </c>
      <c r="D131" s="167">
        <f>IF(team_settings!G20="",0,1)</f>
        <v>1</v>
      </c>
      <c r="E131" s="137" t="str">
        <f t="shared" ca="1" si="37"/>
        <v/>
      </c>
      <c r="F131" s="137" t="str">
        <f t="shared" ca="1" si="53"/>
        <v/>
      </c>
      <c r="G131" s="137" t="str">
        <f t="shared" ca="1" si="53"/>
        <v/>
      </c>
      <c r="H131" s="137" t="str">
        <f t="shared" ca="1" si="53"/>
        <v/>
      </c>
      <c r="I131" s="137" t="str">
        <f t="shared" ca="1" si="53"/>
        <v/>
      </c>
      <c r="J131" s="137" t="str">
        <f t="shared" ca="1" si="53"/>
        <v/>
      </c>
      <c r="K131" s="137" t="str">
        <f t="shared" ca="1" si="53"/>
        <v/>
      </c>
      <c r="L131" s="137" t="str">
        <f t="shared" ca="1" si="53"/>
        <v/>
      </c>
      <c r="M131" s="137" t="str">
        <f t="shared" ca="1" si="53"/>
        <v/>
      </c>
      <c r="N131" s="137" t="str">
        <f t="shared" ca="1" si="53"/>
        <v/>
      </c>
      <c r="O131" s="137" t="str">
        <f t="shared" ca="1" si="53"/>
        <v/>
      </c>
      <c r="P131" s="137" t="str">
        <f t="shared" ca="1" si="53"/>
        <v/>
      </c>
      <c r="Q131" s="137" t="str">
        <f t="shared" ca="1" si="53"/>
        <v/>
      </c>
      <c r="R131" s="137" t="str">
        <f t="shared" ca="1" si="53"/>
        <v/>
      </c>
      <c r="S131" s="137" t="str">
        <f t="shared" ca="1" si="53"/>
        <v/>
      </c>
      <c r="T131" s="137" t="str">
        <f t="shared" ref="T131" ca="1" si="56">IF(T170&lt;&gt;0,_xlfn.CONCAT("Grp ",MID(T170,1,1),IF(MID(T170,2,1)&lt;&gt;"-",", Semi "&amp;MID(T170,2,1),""),
IF(MID(T170,3,1)="*"," , Finalist",IF(IFERROR(VALUE(MID(T170,3,1)),9)&lt;=4,", # "&amp;MID(T170,3,1),"")),""),"")</f>
        <v/>
      </c>
    </row>
    <row r="132" spans="1:20">
      <c r="A132"/>
      <c r="C132" s="153" t="s">
        <v>113</v>
      </c>
      <c r="D132" s="167">
        <f>IF(team_settings!G21="",0,1)</f>
        <v>0</v>
      </c>
      <c r="E132" s="137" t="str">
        <f t="shared" ca="1" si="37"/>
        <v/>
      </c>
      <c r="F132" s="137" t="str">
        <f t="shared" ca="1" si="53"/>
        <v/>
      </c>
      <c r="G132" s="137" t="str">
        <f t="shared" ca="1" si="53"/>
        <v/>
      </c>
      <c r="H132" s="137" t="str">
        <f t="shared" ca="1" si="53"/>
        <v/>
      </c>
      <c r="I132" s="137" t="str">
        <f t="shared" ca="1" si="53"/>
        <v/>
      </c>
      <c r="J132" s="137" t="str">
        <f t="shared" ca="1" si="53"/>
        <v/>
      </c>
      <c r="K132" s="137" t="str">
        <f t="shared" ca="1" si="53"/>
        <v/>
      </c>
      <c r="L132" s="137" t="str">
        <f t="shared" ca="1" si="53"/>
        <v/>
      </c>
      <c r="M132" s="137" t="str">
        <f t="shared" ca="1" si="53"/>
        <v/>
      </c>
      <c r="N132" s="137" t="str">
        <f t="shared" ca="1" si="53"/>
        <v/>
      </c>
      <c r="O132" s="137" t="str">
        <f t="shared" ca="1" si="53"/>
        <v/>
      </c>
      <c r="P132" s="137" t="str">
        <f t="shared" ca="1" si="53"/>
        <v/>
      </c>
      <c r="Q132" s="137" t="str">
        <f t="shared" ca="1" si="53"/>
        <v/>
      </c>
      <c r="R132" s="137" t="str">
        <f t="shared" ca="1" si="53"/>
        <v/>
      </c>
      <c r="S132" s="137" t="str">
        <f t="shared" ca="1" si="53"/>
        <v/>
      </c>
      <c r="T132" s="137" t="str">
        <f t="shared" ref="T132" ca="1" si="57">IF(T171&lt;&gt;0,_xlfn.CONCAT("Grp ",MID(T171,1,1),IF(MID(T171,2,1)&lt;&gt;"-",", Semi "&amp;MID(T171,2,1),""),
IF(MID(T171,3,1)="*"," , Finalist",IF(IFERROR(VALUE(MID(T171,3,1)),9)&lt;=4,", # "&amp;MID(T171,3,1),"")),""),"")</f>
        <v/>
      </c>
    </row>
    <row r="133" spans="1:20" hidden="1">
      <c r="A133"/>
      <c r="C133" s="154" t="s">
        <v>21</v>
      </c>
      <c r="D133" s="167">
        <f>IF(team_settings!G22="",0,1)</f>
        <v>1</v>
      </c>
      <c r="E133" s="137" t="str">
        <f t="shared" ca="1" si="37"/>
        <v/>
      </c>
      <c r="F133" s="137" t="str">
        <f t="shared" ca="1" si="53"/>
        <v/>
      </c>
      <c r="G133" s="137" t="str">
        <f t="shared" ca="1" si="53"/>
        <v/>
      </c>
      <c r="H133" s="137" t="str">
        <f t="shared" ca="1" si="53"/>
        <v/>
      </c>
      <c r="I133" s="137" t="str">
        <f t="shared" ca="1" si="53"/>
        <v/>
      </c>
      <c r="J133" s="137" t="str">
        <f t="shared" ca="1" si="53"/>
        <v/>
      </c>
      <c r="K133" s="137" t="str">
        <f t="shared" ca="1" si="53"/>
        <v/>
      </c>
      <c r="L133" s="137" t="str">
        <f t="shared" ca="1" si="53"/>
        <v/>
      </c>
      <c r="M133" s="137" t="str">
        <f t="shared" ca="1" si="53"/>
        <v/>
      </c>
      <c r="N133" s="137" t="str">
        <f t="shared" ca="1" si="53"/>
        <v/>
      </c>
      <c r="O133" s="137" t="str">
        <f t="shared" ca="1" si="53"/>
        <v/>
      </c>
      <c r="P133" s="137" t="str">
        <f t="shared" ca="1" si="53"/>
        <v/>
      </c>
      <c r="Q133" s="137" t="str">
        <f t="shared" ca="1" si="53"/>
        <v/>
      </c>
      <c r="R133" s="137" t="str">
        <f t="shared" ca="1" si="53"/>
        <v/>
      </c>
      <c r="S133" s="137" t="str">
        <f t="shared" ca="1" si="53"/>
        <v/>
      </c>
      <c r="T133" s="137" t="str">
        <f t="shared" ref="T133" ca="1" si="58">IF(T172&lt;&gt;0,_xlfn.CONCAT("Grp ",MID(T172,1,1),IF(MID(T172,2,1)&lt;&gt;"-",", Semi "&amp;MID(T172,2,1),""),
IF(MID(T172,3,1)="*"," , Finalist",IF(IFERROR(VALUE(MID(T172,3,1)),9)&lt;=4,", # "&amp;MID(T172,3,1),"")),""),"")</f>
        <v/>
      </c>
    </row>
    <row r="134" spans="1:20" hidden="1">
      <c r="A134"/>
      <c r="C134" s="155" t="s">
        <v>22</v>
      </c>
      <c r="D134" s="167">
        <f>IF(team_settings!G23="",0,1)</f>
        <v>1</v>
      </c>
      <c r="E134" s="137" t="str">
        <f t="shared" ca="1" si="37"/>
        <v/>
      </c>
      <c r="F134" s="137" t="str">
        <f t="shared" ca="1" si="53"/>
        <v/>
      </c>
      <c r="G134" s="137" t="str">
        <f t="shared" ca="1" si="53"/>
        <v/>
      </c>
      <c r="H134" s="137" t="str">
        <f t="shared" ca="1" si="53"/>
        <v/>
      </c>
      <c r="I134" s="137" t="str">
        <f t="shared" ca="1" si="53"/>
        <v/>
      </c>
      <c r="J134" s="137" t="str">
        <f t="shared" ca="1" si="53"/>
        <v/>
      </c>
      <c r="K134" s="137" t="str">
        <f t="shared" ca="1" si="53"/>
        <v/>
      </c>
      <c r="L134" s="137" t="str">
        <f t="shared" ca="1" si="53"/>
        <v/>
      </c>
      <c r="M134" s="137" t="str">
        <f t="shared" ca="1" si="53"/>
        <v/>
      </c>
      <c r="N134" s="137" t="str">
        <f t="shared" ca="1" si="53"/>
        <v/>
      </c>
      <c r="O134" s="137" t="str">
        <f t="shared" ca="1" si="53"/>
        <v/>
      </c>
      <c r="P134" s="137" t="str">
        <f t="shared" ca="1" si="53"/>
        <v/>
      </c>
      <c r="Q134" s="137" t="str">
        <f t="shared" ca="1" si="53"/>
        <v/>
      </c>
      <c r="R134" s="137" t="str">
        <f t="shared" ca="1" si="53"/>
        <v/>
      </c>
      <c r="S134" s="137" t="str">
        <f t="shared" ca="1" si="53"/>
        <v/>
      </c>
      <c r="T134" s="137" t="str">
        <f t="shared" ref="T134" ca="1" si="59">IF(T173&lt;&gt;0,_xlfn.CONCAT("Grp ",MID(T173,1,1),IF(MID(T173,2,1)&lt;&gt;"-",", Semi "&amp;MID(T173,2,1),""),
IF(MID(T173,3,1)="*"," , Finalist",IF(IFERROR(VALUE(MID(T173,3,1)),9)&lt;=4,", # "&amp;MID(T173,3,1),"")),""),"")</f>
        <v/>
      </c>
    </row>
    <row r="135" spans="1:20" hidden="1">
      <c r="A135"/>
      <c r="C135" s="156" t="s">
        <v>25</v>
      </c>
      <c r="D135" s="167">
        <f>IF(team_settings!G24="",0,1)</f>
        <v>1</v>
      </c>
      <c r="E135" s="137" t="str">
        <f t="shared" ca="1" si="37"/>
        <v/>
      </c>
      <c r="F135" s="137" t="str">
        <f t="shared" ca="1" si="53"/>
        <v/>
      </c>
      <c r="G135" s="137" t="str">
        <f t="shared" ca="1" si="53"/>
        <v/>
      </c>
      <c r="H135" s="137" t="str">
        <f t="shared" ca="1" si="53"/>
        <v/>
      </c>
      <c r="I135" s="137" t="str">
        <f t="shared" ca="1" si="53"/>
        <v/>
      </c>
      <c r="J135" s="137" t="str">
        <f t="shared" ca="1" si="53"/>
        <v/>
      </c>
      <c r="K135" s="137" t="str">
        <f t="shared" ca="1" si="53"/>
        <v/>
      </c>
      <c r="L135" s="137" t="str">
        <f t="shared" ca="1" si="53"/>
        <v/>
      </c>
      <c r="M135" s="137" t="str">
        <f t="shared" ca="1" si="53"/>
        <v/>
      </c>
      <c r="N135" s="137" t="str">
        <f t="shared" ca="1" si="53"/>
        <v/>
      </c>
      <c r="O135" s="137" t="str">
        <f t="shared" ca="1" si="53"/>
        <v/>
      </c>
      <c r="P135" s="137" t="str">
        <f t="shared" ca="1" si="53"/>
        <v/>
      </c>
      <c r="Q135" s="137" t="str">
        <f t="shared" ca="1" si="53"/>
        <v/>
      </c>
      <c r="R135" s="137" t="str">
        <f t="shared" ca="1" si="53"/>
        <v/>
      </c>
      <c r="S135" s="137" t="str">
        <f t="shared" ca="1" si="53"/>
        <v/>
      </c>
      <c r="T135" s="137" t="str">
        <f t="shared" ref="T135" ca="1" si="60">IF(T174&lt;&gt;0,_xlfn.CONCAT("Grp ",MID(T174,1,1),IF(MID(T174,2,1)&lt;&gt;"-",", Semi "&amp;MID(T174,2,1),""),
IF(MID(T174,3,1)="*"," , Finalist",IF(IFERROR(VALUE(MID(T174,3,1)),9)&lt;=4,", # "&amp;MID(T174,3,1),"")),""),"")</f>
        <v/>
      </c>
    </row>
    <row r="136" spans="1:20" hidden="1">
      <c r="A136"/>
      <c r="C136" s="237" t="s">
        <v>460</v>
      </c>
      <c r="D136" s="167">
        <f>IF(team_settings!G25="",0,1)</f>
        <v>1</v>
      </c>
      <c r="E136" s="137" t="str">
        <f t="shared" ca="1" si="37"/>
        <v/>
      </c>
      <c r="F136" s="137" t="str">
        <f t="shared" ca="1" si="53"/>
        <v/>
      </c>
      <c r="G136" s="137" t="str">
        <f t="shared" ca="1" si="53"/>
        <v/>
      </c>
      <c r="H136" s="137" t="str">
        <f t="shared" ca="1" si="53"/>
        <v/>
      </c>
      <c r="I136" s="137" t="str">
        <f t="shared" ca="1" si="53"/>
        <v/>
      </c>
      <c r="J136" s="137" t="str">
        <f t="shared" ca="1" si="53"/>
        <v/>
      </c>
      <c r="K136" s="137" t="str">
        <f t="shared" ca="1" si="53"/>
        <v/>
      </c>
      <c r="L136" s="137" t="str">
        <f t="shared" ca="1" si="53"/>
        <v/>
      </c>
      <c r="M136" s="137" t="str">
        <f t="shared" ca="1" si="53"/>
        <v/>
      </c>
      <c r="N136" s="137" t="str">
        <f t="shared" ca="1" si="53"/>
        <v/>
      </c>
      <c r="O136" s="137" t="str">
        <f t="shared" ca="1" si="53"/>
        <v/>
      </c>
      <c r="P136" s="137" t="str">
        <f t="shared" ca="1" si="53"/>
        <v/>
      </c>
      <c r="Q136" s="137" t="str">
        <f t="shared" ca="1" si="53"/>
        <v/>
      </c>
      <c r="R136" s="137" t="str">
        <f t="shared" ca="1" si="53"/>
        <v/>
      </c>
      <c r="S136" s="137" t="str">
        <f t="shared" ca="1" si="53"/>
        <v/>
      </c>
      <c r="T136" s="137" t="str">
        <f t="shared" ref="T136" ca="1" si="61">IF(T175&lt;&gt;0,_xlfn.CONCAT("Grp ",MID(T175,1,1),IF(MID(T175,2,1)&lt;&gt;"-",", Semi "&amp;MID(T175,2,1),""),
IF(MID(T175,3,1)="*"," , Finalist",IF(IFERROR(VALUE(MID(T175,3,1)),9)&lt;=4,", # "&amp;MID(T175,3,1),"")),""),"")</f>
        <v/>
      </c>
    </row>
    <row r="137" spans="1:20">
      <c r="A137"/>
      <c r="C137" s="157" t="s">
        <v>114</v>
      </c>
      <c r="D137" s="167">
        <f>IF(team_settings!G26="",0,1)</f>
        <v>0</v>
      </c>
      <c r="E137" s="137" t="str">
        <f t="shared" ca="1" si="37"/>
        <v/>
      </c>
      <c r="F137" s="137" t="str">
        <f t="shared" ca="1" si="53"/>
        <v/>
      </c>
      <c r="G137" s="137" t="str">
        <f t="shared" ca="1" si="53"/>
        <v/>
      </c>
      <c r="H137" s="137" t="str">
        <f t="shared" ca="1" si="53"/>
        <v/>
      </c>
      <c r="I137" s="137" t="str">
        <f t="shared" ca="1" si="53"/>
        <v/>
      </c>
      <c r="J137" s="137" t="str">
        <f t="shared" ca="1" si="53"/>
        <v/>
      </c>
      <c r="K137" s="137" t="str">
        <f t="shared" ca="1" si="53"/>
        <v/>
      </c>
      <c r="L137" s="137" t="str">
        <f t="shared" ca="1" si="53"/>
        <v/>
      </c>
      <c r="M137" s="137" t="str">
        <f t="shared" ca="1" si="53"/>
        <v/>
      </c>
      <c r="N137" s="137" t="str">
        <f t="shared" ca="1" si="53"/>
        <v/>
      </c>
      <c r="O137" s="137" t="str">
        <f t="shared" ca="1" si="53"/>
        <v/>
      </c>
      <c r="P137" s="137" t="str">
        <f t="shared" ca="1" si="53"/>
        <v/>
      </c>
      <c r="Q137" s="137" t="str">
        <f t="shared" ca="1" si="53"/>
        <v/>
      </c>
      <c r="R137" s="137" t="str">
        <f t="shared" ca="1" si="53"/>
        <v/>
      </c>
      <c r="S137" s="137" t="str">
        <f t="shared" ca="1" si="53"/>
        <v/>
      </c>
      <c r="T137" s="137" t="str">
        <f t="shared" ref="T137" ca="1" si="62">IF(T176&lt;&gt;0,_xlfn.CONCAT("Grp ",MID(T176,1,1),IF(MID(T176,2,1)&lt;&gt;"-",", Semi "&amp;MID(T176,2,1),""),
IF(MID(T176,3,1)="*"," , Finalist",IF(IFERROR(VALUE(MID(T176,3,1)),9)&lt;=4,", # "&amp;MID(T176,3,1),"")),""),"")</f>
        <v/>
      </c>
    </row>
    <row r="138" spans="1:20" hidden="1">
      <c r="A138"/>
      <c r="C138" s="158" t="s">
        <v>263</v>
      </c>
      <c r="D138" s="167">
        <f>IF(team_settings!G27="",0,1)</f>
        <v>1</v>
      </c>
      <c r="E138" s="137" t="str">
        <f t="shared" ca="1" si="37"/>
        <v/>
      </c>
      <c r="F138" s="137" t="str">
        <f t="shared" ca="1" si="53"/>
        <v/>
      </c>
      <c r="G138" s="137" t="str">
        <f t="shared" ca="1" si="53"/>
        <v/>
      </c>
      <c r="H138" s="137" t="str">
        <f t="shared" ca="1" si="53"/>
        <v/>
      </c>
      <c r="I138" s="137" t="str">
        <f t="shared" ca="1" si="53"/>
        <v/>
      </c>
      <c r="J138" s="137" t="str">
        <f t="shared" ca="1" si="53"/>
        <v/>
      </c>
      <c r="K138" s="137" t="str">
        <f t="shared" ca="1" si="53"/>
        <v/>
      </c>
      <c r="L138" s="137" t="str">
        <f t="shared" ca="1" si="53"/>
        <v/>
      </c>
      <c r="M138" s="137" t="str">
        <f t="shared" ca="1" si="53"/>
        <v/>
      </c>
      <c r="N138" s="137" t="str">
        <f t="shared" ca="1" si="53"/>
        <v/>
      </c>
      <c r="O138" s="137" t="str">
        <f t="shared" ca="1" si="53"/>
        <v/>
      </c>
      <c r="P138" s="137" t="str">
        <f t="shared" ca="1" si="53"/>
        <v/>
      </c>
      <c r="Q138" s="137" t="str">
        <f t="shared" ca="1" si="53"/>
        <v/>
      </c>
      <c r="R138" s="137" t="str">
        <f t="shared" ca="1" si="53"/>
        <v/>
      </c>
      <c r="S138" s="137" t="str">
        <f t="shared" ca="1" si="53"/>
        <v/>
      </c>
      <c r="T138" s="137" t="str">
        <f t="shared" ref="T138" ca="1" si="63">IF(T177&lt;&gt;0,_xlfn.CONCAT("Grp ",MID(T177,1,1),IF(MID(T177,2,1)&lt;&gt;"-",", Semi "&amp;MID(T177,2,1),""),
IF(MID(T177,3,1)="*"," , Finalist",IF(IFERROR(VALUE(MID(T177,3,1)),9)&lt;=4,", # "&amp;MID(T177,3,1),"")),""),"")</f>
        <v/>
      </c>
    </row>
    <row r="139" spans="1:20" hidden="1">
      <c r="A139"/>
      <c r="C139" s="159" t="s">
        <v>23</v>
      </c>
      <c r="D139" s="167">
        <f>IF(team_settings!G28="",0,1)</f>
        <v>1</v>
      </c>
      <c r="E139" s="137" t="str">
        <f t="shared" ca="1" si="37"/>
        <v/>
      </c>
      <c r="F139" s="137" t="str">
        <f t="shared" ca="1" si="53"/>
        <v/>
      </c>
      <c r="G139" s="137" t="str">
        <f t="shared" ca="1" si="53"/>
        <v/>
      </c>
      <c r="H139" s="137" t="str">
        <f t="shared" ca="1" si="53"/>
        <v/>
      </c>
      <c r="I139" s="137" t="str">
        <f t="shared" ca="1" si="53"/>
        <v/>
      </c>
      <c r="J139" s="137" t="str">
        <f t="shared" ca="1" si="53"/>
        <v/>
      </c>
      <c r="K139" s="137" t="str">
        <f t="shared" ca="1" si="53"/>
        <v/>
      </c>
      <c r="L139" s="137" t="str">
        <f t="shared" ca="1" si="53"/>
        <v/>
      </c>
      <c r="M139" s="137" t="str">
        <f t="shared" ca="1" si="53"/>
        <v/>
      </c>
      <c r="N139" s="137" t="str">
        <f t="shared" ca="1" si="53"/>
        <v/>
      </c>
      <c r="O139" s="137" t="str">
        <f t="shared" ca="1" si="53"/>
        <v/>
      </c>
      <c r="P139" s="137" t="str">
        <f t="shared" ca="1" si="53"/>
        <v/>
      </c>
      <c r="Q139" s="137" t="str">
        <f t="shared" ca="1" si="53"/>
        <v/>
      </c>
      <c r="R139" s="137" t="str">
        <f t="shared" ca="1" si="53"/>
        <v/>
      </c>
      <c r="S139" s="137" t="str">
        <f t="shared" ca="1" si="53"/>
        <v/>
      </c>
      <c r="T139" s="137" t="str">
        <f t="shared" ref="T139" ca="1" si="64">IF(T178&lt;&gt;0,_xlfn.CONCAT("Grp ",MID(T178,1,1),IF(MID(T178,2,1)&lt;&gt;"-",", Semi "&amp;MID(T178,2,1),""),
IF(MID(T178,3,1)="*"," , Finalist",IF(IFERROR(VALUE(MID(T178,3,1)),9)&lt;=4,", # "&amp;MID(T178,3,1),"")),""),"")</f>
        <v/>
      </c>
    </row>
    <row r="140" spans="1:20">
      <c r="A140"/>
      <c r="C140" s="160" t="s">
        <v>115</v>
      </c>
      <c r="D140" s="167">
        <f>IF(team_settings!G29="",0,1)</f>
        <v>0</v>
      </c>
      <c r="E140" s="137" t="str">
        <f t="shared" ca="1" si="37"/>
        <v/>
      </c>
      <c r="F140" s="137" t="str">
        <f t="shared" ca="1" si="53"/>
        <v/>
      </c>
      <c r="G140" s="137" t="str">
        <f t="shared" ca="1" si="53"/>
        <v/>
      </c>
      <c r="H140" s="137" t="str">
        <f t="shared" ca="1" si="53"/>
        <v/>
      </c>
      <c r="I140" s="137" t="str">
        <f t="shared" ca="1" si="53"/>
        <v/>
      </c>
      <c r="J140" s="137" t="str">
        <f t="shared" ca="1" si="53"/>
        <v/>
      </c>
      <c r="K140" s="137" t="str">
        <f t="shared" ca="1" si="53"/>
        <v/>
      </c>
      <c r="L140" s="137" t="str">
        <f t="shared" ca="1" si="53"/>
        <v/>
      </c>
      <c r="M140" s="137" t="str">
        <f t="shared" ca="1" si="53"/>
        <v/>
      </c>
      <c r="N140" s="137" t="str">
        <f t="shared" ca="1" si="53"/>
        <v/>
      </c>
      <c r="O140" s="137" t="str">
        <f t="shared" ca="1" si="53"/>
        <v/>
      </c>
      <c r="P140" s="137" t="str">
        <f t="shared" ca="1" si="53"/>
        <v/>
      </c>
      <c r="Q140" s="137" t="str">
        <f t="shared" ca="1" si="53"/>
        <v/>
      </c>
      <c r="R140" s="137" t="str">
        <f t="shared" ca="1" si="53"/>
        <v/>
      </c>
      <c r="S140" s="137" t="str">
        <f t="shared" ca="1" si="53"/>
        <v/>
      </c>
      <c r="T140" s="137" t="str">
        <f t="shared" ref="T140" ca="1" si="65">IF(T179&lt;&gt;0,_xlfn.CONCAT("Grp ",MID(T179,1,1),IF(MID(T179,2,1)&lt;&gt;"-",", Semi "&amp;MID(T179,2,1),""),
IF(MID(T179,3,1)="*"," , Finalist",IF(IFERROR(VALUE(MID(T179,3,1)),9)&lt;=4,", # "&amp;MID(T179,3,1),"")),""),"")</f>
        <v/>
      </c>
    </row>
    <row r="141" spans="1:20" hidden="1">
      <c r="A141"/>
      <c r="C141" s="161" t="s">
        <v>24</v>
      </c>
      <c r="D141" s="167">
        <f>IF(team_settings!G30="",0,1)</f>
        <v>1</v>
      </c>
      <c r="E141" s="137" t="str">
        <f t="shared" ca="1" si="37"/>
        <v/>
      </c>
      <c r="F141" s="137" t="str">
        <f t="shared" ca="1" si="53"/>
        <v/>
      </c>
      <c r="G141" s="137" t="str">
        <f t="shared" ca="1" si="53"/>
        <v/>
      </c>
      <c r="H141" s="137" t="str">
        <f t="shared" ca="1" si="53"/>
        <v/>
      </c>
      <c r="I141" s="137" t="str">
        <f t="shared" ca="1" si="53"/>
        <v/>
      </c>
      <c r="J141" s="137" t="str">
        <f t="shared" ca="1" si="53"/>
        <v/>
      </c>
      <c r="K141" s="137" t="str">
        <f t="shared" ca="1" si="53"/>
        <v/>
      </c>
      <c r="L141" s="137" t="str">
        <f t="shared" ca="1" si="53"/>
        <v/>
      </c>
      <c r="M141" s="137" t="str">
        <f t="shared" ca="1" si="53"/>
        <v/>
      </c>
      <c r="N141" s="137" t="str">
        <f t="shared" ca="1" si="53"/>
        <v/>
      </c>
      <c r="O141" s="137" t="str">
        <f t="shared" ca="1" si="53"/>
        <v/>
      </c>
      <c r="P141" s="137" t="str">
        <f t="shared" ca="1" si="53"/>
        <v/>
      </c>
      <c r="Q141" s="137" t="str">
        <f t="shared" ca="1" si="53"/>
        <v/>
      </c>
      <c r="R141" s="137" t="str">
        <f t="shared" ca="1" si="53"/>
        <v/>
      </c>
      <c r="S141" s="137" t="str">
        <f t="shared" ca="1" si="53"/>
        <v/>
      </c>
      <c r="T141" s="137" t="str">
        <f t="shared" ref="T141" ca="1" si="66">IF(T180&lt;&gt;0,_xlfn.CONCAT("Grp ",MID(T180,1,1),IF(MID(T180,2,1)&lt;&gt;"-",", Semi "&amp;MID(T180,2,1),""),
IF(MID(T180,3,1)="*"," , Finalist",IF(IFERROR(VALUE(MID(T180,3,1)),9)&lt;=4,", # "&amp;MID(T180,3,1),"")),""),"")</f>
        <v/>
      </c>
    </row>
    <row r="142" spans="1:20">
      <c r="A142"/>
      <c r="C142" s="162" t="s">
        <v>117</v>
      </c>
      <c r="D142" s="167">
        <f>IF(team_settings!G31="",0,1)</f>
        <v>0</v>
      </c>
      <c r="E142" s="137" t="str">
        <f t="shared" ca="1" si="37"/>
        <v/>
      </c>
      <c r="F142" s="137" t="str">
        <f t="shared" ca="1" si="53"/>
        <v/>
      </c>
      <c r="G142" s="137" t="str">
        <f t="shared" ca="1" si="53"/>
        <v/>
      </c>
      <c r="H142" s="137" t="str">
        <f t="shared" ca="1" si="53"/>
        <v/>
      </c>
      <c r="I142" s="137" t="str">
        <f t="shared" ca="1" si="53"/>
        <v/>
      </c>
      <c r="J142" s="137" t="str">
        <f t="shared" ca="1" si="53"/>
        <v/>
      </c>
      <c r="K142" s="137" t="str">
        <f t="shared" ca="1" si="53"/>
        <v/>
      </c>
      <c r="L142" s="137" t="str">
        <f t="shared" ca="1" si="53"/>
        <v/>
      </c>
      <c r="M142" s="137" t="str">
        <f t="shared" ca="1" si="53"/>
        <v/>
      </c>
      <c r="N142" s="137" t="str">
        <f t="shared" ca="1" si="53"/>
        <v/>
      </c>
      <c r="O142" s="137" t="str">
        <f t="shared" ca="1" si="53"/>
        <v/>
      </c>
      <c r="P142" s="137" t="str">
        <f t="shared" ca="1" si="53"/>
        <v/>
      </c>
      <c r="Q142" s="137" t="str">
        <f t="shared" ca="1" si="53"/>
        <v/>
      </c>
      <c r="R142" s="137" t="str">
        <f t="shared" ca="1" si="53"/>
        <v/>
      </c>
      <c r="S142" s="137" t="str">
        <f t="shared" ca="1" si="53"/>
        <v/>
      </c>
      <c r="T142" s="137" t="str">
        <f t="shared" ref="T142" ca="1" si="67">IF(T181&lt;&gt;0,_xlfn.CONCAT("Grp ",MID(T181,1,1),IF(MID(T181,2,1)&lt;&gt;"-",", Semi "&amp;MID(T181,2,1),""),
IF(MID(T181,3,1)="*"," , Finalist",IF(IFERROR(VALUE(MID(T181,3,1)),9)&lt;=4,", # "&amp;MID(T181,3,1),"")),""),"")</f>
        <v/>
      </c>
    </row>
    <row r="143" spans="1:20">
      <c r="A143"/>
      <c r="C143" s="163" t="s">
        <v>116</v>
      </c>
      <c r="D143" s="167">
        <f>IF(team_settings!G32="",0,1)</f>
        <v>0</v>
      </c>
      <c r="E143" s="137" t="str">
        <f t="shared" ca="1" si="37"/>
        <v/>
      </c>
      <c r="F143" s="137" t="str">
        <f t="shared" ca="1" si="53"/>
        <v/>
      </c>
      <c r="G143" s="137" t="str">
        <f t="shared" ca="1" si="53"/>
        <v/>
      </c>
      <c r="H143" s="137" t="str">
        <f t="shared" ca="1" si="53"/>
        <v/>
      </c>
      <c r="I143" s="137" t="str">
        <f t="shared" ca="1" si="53"/>
        <v/>
      </c>
      <c r="J143" s="137" t="str">
        <f t="shared" ca="1" si="53"/>
        <v/>
      </c>
      <c r="K143" s="137" t="str">
        <f t="shared" ca="1" si="53"/>
        <v/>
      </c>
      <c r="L143" s="137" t="str">
        <f t="shared" ca="1" si="53"/>
        <v/>
      </c>
      <c r="M143" s="137" t="str">
        <f t="shared" ca="1" si="53"/>
        <v/>
      </c>
      <c r="N143" s="137" t="str">
        <f t="shared" ca="1" si="53"/>
        <v/>
      </c>
      <c r="O143" s="137" t="str">
        <f t="shared" ca="1" si="53"/>
        <v/>
      </c>
      <c r="P143" s="137" t="str">
        <f t="shared" ca="1" si="53"/>
        <v/>
      </c>
      <c r="Q143" s="137" t="str">
        <f t="shared" ca="1" si="53"/>
        <v/>
      </c>
      <c r="R143" s="137" t="str">
        <f t="shared" ca="1" si="53"/>
        <v/>
      </c>
      <c r="S143" s="137" t="str">
        <f t="shared" ca="1" si="53"/>
        <v/>
      </c>
      <c r="T143" s="137" t="str">
        <f t="shared" ref="T143" ca="1" si="68">IF(T182&lt;&gt;0,_xlfn.CONCAT("Grp ",MID(T182,1,1),IF(MID(T182,2,1)&lt;&gt;"-",", Semi "&amp;MID(T182,2,1),""),
IF(MID(T182,3,1)="*"," , Finalist",IF(IFERROR(VALUE(MID(T182,3,1)),9)&lt;=4,", # "&amp;MID(T182,3,1),"")),""),"")</f>
        <v/>
      </c>
    </row>
    <row r="144" spans="1:20" hidden="1">
      <c r="A144"/>
      <c r="C144" s="164" t="s">
        <v>26</v>
      </c>
      <c r="D144" s="167">
        <f>IF(team_settings!G33="",0,1)</f>
        <v>1</v>
      </c>
      <c r="E144" s="137" t="str">
        <f t="shared" ca="1" si="37"/>
        <v/>
      </c>
      <c r="F144" s="137" t="str">
        <f t="shared" ca="1" si="53"/>
        <v/>
      </c>
      <c r="G144" s="137" t="str">
        <f t="shared" ca="1" si="53"/>
        <v/>
      </c>
      <c r="H144" s="137" t="str">
        <f t="shared" ca="1" si="53"/>
        <v/>
      </c>
      <c r="I144" s="137" t="str">
        <f t="shared" ca="1" si="53"/>
        <v/>
      </c>
      <c r="J144" s="137" t="str">
        <f t="shared" ca="1" si="53"/>
        <v/>
      </c>
      <c r="K144" s="137" t="str">
        <f t="shared" ca="1" si="53"/>
        <v/>
      </c>
      <c r="L144" s="137" t="str">
        <f t="shared" ca="1" si="53"/>
        <v/>
      </c>
      <c r="M144" s="137" t="str">
        <f t="shared" ca="1" si="53"/>
        <v/>
      </c>
      <c r="N144" s="137" t="str">
        <f t="shared" ca="1" si="53"/>
        <v/>
      </c>
      <c r="O144" s="137" t="str">
        <f t="shared" ca="1" si="53"/>
        <v/>
      </c>
      <c r="P144" s="137" t="str">
        <f t="shared" ca="1" si="53"/>
        <v/>
      </c>
      <c r="Q144" s="137" t="str">
        <f t="shared" ca="1" si="53"/>
        <v/>
      </c>
      <c r="R144" s="137" t="str">
        <f t="shared" ca="1" si="53"/>
        <v/>
      </c>
      <c r="S144" s="137" t="str">
        <f t="shared" ca="1" si="53"/>
        <v/>
      </c>
      <c r="T144" s="137" t="str">
        <f t="shared" ref="T144" ca="1" si="69">IF(T183&lt;&gt;0,_xlfn.CONCAT("Grp ",MID(T183,1,1),IF(MID(T183,2,1)&lt;&gt;"-",", Semi "&amp;MID(T183,2,1),""),
IF(MID(T183,3,1)="*"," , Finalist",IF(IFERROR(VALUE(MID(T183,3,1)),9)&lt;=4,", # "&amp;MID(T183,3,1),"")),""),"")</f>
        <v/>
      </c>
    </row>
    <row r="145" spans="1:20">
      <c r="A145"/>
      <c r="C145" s="271" t="s">
        <v>455</v>
      </c>
      <c r="D145" s="167">
        <f>IF(team_settings!G34="",0,1)</f>
        <v>0</v>
      </c>
      <c r="E145" s="137" t="str">
        <f t="shared" ca="1" si="37"/>
        <v/>
      </c>
      <c r="F145" s="137" t="str">
        <f t="shared" ref="F145:S145" ca="1" si="70">IF(F184&lt;&gt;0,CONCATENATE("Grp ",MID(F184,1,1),IF(MID(F184,2,1)&lt;&gt;"-",", Semi "&amp;MID(F184,2,1),""),
IF(MID(F184,3,1)="*"," , Finalist",IF(IFERROR(VALUE(MID(F184,3,1)),9)&lt;=4,", # "&amp;MID(F184,3,1),"")),""),"")</f>
        <v/>
      </c>
      <c r="G145" s="137" t="str">
        <f t="shared" ca="1" si="70"/>
        <v/>
      </c>
      <c r="H145" s="137" t="str">
        <f t="shared" ca="1" si="70"/>
        <v/>
      </c>
      <c r="I145" s="137" t="str">
        <f t="shared" ca="1" si="70"/>
        <v/>
      </c>
      <c r="J145" s="137" t="str">
        <f t="shared" ca="1" si="70"/>
        <v/>
      </c>
      <c r="K145" s="137" t="str">
        <f t="shared" ca="1" si="70"/>
        <v/>
      </c>
      <c r="L145" s="137" t="str">
        <f t="shared" ca="1" si="70"/>
        <v/>
      </c>
      <c r="M145" s="137" t="str">
        <f t="shared" ca="1" si="70"/>
        <v/>
      </c>
      <c r="N145" s="137" t="str">
        <f t="shared" ca="1" si="70"/>
        <v/>
      </c>
      <c r="O145" s="137" t="str">
        <f t="shared" ca="1" si="70"/>
        <v/>
      </c>
      <c r="P145" s="137" t="str">
        <f t="shared" ca="1" si="70"/>
        <v/>
      </c>
      <c r="Q145" s="137" t="str">
        <f t="shared" ca="1" si="70"/>
        <v/>
      </c>
      <c r="R145" s="137" t="str">
        <f t="shared" ca="1" si="70"/>
        <v/>
      </c>
      <c r="S145" s="137" t="str">
        <f t="shared" ca="1" si="70"/>
        <v/>
      </c>
      <c r="T145" s="137" t="str">
        <f t="shared" ref="T145" ca="1" si="71">IF(T184&lt;&gt;0,_xlfn.CONCAT("Grp ",MID(T184,1,1),IF(MID(T184,2,1)&lt;&gt;"-",", Semi "&amp;MID(T184,2,1),""),
IF(MID(T184,3,1)="*"," , Finalist",IF(IFERROR(VALUE(MID(T184,3,1)),9)&lt;=4,", # "&amp;MID(T184,3,1),"")),""),"")</f>
        <v/>
      </c>
    </row>
    <row r="146" spans="1:20" ht="17" thickBot="1">
      <c r="A146"/>
      <c r="C146" s="272"/>
    </row>
    <row r="147" spans="1:20" ht="18" thickTop="1" thickBot="1">
      <c r="A147"/>
      <c r="D147" s="290" t="s">
        <v>535</v>
      </c>
    </row>
    <row r="148" spans="1:20" ht="17" thickTop="1"/>
    <row r="149" spans="1:20" hidden="1">
      <c r="A149" s="172"/>
      <c r="D149" s="167" t="s">
        <v>569</v>
      </c>
      <c r="E149" s="138">
        <f>IF(E$2="",INDEX(event_lookup!$B$22:$Q$29,MATCH(team_lookup!$B$2,event_lookup!$A$22:$A$29,0),MATCH(team_lookup!E$1,event_lookup!$B$11:$Q$11,1)),"  ")</f>
        <v>2</v>
      </c>
      <c r="F149" s="138">
        <f>IF(F$2="",INDEX(event_lookup!$B$22:$Q$29,MATCH(team_lookup!$B$2,event_lookup!$A$22:$A$29,0),MATCH(team_lookup!F$1,event_lookup!$B$11:$Q$11,1)),"  ")</f>
        <v>8</v>
      </c>
      <c r="G149" s="138">
        <f>IF(G$2="",INDEX(event_lookup!$B$22:$Q$29,MATCH(team_lookup!$B$2,event_lookup!$A$22:$A$29,0),MATCH(team_lookup!G$1,event_lookup!$B$11:$Q$11,1)),"  ")</f>
        <v>4</v>
      </c>
      <c r="H149" s="138">
        <f>IF(H$2="",INDEX(event_lookup!$B$22:$Q$29,MATCH(team_lookup!$B$2,event_lookup!$A$22:$A$29,0),MATCH(team_lookup!H$1,event_lookup!$B$11:$Q$11,1)),"  ")</f>
        <v>5</v>
      </c>
      <c r="I149" s="138">
        <f>IF(I$2="",INDEX(event_lookup!$B$22:$Q$29,MATCH(team_lookup!$B$2,event_lookup!$A$22:$A$29,0),MATCH(team_lookup!I$1,event_lookup!$B$11:$Q$11,1)),"  ")</f>
        <v>0</v>
      </c>
      <c r="J149" s="138">
        <f>IF(J$2="",INDEX(event_lookup!$B$22:$Q$29,MATCH(team_lookup!$B$2,event_lookup!$A$22:$A$29,0),MATCH(team_lookup!J$1,event_lookup!$B$11:$Q$11,1)),"  ")</f>
        <v>0</v>
      </c>
      <c r="K149" s="138">
        <f>IF(K$2="",INDEX(event_lookup!$B$22:$Q$29,MATCH(team_lookup!$B$2,event_lookup!$A$22:$A$29,0),MATCH(team_lookup!K$1,event_lookup!$B$11:$Q$11,1)),"  ")</f>
        <v>0</v>
      </c>
      <c r="L149" s="138">
        <f>IF(L$2="",INDEX(event_lookup!$B$22:$Q$29,MATCH(team_lookup!$B$2,event_lookup!$A$22:$A$29,0),MATCH(team_lookup!L$1,event_lookup!$B$11:$Q$11,1)),"  ")</f>
        <v>0</v>
      </c>
      <c r="M149" s="138">
        <f>IF(M$2="",INDEX(event_lookup!$B$22:$Q$29,MATCH(team_lookup!$B$2,event_lookup!$A$22:$A$29,0),MATCH(team_lookup!M$1,event_lookup!$B$11:$Q$11,1)),"  ")</f>
        <v>0</v>
      </c>
      <c r="N149" s="138">
        <f>IF(N$2="",INDEX(event_lookup!$B$22:$Q$29,MATCH(team_lookup!$B$2,event_lookup!$A$22:$A$29,0),MATCH(team_lookup!N$1,event_lookup!$B$11:$Q$11,1)),"  ")</f>
        <v>0</v>
      </c>
      <c r="O149" s="138">
        <f>IF(O$2="",INDEX(event_lookup!$B$22:$Q$29,MATCH(team_lookup!$B$2,event_lookup!$A$22:$A$29,0),MATCH(team_lookup!O$1,event_lookup!$B$11:$Q$11,1)),"  ")</f>
        <v>0</v>
      </c>
      <c r="P149" s="138">
        <f>IF(P$2="",INDEX(event_lookup!$B$22:$Q$29,MATCH(team_lookup!$B$2,event_lookup!$A$22:$A$29,0),MATCH(team_lookup!P$1,event_lookup!$B$11:$Q$11,1)),"  ")</f>
        <v>0</v>
      </c>
      <c r="Q149" s="138">
        <f>IF(Q$2="",INDEX(event_lookup!$B$22:$Q$29,MATCH(team_lookup!$B$2,event_lookup!$A$22:$A$29,0),MATCH(team_lookup!Q$1,event_lookup!$B$11:$Q$11,1)),"  ")</f>
        <v>0</v>
      </c>
      <c r="R149" s="138">
        <f>IF(R$2="",INDEX(event_lookup!$B$22:$Q$29,MATCH(team_lookup!$B$2,event_lookup!$A$22:$A$29,0),MATCH(team_lookup!R$1,event_lookup!$B$11:$Q$11,1)),"  ")</f>
        <v>0</v>
      </c>
      <c r="S149" s="138">
        <f>IF(S$2="",INDEX(event_lookup!$B$22:$Q$29,MATCH(team_lookup!$B$2,event_lookup!$A$22:$A$29,0),MATCH(team_lookup!S$1,event_lookup!$B$11:$Q$11,1)),"  ")</f>
        <v>0</v>
      </c>
      <c r="T149" s="138">
        <f>IF(T$2="",INDEX(event_lookup!$B$22:$Q$29,MATCH(team_lookup!$B$2,event_lookup!$A$22:$A$29,0),MATCH(team_lookup!T$1,event_lookup!$B$11:$Q$11,1)),"  ")</f>
        <v>0</v>
      </c>
    </row>
    <row r="150" spans="1:20" hidden="1">
      <c r="A150"/>
      <c r="D150" s="167" t="s">
        <v>570</v>
      </c>
      <c r="E150" s="137">
        <f>IF(E$2="",INDEX(event_lookup!$B$52:$Q$59,MATCH(team_lookup!$B$2,event_lookup!$A$52:$A$59,0),MATCH(team_lookup!E$1,event_lookup!$B$11:$Q$11,1)),"  ")</f>
        <v>-99</v>
      </c>
      <c r="F150" s="137">
        <f>IF(F$2="",INDEX(event_lookup!$B$52:$Q$59,MATCH(team_lookup!$B$2,event_lookup!$A$52:$A$59,0),MATCH(team_lookup!F$1,event_lookup!$B$11:$Q$11,1)),"  ")</f>
        <v>-99</v>
      </c>
      <c r="G150" s="137">
        <f>IF(G$2="",INDEX(event_lookup!$B$52:$Q$59,MATCH(team_lookup!$B$2,event_lookup!$A$52:$A$59,0),MATCH(team_lookup!G$1,event_lookup!$B$11:$Q$11,1)),"  ")</f>
        <v>-99</v>
      </c>
      <c r="H150" s="137">
        <f>IF(H$2="",INDEX(event_lookup!$B$52:$Q$59,MATCH(team_lookup!$B$2,event_lookup!$A$52:$A$59,0),MATCH(team_lookup!H$1,event_lookup!$B$11:$Q$11,1)),"  ")</f>
        <v>-99</v>
      </c>
      <c r="I150" s="137">
        <f>IF(I$2="",INDEX(event_lookup!$B$52:$Q$59,MATCH(team_lookup!$B$2,event_lookup!$A$52:$A$59,0),MATCH(team_lookup!I$1,event_lookup!$B$11:$Q$11,1)),"  ")</f>
        <v>0</v>
      </c>
      <c r="J150" s="137">
        <f>IF(J$2="",INDEX(event_lookup!$B$52:$Q$59,MATCH(team_lookup!$B$2,event_lookup!$A$52:$A$59,0),MATCH(team_lookup!J$1,event_lookup!$B$11:$Q$11,1)),"  ")</f>
        <v>0</v>
      </c>
      <c r="K150" s="137">
        <f>IF(K$2="",INDEX(event_lookup!$B$52:$Q$59,MATCH(team_lookup!$B$2,event_lookup!$A$52:$A$59,0),MATCH(team_lookup!K$1,event_lookup!$B$11:$Q$11,1)),"  ")</f>
        <v>0</v>
      </c>
      <c r="L150" s="137">
        <f>IF(L$2="",INDEX(event_lookup!$B$52:$Q$59,MATCH(team_lookup!$B$2,event_lookup!$A$52:$A$59,0),MATCH(team_lookup!L$1,event_lookup!$B$11:$Q$11,1)),"  ")</f>
        <v>0</v>
      </c>
      <c r="M150" s="137">
        <f>IF(M$2="",INDEX(event_lookup!$B$52:$Q$59,MATCH(team_lookup!$B$2,event_lookup!$A$52:$A$59,0),MATCH(team_lookup!M$1,event_lookup!$B$11:$Q$11,1)),"  ")</f>
        <v>0</v>
      </c>
      <c r="N150" s="137">
        <f>IF(N$2="",INDEX(event_lookup!$B$52:$Q$59,MATCH(team_lookup!$B$2,event_lookup!$A$52:$A$59,0),MATCH(team_lookup!N$1,event_lookup!$B$11:$Q$11,1)),"  ")</f>
        <v>0</v>
      </c>
      <c r="O150" s="137">
        <f>IF(O$2="",INDEX(event_lookup!$B$52:$Q$59,MATCH(team_lookup!$B$2,event_lookup!$A$52:$A$59,0),MATCH(team_lookup!O$1,event_lookup!$B$11:$Q$11,1)),"  ")</f>
        <v>0</v>
      </c>
      <c r="P150" s="137">
        <f>IF(P$2="",INDEX(event_lookup!$B$52:$Q$59,MATCH(team_lookup!$B$2,event_lookup!$A$52:$A$59,0),MATCH(team_lookup!P$1,event_lookup!$B$11:$Q$11,1)),"  ")</f>
        <v>0</v>
      </c>
      <c r="Q150" s="137">
        <f>IF(Q$2="",INDEX(event_lookup!$B$52:$Q$59,MATCH(team_lookup!$B$2,event_lookup!$A$52:$A$59,0),MATCH(team_lookup!Q$1,event_lookup!$B$11:$Q$11,1)),"  ")</f>
        <v>0</v>
      </c>
      <c r="R150" s="137">
        <f>IF(R$2="",INDEX(event_lookup!$B$52:$Q$59,MATCH(team_lookup!$B$2,event_lookup!$A$52:$A$59,0),MATCH(team_lookup!R$1,event_lookup!$B$11:$Q$11,1)),"  ")</f>
        <v>0</v>
      </c>
      <c r="S150" s="137">
        <f>IF(S$2="",INDEX(event_lookup!$B$52:$Q$59,MATCH(team_lookup!$B$2,event_lookup!$A$52:$A$59,0),MATCH(team_lookup!S$1,event_lookup!$B$11:$Q$11,1)),"  ")</f>
        <v>0</v>
      </c>
      <c r="T150" s="137">
        <f>IF(T$2="",INDEX(event_lookup!$B$52:$Q$59,MATCH(team_lookup!$B$2,event_lookup!$A$52:$A$59,0),MATCH(team_lookup!T$1,event_lookup!$B$11:$Q$11,1)),"  ")</f>
        <v>0</v>
      </c>
    </row>
    <row r="151" spans="1:20" hidden="1">
      <c r="A151"/>
    </row>
    <row r="152" spans="1:20" hidden="1">
      <c r="A152"/>
      <c r="C152" s="6" t="s">
        <v>13</v>
      </c>
      <c r="D152" s="167" t="s">
        <v>266</v>
      </c>
      <c r="E152" s="139">
        <f ca="1">IFERROR(INDEX(INDIRECT($D$4), MATCH(team_lookup!$C152,INDIRECT($D$5),0),
MATCH("*" &amp; E$3 &amp; "*",INDIRECT($D$6),0)+E$150), 0)</f>
        <v>0</v>
      </c>
      <c r="F152" s="139">
        <f ca="1">IFERROR(INDEX(INDIRECT($D$4), MATCH(team_lookup!$C152,INDIRECT($D$5),0),
MATCH("*" &amp; F$3 &amp; "*",INDIRECT($D$6),0)+F$150), 0)</f>
        <v>0</v>
      </c>
      <c r="G152" s="139">
        <f ca="1">IFERROR(INDEX(INDIRECT($D$4), MATCH(team_lookup!$C152,INDIRECT($D$5),0),
MATCH("*" &amp; G$3 &amp; "*",INDIRECT($D$6),0)+G$150), 0)</f>
        <v>0</v>
      </c>
      <c r="H152" s="139">
        <f ca="1">IFERROR(INDEX(INDIRECT($D$4), MATCH(team_lookup!$C152,INDIRECT($D$5),0),
MATCH("*" &amp; H$3 &amp; "*",INDIRECT($D$6),0)+H$150), 0)</f>
        <v>0</v>
      </c>
      <c r="I152" s="139">
        <f ca="1">IFERROR(INDEX(INDIRECT($D$4), MATCH(team_lookup!$C152,INDIRECT($D$5),0),
MATCH("*" &amp; I$3 &amp; "*",INDIRECT($D$6),0)+I$150), 0)</f>
        <v>0</v>
      </c>
      <c r="J152" s="139">
        <f ca="1">IFERROR(INDEX(INDIRECT($D$4), MATCH(team_lookup!$C152,INDIRECT($D$5),0),
MATCH("*" &amp; J$3 &amp; "*",INDIRECT($D$6),0)+J$150), 0)</f>
        <v>0</v>
      </c>
      <c r="K152" s="139">
        <f ca="1">IFERROR(INDEX(INDIRECT($D$4), MATCH(team_lookup!$C152,INDIRECT($D$5),0),
MATCH("*" &amp; K$3 &amp; "*",INDIRECT($D$6),0)+K$150), 0)</f>
        <v>0</v>
      </c>
      <c r="L152" s="139">
        <f ca="1">IFERROR(INDEX(INDIRECT($D$4), MATCH(team_lookup!$C152,INDIRECT($D$5),0),
MATCH("*" &amp; L$3 &amp; "*",INDIRECT($D$6),0)+L$150), 0)</f>
        <v>0</v>
      </c>
      <c r="M152" s="139">
        <f ca="1">IFERROR(INDEX(INDIRECT($D$4), MATCH(team_lookup!$C152,INDIRECT($D$5),0),
MATCH("*" &amp; M$3 &amp; "*",INDIRECT($D$6),0)+M$150), 0)</f>
        <v>0</v>
      </c>
      <c r="N152" s="139">
        <f ca="1">IFERROR(INDEX(INDIRECT($D$4), MATCH(team_lookup!$C152,INDIRECT($D$5),0),
MATCH("*" &amp; N$3 &amp; "*",INDIRECT($D$6),0)+N$150), 0)</f>
        <v>0</v>
      </c>
      <c r="O152" s="139">
        <f ca="1">IFERROR(INDEX(INDIRECT($D$4), MATCH(team_lookup!$C152,INDIRECT($D$5),0),
MATCH("*" &amp; O$3 &amp; "*",INDIRECT($D$6),0)+O$150), 0)</f>
        <v>0</v>
      </c>
      <c r="P152" s="139">
        <f ca="1">IFERROR(INDEX(INDIRECT($D$4), MATCH(team_lookup!$C152,INDIRECT($D$5),0),
MATCH("*" &amp; P$3 &amp; "*",INDIRECT($D$6),0)+P$150), 0)</f>
        <v>0</v>
      </c>
      <c r="Q152" s="139">
        <f ca="1">IFERROR(INDEX(INDIRECT($D$4), MATCH(team_lookup!$C152,INDIRECT($D$5),0),
MATCH("*" &amp; Q$3 &amp; "*",INDIRECT($D$6),0)+Q$150), 0)</f>
        <v>0</v>
      </c>
      <c r="R152" s="139">
        <f ca="1">IFERROR(INDEX(INDIRECT($D$4), MATCH(team_lookup!$C152,INDIRECT($D$5),0),
MATCH("*" &amp; R$3 &amp; "*",INDIRECT($D$6),0)+R$150), 0)</f>
        <v>0</v>
      </c>
      <c r="S152" s="139">
        <f ca="1">IFERROR(INDEX(INDIRECT($D$4), MATCH(team_lookup!$C152,INDIRECT($D$5),0),
MATCH("*" &amp; S$3 &amp; "*",INDIRECT($D$6),0)+S$150), 0)</f>
        <v>0</v>
      </c>
      <c r="T152" s="139">
        <f ca="1">IFERROR(INDEX(INDIRECT($D$4), MATCH(team_lookup!$C152,INDIRECT($D$5),0),
MATCH("*" &amp; T$3 &amp; "*",INDIRECT($D$6),0)+T$150), 0)</f>
        <v>0</v>
      </c>
    </row>
    <row r="153" spans="1:20" hidden="1">
      <c r="A153"/>
      <c r="C153" s="6" t="s">
        <v>456</v>
      </c>
      <c r="D153" s="167" t="s">
        <v>266</v>
      </c>
      <c r="E153" s="139">
        <f ca="1">IFERROR(INDEX(INDIRECT($D$4), MATCH(team_lookup!$C153,INDIRECT($D$5),0),
MATCH("*" &amp; E$3 &amp; "*",INDIRECT($D$6),0)+E$150), 0)</f>
        <v>0</v>
      </c>
      <c r="F153" s="139">
        <f ca="1">IFERROR(INDEX(INDIRECT($D$4), MATCH(team_lookup!$C153,INDIRECT($D$5),0),
MATCH("*" &amp; F$3 &amp; "*",INDIRECT($D$6),0)+F$150), 0)</f>
        <v>0</v>
      </c>
      <c r="G153" s="139">
        <f ca="1">IFERROR(INDEX(INDIRECT($D$4), MATCH(team_lookup!$C153,INDIRECT($D$5),0),
MATCH("*" &amp; G$3 &amp; "*",INDIRECT($D$6),0)+G$150), 0)</f>
        <v>0</v>
      </c>
      <c r="H153" s="139">
        <f ca="1">IFERROR(INDEX(INDIRECT($D$4), MATCH(team_lookup!$C153,INDIRECT($D$5),0),
MATCH("*" &amp; H$3 &amp; "*",INDIRECT($D$6),0)+H$150), 0)</f>
        <v>0</v>
      </c>
      <c r="I153" s="139">
        <f ca="1">IFERROR(INDEX(INDIRECT($D$4), MATCH(team_lookup!$C153,INDIRECT($D$5),0),
MATCH("*" &amp; I$3 &amp; "*",INDIRECT($D$6),0)+I$150), 0)</f>
        <v>0</v>
      </c>
      <c r="J153" s="139">
        <f ca="1">IFERROR(INDEX(INDIRECT($D$4), MATCH(team_lookup!$C153,INDIRECT($D$5),0),
MATCH("*" &amp; J$3 &amp; "*",INDIRECT($D$6),0)+J$150), 0)</f>
        <v>0</v>
      </c>
      <c r="K153" s="139">
        <f ca="1">IFERROR(INDEX(INDIRECT($D$4), MATCH(team_lookup!$C153,INDIRECT($D$5),0),
MATCH("*" &amp; K$3 &amp; "*",INDIRECT($D$6),0)+K$150), 0)</f>
        <v>0</v>
      </c>
      <c r="L153" s="139">
        <f ca="1">IFERROR(INDEX(INDIRECT($D$4), MATCH(team_lookup!$C153,INDIRECT($D$5),0),
MATCH("*" &amp; L$3 &amp; "*",INDIRECT($D$6),0)+L$150), 0)</f>
        <v>0</v>
      </c>
      <c r="M153" s="139">
        <f ca="1">IFERROR(INDEX(INDIRECT($D$4), MATCH(team_lookup!$C153,INDIRECT($D$5),0),
MATCH("*" &amp; M$3 &amp; "*",INDIRECT($D$6),0)+M$150), 0)</f>
        <v>0</v>
      </c>
      <c r="N153" s="139">
        <f ca="1">IFERROR(INDEX(INDIRECT($D$4), MATCH(team_lookup!$C153,INDIRECT($D$5),0),
MATCH("*" &amp; N$3 &amp; "*",INDIRECT($D$6),0)+N$150), 0)</f>
        <v>0</v>
      </c>
      <c r="O153" s="139">
        <f ca="1">IFERROR(INDEX(INDIRECT($D$4), MATCH(team_lookup!$C153,INDIRECT($D$5),0),
MATCH("*" &amp; O$3 &amp; "*",INDIRECT($D$6),0)+O$150), 0)</f>
        <v>0</v>
      </c>
      <c r="P153" s="139">
        <f ca="1">IFERROR(INDEX(INDIRECT($D$4), MATCH(team_lookup!$C153,INDIRECT($D$5),0),
MATCH("*" &amp; P$3 &amp; "*",INDIRECT($D$6),0)+P$150), 0)</f>
        <v>0</v>
      </c>
      <c r="Q153" s="139">
        <f ca="1">IFERROR(INDEX(INDIRECT($D$4), MATCH(team_lookup!$C153,INDIRECT($D$5),0),
MATCH("*" &amp; Q$3 &amp; "*",INDIRECT($D$6),0)+Q$150), 0)</f>
        <v>0</v>
      </c>
      <c r="R153" s="139">
        <f ca="1">IFERROR(INDEX(INDIRECT($D$4), MATCH(team_lookup!$C153,INDIRECT($D$5),0),
MATCH("*" &amp; R$3 &amp; "*",INDIRECT($D$6),0)+R$150), 0)</f>
        <v>0</v>
      </c>
      <c r="S153" s="139">
        <f ca="1">IFERROR(INDEX(INDIRECT($D$4), MATCH(team_lookup!$C153,INDIRECT($D$5),0),
MATCH("*" &amp; S$3 &amp; "*",INDIRECT($D$6),0)+S$150), 0)</f>
        <v>0</v>
      </c>
      <c r="T153" s="139">
        <f ca="1">IFERROR(INDEX(INDIRECT($D$4), MATCH(team_lookup!$C153,INDIRECT($D$5),0),
MATCH("*" &amp; T$3 &amp; "*",INDIRECT($D$6),0)+T$150), 0)</f>
        <v>0</v>
      </c>
    </row>
    <row r="154" spans="1:20" hidden="1">
      <c r="A154"/>
      <c r="C154" s="6" t="s">
        <v>457</v>
      </c>
      <c r="D154" s="167" t="s">
        <v>266</v>
      </c>
      <c r="E154" s="139">
        <f ca="1">IFERROR(INDEX(INDIRECT($D$4), MATCH(team_lookup!$C154,INDIRECT($D$5),0),
MATCH("*" &amp; E$3 &amp; "*",INDIRECT($D$6),0)+E$150), 0)</f>
        <v>0</v>
      </c>
      <c r="F154" s="139">
        <f ca="1">IFERROR(INDEX(INDIRECT($D$4), MATCH(team_lookup!$C154,INDIRECT($D$5),0),
MATCH("*" &amp; F$3 &amp; "*",INDIRECT($D$6),0)+F$150), 0)</f>
        <v>0</v>
      </c>
      <c r="G154" s="139">
        <f ca="1">IFERROR(INDEX(INDIRECT($D$4), MATCH(team_lookup!$C154,INDIRECT($D$5),0),
MATCH("*" &amp; G$3 &amp; "*",INDIRECT($D$6),0)+G$150), 0)</f>
        <v>0</v>
      </c>
      <c r="H154" s="139">
        <f ca="1">IFERROR(INDEX(INDIRECT($D$4), MATCH(team_lookup!$C154,INDIRECT($D$5),0),
MATCH("*" &amp; H$3 &amp; "*",INDIRECT($D$6),0)+H$150), 0)</f>
        <v>0</v>
      </c>
      <c r="I154" s="139">
        <f ca="1">IFERROR(INDEX(INDIRECT($D$4), MATCH(team_lookup!$C154,INDIRECT($D$5),0),
MATCH("*" &amp; I$3 &amp; "*",INDIRECT($D$6),0)+I$150), 0)</f>
        <v>0</v>
      </c>
      <c r="J154" s="139">
        <f ca="1">IFERROR(INDEX(INDIRECT($D$4), MATCH(team_lookup!$C154,INDIRECT($D$5),0),
MATCH("*" &amp; J$3 &amp; "*",INDIRECT($D$6),0)+J$150), 0)</f>
        <v>0</v>
      </c>
      <c r="K154" s="139">
        <f ca="1">IFERROR(INDEX(INDIRECT($D$4), MATCH(team_lookup!$C154,INDIRECT($D$5),0),
MATCH("*" &amp; K$3 &amp; "*",INDIRECT($D$6),0)+K$150), 0)</f>
        <v>0</v>
      </c>
      <c r="L154" s="139">
        <f ca="1">IFERROR(INDEX(INDIRECT($D$4), MATCH(team_lookup!$C154,INDIRECT($D$5),0),
MATCH("*" &amp; L$3 &amp; "*",INDIRECT($D$6),0)+L$150), 0)</f>
        <v>0</v>
      </c>
      <c r="M154" s="139">
        <f ca="1">IFERROR(INDEX(INDIRECT($D$4), MATCH(team_lookup!$C154,INDIRECT($D$5),0),
MATCH("*" &amp; M$3 &amp; "*",INDIRECT($D$6),0)+M$150), 0)</f>
        <v>0</v>
      </c>
      <c r="N154" s="139">
        <f ca="1">IFERROR(INDEX(INDIRECT($D$4), MATCH(team_lookup!$C154,INDIRECT($D$5),0),
MATCH("*" &amp; N$3 &amp; "*",INDIRECT($D$6),0)+N$150), 0)</f>
        <v>0</v>
      </c>
      <c r="O154" s="139">
        <f ca="1">IFERROR(INDEX(INDIRECT($D$4), MATCH(team_lookup!$C154,INDIRECT($D$5),0),
MATCH("*" &amp; O$3 &amp; "*",INDIRECT($D$6),0)+O$150), 0)</f>
        <v>0</v>
      </c>
      <c r="P154" s="139">
        <f ca="1">IFERROR(INDEX(INDIRECT($D$4), MATCH(team_lookup!$C154,INDIRECT($D$5),0),
MATCH("*" &amp; P$3 &amp; "*",INDIRECT($D$6),0)+P$150), 0)</f>
        <v>0</v>
      </c>
      <c r="Q154" s="139">
        <f ca="1">IFERROR(INDEX(INDIRECT($D$4), MATCH(team_lookup!$C154,INDIRECT($D$5),0),
MATCH("*" &amp; Q$3 &amp; "*",INDIRECT($D$6),0)+Q$150), 0)</f>
        <v>0</v>
      </c>
      <c r="R154" s="139">
        <f ca="1">IFERROR(INDEX(INDIRECT($D$4), MATCH(team_lookup!$C154,INDIRECT($D$5),0),
MATCH("*" &amp; R$3 &amp; "*",INDIRECT($D$6),0)+R$150), 0)</f>
        <v>0</v>
      </c>
      <c r="S154" s="139">
        <f ca="1">IFERROR(INDEX(INDIRECT($D$4), MATCH(team_lookup!$C154,INDIRECT($D$5),0),
MATCH("*" &amp; S$3 &amp; "*",INDIRECT($D$6),0)+S$150), 0)</f>
        <v>0</v>
      </c>
      <c r="T154" s="139">
        <f ca="1">IFERROR(INDEX(INDIRECT($D$4), MATCH(team_lookup!$C154,INDIRECT($D$5),0),
MATCH("*" &amp; T$3 &amp; "*",INDIRECT($D$6),0)+T$150), 0)</f>
        <v>0</v>
      </c>
    </row>
    <row r="155" spans="1:20" hidden="1">
      <c r="A155"/>
      <c r="C155" s="6" t="s">
        <v>11</v>
      </c>
      <c r="D155" s="167" t="s">
        <v>266</v>
      </c>
      <c r="E155" s="139">
        <f ca="1">IFERROR(INDEX(INDIRECT($D$4), MATCH(team_lookup!$C155,INDIRECT($D$5),0),
MATCH("*" &amp; E$3 &amp; "*",INDIRECT($D$6),0)+E$150), 0)</f>
        <v>0</v>
      </c>
      <c r="F155" s="139">
        <f ca="1">IFERROR(INDEX(INDIRECT($D$4), MATCH(team_lookup!$C155,INDIRECT($D$5),0),
MATCH("*" &amp; F$3 &amp; "*",INDIRECT($D$6),0)+F$150), 0)</f>
        <v>0</v>
      </c>
      <c r="G155" s="139">
        <f ca="1">IFERROR(INDEX(INDIRECT($D$4), MATCH(team_lookup!$C155,INDIRECT($D$5),0),
MATCH("*" &amp; G$3 &amp; "*",INDIRECT($D$6),0)+G$150), 0)</f>
        <v>0</v>
      </c>
      <c r="H155" s="139">
        <f ca="1">IFERROR(INDEX(INDIRECT($D$4), MATCH(team_lookup!$C155,INDIRECT($D$5),0),
MATCH("*" &amp; H$3 &amp; "*",INDIRECT($D$6),0)+H$150), 0)</f>
        <v>0</v>
      </c>
      <c r="I155" s="139">
        <f ca="1">IFERROR(INDEX(INDIRECT($D$4), MATCH(team_lookup!$C155,INDIRECT($D$5),0),
MATCH("*" &amp; I$3 &amp; "*",INDIRECT($D$6),0)+I$150), 0)</f>
        <v>0</v>
      </c>
      <c r="J155" s="139">
        <f ca="1">IFERROR(INDEX(INDIRECT($D$4), MATCH(team_lookup!$C155,INDIRECT($D$5),0),
MATCH("*" &amp; J$3 &amp; "*",INDIRECT($D$6),0)+J$150), 0)</f>
        <v>0</v>
      </c>
      <c r="K155" s="139">
        <f ca="1">IFERROR(INDEX(INDIRECT($D$4), MATCH(team_lookup!$C155,INDIRECT($D$5),0),
MATCH("*" &amp; K$3 &amp; "*",INDIRECT($D$6),0)+K$150), 0)</f>
        <v>0</v>
      </c>
      <c r="L155" s="139">
        <f ca="1">IFERROR(INDEX(INDIRECT($D$4), MATCH(team_lookup!$C155,INDIRECT($D$5),0),
MATCH("*" &amp; L$3 &amp; "*",INDIRECT($D$6),0)+L$150), 0)</f>
        <v>0</v>
      </c>
      <c r="M155" s="139">
        <f ca="1">IFERROR(INDEX(INDIRECT($D$4), MATCH(team_lookup!$C155,INDIRECT($D$5),0),
MATCH("*" &amp; M$3 &amp; "*",INDIRECT($D$6),0)+M$150), 0)</f>
        <v>0</v>
      </c>
      <c r="N155" s="139">
        <f ca="1">IFERROR(INDEX(INDIRECT($D$4), MATCH(team_lookup!$C155,INDIRECT($D$5),0),
MATCH("*" &amp; N$3 &amp; "*",INDIRECT($D$6),0)+N$150), 0)</f>
        <v>0</v>
      </c>
      <c r="O155" s="139">
        <f ca="1">IFERROR(INDEX(INDIRECT($D$4), MATCH(team_lookup!$C155,INDIRECT($D$5),0),
MATCH("*" &amp; O$3 &amp; "*",INDIRECT($D$6),0)+O$150), 0)</f>
        <v>0</v>
      </c>
      <c r="P155" s="139">
        <f ca="1">IFERROR(INDEX(INDIRECT($D$4), MATCH(team_lookup!$C155,INDIRECT($D$5),0),
MATCH("*" &amp; P$3 &amp; "*",INDIRECT($D$6),0)+P$150), 0)</f>
        <v>0</v>
      </c>
      <c r="Q155" s="139">
        <f ca="1">IFERROR(INDEX(INDIRECT($D$4), MATCH(team_lookup!$C155,INDIRECT($D$5),0),
MATCH("*" &amp; Q$3 &amp; "*",INDIRECT($D$6),0)+Q$150), 0)</f>
        <v>0</v>
      </c>
      <c r="R155" s="139">
        <f ca="1">IFERROR(INDEX(INDIRECT($D$4), MATCH(team_lookup!$C155,INDIRECT($D$5),0),
MATCH("*" &amp; R$3 &amp; "*",INDIRECT($D$6),0)+R$150), 0)</f>
        <v>0</v>
      </c>
      <c r="S155" s="139">
        <f ca="1">IFERROR(INDEX(INDIRECT($D$4), MATCH(team_lookup!$C155,INDIRECT($D$5),0),
MATCH("*" &amp; S$3 &amp; "*",INDIRECT($D$6),0)+S$150), 0)</f>
        <v>0</v>
      </c>
      <c r="T155" s="139">
        <f ca="1">IFERROR(INDEX(INDIRECT($D$4), MATCH(team_lookup!$C155,INDIRECT($D$5),0),
MATCH("*" &amp; T$3 &amp; "*",INDIRECT($D$6),0)+T$150), 0)</f>
        <v>0</v>
      </c>
    </row>
    <row r="156" spans="1:20" hidden="1">
      <c r="A156"/>
      <c r="C156" s="6" t="s">
        <v>12</v>
      </c>
      <c r="D156" s="167" t="s">
        <v>266</v>
      </c>
      <c r="E156" s="139">
        <f ca="1">IFERROR(INDEX(INDIRECT($D$4), MATCH(team_lookup!$C156,INDIRECT($D$5),0),
MATCH("*" &amp; E$3 &amp; "*",INDIRECT($D$6),0)+E$150), 0)</f>
        <v>0</v>
      </c>
      <c r="F156" s="139">
        <f ca="1">IFERROR(INDEX(INDIRECT($D$4), MATCH(team_lookup!$C156,INDIRECT($D$5),0),
MATCH("*" &amp; F$3 &amp; "*",INDIRECT($D$6),0)+F$150), 0)</f>
        <v>0</v>
      </c>
      <c r="G156" s="139">
        <f ca="1">IFERROR(INDEX(INDIRECT($D$4), MATCH(team_lookup!$C156,INDIRECT($D$5),0),
MATCH("*" &amp; G$3 &amp; "*",INDIRECT($D$6),0)+G$150), 0)</f>
        <v>0</v>
      </c>
      <c r="H156" s="139">
        <f ca="1">IFERROR(INDEX(INDIRECT($D$4), MATCH(team_lookup!$C156,INDIRECT($D$5),0),
MATCH("*" &amp; H$3 &amp; "*",INDIRECT($D$6),0)+H$150), 0)</f>
        <v>0</v>
      </c>
      <c r="I156" s="139">
        <f ca="1">IFERROR(INDEX(INDIRECT($D$4), MATCH(team_lookup!$C156,INDIRECT($D$5),0),
MATCH("*" &amp; I$3 &amp; "*",INDIRECT($D$6),0)+I$150), 0)</f>
        <v>0</v>
      </c>
      <c r="J156" s="139">
        <f ca="1">IFERROR(INDEX(INDIRECT($D$4), MATCH(team_lookup!$C156,INDIRECT($D$5),0),
MATCH("*" &amp; J$3 &amp; "*",INDIRECT($D$6),0)+J$150), 0)</f>
        <v>0</v>
      </c>
      <c r="K156" s="139">
        <f ca="1">IFERROR(INDEX(INDIRECT($D$4), MATCH(team_lookup!$C156,INDIRECT($D$5),0),
MATCH("*" &amp; K$3 &amp; "*",INDIRECT($D$6),0)+K$150), 0)</f>
        <v>0</v>
      </c>
      <c r="L156" s="139">
        <f ca="1">IFERROR(INDEX(INDIRECT($D$4), MATCH(team_lookup!$C156,INDIRECT($D$5),0),
MATCH("*" &amp; L$3 &amp; "*",INDIRECT($D$6),0)+L$150), 0)</f>
        <v>0</v>
      </c>
      <c r="M156" s="139">
        <f ca="1">IFERROR(INDEX(INDIRECT($D$4), MATCH(team_lookup!$C156,INDIRECT($D$5),0),
MATCH("*" &amp; M$3 &amp; "*",INDIRECT($D$6),0)+M$150), 0)</f>
        <v>0</v>
      </c>
      <c r="N156" s="139">
        <f ca="1">IFERROR(INDEX(INDIRECT($D$4), MATCH(team_lookup!$C156,INDIRECT($D$5),0),
MATCH("*" &amp; N$3 &amp; "*",INDIRECT($D$6),0)+N$150), 0)</f>
        <v>0</v>
      </c>
      <c r="O156" s="139">
        <f ca="1">IFERROR(INDEX(INDIRECT($D$4), MATCH(team_lookup!$C156,INDIRECT($D$5),0),
MATCH("*" &amp; O$3 &amp; "*",INDIRECT($D$6),0)+O$150), 0)</f>
        <v>0</v>
      </c>
      <c r="P156" s="139">
        <f ca="1">IFERROR(INDEX(INDIRECT($D$4), MATCH(team_lookup!$C156,INDIRECT($D$5),0),
MATCH("*" &amp; P$3 &amp; "*",INDIRECT($D$6),0)+P$150), 0)</f>
        <v>0</v>
      </c>
      <c r="Q156" s="139">
        <f ca="1">IFERROR(INDEX(INDIRECT($D$4), MATCH(team_lookup!$C156,INDIRECT($D$5),0),
MATCH("*" &amp; Q$3 &amp; "*",INDIRECT($D$6),0)+Q$150), 0)</f>
        <v>0</v>
      </c>
      <c r="R156" s="139">
        <f ca="1">IFERROR(INDEX(INDIRECT($D$4), MATCH(team_lookup!$C156,INDIRECT($D$5),0),
MATCH("*" &amp; R$3 &amp; "*",INDIRECT($D$6),0)+R$150), 0)</f>
        <v>0</v>
      </c>
      <c r="S156" s="139">
        <f ca="1">IFERROR(INDEX(INDIRECT($D$4), MATCH(team_lookup!$C156,INDIRECT($D$5),0),
MATCH("*" &amp; S$3 &amp; "*",INDIRECT($D$6),0)+S$150), 0)</f>
        <v>0</v>
      </c>
      <c r="T156" s="139">
        <f ca="1">IFERROR(INDEX(INDIRECT($D$4), MATCH(team_lookup!$C156,INDIRECT($D$5),0),
MATCH("*" &amp; T$3 &amp; "*",INDIRECT($D$6),0)+T$150), 0)</f>
        <v>0</v>
      </c>
    </row>
    <row r="157" spans="1:20" hidden="1">
      <c r="A157"/>
      <c r="C157" s="6" t="s">
        <v>17</v>
      </c>
      <c r="D157" s="167" t="s">
        <v>266</v>
      </c>
      <c r="E157" s="139">
        <f ca="1">IFERROR(INDEX(INDIRECT($D$4), MATCH(team_lookup!$C157,INDIRECT($D$5),0),
MATCH("*" &amp; E$3 &amp; "*",INDIRECT($D$6),0)+E$150), 0)</f>
        <v>0</v>
      </c>
      <c r="F157" s="139">
        <f ca="1">IFERROR(INDEX(INDIRECT($D$4), MATCH(team_lookup!$C157,INDIRECT($D$5),0),
MATCH("*" &amp; F$3 &amp; "*",INDIRECT($D$6),0)+F$150), 0)</f>
        <v>0</v>
      </c>
      <c r="G157" s="139">
        <f ca="1">IFERROR(INDEX(INDIRECT($D$4), MATCH(team_lookup!$C157,INDIRECT($D$5),0),
MATCH("*" &amp; G$3 &amp; "*",INDIRECT($D$6),0)+G$150), 0)</f>
        <v>0</v>
      </c>
      <c r="H157" s="139">
        <f ca="1">IFERROR(INDEX(INDIRECT($D$4), MATCH(team_lookup!$C157,INDIRECT($D$5),0),
MATCH("*" &amp; H$3 &amp; "*",INDIRECT($D$6),0)+H$150), 0)</f>
        <v>0</v>
      </c>
      <c r="I157" s="139">
        <f ca="1">IFERROR(INDEX(INDIRECT($D$4), MATCH(team_lookup!$C157,INDIRECT($D$5),0),
MATCH("*" &amp; I$3 &amp; "*",INDIRECT($D$6),0)+I$150), 0)</f>
        <v>0</v>
      </c>
      <c r="J157" s="139">
        <f ca="1">IFERROR(INDEX(INDIRECT($D$4), MATCH(team_lookup!$C157,INDIRECT($D$5),0),
MATCH("*" &amp; J$3 &amp; "*",INDIRECT($D$6),0)+J$150), 0)</f>
        <v>0</v>
      </c>
      <c r="K157" s="139">
        <f ca="1">IFERROR(INDEX(INDIRECT($D$4), MATCH(team_lookup!$C157,INDIRECT($D$5),0),
MATCH("*" &amp; K$3 &amp; "*",INDIRECT($D$6),0)+K$150), 0)</f>
        <v>0</v>
      </c>
      <c r="L157" s="139">
        <f ca="1">IFERROR(INDEX(INDIRECT($D$4), MATCH(team_lookup!$C157,INDIRECT($D$5),0),
MATCH("*" &amp; L$3 &amp; "*",INDIRECT($D$6),0)+L$150), 0)</f>
        <v>0</v>
      </c>
      <c r="M157" s="139">
        <f ca="1">IFERROR(INDEX(INDIRECT($D$4), MATCH(team_lookup!$C157,INDIRECT($D$5),0),
MATCH("*" &amp; M$3 &amp; "*",INDIRECT($D$6),0)+M$150), 0)</f>
        <v>0</v>
      </c>
      <c r="N157" s="139">
        <f ca="1">IFERROR(INDEX(INDIRECT($D$4), MATCH(team_lookup!$C157,INDIRECT($D$5),0),
MATCH("*" &amp; N$3 &amp; "*",INDIRECT($D$6),0)+N$150), 0)</f>
        <v>0</v>
      </c>
      <c r="O157" s="139">
        <f ca="1">IFERROR(INDEX(INDIRECT($D$4), MATCH(team_lookup!$C157,INDIRECT($D$5),0),
MATCH("*" &amp; O$3 &amp; "*",INDIRECT($D$6),0)+O$150), 0)</f>
        <v>0</v>
      </c>
      <c r="P157" s="139">
        <f ca="1">IFERROR(INDEX(INDIRECT($D$4), MATCH(team_lookup!$C157,INDIRECT($D$5),0),
MATCH("*" &amp; P$3 &amp; "*",INDIRECT($D$6),0)+P$150), 0)</f>
        <v>0</v>
      </c>
      <c r="Q157" s="139">
        <f ca="1">IFERROR(INDEX(INDIRECT($D$4), MATCH(team_lookup!$C157,INDIRECT($D$5),0),
MATCH("*" &amp; Q$3 &amp; "*",INDIRECT($D$6),0)+Q$150), 0)</f>
        <v>0</v>
      </c>
      <c r="R157" s="139">
        <f ca="1">IFERROR(INDEX(INDIRECT($D$4), MATCH(team_lookup!$C157,INDIRECT($D$5),0),
MATCH("*" &amp; R$3 &amp; "*",INDIRECT($D$6),0)+R$150), 0)</f>
        <v>0</v>
      </c>
      <c r="S157" s="139">
        <f ca="1">IFERROR(INDEX(INDIRECT($D$4), MATCH(team_lookup!$C157,INDIRECT($D$5),0),
MATCH("*" &amp; S$3 &amp; "*",INDIRECT($D$6),0)+S$150), 0)</f>
        <v>0</v>
      </c>
      <c r="T157" s="139">
        <f ca="1">IFERROR(INDEX(INDIRECT($D$4), MATCH(team_lookup!$C157,INDIRECT($D$5),0),
MATCH("*" &amp; T$3 &amp; "*",INDIRECT($D$6),0)+T$150), 0)</f>
        <v>0</v>
      </c>
    </row>
    <row r="158" spans="1:20" hidden="1">
      <c r="A158"/>
      <c r="C158" s="6" t="s">
        <v>458</v>
      </c>
      <c r="D158" s="167" t="s">
        <v>266</v>
      </c>
      <c r="E158" s="139">
        <f ca="1">IFERROR(INDEX(INDIRECT($D$4), MATCH(team_lookup!$C158,INDIRECT($D$5),0),
MATCH("*" &amp; E$3 &amp; "*",INDIRECT($D$6),0)+E$150), 0)</f>
        <v>0</v>
      </c>
      <c r="F158" s="139">
        <f ca="1">IFERROR(INDEX(INDIRECT($D$4), MATCH(team_lookup!$C158,INDIRECT($D$5),0),
MATCH("*" &amp; F$3 &amp; "*",INDIRECT($D$6),0)+F$150), 0)</f>
        <v>0</v>
      </c>
      <c r="G158" s="139">
        <f ca="1">IFERROR(INDEX(INDIRECT($D$4), MATCH(team_lookup!$C158,INDIRECT($D$5),0),
MATCH("*" &amp; G$3 &amp; "*",INDIRECT($D$6),0)+G$150), 0)</f>
        <v>0</v>
      </c>
      <c r="H158" s="139">
        <f ca="1">IFERROR(INDEX(INDIRECT($D$4), MATCH(team_lookup!$C158,INDIRECT($D$5),0),
MATCH("*" &amp; H$3 &amp; "*",INDIRECT($D$6),0)+H$150), 0)</f>
        <v>0</v>
      </c>
      <c r="I158" s="139">
        <f ca="1">IFERROR(INDEX(INDIRECT($D$4), MATCH(team_lookup!$C158,INDIRECT($D$5),0),
MATCH("*" &amp; I$3 &amp; "*",INDIRECT($D$6),0)+I$150), 0)</f>
        <v>0</v>
      </c>
      <c r="J158" s="139">
        <f ca="1">IFERROR(INDEX(INDIRECT($D$4), MATCH(team_lookup!$C158,INDIRECT($D$5),0),
MATCH("*" &amp; J$3 &amp; "*",INDIRECT($D$6),0)+J$150), 0)</f>
        <v>0</v>
      </c>
      <c r="K158" s="139">
        <f ca="1">IFERROR(INDEX(INDIRECT($D$4), MATCH(team_lookup!$C158,INDIRECT($D$5),0),
MATCH("*" &amp; K$3 &amp; "*",INDIRECT($D$6),0)+K$150), 0)</f>
        <v>0</v>
      </c>
      <c r="L158" s="139">
        <f ca="1">IFERROR(INDEX(INDIRECT($D$4), MATCH(team_lookup!$C158,INDIRECT($D$5),0),
MATCH("*" &amp; L$3 &amp; "*",INDIRECT($D$6),0)+L$150), 0)</f>
        <v>0</v>
      </c>
      <c r="M158" s="139">
        <f ca="1">IFERROR(INDEX(INDIRECT($D$4), MATCH(team_lookup!$C158,INDIRECT($D$5),0),
MATCH("*" &amp; M$3 &amp; "*",INDIRECT($D$6),0)+M$150), 0)</f>
        <v>0</v>
      </c>
      <c r="N158" s="139">
        <f ca="1">IFERROR(INDEX(INDIRECT($D$4), MATCH(team_lookup!$C158,INDIRECT($D$5),0),
MATCH("*" &amp; N$3 &amp; "*",INDIRECT($D$6),0)+N$150), 0)</f>
        <v>0</v>
      </c>
      <c r="O158" s="139">
        <f ca="1">IFERROR(INDEX(INDIRECT($D$4), MATCH(team_lookup!$C158,INDIRECT($D$5),0),
MATCH("*" &amp; O$3 &amp; "*",INDIRECT($D$6),0)+O$150), 0)</f>
        <v>0</v>
      </c>
      <c r="P158" s="139">
        <f ca="1">IFERROR(INDEX(INDIRECT($D$4), MATCH(team_lookup!$C158,INDIRECT($D$5),0),
MATCH("*" &amp; P$3 &amp; "*",INDIRECT($D$6),0)+P$150), 0)</f>
        <v>0</v>
      </c>
      <c r="Q158" s="139">
        <f ca="1">IFERROR(INDEX(INDIRECT($D$4), MATCH(team_lookup!$C158,INDIRECT($D$5),0),
MATCH("*" &amp; Q$3 &amp; "*",INDIRECT($D$6),0)+Q$150), 0)</f>
        <v>0</v>
      </c>
      <c r="R158" s="139">
        <f ca="1">IFERROR(INDEX(INDIRECT($D$4), MATCH(team_lookup!$C158,INDIRECT($D$5),0),
MATCH("*" &amp; R$3 &amp; "*",INDIRECT($D$6),0)+R$150), 0)</f>
        <v>0</v>
      </c>
      <c r="S158" s="139">
        <f ca="1">IFERROR(INDEX(INDIRECT($D$4), MATCH(team_lookup!$C158,INDIRECT($D$5),0),
MATCH("*" &amp; S$3 &amp; "*",INDIRECT($D$6),0)+S$150), 0)</f>
        <v>0</v>
      </c>
      <c r="T158" s="139">
        <f ca="1">IFERROR(INDEX(INDIRECT($D$4), MATCH(team_lookup!$C158,INDIRECT($D$5),0),
MATCH("*" &amp; T$3 &amp; "*",INDIRECT($D$6),0)+T$150), 0)</f>
        <v>0</v>
      </c>
    </row>
    <row r="159" spans="1:20" hidden="1">
      <c r="A159"/>
      <c r="C159" s="6" t="s">
        <v>461</v>
      </c>
      <c r="D159" s="167" t="s">
        <v>266</v>
      </c>
      <c r="E159" s="139">
        <f ca="1">IFERROR(INDEX(INDIRECT($D$4), MATCH(team_lookup!$C159,INDIRECT($D$5),0),
MATCH("*" &amp; E$3 &amp; "*",INDIRECT($D$6),0)+E$150), 0)</f>
        <v>0</v>
      </c>
      <c r="F159" s="139">
        <f ca="1">IFERROR(INDEX(INDIRECT($D$4), MATCH(team_lookup!$C159,INDIRECT($D$5),0),
MATCH("*" &amp; F$3 &amp; "*",INDIRECT($D$6),0)+F$150), 0)</f>
        <v>0</v>
      </c>
      <c r="G159" s="139">
        <f ca="1">IFERROR(INDEX(INDIRECT($D$4), MATCH(team_lookup!$C159,INDIRECT($D$5),0),
MATCH("*" &amp; G$3 &amp; "*",INDIRECT($D$6),0)+G$150), 0)</f>
        <v>0</v>
      </c>
      <c r="H159" s="139">
        <f ca="1">IFERROR(INDEX(INDIRECT($D$4), MATCH(team_lookup!$C159,INDIRECT($D$5),0),
MATCH("*" &amp; H$3 &amp; "*",INDIRECT($D$6),0)+H$150), 0)</f>
        <v>0</v>
      </c>
      <c r="I159" s="139">
        <f ca="1">IFERROR(INDEX(INDIRECT($D$4), MATCH(team_lookup!$C159,INDIRECT($D$5),0),
MATCH("*" &amp; I$3 &amp; "*",INDIRECT($D$6),0)+I$150), 0)</f>
        <v>0</v>
      </c>
      <c r="J159" s="139">
        <f ca="1">IFERROR(INDEX(INDIRECT($D$4), MATCH(team_lookup!$C159,INDIRECT($D$5),0),
MATCH("*" &amp; J$3 &amp; "*",INDIRECT($D$6),0)+J$150), 0)</f>
        <v>0</v>
      </c>
      <c r="K159" s="139">
        <f ca="1">IFERROR(INDEX(INDIRECT($D$4), MATCH(team_lookup!$C159,INDIRECT($D$5),0),
MATCH("*" &amp; K$3 &amp; "*",INDIRECT($D$6),0)+K$150), 0)</f>
        <v>0</v>
      </c>
      <c r="L159" s="139">
        <f ca="1">IFERROR(INDEX(INDIRECT($D$4), MATCH(team_lookup!$C159,INDIRECT($D$5),0),
MATCH("*" &amp; L$3 &amp; "*",INDIRECT($D$6),0)+L$150), 0)</f>
        <v>0</v>
      </c>
      <c r="M159" s="139">
        <f ca="1">IFERROR(INDEX(INDIRECT($D$4), MATCH(team_lookup!$C159,INDIRECT($D$5),0),
MATCH("*" &amp; M$3 &amp; "*",INDIRECT($D$6),0)+M$150), 0)</f>
        <v>0</v>
      </c>
      <c r="N159" s="139">
        <f ca="1">IFERROR(INDEX(INDIRECT($D$4), MATCH(team_lookup!$C159,INDIRECT($D$5),0),
MATCH("*" &amp; N$3 &amp; "*",INDIRECT($D$6),0)+N$150), 0)</f>
        <v>0</v>
      </c>
      <c r="O159" s="139">
        <f ca="1">IFERROR(INDEX(INDIRECT($D$4), MATCH(team_lookup!$C159,INDIRECT($D$5),0),
MATCH("*" &amp; O$3 &amp; "*",INDIRECT($D$6),0)+O$150), 0)</f>
        <v>0</v>
      </c>
      <c r="P159" s="139">
        <f ca="1">IFERROR(INDEX(INDIRECT($D$4), MATCH(team_lookup!$C159,INDIRECT($D$5),0),
MATCH("*" &amp; P$3 &amp; "*",INDIRECT($D$6),0)+P$150), 0)</f>
        <v>0</v>
      </c>
      <c r="Q159" s="139">
        <f ca="1">IFERROR(INDEX(INDIRECT($D$4), MATCH(team_lookup!$C159,INDIRECT($D$5),0),
MATCH("*" &amp; Q$3 &amp; "*",INDIRECT($D$6),0)+Q$150), 0)</f>
        <v>0</v>
      </c>
      <c r="R159" s="139">
        <f ca="1">IFERROR(INDEX(INDIRECT($D$4), MATCH(team_lookup!$C159,INDIRECT($D$5),0),
MATCH("*" &amp; R$3 &amp; "*",INDIRECT($D$6),0)+R$150), 0)</f>
        <v>0</v>
      </c>
      <c r="S159" s="139">
        <f ca="1">IFERROR(INDEX(INDIRECT($D$4), MATCH(team_lookup!$C159,INDIRECT($D$5),0),
MATCH("*" &amp; S$3 &amp; "*",INDIRECT($D$6),0)+S$150), 0)</f>
        <v>0</v>
      </c>
      <c r="T159" s="139">
        <f ca="1">IFERROR(INDEX(INDIRECT($D$4), MATCH(team_lookup!$C159,INDIRECT($D$5),0),
MATCH("*" &amp; T$3 &amp; "*",INDIRECT($D$6),0)+T$150), 0)</f>
        <v>0</v>
      </c>
    </row>
    <row r="160" spans="1:20" hidden="1">
      <c r="A160"/>
      <c r="C160" s="6" t="s">
        <v>14</v>
      </c>
      <c r="D160" s="167" t="s">
        <v>266</v>
      </c>
      <c r="E160" s="139">
        <f ca="1">IFERROR(INDEX(INDIRECT($D$4), MATCH(team_lookup!$C160,INDIRECT($D$5),0),
MATCH("*" &amp; E$3 &amp; "*",INDIRECT($D$6),0)+E$150), 0)</f>
        <v>0</v>
      </c>
      <c r="F160" s="139">
        <f ca="1">IFERROR(INDEX(INDIRECT($D$4), MATCH(team_lookup!$C160,INDIRECT($D$5),0),
MATCH("*" &amp; F$3 &amp; "*",INDIRECT($D$6),0)+F$150), 0)</f>
        <v>0</v>
      </c>
      <c r="G160" s="139">
        <f ca="1">IFERROR(INDEX(INDIRECT($D$4), MATCH(team_lookup!$C160,INDIRECT($D$5),0),
MATCH("*" &amp; G$3 &amp; "*",INDIRECT($D$6),0)+G$150), 0)</f>
        <v>0</v>
      </c>
      <c r="H160" s="139">
        <f ca="1">IFERROR(INDEX(INDIRECT($D$4), MATCH(team_lookup!$C160,INDIRECT($D$5),0),
MATCH("*" &amp; H$3 &amp; "*",INDIRECT($D$6),0)+H$150), 0)</f>
        <v>0</v>
      </c>
      <c r="I160" s="139">
        <f ca="1">IFERROR(INDEX(INDIRECT($D$4), MATCH(team_lookup!$C160,INDIRECT($D$5),0),
MATCH("*" &amp; I$3 &amp; "*",INDIRECT($D$6),0)+I$150), 0)</f>
        <v>0</v>
      </c>
      <c r="J160" s="139">
        <f ca="1">IFERROR(INDEX(INDIRECT($D$4), MATCH(team_lookup!$C160,INDIRECT($D$5),0),
MATCH("*" &amp; J$3 &amp; "*",INDIRECT($D$6),0)+J$150), 0)</f>
        <v>0</v>
      </c>
      <c r="K160" s="139">
        <f ca="1">IFERROR(INDEX(INDIRECT($D$4), MATCH(team_lookup!$C160,INDIRECT($D$5),0),
MATCH("*" &amp; K$3 &amp; "*",INDIRECT($D$6),0)+K$150), 0)</f>
        <v>0</v>
      </c>
      <c r="L160" s="139">
        <f ca="1">IFERROR(INDEX(INDIRECT($D$4), MATCH(team_lookup!$C160,INDIRECT($D$5),0),
MATCH("*" &amp; L$3 &amp; "*",INDIRECT($D$6),0)+L$150), 0)</f>
        <v>0</v>
      </c>
      <c r="M160" s="139">
        <f ca="1">IFERROR(INDEX(INDIRECT($D$4), MATCH(team_lookup!$C160,INDIRECT($D$5),0),
MATCH("*" &amp; M$3 &amp; "*",INDIRECT($D$6),0)+M$150), 0)</f>
        <v>0</v>
      </c>
      <c r="N160" s="139">
        <f ca="1">IFERROR(INDEX(INDIRECT($D$4), MATCH(team_lookup!$C160,INDIRECT($D$5),0),
MATCH("*" &amp; N$3 &amp; "*",INDIRECT($D$6),0)+N$150), 0)</f>
        <v>0</v>
      </c>
      <c r="O160" s="139">
        <f ca="1">IFERROR(INDEX(INDIRECT($D$4), MATCH(team_lookup!$C160,INDIRECT($D$5),0),
MATCH("*" &amp; O$3 &amp; "*",INDIRECT($D$6),0)+O$150), 0)</f>
        <v>0</v>
      </c>
      <c r="P160" s="139">
        <f ca="1">IFERROR(INDEX(INDIRECT($D$4), MATCH(team_lookup!$C160,INDIRECT($D$5),0),
MATCH("*" &amp; P$3 &amp; "*",INDIRECT($D$6),0)+P$150), 0)</f>
        <v>0</v>
      </c>
      <c r="Q160" s="139">
        <f ca="1">IFERROR(INDEX(INDIRECT($D$4), MATCH(team_lookup!$C160,INDIRECT($D$5),0),
MATCH("*" &amp; Q$3 &amp; "*",INDIRECT($D$6),0)+Q$150), 0)</f>
        <v>0</v>
      </c>
      <c r="R160" s="139">
        <f ca="1">IFERROR(INDEX(INDIRECT($D$4), MATCH(team_lookup!$C160,INDIRECT($D$5),0),
MATCH("*" &amp; R$3 &amp; "*",INDIRECT($D$6),0)+R$150), 0)</f>
        <v>0</v>
      </c>
      <c r="S160" s="139">
        <f ca="1">IFERROR(INDEX(INDIRECT($D$4), MATCH(team_lookup!$C160,INDIRECT($D$5),0),
MATCH("*" &amp; S$3 &amp; "*",INDIRECT($D$6),0)+S$150), 0)</f>
        <v>0</v>
      </c>
      <c r="T160" s="139">
        <f ca="1">IFERROR(INDEX(INDIRECT($D$4), MATCH(team_lookup!$C160,INDIRECT($D$5),0),
MATCH("*" &amp; T$3 &amp; "*",INDIRECT($D$6),0)+T$150), 0)</f>
        <v>0</v>
      </c>
    </row>
    <row r="161" spans="1:20" hidden="1">
      <c r="A161"/>
      <c r="C161" s="6" t="s">
        <v>15</v>
      </c>
      <c r="D161" s="167" t="s">
        <v>266</v>
      </c>
      <c r="E161" s="139">
        <f ca="1">IFERROR(INDEX(INDIRECT($D$4), MATCH(team_lookup!$C161,INDIRECT($D$5),0),
MATCH("*" &amp; E$3 &amp; "*",INDIRECT($D$6),0)+E$150), 0)</f>
        <v>0</v>
      </c>
      <c r="F161" s="139">
        <f ca="1">IFERROR(INDEX(INDIRECT($D$4), MATCH(team_lookup!$C161,INDIRECT($D$5),0),
MATCH("*" &amp; F$3 &amp; "*",INDIRECT($D$6),0)+F$150), 0)</f>
        <v>0</v>
      </c>
      <c r="G161" s="139">
        <f ca="1">IFERROR(INDEX(INDIRECT($D$4), MATCH(team_lookup!$C161,INDIRECT($D$5),0),
MATCH("*" &amp; G$3 &amp; "*",INDIRECT($D$6),0)+G$150), 0)</f>
        <v>0</v>
      </c>
      <c r="H161" s="139">
        <f ca="1">IFERROR(INDEX(INDIRECT($D$4), MATCH(team_lookup!$C161,INDIRECT($D$5),0),
MATCH("*" &amp; H$3 &amp; "*",INDIRECT($D$6),0)+H$150), 0)</f>
        <v>0</v>
      </c>
      <c r="I161" s="139">
        <f ca="1">IFERROR(INDEX(INDIRECT($D$4), MATCH(team_lookup!$C161,INDIRECT($D$5),0),
MATCH("*" &amp; I$3 &amp; "*",INDIRECT($D$6),0)+I$150), 0)</f>
        <v>0</v>
      </c>
      <c r="J161" s="139">
        <f ca="1">IFERROR(INDEX(INDIRECT($D$4), MATCH(team_lookup!$C161,INDIRECT($D$5),0),
MATCH("*" &amp; J$3 &amp; "*",INDIRECT($D$6),0)+J$150), 0)</f>
        <v>0</v>
      </c>
      <c r="K161" s="139">
        <f ca="1">IFERROR(INDEX(INDIRECT($D$4), MATCH(team_lookup!$C161,INDIRECT($D$5),0),
MATCH("*" &amp; K$3 &amp; "*",INDIRECT($D$6),0)+K$150), 0)</f>
        <v>0</v>
      </c>
      <c r="L161" s="139">
        <f ca="1">IFERROR(INDEX(INDIRECT($D$4), MATCH(team_lookup!$C161,INDIRECT($D$5),0),
MATCH("*" &amp; L$3 &amp; "*",INDIRECT($D$6),0)+L$150), 0)</f>
        <v>0</v>
      </c>
      <c r="M161" s="139">
        <f ca="1">IFERROR(INDEX(INDIRECT($D$4), MATCH(team_lookup!$C161,INDIRECT($D$5),0),
MATCH("*" &amp; M$3 &amp; "*",INDIRECT($D$6),0)+M$150), 0)</f>
        <v>0</v>
      </c>
      <c r="N161" s="139">
        <f ca="1">IFERROR(INDEX(INDIRECT($D$4), MATCH(team_lookup!$C161,INDIRECT($D$5),0),
MATCH("*" &amp; N$3 &amp; "*",INDIRECT($D$6),0)+N$150), 0)</f>
        <v>0</v>
      </c>
      <c r="O161" s="139">
        <f ca="1">IFERROR(INDEX(INDIRECT($D$4), MATCH(team_lookup!$C161,INDIRECT($D$5),0),
MATCH("*" &amp; O$3 &amp; "*",INDIRECT($D$6),0)+O$150), 0)</f>
        <v>0</v>
      </c>
      <c r="P161" s="139">
        <f ca="1">IFERROR(INDEX(INDIRECT($D$4), MATCH(team_lookup!$C161,INDIRECT($D$5),0),
MATCH("*" &amp; P$3 &amp; "*",INDIRECT($D$6),0)+P$150), 0)</f>
        <v>0</v>
      </c>
      <c r="Q161" s="139">
        <f ca="1">IFERROR(INDEX(INDIRECT($D$4), MATCH(team_lookup!$C161,INDIRECT($D$5),0),
MATCH("*" &amp; Q$3 &amp; "*",INDIRECT($D$6),0)+Q$150), 0)</f>
        <v>0</v>
      </c>
      <c r="R161" s="139">
        <f ca="1">IFERROR(INDEX(INDIRECT($D$4), MATCH(team_lookup!$C161,INDIRECT($D$5),0),
MATCH("*" &amp; R$3 &amp; "*",INDIRECT($D$6),0)+R$150), 0)</f>
        <v>0</v>
      </c>
      <c r="S161" s="139">
        <f ca="1">IFERROR(INDEX(INDIRECT($D$4), MATCH(team_lookup!$C161,INDIRECT($D$5),0),
MATCH("*" &amp; S$3 &amp; "*",INDIRECT($D$6),0)+S$150), 0)</f>
        <v>0</v>
      </c>
      <c r="T161" s="139">
        <f ca="1">IFERROR(INDEX(INDIRECT($D$4), MATCH(team_lookup!$C161,INDIRECT($D$5),0),
MATCH("*" &amp; T$3 &amp; "*",INDIRECT($D$6),0)+T$150), 0)</f>
        <v>0</v>
      </c>
    </row>
    <row r="162" spans="1:20" hidden="1">
      <c r="A162"/>
      <c r="C162" s="6" t="s">
        <v>459</v>
      </c>
      <c r="D162" s="167" t="s">
        <v>266</v>
      </c>
      <c r="E162" s="139">
        <f ca="1">IFERROR(INDEX(INDIRECT($D$4), MATCH(team_lookup!$C162,INDIRECT($D$5),0),
MATCH("*" &amp; E$3 &amp; "*",INDIRECT($D$6),0)+E$150), 0)</f>
        <v>0</v>
      </c>
      <c r="F162" s="139">
        <f ca="1">IFERROR(INDEX(INDIRECT($D$4), MATCH(team_lookup!$C162,INDIRECT($D$5),0),
MATCH("*" &amp; F$3 &amp; "*",INDIRECT($D$6),0)+F$150), 0)</f>
        <v>0</v>
      </c>
      <c r="G162" s="139">
        <f ca="1">IFERROR(INDEX(INDIRECT($D$4), MATCH(team_lookup!$C162,INDIRECT($D$5),0),
MATCH("*" &amp; G$3 &amp; "*",INDIRECT($D$6),0)+G$150), 0)</f>
        <v>0</v>
      </c>
      <c r="H162" s="139">
        <f ca="1">IFERROR(INDEX(INDIRECT($D$4), MATCH(team_lookup!$C162,INDIRECT($D$5),0),
MATCH("*" &amp; H$3 &amp; "*",INDIRECT($D$6),0)+H$150), 0)</f>
        <v>0</v>
      </c>
      <c r="I162" s="139">
        <f ca="1">IFERROR(INDEX(INDIRECT($D$4), MATCH(team_lookup!$C162,INDIRECT($D$5),0),
MATCH("*" &amp; I$3 &amp; "*",INDIRECT($D$6),0)+I$150), 0)</f>
        <v>0</v>
      </c>
      <c r="J162" s="139">
        <f ca="1">IFERROR(INDEX(INDIRECT($D$4), MATCH(team_lookup!$C162,INDIRECT($D$5),0),
MATCH("*" &amp; J$3 &amp; "*",INDIRECT($D$6),0)+J$150), 0)</f>
        <v>0</v>
      </c>
      <c r="K162" s="139">
        <f ca="1">IFERROR(INDEX(INDIRECT($D$4), MATCH(team_lookup!$C162,INDIRECT($D$5),0),
MATCH("*" &amp; K$3 &amp; "*",INDIRECT($D$6),0)+K$150), 0)</f>
        <v>0</v>
      </c>
      <c r="L162" s="139">
        <f ca="1">IFERROR(INDEX(INDIRECT($D$4), MATCH(team_lookup!$C162,INDIRECT($D$5),0),
MATCH("*" &amp; L$3 &amp; "*",INDIRECT($D$6),0)+L$150), 0)</f>
        <v>0</v>
      </c>
      <c r="M162" s="139">
        <f ca="1">IFERROR(INDEX(INDIRECT($D$4), MATCH(team_lookup!$C162,INDIRECT($D$5),0),
MATCH("*" &amp; M$3 &amp; "*",INDIRECT($D$6),0)+M$150), 0)</f>
        <v>0</v>
      </c>
      <c r="N162" s="139">
        <f ca="1">IFERROR(INDEX(INDIRECT($D$4), MATCH(team_lookup!$C162,INDIRECT($D$5),0),
MATCH("*" &amp; N$3 &amp; "*",INDIRECT($D$6),0)+N$150), 0)</f>
        <v>0</v>
      </c>
      <c r="O162" s="139">
        <f ca="1">IFERROR(INDEX(INDIRECT($D$4), MATCH(team_lookup!$C162,INDIRECT($D$5),0),
MATCH("*" &amp; O$3 &amp; "*",INDIRECT($D$6),0)+O$150), 0)</f>
        <v>0</v>
      </c>
      <c r="P162" s="139">
        <f ca="1">IFERROR(INDEX(INDIRECT($D$4), MATCH(team_lookup!$C162,INDIRECT($D$5),0),
MATCH("*" &amp; P$3 &amp; "*",INDIRECT($D$6),0)+P$150), 0)</f>
        <v>0</v>
      </c>
      <c r="Q162" s="139">
        <f ca="1">IFERROR(INDEX(INDIRECT($D$4), MATCH(team_lookup!$C162,INDIRECT($D$5),0),
MATCH("*" &amp; Q$3 &amp; "*",INDIRECT($D$6),0)+Q$150), 0)</f>
        <v>0</v>
      </c>
      <c r="R162" s="139">
        <f ca="1">IFERROR(INDEX(INDIRECT($D$4), MATCH(team_lookup!$C162,INDIRECT($D$5),0),
MATCH("*" &amp; R$3 &amp; "*",INDIRECT($D$6),0)+R$150), 0)</f>
        <v>0</v>
      </c>
      <c r="S162" s="139">
        <f ca="1">IFERROR(INDEX(INDIRECT($D$4), MATCH(team_lookup!$C162,INDIRECT($D$5),0),
MATCH("*" &amp; S$3 &amp; "*",INDIRECT($D$6),0)+S$150), 0)</f>
        <v>0</v>
      </c>
      <c r="T162" s="139">
        <f ca="1">IFERROR(INDEX(INDIRECT($D$4), MATCH(team_lookup!$C162,INDIRECT($D$5),0),
MATCH("*" &amp; T$3 &amp; "*",INDIRECT($D$6),0)+T$150), 0)</f>
        <v>0</v>
      </c>
    </row>
    <row r="163" spans="1:20" hidden="1">
      <c r="A163"/>
      <c r="C163" s="6" t="s">
        <v>16</v>
      </c>
      <c r="D163" s="167" t="s">
        <v>266</v>
      </c>
      <c r="E163" s="139">
        <f ca="1">IFERROR(INDEX(INDIRECT($D$4), MATCH(team_lookup!$C163,INDIRECT($D$5),0),
MATCH("*" &amp; E$3 &amp; "*",INDIRECT($D$6),0)+E$150), 0)</f>
        <v>0</v>
      </c>
      <c r="F163" s="139">
        <f ca="1">IFERROR(INDEX(INDIRECT($D$4), MATCH(team_lookup!$C163,INDIRECT($D$5),0),
MATCH("*" &amp; F$3 &amp; "*",INDIRECT($D$6),0)+F$150), 0)</f>
        <v>0</v>
      </c>
      <c r="G163" s="139">
        <f ca="1">IFERROR(INDEX(INDIRECT($D$4), MATCH(team_lookup!$C163,INDIRECT($D$5),0),
MATCH("*" &amp; G$3 &amp; "*",INDIRECT($D$6),0)+G$150), 0)</f>
        <v>0</v>
      </c>
      <c r="H163" s="139">
        <f ca="1">IFERROR(INDEX(INDIRECT($D$4), MATCH(team_lookup!$C163,INDIRECT($D$5),0),
MATCH("*" &amp; H$3 &amp; "*",INDIRECT($D$6),0)+H$150), 0)</f>
        <v>0</v>
      </c>
      <c r="I163" s="139">
        <f ca="1">IFERROR(INDEX(INDIRECT($D$4), MATCH(team_lookup!$C163,INDIRECT($D$5),0),
MATCH("*" &amp; I$3 &amp; "*",INDIRECT($D$6),0)+I$150), 0)</f>
        <v>0</v>
      </c>
      <c r="J163" s="139">
        <f ca="1">IFERROR(INDEX(INDIRECT($D$4), MATCH(team_lookup!$C163,INDIRECT($D$5),0),
MATCH("*" &amp; J$3 &amp; "*",INDIRECT($D$6),0)+J$150), 0)</f>
        <v>0</v>
      </c>
      <c r="K163" s="139">
        <f ca="1">IFERROR(INDEX(INDIRECT($D$4), MATCH(team_lookup!$C163,INDIRECT($D$5),0),
MATCH("*" &amp; K$3 &amp; "*",INDIRECT($D$6),0)+K$150), 0)</f>
        <v>0</v>
      </c>
      <c r="L163" s="139">
        <f ca="1">IFERROR(INDEX(INDIRECT($D$4), MATCH(team_lookup!$C163,INDIRECT($D$5),0),
MATCH("*" &amp; L$3 &amp; "*",INDIRECT($D$6),0)+L$150), 0)</f>
        <v>0</v>
      </c>
      <c r="M163" s="139">
        <f ca="1">IFERROR(INDEX(INDIRECT($D$4), MATCH(team_lookup!$C163,INDIRECT($D$5),0),
MATCH("*" &amp; M$3 &amp; "*",INDIRECT($D$6),0)+M$150), 0)</f>
        <v>0</v>
      </c>
      <c r="N163" s="139">
        <f ca="1">IFERROR(INDEX(INDIRECT($D$4), MATCH(team_lookup!$C163,INDIRECT($D$5),0),
MATCH("*" &amp; N$3 &amp; "*",INDIRECT($D$6),0)+N$150), 0)</f>
        <v>0</v>
      </c>
      <c r="O163" s="139">
        <f ca="1">IFERROR(INDEX(INDIRECT($D$4), MATCH(team_lookup!$C163,INDIRECT($D$5),0),
MATCH("*" &amp; O$3 &amp; "*",INDIRECT($D$6),0)+O$150), 0)</f>
        <v>0</v>
      </c>
      <c r="P163" s="139">
        <f ca="1">IFERROR(INDEX(INDIRECT($D$4), MATCH(team_lookup!$C163,INDIRECT($D$5),0),
MATCH("*" &amp; P$3 &amp; "*",INDIRECT($D$6),0)+P$150), 0)</f>
        <v>0</v>
      </c>
      <c r="Q163" s="139">
        <f ca="1">IFERROR(INDEX(INDIRECT($D$4), MATCH(team_lookup!$C163,INDIRECT($D$5),0),
MATCH("*" &amp; Q$3 &amp; "*",INDIRECT($D$6),0)+Q$150), 0)</f>
        <v>0</v>
      </c>
      <c r="R163" s="139">
        <f ca="1">IFERROR(INDEX(INDIRECT($D$4), MATCH(team_lookup!$C163,INDIRECT($D$5),0),
MATCH("*" &amp; R$3 &amp; "*",INDIRECT($D$6),0)+R$150), 0)</f>
        <v>0</v>
      </c>
      <c r="S163" s="139">
        <f ca="1">IFERROR(INDEX(INDIRECT($D$4), MATCH(team_lookup!$C163,INDIRECT($D$5),0),
MATCH("*" &amp; S$3 &amp; "*",INDIRECT($D$6),0)+S$150), 0)</f>
        <v>0</v>
      </c>
      <c r="T163" s="139">
        <f ca="1">IFERROR(INDEX(INDIRECT($D$4), MATCH(team_lookup!$C163,INDIRECT($D$5),0),
MATCH("*" &amp; T$3 &amp; "*",INDIRECT($D$6),0)+T$150), 0)</f>
        <v>0</v>
      </c>
    </row>
    <row r="164" spans="1:20" hidden="1">
      <c r="A164"/>
      <c r="C164" s="6" t="s">
        <v>110</v>
      </c>
      <c r="D164" s="167" t="s">
        <v>266</v>
      </c>
      <c r="E164" s="139">
        <f ca="1">IFERROR(INDEX(INDIRECT($D$4), MATCH(team_lookup!$C164,INDIRECT($D$5),0),
MATCH("*" &amp; E$3 &amp; "*",INDIRECT($D$6),0)+E$150), 0)</f>
        <v>0</v>
      </c>
      <c r="F164" s="139">
        <f ca="1">IFERROR(INDEX(INDIRECT($D$4), MATCH(team_lookup!$C164,INDIRECT($D$5),0),
MATCH("*" &amp; F$3 &amp; "*",INDIRECT($D$6),0)+F$150), 0)</f>
        <v>0</v>
      </c>
      <c r="G164" s="139">
        <f ca="1">IFERROR(INDEX(INDIRECT($D$4), MATCH(team_lookup!$C164,INDIRECT($D$5),0),
MATCH("*" &amp; G$3 &amp; "*",INDIRECT($D$6),0)+G$150), 0)</f>
        <v>0</v>
      </c>
      <c r="H164" s="139">
        <f ca="1">IFERROR(INDEX(INDIRECT($D$4), MATCH(team_lookup!$C164,INDIRECT($D$5),0),
MATCH("*" &amp; H$3 &amp; "*",INDIRECT($D$6),0)+H$150), 0)</f>
        <v>0</v>
      </c>
      <c r="I164" s="139">
        <f ca="1">IFERROR(INDEX(INDIRECT($D$4), MATCH(team_lookup!$C164,INDIRECT($D$5),0),
MATCH("*" &amp; I$3 &amp; "*",INDIRECT($D$6),0)+I$150), 0)</f>
        <v>0</v>
      </c>
      <c r="J164" s="139">
        <f ca="1">IFERROR(INDEX(INDIRECT($D$4), MATCH(team_lookup!$C164,INDIRECT($D$5),0),
MATCH("*" &amp; J$3 &amp; "*",INDIRECT($D$6),0)+J$150), 0)</f>
        <v>0</v>
      </c>
      <c r="K164" s="139">
        <f ca="1">IFERROR(INDEX(INDIRECT($D$4), MATCH(team_lookup!$C164,INDIRECT($D$5),0),
MATCH("*" &amp; K$3 &amp; "*",INDIRECT($D$6),0)+K$150), 0)</f>
        <v>0</v>
      </c>
      <c r="L164" s="139">
        <f ca="1">IFERROR(INDEX(INDIRECT($D$4), MATCH(team_lookup!$C164,INDIRECT($D$5),0),
MATCH("*" &amp; L$3 &amp; "*",INDIRECT($D$6),0)+L$150), 0)</f>
        <v>0</v>
      </c>
      <c r="M164" s="139">
        <f ca="1">IFERROR(INDEX(INDIRECT($D$4), MATCH(team_lookup!$C164,INDIRECT($D$5),0),
MATCH("*" &amp; M$3 &amp; "*",INDIRECT($D$6),0)+M$150), 0)</f>
        <v>0</v>
      </c>
      <c r="N164" s="139">
        <f ca="1">IFERROR(INDEX(INDIRECT($D$4), MATCH(team_lookup!$C164,INDIRECT($D$5),0),
MATCH("*" &amp; N$3 &amp; "*",INDIRECT($D$6),0)+N$150), 0)</f>
        <v>0</v>
      </c>
      <c r="O164" s="139">
        <f ca="1">IFERROR(INDEX(INDIRECT($D$4), MATCH(team_lookup!$C164,INDIRECT($D$5),0),
MATCH("*" &amp; O$3 &amp; "*",INDIRECT($D$6),0)+O$150), 0)</f>
        <v>0</v>
      </c>
      <c r="P164" s="139">
        <f ca="1">IFERROR(INDEX(INDIRECT($D$4), MATCH(team_lookup!$C164,INDIRECT($D$5),0),
MATCH("*" &amp; P$3 &amp; "*",INDIRECT($D$6),0)+P$150), 0)</f>
        <v>0</v>
      </c>
      <c r="Q164" s="139">
        <f ca="1">IFERROR(INDEX(INDIRECT($D$4), MATCH(team_lookup!$C164,INDIRECT($D$5),0),
MATCH("*" &amp; Q$3 &amp; "*",INDIRECT($D$6),0)+Q$150), 0)</f>
        <v>0</v>
      </c>
      <c r="R164" s="139">
        <f ca="1">IFERROR(INDEX(INDIRECT($D$4), MATCH(team_lookup!$C164,INDIRECT($D$5),0),
MATCH("*" &amp; R$3 &amp; "*",INDIRECT($D$6),0)+R$150), 0)</f>
        <v>0</v>
      </c>
      <c r="S164" s="139">
        <f ca="1">IFERROR(INDEX(INDIRECT($D$4), MATCH(team_lookup!$C164,INDIRECT($D$5),0),
MATCH("*" &amp; S$3 &amp; "*",INDIRECT($D$6),0)+S$150), 0)</f>
        <v>0</v>
      </c>
      <c r="T164" s="139">
        <f ca="1">IFERROR(INDEX(INDIRECT($D$4), MATCH(team_lookup!$C164,INDIRECT($D$5),0),
MATCH("*" &amp; T$3 &amp; "*",INDIRECT($D$6),0)+T$150), 0)</f>
        <v>0</v>
      </c>
    </row>
    <row r="165" spans="1:20" hidden="1">
      <c r="A165"/>
      <c r="C165" s="6" t="s">
        <v>18</v>
      </c>
      <c r="D165" s="167" t="s">
        <v>266</v>
      </c>
      <c r="E165" s="139">
        <f ca="1">IFERROR(INDEX(INDIRECT($D$4), MATCH(team_lookup!$C165,INDIRECT($D$5),0),
MATCH("*" &amp; E$3 &amp; "*",INDIRECT($D$6),0)+E$150), 0)</f>
        <v>0</v>
      </c>
      <c r="F165" s="139">
        <f ca="1">IFERROR(INDEX(INDIRECT($D$4), MATCH(team_lookup!$C165,INDIRECT($D$5),0),
MATCH("*" &amp; F$3 &amp; "*",INDIRECT($D$6),0)+F$150), 0)</f>
        <v>0</v>
      </c>
      <c r="G165" s="139">
        <f ca="1">IFERROR(INDEX(INDIRECT($D$4), MATCH(team_lookup!$C165,INDIRECT($D$5),0),
MATCH("*" &amp; G$3 &amp; "*",INDIRECT($D$6),0)+G$150), 0)</f>
        <v>0</v>
      </c>
      <c r="H165" s="139">
        <f ca="1">IFERROR(INDEX(INDIRECT($D$4), MATCH(team_lookup!$C165,INDIRECT($D$5),0),
MATCH("*" &amp; H$3 &amp; "*",INDIRECT($D$6),0)+H$150), 0)</f>
        <v>0</v>
      </c>
      <c r="I165" s="139">
        <f ca="1">IFERROR(INDEX(INDIRECT($D$4), MATCH(team_lookup!$C165,INDIRECT($D$5),0),
MATCH("*" &amp; I$3 &amp; "*",INDIRECT($D$6),0)+I$150), 0)</f>
        <v>0</v>
      </c>
      <c r="J165" s="139">
        <f ca="1">IFERROR(INDEX(INDIRECT($D$4), MATCH(team_lookup!$C165,INDIRECT($D$5),0),
MATCH("*" &amp; J$3 &amp; "*",INDIRECT($D$6),0)+J$150), 0)</f>
        <v>0</v>
      </c>
      <c r="K165" s="139">
        <f ca="1">IFERROR(INDEX(INDIRECT($D$4), MATCH(team_lookup!$C165,INDIRECT($D$5),0),
MATCH("*" &amp; K$3 &amp; "*",INDIRECT($D$6),0)+K$150), 0)</f>
        <v>0</v>
      </c>
      <c r="L165" s="139">
        <f ca="1">IFERROR(INDEX(INDIRECT($D$4), MATCH(team_lookup!$C165,INDIRECT($D$5),0),
MATCH("*" &amp; L$3 &amp; "*",INDIRECT($D$6),0)+L$150), 0)</f>
        <v>0</v>
      </c>
      <c r="M165" s="139">
        <f ca="1">IFERROR(INDEX(INDIRECT($D$4), MATCH(team_lookup!$C165,INDIRECT($D$5),0),
MATCH("*" &amp; M$3 &amp; "*",INDIRECT($D$6),0)+M$150), 0)</f>
        <v>0</v>
      </c>
      <c r="N165" s="139">
        <f ca="1">IFERROR(INDEX(INDIRECT($D$4), MATCH(team_lookup!$C165,INDIRECT($D$5),0),
MATCH("*" &amp; N$3 &amp; "*",INDIRECT($D$6),0)+N$150), 0)</f>
        <v>0</v>
      </c>
      <c r="O165" s="139">
        <f ca="1">IFERROR(INDEX(INDIRECT($D$4), MATCH(team_lookup!$C165,INDIRECT($D$5),0),
MATCH("*" &amp; O$3 &amp; "*",INDIRECT($D$6),0)+O$150), 0)</f>
        <v>0</v>
      </c>
      <c r="P165" s="139">
        <f ca="1">IFERROR(INDEX(INDIRECT($D$4), MATCH(team_lookup!$C165,INDIRECT($D$5),0),
MATCH("*" &amp; P$3 &amp; "*",INDIRECT($D$6),0)+P$150), 0)</f>
        <v>0</v>
      </c>
      <c r="Q165" s="139">
        <f ca="1">IFERROR(INDEX(INDIRECT($D$4), MATCH(team_lookup!$C165,INDIRECT($D$5),0),
MATCH("*" &amp; Q$3 &amp; "*",INDIRECT($D$6),0)+Q$150), 0)</f>
        <v>0</v>
      </c>
      <c r="R165" s="139">
        <f ca="1">IFERROR(INDEX(INDIRECT($D$4), MATCH(team_lookup!$C165,INDIRECT($D$5),0),
MATCH("*" &amp; R$3 &amp; "*",INDIRECT($D$6),0)+R$150), 0)</f>
        <v>0</v>
      </c>
      <c r="S165" s="139">
        <f ca="1">IFERROR(INDEX(INDIRECT($D$4), MATCH(team_lookup!$C165,INDIRECT($D$5),0),
MATCH("*" &amp; S$3 &amp; "*",INDIRECT($D$6),0)+S$150), 0)</f>
        <v>0</v>
      </c>
      <c r="T165" s="139">
        <f ca="1">IFERROR(INDEX(INDIRECT($D$4), MATCH(team_lookup!$C165,INDIRECT($D$5),0),
MATCH("*" &amp; T$3 &amp; "*",INDIRECT($D$6),0)+T$150), 0)</f>
        <v>0</v>
      </c>
    </row>
    <row r="166" spans="1:20" hidden="1">
      <c r="A166"/>
      <c r="C166" s="6" t="s">
        <v>111</v>
      </c>
      <c r="D166" s="167" t="s">
        <v>266</v>
      </c>
      <c r="E166" s="139">
        <f ca="1">IFERROR(INDEX(INDIRECT($D$4), MATCH(team_lookup!$C166,INDIRECT($D$5),0),
MATCH("*" &amp; E$3 &amp; "*",INDIRECT($D$6),0)+E$150), 0)</f>
        <v>0</v>
      </c>
      <c r="F166" s="139">
        <f ca="1">IFERROR(INDEX(INDIRECT($D$4), MATCH(team_lookup!$C166,INDIRECT($D$5),0),
MATCH("*" &amp; F$3 &amp; "*",INDIRECT($D$6),0)+F$150), 0)</f>
        <v>0</v>
      </c>
      <c r="G166" s="139">
        <f ca="1">IFERROR(INDEX(INDIRECT($D$4), MATCH(team_lookup!$C166,INDIRECT($D$5),0),
MATCH("*" &amp; G$3 &amp; "*",INDIRECT($D$6),0)+G$150), 0)</f>
        <v>0</v>
      </c>
      <c r="H166" s="139">
        <f ca="1">IFERROR(INDEX(INDIRECT($D$4), MATCH(team_lookup!$C166,INDIRECT($D$5),0),
MATCH("*" &amp; H$3 &amp; "*",INDIRECT($D$6),0)+H$150), 0)</f>
        <v>0</v>
      </c>
      <c r="I166" s="139">
        <f ca="1">IFERROR(INDEX(INDIRECT($D$4), MATCH(team_lookup!$C166,INDIRECT($D$5),0),
MATCH("*" &amp; I$3 &amp; "*",INDIRECT($D$6),0)+I$150), 0)</f>
        <v>0</v>
      </c>
      <c r="J166" s="139">
        <f ca="1">IFERROR(INDEX(INDIRECT($D$4), MATCH(team_lookup!$C166,INDIRECT($D$5),0),
MATCH("*" &amp; J$3 &amp; "*",INDIRECT($D$6),0)+J$150), 0)</f>
        <v>0</v>
      </c>
      <c r="K166" s="139">
        <f ca="1">IFERROR(INDEX(INDIRECT($D$4), MATCH(team_lookup!$C166,INDIRECT($D$5),0),
MATCH("*" &amp; K$3 &amp; "*",INDIRECT($D$6),0)+K$150), 0)</f>
        <v>0</v>
      </c>
      <c r="L166" s="139">
        <f ca="1">IFERROR(INDEX(INDIRECT($D$4), MATCH(team_lookup!$C166,INDIRECT($D$5),0),
MATCH("*" &amp; L$3 &amp; "*",INDIRECT($D$6),0)+L$150), 0)</f>
        <v>0</v>
      </c>
      <c r="M166" s="139">
        <f ca="1">IFERROR(INDEX(INDIRECT($D$4), MATCH(team_lookup!$C166,INDIRECT($D$5),0),
MATCH("*" &amp; M$3 &amp; "*",INDIRECT($D$6),0)+M$150), 0)</f>
        <v>0</v>
      </c>
      <c r="N166" s="139">
        <f ca="1">IFERROR(INDEX(INDIRECT($D$4), MATCH(team_lookup!$C166,INDIRECT($D$5),0),
MATCH("*" &amp; N$3 &amp; "*",INDIRECT($D$6),0)+N$150), 0)</f>
        <v>0</v>
      </c>
      <c r="O166" s="139">
        <f ca="1">IFERROR(INDEX(INDIRECT($D$4), MATCH(team_lookup!$C166,INDIRECT($D$5),0),
MATCH("*" &amp; O$3 &amp; "*",INDIRECT($D$6),0)+O$150), 0)</f>
        <v>0</v>
      </c>
      <c r="P166" s="139">
        <f ca="1">IFERROR(INDEX(INDIRECT($D$4), MATCH(team_lookup!$C166,INDIRECT($D$5),0),
MATCH("*" &amp; P$3 &amp; "*",INDIRECT($D$6),0)+P$150), 0)</f>
        <v>0</v>
      </c>
      <c r="Q166" s="139">
        <f ca="1">IFERROR(INDEX(INDIRECT($D$4), MATCH(team_lookup!$C166,INDIRECT($D$5),0),
MATCH("*" &amp; Q$3 &amp; "*",INDIRECT($D$6),0)+Q$150), 0)</f>
        <v>0</v>
      </c>
      <c r="R166" s="139">
        <f ca="1">IFERROR(INDEX(INDIRECT($D$4), MATCH(team_lookup!$C166,INDIRECT($D$5),0),
MATCH("*" &amp; R$3 &amp; "*",INDIRECT($D$6),0)+R$150), 0)</f>
        <v>0</v>
      </c>
      <c r="S166" s="139">
        <f ca="1">IFERROR(INDEX(INDIRECT($D$4), MATCH(team_lookup!$C166,INDIRECT($D$5),0),
MATCH("*" &amp; S$3 &amp; "*",INDIRECT($D$6),0)+S$150), 0)</f>
        <v>0</v>
      </c>
      <c r="T166" s="139">
        <f ca="1">IFERROR(INDEX(INDIRECT($D$4), MATCH(team_lookup!$C166,INDIRECT($D$5),0),
MATCH("*" &amp; T$3 &amp; "*",INDIRECT($D$6),0)+T$150), 0)</f>
        <v>0</v>
      </c>
    </row>
    <row r="167" spans="1:20" hidden="1">
      <c r="A167"/>
      <c r="C167" s="6" t="s">
        <v>112</v>
      </c>
      <c r="D167" s="167" t="s">
        <v>266</v>
      </c>
      <c r="E167" s="139">
        <f ca="1">IFERROR(INDEX(INDIRECT($D$4), MATCH(team_lookup!$C167,INDIRECT($D$5),0),
MATCH("*" &amp; E$3 &amp; "*",INDIRECT($D$6),0)+E$150), 0)</f>
        <v>0</v>
      </c>
      <c r="F167" s="139">
        <f ca="1">IFERROR(INDEX(INDIRECT($D$4), MATCH(team_lookup!$C167,INDIRECT($D$5),0),
MATCH("*" &amp; F$3 &amp; "*",INDIRECT($D$6),0)+F$150), 0)</f>
        <v>0</v>
      </c>
      <c r="G167" s="139">
        <f ca="1">IFERROR(INDEX(INDIRECT($D$4), MATCH(team_lookup!$C167,INDIRECT($D$5),0),
MATCH("*" &amp; G$3 &amp; "*",INDIRECT($D$6),0)+G$150), 0)</f>
        <v>0</v>
      </c>
      <c r="H167" s="139">
        <f ca="1">IFERROR(INDEX(INDIRECT($D$4), MATCH(team_lookup!$C167,INDIRECT($D$5),0),
MATCH("*" &amp; H$3 &amp; "*",INDIRECT($D$6),0)+H$150), 0)</f>
        <v>0</v>
      </c>
      <c r="I167" s="139">
        <f ca="1">IFERROR(INDEX(INDIRECT($D$4), MATCH(team_lookup!$C167,INDIRECT($D$5),0),
MATCH("*" &amp; I$3 &amp; "*",INDIRECT($D$6),0)+I$150), 0)</f>
        <v>0</v>
      </c>
      <c r="J167" s="139">
        <f ca="1">IFERROR(INDEX(INDIRECT($D$4), MATCH(team_lookup!$C167,INDIRECT($D$5),0),
MATCH("*" &amp; J$3 &amp; "*",INDIRECT($D$6),0)+J$150), 0)</f>
        <v>0</v>
      </c>
      <c r="K167" s="139">
        <f ca="1">IFERROR(INDEX(INDIRECT($D$4), MATCH(team_lookup!$C167,INDIRECT($D$5),0),
MATCH("*" &amp; K$3 &amp; "*",INDIRECT($D$6),0)+K$150), 0)</f>
        <v>0</v>
      </c>
      <c r="L167" s="139">
        <f ca="1">IFERROR(INDEX(INDIRECT($D$4), MATCH(team_lookup!$C167,INDIRECT($D$5),0),
MATCH("*" &amp; L$3 &amp; "*",INDIRECT($D$6),0)+L$150), 0)</f>
        <v>0</v>
      </c>
      <c r="M167" s="139">
        <f ca="1">IFERROR(INDEX(INDIRECT($D$4), MATCH(team_lookup!$C167,INDIRECT($D$5),0),
MATCH("*" &amp; M$3 &amp; "*",INDIRECT($D$6),0)+M$150), 0)</f>
        <v>0</v>
      </c>
      <c r="N167" s="139">
        <f ca="1">IFERROR(INDEX(INDIRECT($D$4), MATCH(team_lookup!$C167,INDIRECT($D$5),0),
MATCH("*" &amp; N$3 &amp; "*",INDIRECT($D$6),0)+N$150), 0)</f>
        <v>0</v>
      </c>
      <c r="O167" s="139">
        <f ca="1">IFERROR(INDEX(INDIRECT($D$4), MATCH(team_lookup!$C167,INDIRECT($D$5),0),
MATCH("*" &amp; O$3 &amp; "*",INDIRECT($D$6),0)+O$150), 0)</f>
        <v>0</v>
      </c>
      <c r="P167" s="139">
        <f ca="1">IFERROR(INDEX(INDIRECT($D$4), MATCH(team_lookup!$C167,INDIRECT($D$5),0),
MATCH("*" &amp; P$3 &amp; "*",INDIRECT($D$6),0)+P$150), 0)</f>
        <v>0</v>
      </c>
      <c r="Q167" s="139">
        <f ca="1">IFERROR(INDEX(INDIRECT($D$4), MATCH(team_lookup!$C167,INDIRECT($D$5),0),
MATCH("*" &amp; Q$3 &amp; "*",INDIRECT($D$6),0)+Q$150), 0)</f>
        <v>0</v>
      </c>
      <c r="R167" s="139">
        <f ca="1">IFERROR(INDEX(INDIRECT($D$4), MATCH(team_lookup!$C167,INDIRECT($D$5),0),
MATCH("*" &amp; R$3 &amp; "*",INDIRECT($D$6),0)+R$150), 0)</f>
        <v>0</v>
      </c>
      <c r="S167" s="139">
        <f ca="1">IFERROR(INDEX(INDIRECT($D$4), MATCH(team_lookup!$C167,INDIRECT($D$5),0),
MATCH("*" &amp; S$3 &amp; "*",INDIRECT($D$6),0)+S$150), 0)</f>
        <v>0</v>
      </c>
      <c r="T167" s="139">
        <f ca="1">IFERROR(INDEX(INDIRECT($D$4), MATCH(team_lookup!$C167,INDIRECT($D$5),0),
MATCH("*" &amp; T$3 &amp; "*",INDIRECT($D$6),0)+T$150), 0)</f>
        <v>0</v>
      </c>
    </row>
    <row r="168" spans="1:20" hidden="1">
      <c r="A168"/>
      <c r="C168" s="6" t="s">
        <v>19</v>
      </c>
      <c r="D168" s="167" t="s">
        <v>266</v>
      </c>
      <c r="E168" s="139">
        <f ca="1">IFERROR(INDEX(INDIRECT($D$4), MATCH(team_lookup!$C168,INDIRECT($D$5),0),
MATCH("*" &amp; E$3 &amp; "*",INDIRECT($D$6),0)+E$150), 0)</f>
        <v>0</v>
      </c>
      <c r="F168" s="139">
        <f ca="1">IFERROR(INDEX(INDIRECT($D$4), MATCH(team_lookup!$C168,INDIRECT($D$5),0),
MATCH("*" &amp; F$3 &amp; "*",INDIRECT($D$6),0)+F$150), 0)</f>
        <v>0</v>
      </c>
      <c r="G168" s="139">
        <f ca="1">IFERROR(INDEX(INDIRECT($D$4), MATCH(team_lookup!$C168,INDIRECT($D$5),0),
MATCH("*" &amp; G$3 &amp; "*",INDIRECT($D$6),0)+G$150), 0)</f>
        <v>0</v>
      </c>
      <c r="H168" s="139">
        <f ca="1">IFERROR(INDEX(INDIRECT($D$4), MATCH(team_lookup!$C168,INDIRECT($D$5),0),
MATCH("*" &amp; H$3 &amp; "*",INDIRECT($D$6),0)+H$150), 0)</f>
        <v>0</v>
      </c>
      <c r="I168" s="139">
        <f ca="1">IFERROR(INDEX(INDIRECT($D$4), MATCH(team_lookup!$C168,INDIRECT($D$5),0),
MATCH("*" &amp; I$3 &amp; "*",INDIRECT($D$6),0)+I$150), 0)</f>
        <v>0</v>
      </c>
      <c r="J168" s="139">
        <f ca="1">IFERROR(INDEX(INDIRECT($D$4), MATCH(team_lookup!$C168,INDIRECT($D$5),0),
MATCH("*" &amp; J$3 &amp; "*",INDIRECT($D$6),0)+J$150), 0)</f>
        <v>0</v>
      </c>
      <c r="K168" s="139">
        <f ca="1">IFERROR(INDEX(INDIRECT($D$4), MATCH(team_lookup!$C168,INDIRECT($D$5),0),
MATCH("*" &amp; K$3 &amp; "*",INDIRECT($D$6),0)+K$150), 0)</f>
        <v>0</v>
      </c>
      <c r="L168" s="139">
        <f ca="1">IFERROR(INDEX(INDIRECT($D$4), MATCH(team_lookup!$C168,INDIRECT($D$5),0),
MATCH("*" &amp; L$3 &amp; "*",INDIRECT($D$6),0)+L$150), 0)</f>
        <v>0</v>
      </c>
      <c r="M168" s="139">
        <f ca="1">IFERROR(INDEX(INDIRECT($D$4), MATCH(team_lookup!$C168,INDIRECT($D$5),0),
MATCH("*" &amp; M$3 &amp; "*",INDIRECT($D$6),0)+M$150), 0)</f>
        <v>0</v>
      </c>
      <c r="N168" s="139">
        <f ca="1">IFERROR(INDEX(INDIRECT($D$4), MATCH(team_lookup!$C168,INDIRECT($D$5),0),
MATCH("*" &amp; N$3 &amp; "*",INDIRECT($D$6),0)+N$150), 0)</f>
        <v>0</v>
      </c>
      <c r="O168" s="139">
        <f ca="1">IFERROR(INDEX(INDIRECT($D$4), MATCH(team_lookup!$C168,INDIRECT($D$5),0),
MATCH("*" &amp; O$3 &amp; "*",INDIRECT($D$6),0)+O$150), 0)</f>
        <v>0</v>
      </c>
      <c r="P168" s="139">
        <f ca="1">IFERROR(INDEX(INDIRECT($D$4), MATCH(team_lookup!$C168,INDIRECT($D$5),0),
MATCH("*" &amp; P$3 &amp; "*",INDIRECT($D$6),0)+P$150), 0)</f>
        <v>0</v>
      </c>
      <c r="Q168" s="139">
        <f ca="1">IFERROR(INDEX(INDIRECT($D$4), MATCH(team_lookup!$C168,INDIRECT($D$5),0),
MATCH("*" &amp; Q$3 &amp; "*",INDIRECT($D$6),0)+Q$150), 0)</f>
        <v>0</v>
      </c>
      <c r="R168" s="139">
        <f ca="1">IFERROR(INDEX(INDIRECT($D$4), MATCH(team_lookup!$C168,INDIRECT($D$5),0),
MATCH("*" &amp; R$3 &amp; "*",INDIRECT($D$6),0)+R$150), 0)</f>
        <v>0</v>
      </c>
      <c r="S168" s="139">
        <f ca="1">IFERROR(INDEX(INDIRECT($D$4), MATCH(team_lookup!$C168,INDIRECT($D$5),0),
MATCH("*" &amp; S$3 &amp; "*",INDIRECT($D$6),0)+S$150), 0)</f>
        <v>0</v>
      </c>
      <c r="T168" s="139">
        <f ca="1">IFERROR(INDEX(INDIRECT($D$4), MATCH(team_lookup!$C168,INDIRECT($D$5),0),
MATCH("*" &amp; T$3 &amp; "*",INDIRECT($D$6),0)+T$150), 0)</f>
        <v>0</v>
      </c>
    </row>
    <row r="169" spans="1:20" hidden="1">
      <c r="A169"/>
      <c r="C169" s="6" t="s">
        <v>262</v>
      </c>
      <c r="D169" s="167" t="s">
        <v>266</v>
      </c>
      <c r="E169" s="139">
        <f ca="1">IFERROR(INDEX(INDIRECT($D$4), MATCH(team_lookup!$C169,INDIRECT($D$5),0),
MATCH("*" &amp; E$3 &amp; "*",INDIRECT($D$6),0)+E$150), 0)</f>
        <v>0</v>
      </c>
      <c r="F169" s="139">
        <f ca="1">IFERROR(INDEX(INDIRECT($D$4), MATCH(team_lookup!$C169,INDIRECT($D$5),0),
MATCH("*" &amp; F$3 &amp; "*",INDIRECT($D$6),0)+F$150), 0)</f>
        <v>0</v>
      </c>
      <c r="G169" s="139">
        <f ca="1">IFERROR(INDEX(INDIRECT($D$4), MATCH(team_lookup!$C169,INDIRECT($D$5),0),
MATCH("*" &amp; G$3 &amp; "*",INDIRECT($D$6),0)+G$150), 0)</f>
        <v>0</v>
      </c>
      <c r="H169" s="139">
        <f ca="1">IFERROR(INDEX(INDIRECT($D$4), MATCH(team_lookup!$C169,INDIRECT($D$5),0),
MATCH("*" &amp; H$3 &amp; "*",INDIRECT($D$6),0)+H$150), 0)</f>
        <v>0</v>
      </c>
      <c r="I169" s="139">
        <f ca="1">IFERROR(INDEX(INDIRECT($D$4), MATCH(team_lookup!$C169,INDIRECT($D$5),0),
MATCH("*" &amp; I$3 &amp; "*",INDIRECT($D$6),0)+I$150), 0)</f>
        <v>0</v>
      </c>
      <c r="J169" s="139">
        <f ca="1">IFERROR(INDEX(INDIRECT($D$4), MATCH(team_lookup!$C169,INDIRECT($D$5),0),
MATCH("*" &amp; J$3 &amp; "*",INDIRECT($D$6),0)+J$150), 0)</f>
        <v>0</v>
      </c>
      <c r="K169" s="139">
        <f ca="1">IFERROR(INDEX(INDIRECT($D$4), MATCH(team_lookup!$C169,INDIRECT($D$5),0),
MATCH("*" &amp; K$3 &amp; "*",INDIRECT($D$6),0)+K$150), 0)</f>
        <v>0</v>
      </c>
      <c r="L169" s="139">
        <f ca="1">IFERROR(INDEX(INDIRECT($D$4), MATCH(team_lookup!$C169,INDIRECT($D$5),0),
MATCH("*" &amp; L$3 &amp; "*",INDIRECT($D$6),0)+L$150), 0)</f>
        <v>0</v>
      </c>
      <c r="M169" s="139">
        <f ca="1">IFERROR(INDEX(INDIRECT($D$4), MATCH(team_lookup!$C169,INDIRECT($D$5),0),
MATCH("*" &amp; M$3 &amp; "*",INDIRECT($D$6),0)+M$150), 0)</f>
        <v>0</v>
      </c>
      <c r="N169" s="139">
        <f ca="1">IFERROR(INDEX(INDIRECT($D$4), MATCH(team_lookup!$C169,INDIRECT($D$5),0),
MATCH("*" &amp; N$3 &amp; "*",INDIRECT($D$6),0)+N$150), 0)</f>
        <v>0</v>
      </c>
      <c r="O169" s="139">
        <f ca="1">IFERROR(INDEX(INDIRECT($D$4), MATCH(team_lookup!$C169,INDIRECT($D$5),0),
MATCH("*" &amp; O$3 &amp; "*",INDIRECT($D$6),0)+O$150), 0)</f>
        <v>0</v>
      </c>
      <c r="P169" s="139">
        <f ca="1">IFERROR(INDEX(INDIRECT($D$4), MATCH(team_lookup!$C169,INDIRECT($D$5),0),
MATCH("*" &amp; P$3 &amp; "*",INDIRECT($D$6),0)+P$150), 0)</f>
        <v>0</v>
      </c>
      <c r="Q169" s="139">
        <f ca="1">IFERROR(INDEX(INDIRECT($D$4), MATCH(team_lookup!$C169,INDIRECT($D$5),0),
MATCH("*" &amp; Q$3 &amp; "*",INDIRECT($D$6),0)+Q$150), 0)</f>
        <v>0</v>
      </c>
      <c r="R169" s="139">
        <f ca="1">IFERROR(INDEX(INDIRECT($D$4), MATCH(team_lookup!$C169,INDIRECT($D$5),0),
MATCH("*" &amp; R$3 &amp; "*",INDIRECT($D$6),0)+R$150), 0)</f>
        <v>0</v>
      </c>
      <c r="S169" s="139">
        <f ca="1">IFERROR(INDEX(INDIRECT($D$4), MATCH(team_lookup!$C169,INDIRECT($D$5),0),
MATCH("*" &amp; S$3 &amp; "*",INDIRECT($D$6),0)+S$150), 0)</f>
        <v>0</v>
      </c>
      <c r="T169" s="139">
        <f ca="1">IFERROR(INDEX(INDIRECT($D$4), MATCH(team_lookup!$C169,INDIRECT($D$5),0),
MATCH("*" &amp; T$3 &amp; "*",INDIRECT($D$6),0)+T$150), 0)</f>
        <v>0</v>
      </c>
    </row>
    <row r="170" spans="1:20" hidden="1">
      <c r="A170"/>
      <c r="C170" s="6" t="s">
        <v>20</v>
      </c>
      <c r="D170" s="167" t="s">
        <v>266</v>
      </c>
      <c r="E170" s="139">
        <f ca="1">IFERROR(INDEX(INDIRECT($D$4), MATCH(team_lookup!$C170,INDIRECT($D$5),0),
MATCH("*" &amp; E$3 &amp; "*",INDIRECT($D$6),0)+E$150), 0)</f>
        <v>0</v>
      </c>
      <c r="F170" s="139">
        <f ca="1">IFERROR(INDEX(INDIRECT($D$4), MATCH(team_lookup!$C170,INDIRECT($D$5),0),
MATCH("*" &amp; F$3 &amp; "*",INDIRECT($D$6),0)+F$150), 0)</f>
        <v>0</v>
      </c>
      <c r="G170" s="139">
        <f ca="1">IFERROR(INDEX(INDIRECT($D$4), MATCH(team_lookup!$C170,INDIRECT($D$5),0),
MATCH("*" &amp; G$3 &amp; "*",INDIRECT($D$6),0)+G$150), 0)</f>
        <v>0</v>
      </c>
      <c r="H170" s="139">
        <f ca="1">IFERROR(INDEX(INDIRECT($D$4), MATCH(team_lookup!$C170,INDIRECT($D$5),0),
MATCH("*" &amp; H$3 &amp; "*",INDIRECT($D$6),0)+H$150), 0)</f>
        <v>0</v>
      </c>
      <c r="I170" s="139">
        <f ca="1">IFERROR(INDEX(INDIRECT($D$4), MATCH(team_lookup!$C170,INDIRECT($D$5),0),
MATCH("*" &amp; I$3 &amp; "*",INDIRECT($D$6),0)+I$150), 0)</f>
        <v>0</v>
      </c>
      <c r="J170" s="139">
        <f ca="1">IFERROR(INDEX(INDIRECT($D$4), MATCH(team_lookup!$C170,INDIRECT($D$5),0),
MATCH("*" &amp; J$3 &amp; "*",INDIRECT($D$6),0)+J$150), 0)</f>
        <v>0</v>
      </c>
      <c r="K170" s="139">
        <f ca="1">IFERROR(INDEX(INDIRECT($D$4), MATCH(team_lookup!$C170,INDIRECT($D$5),0),
MATCH("*" &amp; K$3 &amp; "*",INDIRECT($D$6),0)+K$150), 0)</f>
        <v>0</v>
      </c>
      <c r="L170" s="139">
        <f ca="1">IFERROR(INDEX(INDIRECT($D$4), MATCH(team_lookup!$C170,INDIRECT($D$5),0),
MATCH("*" &amp; L$3 &amp; "*",INDIRECT($D$6),0)+L$150), 0)</f>
        <v>0</v>
      </c>
      <c r="M170" s="139">
        <f ca="1">IFERROR(INDEX(INDIRECT($D$4), MATCH(team_lookup!$C170,INDIRECT($D$5),0),
MATCH("*" &amp; M$3 &amp; "*",INDIRECT($D$6),0)+M$150), 0)</f>
        <v>0</v>
      </c>
      <c r="N170" s="139">
        <f ca="1">IFERROR(INDEX(INDIRECT($D$4), MATCH(team_lookup!$C170,INDIRECT($D$5),0),
MATCH("*" &amp; N$3 &amp; "*",INDIRECT($D$6),0)+N$150), 0)</f>
        <v>0</v>
      </c>
      <c r="O170" s="139">
        <f ca="1">IFERROR(INDEX(INDIRECT($D$4), MATCH(team_lookup!$C170,INDIRECT($D$5),0),
MATCH("*" &amp; O$3 &amp; "*",INDIRECT($D$6),0)+O$150), 0)</f>
        <v>0</v>
      </c>
      <c r="P170" s="139">
        <f ca="1">IFERROR(INDEX(INDIRECT($D$4), MATCH(team_lookup!$C170,INDIRECT($D$5),0),
MATCH("*" &amp; P$3 &amp; "*",INDIRECT($D$6),0)+P$150), 0)</f>
        <v>0</v>
      </c>
      <c r="Q170" s="139">
        <f ca="1">IFERROR(INDEX(INDIRECT($D$4), MATCH(team_lookup!$C170,INDIRECT($D$5),0),
MATCH("*" &amp; Q$3 &amp; "*",INDIRECT($D$6),0)+Q$150), 0)</f>
        <v>0</v>
      </c>
      <c r="R170" s="139">
        <f ca="1">IFERROR(INDEX(INDIRECT($D$4), MATCH(team_lookup!$C170,INDIRECT($D$5),0),
MATCH("*" &amp; R$3 &amp; "*",INDIRECT($D$6),0)+R$150), 0)</f>
        <v>0</v>
      </c>
      <c r="S170" s="139">
        <f ca="1">IFERROR(INDEX(INDIRECT($D$4), MATCH(team_lookup!$C170,INDIRECT($D$5),0),
MATCH("*" &amp; S$3 &amp; "*",INDIRECT($D$6),0)+S$150), 0)</f>
        <v>0</v>
      </c>
      <c r="T170" s="139">
        <f ca="1">IFERROR(INDEX(INDIRECT($D$4), MATCH(team_lookup!$C170,INDIRECT($D$5),0),
MATCH("*" &amp; T$3 &amp; "*",INDIRECT($D$6),0)+T$150), 0)</f>
        <v>0</v>
      </c>
    </row>
    <row r="171" spans="1:20" hidden="1">
      <c r="A171"/>
      <c r="C171" s="6" t="s">
        <v>113</v>
      </c>
      <c r="D171" s="167" t="s">
        <v>266</v>
      </c>
      <c r="E171" s="139">
        <f ca="1">IFERROR(INDEX(INDIRECT($D$4), MATCH(team_lookup!$C171,INDIRECT($D$5),0),
MATCH("*" &amp; E$3 &amp; "*",INDIRECT($D$6),0)+E$150), 0)</f>
        <v>0</v>
      </c>
      <c r="F171" s="139">
        <f ca="1">IFERROR(INDEX(INDIRECT($D$4), MATCH(team_lookup!$C171,INDIRECT($D$5),0),
MATCH("*" &amp; F$3 &amp; "*",INDIRECT($D$6),0)+F$150), 0)</f>
        <v>0</v>
      </c>
      <c r="G171" s="139">
        <f ca="1">IFERROR(INDEX(INDIRECT($D$4), MATCH(team_lookup!$C171,INDIRECT($D$5),0),
MATCH("*" &amp; G$3 &amp; "*",INDIRECT($D$6),0)+G$150), 0)</f>
        <v>0</v>
      </c>
      <c r="H171" s="139">
        <f ca="1">IFERROR(INDEX(INDIRECT($D$4), MATCH(team_lookup!$C171,INDIRECT($D$5),0),
MATCH("*" &amp; H$3 &amp; "*",INDIRECT($D$6),0)+H$150), 0)</f>
        <v>0</v>
      </c>
      <c r="I171" s="139">
        <f ca="1">IFERROR(INDEX(INDIRECT($D$4), MATCH(team_lookup!$C171,INDIRECT($D$5),0),
MATCH("*" &amp; I$3 &amp; "*",INDIRECT($D$6),0)+I$150), 0)</f>
        <v>0</v>
      </c>
      <c r="J171" s="139">
        <f ca="1">IFERROR(INDEX(INDIRECT($D$4), MATCH(team_lookup!$C171,INDIRECT($D$5),0),
MATCH("*" &amp; J$3 &amp; "*",INDIRECT($D$6),0)+J$150), 0)</f>
        <v>0</v>
      </c>
      <c r="K171" s="139">
        <f ca="1">IFERROR(INDEX(INDIRECT($D$4), MATCH(team_lookup!$C171,INDIRECT($D$5),0),
MATCH("*" &amp; K$3 &amp; "*",INDIRECT($D$6),0)+K$150), 0)</f>
        <v>0</v>
      </c>
      <c r="L171" s="139">
        <f ca="1">IFERROR(INDEX(INDIRECT($D$4), MATCH(team_lookup!$C171,INDIRECT($D$5),0),
MATCH("*" &amp; L$3 &amp; "*",INDIRECT($D$6),0)+L$150), 0)</f>
        <v>0</v>
      </c>
      <c r="M171" s="139">
        <f ca="1">IFERROR(INDEX(INDIRECT($D$4), MATCH(team_lookup!$C171,INDIRECT($D$5),0),
MATCH("*" &amp; M$3 &amp; "*",INDIRECT($D$6),0)+M$150), 0)</f>
        <v>0</v>
      </c>
      <c r="N171" s="139">
        <f ca="1">IFERROR(INDEX(INDIRECT($D$4), MATCH(team_lookup!$C171,INDIRECT($D$5),0),
MATCH("*" &amp; N$3 &amp; "*",INDIRECT($D$6),0)+N$150), 0)</f>
        <v>0</v>
      </c>
      <c r="O171" s="139">
        <f ca="1">IFERROR(INDEX(INDIRECT($D$4), MATCH(team_lookup!$C171,INDIRECT($D$5),0),
MATCH("*" &amp; O$3 &amp; "*",INDIRECT($D$6),0)+O$150), 0)</f>
        <v>0</v>
      </c>
      <c r="P171" s="139">
        <f ca="1">IFERROR(INDEX(INDIRECT($D$4), MATCH(team_lookup!$C171,INDIRECT($D$5),0),
MATCH("*" &amp; P$3 &amp; "*",INDIRECT($D$6),0)+P$150), 0)</f>
        <v>0</v>
      </c>
      <c r="Q171" s="139">
        <f ca="1">IFERROR(INDEX(INDIRECT($D$4), MATCH(team_lookup!$C171,INDIRECT($D$5),0),
MATCH("*" &amp; Q$3 &amp; "*",INDIRECT($D$6),0)+Q$150), 0)</f>
        <v>0</v>
      </c>
      <c r="R171" s="139">
        <f ca="1">IFERROR(INDEX(INDIRECT($D$4), MATCH(team_lookup!$C171,INDIRECT($D$5),0),
MATCH("*" &amp; R$3 &amp; "*",INDIRECT($D$6),0)+R$150), 0)</f>
        <v>0</v>
      </c>
      <c r="S171" s="139">
        <f ca="1">IFERROR(INDEX(INDIRECT($D$4), MATCH(team_lookup!$C171,INDIRECT($D$5),0),
MATCH("*" &amp; S$3 &amp; "*",INDIRECT($D$6),0)+S$150), 0)</f>
        <v>0</v>
      </c>
      <c r="T171" s="139">
        <f ca="1">IFERROR(INDEX(INDIRECT($D$4), MATCH(team_lookup!$C171,INDIRECT($D$5),0),
MATCH("*" &amp; T$3 &amp; "*",INDIRECT($D$6),0)+T$150), 0)</f>
        <v>0</v>
      </c>
    </row>
    <row r="172" spans="1:20" hidden="1">
      <c r="A172"/>
      <c r="C172" s="6" t="s">
        <v>21</v>
      </c>
      <c r="D172" s="167" t="s">
        <v>266</v>
      </c>
      <c r="E172" s="139">
        <f ca="1">IFERROR(INDEX(INDIRECT($D$4), MATCH(team_lookup!$C172,INDIRECT($D$5),0),
MATCH("*" &amp; E$3 &amp; "*",INDIRECT($D$6),0)+E$150), 0)</f>
        <v>0</v>
      </c>
      <c r="F172" s="139">
        <f ca="1">IFERROR(INDEX(INDIRECT($D$4), MATCH(team_lookup!$C172,INDIRECT($D$5),0),
MATCH("*" &amp; F$3 &amp; "*",INDIRECT($D$6),0)+F$150), 0)</f>
        <v>0</v>
      </c>
      <c r="G172" s="139">
        <f ca="1">IFERROR(INDEX(INDIRECT($D$4), MATCH(team_lookup!$C172,INDIRECT($D$5),0),
MATCH("*" &amp; G$3 &amp; "*",INDIRECT($D$6),0)+G$150), 0)</f>
        <v>0</v>
      </c>
      <c r="H172" s="139">
        <f ca="1">IFERROR(INDEX(INDIRECT($D$4), MATCH(team_lookup!$C172,INDIRECT($D$5),0),
MATCH("*" &amp; H$3 &amp; "*",INDIRECT($D$6),0)+H$150), 0)</f>
        <v>0</v>
      </c>
      <c r="I172" s="139">
        <f ca="1">IFERROR(INDEX(INDIRECT($D$4), MATCH(team_lookup!$C172,INDIRECT($D$5),0),
MATCH("*" &amp; I$3 &amp; "*",INDIRECT($D$6),0)+I$150), 0)</f>
        <v>0</v>
      </c>
      <c r="J172" s="139">
        <f ca="1">IFERROR(INDEX(INDIRECT($D$4), MATCH(team_lookup!$C172,INDIRECT($D$5),0),
MATCH("*" &amp; J$3 &amp; "*",INDIRECT($D$6),0)+J$150), 0)</f>
        <v>0</v>
      </c>
      <c r="K172" s="139">
        <f ca="1">IFERROR(INDEX(INDIRECT($D$4), MATCH(team_lookup!$C172,INDIRECT($D$5),0),
MATCH("*" &amp; K$3 &amp; "*",INDIRECT($D$6),0)+K$150), 0)</f>
        <v>0</v>
      </c>
      <c r="L172" s="139">
        <f ca="1">IFERROR(INDEX(INDIRECT($D$4), MATCH(team_lookup!$C172,INDIRECT($D$5),0),
MATCH("*" &amp; L$3 &amp; "*",INDIRECT($D$6),0)+L$150), 0)</f>
        <v>0</v>
      </c>
      <c r="M172" s="139">
        <f ca="1">IFERROR(INDEX(INDIRECT($D$4), MATCH(team_lookup!$C172,INDIRECT($D$5),0),
MATCH("*" &amp; M$3 &amp; "*",INDIRECT($D$6),0)+M$150), 0)</f>
        <v>0</v>
      </c>
      <c r="N172" s="139">
        <f ca="1">IFERROR(INDEX(INDIRECT($D$4), MATCH(team_lookup!$C172,INDIRECT($D$5),0),
MATCH("*" &amp; N$3 &amp; "*",INDIRECT($D$6),0)+N$150), 0)</f>
        <v>0</v>
      </c>
      <c r="O172" s="139">
        <f ca="1">IFERROR(INDEX(INDIRECT($D$4), MATCH(team_lookup!$C172,INDIRECT($D$5),0),
MATCH("*" &amp; O$3 &amp; "*",INDIRECT($D$6),0)+O$150), 0)</f>
        <v>0</v>
      </c>
      <c r="P172" s="139">
        <f ca="1">IFERROR(INDEX(INDIRECT($D$4), MATCH(team_lookup!$C172,INDIRECT($D$5),0),
MATCH("*" &amp; P$3 &amp; "*",INDIRECT($D$6),0)+P$150), 0)</f>
        <v>0</v>
      </c>
      <c r="Q172" s="139">
        <f ca="1">IFERROR(INDEX(INDIRECT($D$4), MATCH(team_lookup!$C172,INDIRECT($D$5),0),
MATCH("*" &amp; Q$3 &amp; "*",INDIRECT($D$6),0)+Q$150), 0)</f>
        <v>0</v>
      </c>
      <c r="R172" s="139">
        <f ca="1">IFERROR(INDEX(INDIRECT($D$4), MATCH(team_lookup!$C172,INDIRECT($D$5),0),
MATCH("*" &amp; R$3 &amp; "*",INDIRECT($D$6),0)+R$150), 0)</f>
        <v>0</v>
      </c>
      <c r="S172" s="139">
        <f ca="1">IFERROR(INDEX(INDIRECT($D$4), MATCH(team_lookup!$C172,INDIRECT($D$5),0),
MATCH("*" &amp; S$3 &amp; "*",INDIRECT($D$6),0)+S$150), 0)</f>
        <v>0</v>
      </c>
      <c r="T172" s="139">
        <f ca="1">IFERROR(INDEX(INDIRECT($D$4), MATCH(team_lookup!$C172,INDIRECT($D$5),0),
MATCH("*" &amp; T$3 &amp; "*",INDIRECT($D$6),0)+T$150), 0)</f>
        <v>0</v>
      </c>
    </row>
    <row r="173" spans="1:20" hidden="1">
      <c r="A173"/>
      <c r="C173" s="6" t="s">
        <v>22</v>
      </c>
      <c r="D173" s="167" t="s">
        <v>266</v>
      </c>
      <c r="E173" s="139">
        <f ca="1">IFERROR(INDEX(INDIRECT($D$4), MATCH(team_lookup!$C173,INDIRECT($D$5),0),
MATCH("*" &amp; E$3 &amp; "*",INDIRECT($D$6),0)+E$150), 0)</f>
        <v>0</v>
      </c>
      <c r="F173" s="139">
        <f ca="1">IFERROR(INDEX(INDIRECT($D$4), MATCH(team_lookup!$C173,INDIRECT($D$5),0),
MATCH("*" &amp; F$3 &amp; "*",INDIRECT($D$6),0)+F$150), 0)</f>
        <v>0</v>
      </c>
      <c r="G173" s="139">
        <f ca="1">IFERROR(INDEX(INDIRECT($D$4), MATCH(team_lookup!$C173,INDIRECT($D$5),0),
MATCH("*" &amp; G$3 &amp; "*",INDIRECT($D$6),0)+G$150), 0)</f>
        <v>0</v>
      </c>
      <c r="H173" s="139">
        <f ca="1">IFERROR(INDEX(INDIRECT($D$4), MATCH(team_lookup!$C173,INDIRECT($D$5),0),
MATCH("*" &amp; H$3 &amp; "*",INDIRECT($D$6),0)+H$150), 0)</f>
        <v>0</v>
      </c>
      <c r="I173" s="139">
        <f ca="1">IFERROR(INDEX(INDIRECT($D$4), MATCH(team_lookup!$C173,INDIRECT($D$5),0),
MATCH("*" &amp; I$3 &amp; "*",INDIRECT($D$6),0)+I$150), 0)</f>
        <v>0</v>
      </c>
      <c r="J173" s="139">
        <f ca="1">IFERROR(INDEX(INDIRECT($D$4), MATCH(team_lookup!$C173,INDIRECT($D$5),0),
MATCH("*" &amp; J$3 &amp; "*",INDIRECT($D$6),0)+J$150), 0)</f>
        <v>0</v>
      </c>
      <c r="K173" s="139">
        <f ca="1">IFERROR(INDEX(INDIRECT($D$4), MATCH(team_lookup!$C173,INDIRECT($D$5),0),
MATCH("*" &amp; K$3 &amp; "*",INDIRECT($D$6),0)+K$150), 0)</f>
        <v>0</v>
      </c>
      <c r="L173" s="139">
        <f ca="1">IFERROR(INDEX(INDIRECT($D$4), MATCH(team_lookup!$C173,INDIRECT($D$5),0),
MATCH("*" &amp; L$3 &amp; "*",INDIRECT($D$6),0)+L$150), 0)</f>
        <v>0</v>
      </c>
      <c r="M173" s="139">
        <f ca="1">IFERROR(INDEX(INDIRECT($D$4), MATCH(team_lookup!$C173,INDIRECT($D$5),0),
MATCH("*" &amp; M$3 &amp; "*",INDIRECT($D$6),0)+M$150), 0)</f>
        <v>0</v>
      </c>
      <c r="N173" s="139">
        <f ca="1">IFERROR(INDEX(INDIRECT($D$4), MATCH(team_lookup!$C173,INDIRECT($D$5),0),
MATCH("*" &amp; N$3 &amp; "*",INDIRECT($D$6),0)+N$150), 0)</f>
        <v>0</v>
      </c>
      <c r="O173" s="139">
        <f ca="1">IFERROR(INDEX(INDIRECT($D$4), MATCH(team_lookup!$C173,INDIRECT($D$5),0),
MATCH("*" &amp; O$3 &amp; "*",INDIRECT($D$6),0)+O$150), 0)</f>
        <v>0</v>
      </c>
      <c r="P173" s="139">
        <f ca="1">IFERROR(INDEX(INDIRECT($D$4), MATCH(team_lookup!$C173,INDIRECT($D$5),0),
MATCH("*" &amp; P$3 &amp; "*",INDIRECT($D$6),0)+P$150), 0)</f>
        <v>0</v>
      </c>
      <c r="Q173" s="139">
        <f ca="1">IFERROR(INDEX(INDIRECT($D$4), MATCH(team_lookup!$C173,INDIRECT($D$5),0),
MATCH("*" &amp; Q$3 &amp; "*",INDIRECT($D$6),0)+Q$150), 0)</f>
        <v>0</v>
      </c>
      <c r="R173" s="139">
        <f ca="1">IFERROR(INDEX(INDIRECT($D$4), MATCH(team_lookup!$C173,INDIRECT($D$5),0),
MATCH("*" &amp; R$3 &amp; "*",INDIRECT($D$6),0)+R$150), 0)</f>
        <v>0</v>
      </c>
      <c r="S173" s="139">
        <f ca="1">IFERROR(INDEX(INDIRECT($D$4), MATCH(team_lookup!$C173,INDIRECT($D$5),0),
MATCH("*" &amp; S$3 &amp; "*",INDIRECT($D$6),0)+S$150), 0)</f>
        <v>0</v>
      </c>
      <c r="T173" s="139">
        <f ca="1">IFERROR(INDEX(INDIRECT($D$4), MATCH(team_lookup!$C173,INDIRECT($D$5),0),
MATCH("*" &amp; T$3 &amp; "*",INDIRECT($D$6),0)+T$150), 0)</f>
        <v>0</v>
      </c>
    </row>
    <row r="174" spans="1:20" hidden="1">
      <c r="A174"/>
      <c r="C174" s="6" t="s">
        <v>25</v>
      </c>
      <c r="D174" s="167" t="s">
        <v>266</v>
      </c>
      <c r="E174" s="139">
        <f ca="1">IFERROR(INDEX(INDIRECT($D$4), MATCH(team_lookup!$C174,INDIRECT($D$5),0),
MATCH("*" &amp; E$3 &amp; "*",INDIRECT($D$6),0)+E$150), 0)</f>
        <v>0</v>
      </c>
      <c r="F174" s="139">
        <f ca="1">IFERROR(INDEX(INDIRECT($D$4), MATCH(team_lookup!$C174,INDIRECT($D$5),0),
MATCH("*" &amp; F$3 &amp; "*",INDIRECT($D$6),0)+F$150), 0)</f>
        <v>0</v>
      </c>
      <c r="G174" s="139">
        <f ca="1">IFERROR(INDEX(INDIRECT($D$4), MATCH(team_lookup!$C174,INDIRECT($D$5),0),
MATCH("*" &amp; G$3 &amp; "*",INDIRECT($D$6),0)+G$150), 0)</f>
        <v>0</v>
      </c>
      <c r="H174" s="139">
        <f ca="1">IFERROR(INDEX(INDIRECT($D$4), MATCH(team_lookup!$C174,INDIRECT($D$5),0),
MATCH("*" &amp; H$3 &amp; "*",INDIRECT($D$6),0)+H$150), 0)</f>
        <v>0</v>
      </c>
      <c r="I174" s="139">
        <f ca="1">IFERROR(INDEX(INDIRECT($D$4), MATCH(team_lookup!$C174,INDIRECT($D$5),0),
MATCH("*" &amp; I$3 &amp; "*",INDIRECT($D$6),0)+I$150), 0)</f>
        <v>0</v>
      </c>
      <c r="J174" s="139">
        <f ca="1">IFERROR(INDEX(INDIRECT($D$4), MATCH(team_lookup!$C174,INDIRECT($D$5),0),
MATCH("*" &amp; J$3 &amp; "*",INDIRECT($D$6),0)+J$150), 0)</f>
        <v>0</v>
      </c>
      <c r="K174" s="139">
        <f ca="1">IFERROR(INDEX(INDIRECT($D$4), MATCH(team_lookup!$C174,INDIRECT($D$5),0),
MATCH("*" &amp; K$3 &amp; "*",INDIRECT($D$6),0)+K$150), 0)</f>
        <v>0</v>
      </c>
      <c r="L174" s="139">
        <f ca="1">IFERROR(INDEX(INDIRECT($D$4), MATCH(team_lookup!$C174,INDIRECT($D$5),0),
MATCH("*" &amp; L$3 &amp; "*",INDIRECT($D$6),0)+L$150), 0)</f>
        <v>0</v>
      </c>
      <c r="M174" s="139">
        <f ca="1">IFERROR(INDEX(INDIRECT($D$4), MATCH(team_lookup!$C174,INDIRECT($D$5),0),
MATCH("*" &amp; M$3 &amp; "*",INDIRECT($D$6),0)+M$150), 0)</f>
        <v>0</v>
      </c>
      <c r="N174" s="139">
        <f ca="1">IFERROR(INDEX(INDIRECT($D$4), MATCH(team_lookup!$C174,INDIRECT($D$5),0),
MATCH("*" &amp; N$3 &amp; "*",INDIRECT($D$6),0)+N$150), 0)</f>
        <v>0</v>
      </c>
      <c r="O174" s="139">
        <f ca="1">IFERROR(INDEX(INDIRECT($D$4), MATCH(team_lookup!$C174,INDIRECT($D$5),0),
MATCH("*" &amp; O$3 &amp; "*",INDIRECT($D$6),0)+O$150), 0)</f>
        <v>0</v>
      </c>
      <c r="P174" s="139">
        <f ca="1">IFERROR(INDEX(INDIRECT($D$4), MATCH(team_lookup!$C174,INDIRECT($D$5),0),
MATCH("*" &amp; P$3 &amp; "*",INDIRECT($D$6),0)+P$150), 0)</f>
        <v>0</v>
      </c>
      <c r="Q174" s="139">
        <f ca="1">IFERROR(INDEX(INDIRECT($D$4), MATCH(team_lookup!$C174,INDIRECT($D$5),0),
MATCH("*" &amp; Q$3 &amp; "*",INDIRECT($D$6),0)+Q$150), 0)</f>
        <v>0</v>
      </c>
      <c r="R174" s="139">
        <f ca="1">IFERROR(INDEX(INDIRECT($D$4), MATCH(team_lookup!$C174,INDIRECT($D$5),0),
MATCH("*" &amp; R$3 &amp; "*",INDIRECT($D$6),0)+R$150), 0)</f>
        <v>0</v>
      </c>
      <c r="S174" s="139">
        <f ca="1">IFERROR(INDEX(INDIRECT($D$4), MATCH(team_lookup!$C174,INDIRECT($D$5),0),
MATCH("*" &amp; S$3 &amp; "*",INDIRECT($D$6),0)+S$150), 0)</f>
        <v>0</v>
      </c>
      <c r="T174" s="139">
        <f ca="1">IFERROR(INDEX(INDIRECT($D$4), MATCH(team_lookup!$C174,INDIRECT($D$5),0),
MATCH("*" &amp; T$3 &amp; "*",INDIRECT($D$6),0)+T$150), 0)</f>
        <v>0</v>
      </c>
    </row>
    <row r="175" spans="1:20" hidden="1">
      <c r="A175"/>
      <c r="C175" s="6" t="s">
        <v>460</v>
      </c>
      <c r="D175" s="167" t="s">
        <v>266</v>
      </c>
      <c r="E175" s="139">
        <f ca="1">IFERROR(INDEX(INDIRECT($D$4), MATCH(team_lookup!$C175,INDIRECT($D$5),0),
MATCH("*" &amp; E$3 &amp; "*",INDIRECT($D$6),0)+E$150), 0)</f>
        <v>0</v>
      </c>
      <c r="F175" s="139">
        <f ca="1">IFERROR(INDEX(INDIRECT($D$4), MATCH(team_lookup!$C175,INDIRECT($D$5),0),
MATCH("*" &amp; F$3 &amp; "*",INDIRECT($D$6),0)+F$150), 0)</f>
        <v>0</v>
      </c>
      <c r="G175" s="139">
        <f ca="1">IFERROR(INDEX(INDIRECT($D$4), MATCH(team_lookup!$C175,INDIRECT($D$5),0),
MATCH("*" &amp; G$3 &amp; "*",INDIRECT($D$6),0)+G$150), 0)</f>
        <v>0</v>
      </c>
      <c r="H175" s="139">
        <f ca="1">IFERROR(INDEX(INDIRECT($D$4), MATCH(team_lookup!$C175,INDIRECT($D$5),0),
MATCH("*" &amp; H$3 &amp; "*",INDIRECT($D$6),0)+H$150), 0)</f>
        <v>0</v>
      </c>
      <c r="I175" s="139">
        <f ca="1">IFERROR(INDEX(INDIRECT($D$4), MATCH(team_lookup!$C175,INDIRECT($D$5),0),
MATCH("*" &amp; I$3 &amp; "*",INDIRECT($D$6),0)+I$150), 0)</f>
        <v>0</v>
      </c>
      <c r="J175" s="139">
        <f ca="1">IFERROR(INDEX(INDIRECT($D$4), MATCH(team_lookup!$C175,INDIRECT($D$5),0),
MATCH("*" &amp; J$3 &amp; "*",INDIRECT($D$6),0)+J$150), 0)</f>
        <v>0</v>
      </c>
      <c r="K175" s="139">
        <f ca="1">IFERROR(INDEX(INDIRECT($D$4), MATCH(team_lookup!$C175,INDIRECT($D$5),0),
MATCH("*" &amp; K$3 &amp; "*",INDIRECT($D$6),0)+K$150), 0)</f>
        <v>0</v>
      </c>
      <c r="L175" s="139">
        <f ca="1">IFERROR(INDEX(INDIRECT($D$4), MATCH(team_lookup!$C175,INDIRECT($D$5),0),
MATCH("*" &amp; L$3 &amp; "*",INDIRECT($D$6),0)+L$150), 0)</f>
        <v>0</v>
      </c>
      <c r="M175" s="139">
        <f ca="1">IFERROR(INDEX(INDIRECT($D$4), MATCH(team_lookup!$C175,INDIRECT($D$5),0),
MATCH("*" &amp; M$3 &amp; "*",INDIRECT($D$6),0)+M$150), 0)</f>
        <v>0</v>
      </c>
      <c r="N175" s="139">
        <f ca="1">IFERROR(INDEX(INDIRECT($D$4), MATCH(team_lookup!$C175,INDIRECT($D$5),0),
MATCH("*" &amp; N$3 &amp; "*",INDIRECT($D$6),0)+N$150), 0)</f>
        <v>0</v>
      </c>
      <c r="O175" s="139">
        <f ca="1">IFERROR(INDEX(INDIRECT($D$4), MATCH(team_lookup!$C175,INDIRECT($D$5),0),
MATCH("*" &amp; O$3 &amp; "*",INDIRECT($D$6),0)+O$150), 0)</f>
        <v>0</v>
      </c>
      <c r="P175" s="139">
        <f ca="1">IFERROR(INDEX(INDIRECT($D$4), MATCH(team_lookup!$C175,INDIRECT($D$5),0),
MATCH("*" &amp; P$3 &amp; "*",INDIRECT($D$6),0)+P$150), 0)</f>
        <v>0</v>
      </c>
      <c r="Q175" s="139">
        <f ca="1">IFERROR(INDEX(INDIRECT($D$4), MATCH(team_lookup!$C175,INDIRECT($D$5),0),
MATCH("*" &amp; Q$3 &amp; "*",INDIRECT($D$6),0)+Q$150), 0)</f>
        <v>0</v>
      </c>
      <c r="R175" s="139">
        <f ca="1">IFERROR(INDEX(INDIRECT($D$4), MATCH(team_lookup!$C175,INDIRECT($D$5),0),
MATCH("*" &amp; R$3 &amp; "*",INDIRECT($D$6),0)+R$150), 0)</f>
        <v>0</v>
      </c>
      <c r="S175" s="139">
        <f ca="1">IFERROR(INDEX(INDIRECT($D$4), MATCH(team_lookup!$C175,INDIRECT($D$5),0),
MATCH("*" &amp; S$3 &amp; "*",INDIRECT($D$6),0)+S$150), 0)</f>
        <v>0</v>
      </c>
      <c r="T175" s="139">
        <f ca="1">IFERROR(INDEX(INDIRECT($D$4), MATCH(team_lookup!$C175,INDIRECT($D$5),0),
MATCH("*" &amp; T$3 &amp; "*",INDIRECT($D$6),0)+T$150), 0)</f>
        <v>0</v>
      </c>
    </row>
    <row r="176" spans="1:20" hidden="1">
      <c r="A176"/>
      <c r="C176" s="6" t="s">
        <v>114</v>
      </c>
      <c r="D176" s="167" t="s">
        <v>266</v>
      </c>
      <c r="E176" s="139">
        <f ca="1">IFERROR(INDEX(INDIRECT($D$4), MATCH(team_lookup!$C176,INDIRECT($D$5),0),
MATCH("*" &amp; E$3 &amp; "*",INDIRECT($D$6),0)+E$150), 0)</f>
        <v>0</v>
      </c>
      <c r="F176" s="139">
        <f ca="1">IFERROR(INDEX(INDIRECT($D$4), MATCH(team_lookup!$C176,INDIRECT($D$5),0),
MATCH("*" &amp; F$3 &amp; "*",INDIRECT($D$6),0)+F$150), 0)</f>
        <v>0</v>
      </c>
      <c r="G176" s="139">
        <f ca="1">IFERROR(INDEX(INDIRECT($D$4), MATCH(team_lookup!$C176,INDIRECT($D$5),0),
MATCH("*" &amp; G$3 &amp; "*",INDIRECT($D$6),0)+G$150), 0)</f>
        <v>0</v>
      </c>
      <c r="H176" s="139">
        <f ca="1">IFERROR(INDEX(INDIRECT($D$4), MATCH(team_lookup!$C176,INDIRECT($D$5),0),
MATCH("*" &amp; H$3 &amp; "*",INDIRECT($D$6),0)+H$150), 0)</f>
        <v>0</v>
      </c>
      <c r="I176" s="139">
        <f ca="1">IFERROR(INDEX(INDIRECT($D$4), MATCH(team_lookup!$C176,INDIRECT($D$5),0),
MATCH("*" &amp; I$3 &amp; "*",INDIRECT($D$6),0)+I$150), 0)</f>
        <v>0</v>
      </c>
      <c r="J176" s="139">
        <f ca="1">IFERROR(INDEX(INDIRECT($D$4), MATCH(team_lookup!$C176,INDIRECT($D$5),0),
MATCH("*" &amp; J$3 &amp; "*",INDIRECT($D$6),0)+J$150), 0)</f>
        <v>0</v>
      </c>
      <c r="K176" s="139">
        <f ca="1">IFERROR(INDEX(INDIRECT($D$4), MATCH(team_lookup!$C176,INDIRECT($D$5),0),
MATCH("*" &amp; K$3 &amp; "*",INDIRECT($D$6),0)+K$150), 0)</f>
        <v>0</v>
      </c>
      <c r="L176" s="139">
        <f ca="1">IFERROR(INDEX(INDIRECT($D$4), MATCH(team_lookup!$C176,INDIRECT($D$5),0),
MATCH("*" &amp; L$3 &amp; "*",INDIRECT($D$6),0)+L$150), 0)</f>
        <v>0</v>
      </c>
      <c r="M176" s="139">
        <f ca="1">IFERROR(INDEX(INDIRECT($D$4), MATCH(team_lookup!$C176,INDIRECT($D$5),0),
MATCH("*" &amp; M$3 &amp; "*",INDIRECT($D$6),0)+M$150), 0)</f>
        <v>0</v>
      </c>
      <c r="N176" s="139">
        <f ca="1">IFERROR(INDEX(INDIRECT($D$4), MATCH(team_lookup!$C176,INDIRECT($D$5),0),
MATCH("*" &amp; N$3 &amp; "*",INDIRECT($D$6),0)+N$150), 0)</f>
        <v>0</v>
      </c>
      <c r="O176" s="139">
        <f ca="1">IFERROR(INDEX(INDIRECT($D$4), MATCH(team_lookup!$C176,INDIRECT($D$5),0),
MATCH("*" &amp; O$3 &amp; "*",INDIRECT($D$6),0)+O$150), 0)</f>
        <v>0</v>
      </c>
      <c r="P176" s="139">
        <f ca="1">IFERROR(INDEX(INDIRECT($D$4), MATCH(team_lookup!$C176,INDIRECT($D$5),0),
MATCH("*" &amp; P$3 &amp; "*",INDIRECT($D$6),0)+P$150), 0)</f>
        <v>0</v>
      </c>
      <c r="Q176" s="139">
        <f ca="1">IFERROR(INDEX(INDIRECT($D$4), MATCH(team_lookup!$C176,INDIRECT($D$5),0),
MATCH("*" &amp; Q$3 &amp; "*",INDIRECT($D$6),0)+Q$150), 0)</f>
        <v>0</v>
      </c>
      <c r="R176" s="139">
        <f ca="1">IFERROR(INDEX(INDIRECT($D$4), MATCH(team_lookup!$C176,INDIRECT($D$5),0),
MATCH("*" &amp; R$3 &amp; "*",INDIRECT($D$6),0)+R$150), 0)</f>
        <v>0</v>
      </c>
      <c r="S176" s="139">
        <f ca="1">IFERROR(INDEX(INDIRECT($D$4), MATCH(team_lookup!$C176,INDIRECT($D$5),0),
MATCH("*" &amp; S$3 &amp; "*",INDIRECT($D$6),0)+S$150), 0)</f>
        <v>0</v>
      </c>
      <c r="T176" s="139">
        <f ca="1">IFERROR(INDEX(INDIRECT($D$4), MATCH(team_lookup!$C176,INDIRECT($D$5),0),
MATCH("*" &amp; T$3 &amp; "*",INDIRECT($D$6),0)+T$150), 0)</f>
        <v>0</v>
      </c>
    </row>
    <row r="177" spans="1:20" hidden="1">
      <c r="A177"/>
      <c r="C177" s="6" t="s">
        <v>263</v>
      </c>
      <c r="D177" s="167" t="s">
        <v>266</v>
      </c>
      <c r="E177" s="139">
        <f ca="1">IFERROR(INDEX(INDIRECT($D$4), MATCH(team_lookup!$C177,INDIRECT($D$5),0),
MATCH("*" &amp; E$3 &amp; "*",INDIRECT($D$6),0)+E$150), 0)</f>
        <v>0</v>
      </c>
      <c r="F177" s="139">
        <f ca="1">IFERROR(INDEX(INDIRECT($D$4), MATCH(team_lookup!$C177,INDIRECT($D$5),0),
MATCH("*" &amp; F$3 &amp; "*",INDIRECT($D$6),0)+F$150), 0)</f>
        <v>0</v>
      </c>
      <c r="G177" s="139">
        <f ca="1">IFERROR(INDEX(INDIRECT($D$4), MATCH(team_lookup!$C177,INDIRECT($D$5),0),
MATCH("*" &amp; G$3 &amp; "*",INDIRECT($D$6),0)+G$150), 0)</f>
        <v>0</v>
      </c>
      <c r="H177" s="139">
        <f ca="1">IFERROR(INDEX(INDIRECT($D$4), MATCH(team_lookup!$C177,INDIRECT($D$5),0),
MATCH("*" &amp; H$3 &amp; "*",INDIRECT($D$6),0)+H$150), 0)</f>
        <v>0</v>
      </c>
      <c r="I177" s="139">
        <f ca="1">IFERROR(INDEX(INDIRECT($D$4), MATCH(team_lookup!$C177,INDIRECT($D$5),0),
MATCH("*" &amp; I$3 &amp; "*",INDIRECT($D$6),0)+I$150), 0)</f>
        <v>0</v>
      </c>
      <c r="J177" s="139">
        <f ca="1">IFERROR(INDEX(INDIRECT($D$4), MATCH(team_lookup!$C177,INDIRECT($D$5),0),
MATCH("*" &amp; J$3 &amp; "*",INDIRECT($D$6),0)+J$150), 0)</f>
        <v>0</v>
      </c>
      <c r="K177" s="139">
        <f ca="1">IFERROR(INDEX(INDIRECT($D$4), MATCH(team_lookup!$C177,INDIRECT($D$5),0),
MATCH("*" &amp; K$3 &amp; "*",INDIRECT($D$6),0)+K$150), 0)</f>
        <v>0</v>
      </c>
      <c r="L177" s="139">
        <f ca="1">IFERROR(INDEX(INDIRECT($D$4), MATCH(team_lookup!$C177,INDIRECT($D$5),0),
MATCH("*" &amp; L$3 &amp; "*",INDIRECT($D$6),0)+L$150), 0)</f>
        <v>0</v>
      </c>
      <c r="M177" s="139">
        <f ca="1">IFERROR(INDEX(INDIRECT($D$4), MATCH(team_lookup!$C177,INDIRECT($D$5),0),
MATCH("*" &amp; M$3 &amp; "*",INDIRECT($D$6),0)+M$150), 0)</f>
        <v>0</v>
      </c>
      <c r="N177" s="139">
        <f ca="1">IFERROR(INDEX(INDIRECT($D$4), MATCH(team_lookup!$C177,INDIRECT($D$5),0),
MATCH("*" &amp; N$3 &amp; "*",INDIRECT($D$6),0)+N$150), 0)</f>
        <v>0</v>
      </c>
      <c r="O177" s="139">
        <f ca="1">IFERROR(INDEX(INDIRECT($D$4), MATCH(team_lookup!$C177,INDIRECT($D$5),0),
MATCH("*" &amp; O$3 &amp; "*",INDIRECT($D$6),0)+O$150), 0)</f>
        <v>0</v>
      </c>
      <c r="P177" s="139">
        <f ca="1">IFERROR(INDEX(INDIRECT($D$4), MATCH(team_lookup!$C177,INDIRECT($D$5),0),
MATCH("*" &amp; P$3 &amp; "*",INDIRECT($D$6),0)+P$150), 0)</f>
        <v>0</v>
      </c>
      <c r="Q177" s="139">
        <f ca="1">IFERROR(INDEX(INDIRECT($D$4), MATCH(team_lookup!$C177,INDIRECT($D$5),0),
MATCH("*" &amp; Q$3 &amp; "*",INDIRECT($D$6),0)+Q$150), 0)</f>
        <v>0</v>
      </c>
      <c r="R177" s="139">
        <f ca="1">IFERROR(INDEX(INDIRECT($D$4), MATCH(team_lookup!$C177,INDIRECT($D$5),0),
MATCH("*" &amp; R$3 &amp; "*",INDIRECT($D$6),0)+R$150), 0)</f>
        <v>0</v>
      </c>
      <c r="S177" s="139">
        <f ca="1">IFERROR(INDEX(INDIRECT($D$4), MATCH(team_lookup!$C177,INDIRECT($D$5),0),
MATCH("*" &amp; S$3 &amp; "*",INDIRECT($D$6),0)+S$150), 0)</f>
        <v>0</v>
      </c>
      <c r="T177" s="139">
        <f ca="1">IFERROR(INDEX(INDIRECT($D$4), MATCH(team_lookup!$C177,INDIRECT($D$5),0),
MATCH("*" &amp; T$3 &amp; "*",INDIRECT($D$6),0)+T$150), 0)</f>
        <v>0</v>
      </c>
    </row>
    <row r="178" spans="1:20" hidden="1">
      <c r="A178"/>
      <c r="C178" s="6" t="s">
        <v>23</v>
      </c>
      <c r="E178" s="139">
        <f ca="1">IFERROR(INDEX(INDIRECT($D$4), MATCH(team_lookup!$C178,INDIRECT($D$5),0),
MATCH("*" &amp; E$3 &amp; "*",INDIRECT($D$6),0)+E$150), 0)</f>
        <v>0</v>
      </c>
      <c r="F178" s="139">
        <f ca="1">IFERROR(INDEX(INDIRECT($D$4), MATCH(team_lookup!$C178,INDIRECT($D$5),0),
MATCH("*" &amp; F$3 &amp; "*",INDIRECT($D$6),0)+F$150), 0)</f>
        <v>0</v>
      </c>
      <c r="G178" s="139">
        <f ca="1">IFERROR(INDEX(INDIRECT($D$4), MATCH(team_lookup!$C178,INDIRECT($D$5),0),
MATCH("*" &amp; G$3 &amp; "*",INDIRECT($D$6),0)+G$150), 0)</f>
        <v>0</v>
      </c>
      <c r="H178" s="139">
        <f ca="1">IFERROR(INDEX(INDIRECT($D$4), MATCH(team_lookup!$C178,INDIRECT($D$5),0),
MATCH("*" &amp; H$3 &amp; "*",INDIRECT($D$6),0)+H$150), 0)</f>
        <v>0</v>
      </c>
      <c r="I178" s="139">
        <f ca="1">IFERROR(INDEX(INDIRECT($D$4), MATCH(team_lookup!$C178,INDIRECT($D$5),0),
MATCH("*" &amp; I$3 &amp; "*",INDIRECT($D$6),0)+I$150), 0)</f>
        <v>0</v>
      </c>
      <c r="J178" s="139">
        <f ca="1">IFERROR(INDEX(INDIRECT($D$4), MATCH(team_lookup!$C178,INDIRECT($D$5),0),
MATCH("*" &amp; J$3 &amp; "*",INDIRECT($D$6),0)+J$150), 0)</f>
        <v>0</v>
      </c>
      <c r="K178" s="139">
        <f ca="1">IFERROR(INDEX(INDIRECT($D$4), MATCH(team_lookup!$C178,INDIRECT($D$5),0),
MATCH("*" &amp; K$3 &amp; "*",INDIRECT($D$6),0)+K$150), 0)</f>
        <v>0</v>
      </c>
      <c r="L178" s="139">
        <f ca="1">IFERROR(INDEX(INDIRECT($D$4), MATCH(team_lookup!$C178,INDIRECT($D$5),0),
MATCH("*" &amp; L$3 &amp; "*",INDIRECT($D$6),0)+L$150), 0)</f>
        <v>0</v>
      </c>
      <c r="M178" s="139">
        <f ca="1">IFERROR(INDEX(INDIRECT($D$4), MATCH(team_lookup!$C178,INDIRECT($D$5),0),
MATCH("*" &amp; M$3 &amp; "*",INDIRECT($D$6),0)+M$150), 0)</f>
        <v>0</v>
      </c>
      <c r="N178" s="139">
        <f ca="1">IFERROR(INDEX(INDIRECT($D$4), MATCH(team_lookup!$C178,INDIRECT($D$5),0),
MATCH("*" &amp; N$3 &amp; "*",INDIRECT($D$6),0)+N$150), 0)</f>
        <v>0</v>
      </c>
      <c r="O178" s="139">
        <f ca="1">IFERROR(INDEX(INDIRECT($D$4), MATCH(team_lookup!$C178,INDIRECT($D$5),0),
MATCH("*" &amp; O$3 &amp; "*",INDIRECT($D$6),0)+O$150), 0)</f>
        <v>0</v>
      </c>
      <c r="P178" s="139">
        <f ca="1">IFERROR(INDEX(INDIRECT($D$4), MATCH(team_lookup!$C178,INDIRECT($D$5),0),
MATCH("*" &amp; P$3 &amp; "*",INDIRECT($D$6),0)+P$150), 0)</f>
        <v>0</v>
      </c>
      <c r="Q178" s="139">
        <f ca="1">IFERROR(INDEX(INDIRECT($D$4), MATCH(team_lookup!$C178,INDIRECT($D$5),0),
MATCH("*" &amp; Q$3 &amp; "*",INDIRECT($D$6),0)+Q$150), 0)</f>
        <v>0</v>
      </c>
      <c r="R178" s="139">
        <f ca="1">IFERROR(INDEX(INDIRECT($D$4), MATCH(team_lookup!$C178,INDIRECT($D$5),0),
MATCH("*" &amp; R$3 &amp; "*",INDIRECT($D$6),0)+R$150), 0)</f>
        <v>0</v>
      </c>
      <c r="S178" s="139">
        <f ca="1">IFERROR(INDEX(INDIRECT($D$4), MATCH(team_lookup!$C178,INDIRECT($D$5),0),
MATCH("*" &amp; S$3 &amp; "*",INDIRECT($D$6),0)+S$150), 0)</f>
        <v>0</v>
      </c>
      <c r="T178" s="139">
        <f ca="1">IFERROR(INDEX(INDIRECT($D$4), MATCH(team_lookup!$C178,INDIRECT($D$5),0),
MATCH("*" &amp; T$3 &amp; "*",INDIRECT($D$6),0)+T$150), 0)</f>
        <v>0</v>
      </c>
    </row>
    <row r="179" spans="1:20" hidden="1">
      <c r="A179"/>
      <c r="C179" s="6" t="s">
        <v>115</v>
      </c>
      <c r="E179" s="139">
        <f ca="1">IFERROR(INDEX(INDIRECT($D$4), MATCH(team_lookup!$C179,INDIRECT($D$5),0),
MATCH("*" &amp; E$3 &amp; "*",INDIRECT($D$6),0)+E$150), 0)</f>
        <v>0</v>
      </c>
      <c r="F179" s="139">
        <f ca="1">IFERROR(INDEX(INDIRECT($D$4), MATCH(team_lookup!$C179,INDIRECT($D$5),0),
MATCH("*" &amp; F$3 &amp; "*",INDIRECT($D$6),0)+F$150), 0)</f>
        <v>0</v>
      </c>
      <c r="G179" s="139">
        <f ca="1">IFERROR(INDEX(INDIRECT($D$4), MATCH(team_lookup!$C179,INDIRECT($D$5),0),
MATCH("*" &amp; G$3 &amp; "*",INDIRECT($D$6),0)+G$150), 0)</f>
        <v>0</v>
      </c>
      <c r="H179" s="139">
        <f ca="1">IFERROR(INDEX(INDIRECT($D$4), MATCH(team_lookup!$C179,INDIRECT($D$5),0),
MATCH("*" &amp; H$3 &amp; "*",INDIRECT($D$6),0)+H$150), 0)</f>
        <v>0</v>
      </c>
      <c r="I179" s="139">
        <f ca="1">IFERROR(INDEX(INDIRECT($D$4), MATCH(team_lookup!$C179,INDIRECT($D$5),0),
MATCH("*" &amp; I$3 &amp; "*",INDIRECT($D$6),0)+I$150), 0)</f>
        <v>0</v>
      </c>
      <c r="J179" s="139">
        <f ca="1">IFERROR(INDEX(INDIRECT($D$4), MATCH(team_lookup!$C179,INDIRECT($D$5),0),
MATCH("*" &amp; J$3 &amp; "*",INDIRECT($D$6),0)+J$150), 0)</f>
        <v>0</v>
      </c>
      <c r="K179" s="139">
        <f ca="1">IFERROR(INDEX(INDIRECT($D$4), MATCH(team_lookup!$C179,INDIRECT($D$5),0),
MATCH("*" &amp; K$3 &amp; "*",INDIRECT($D$6),0)+K$150), 0)</f>
        <v>0</v>
      </c>
      <c r="L179" s="139">
        <f ca="1">IFERROR(INDEX(INDIRECT($D$4), MATCH(team_lookup!$C179,INDIRECT($D$5),0),
MATCH("*" &amp; L$3 &amp; "*",INDIRECT($D$6),0)+L$150), 0)</f>
        <v>0</v>
      </c>
      <c r="M179" s="139">
        <f ca="1">IFERROR(INDEX(INDIRECT($D$4), MATCH(team_lookup!$C179,INDIRECT($D$5),0),
MATCH("*" &amp; M$3 &amp; "*",INDIRECT($D$6),0)+M$150), 0)</f>
        <v>0</v>
      </c>
      <c r="N179" s="139">
        <f ca="1">IFERROR(INDEX(INDIRECT($D$4), MATCH(team_lookup!$C179,INDIRECT($D$5),0),
MATCH("*" &amp; N$3 &amp; "*",INDIRECT($D$6),0)+N$150), 0)</f>
        <v>0</v>
      </c>
      <c r="O179" s="139">
        <f ca="1">IFERROR(INDEX(INDIRECT($D$4), MATCH(team_lookup!$C179,INDIRECT($D$5),0),
MATCH("*" &amp; O$3 &amp; "*",INDIRECT($D$6),0)+O$150), 0)</f>
        <v>0</v>
      </c>
      <c r="P179" s="139">
        <f ca="1">IFERROR(INDEX(INDIRECT($D$4), MATCH(team_lookup!$C179,INDIRECT($D$5),0),
MATCH("*" &amp; P$3 &amp; "*",INDIRECT($D$6),0)+P$150), 0)</f>
        <v>0</v>
      </c>
      <c r="Q179" s="139">
        <f ca="1">IFERROR(INDEX(INDIRECT($D$4), MATCH(team_lookup!$C179,INDIRECT($D$5),0),
MATCH("*" &amp; Q$3 &amp; "*",INDIRECT($D$6),0)+Q$150), 0)</f>
        <v>0</v>
      </c>
      <c r="R179" s="139">
        <f ca="1">IFERROR(INDEX(INDIRECT($D$4), MATCH(team_lookup!$C179,INDIRECT($D$5),0),
MATCH("*" &amp; R$3 &amp; "*",INDIRECT($D$6),0)+R$150), 0)</f>
        <v>0</v>
      </c>
      <c r="S179" s="139">
        <f ca="1">IFERROR(INDEX(INDIRECT($D$4), MATCH(team_lookup!$C179,INDIRECT($D$5),0),
MATCH("*" &amp; S$3 &amp; "*",INDIRECT($D$6),0)+S$150), 0)</f>
        <v>0</v>
      </c>
      <c r="T179" s="139">
        <f ca="1">IFERROR(INDEX(INDIRECT($D$4), MATCH(team_lookup!$C179,INDIRECT($D$5),0),
MATCH("*" &amp; T$3 &amp; "*",INDIRECT($D$6),0)+T$150), 0)</f>
        <v>0</v>
      </c>
    </row>
    <row r="180" spans="1:20" hidden="1">
      <c r="A180"/>
      <c r="C180" s="6" t="s">
        <v>24</v>
      </c>
      <c r="E180" s="139">
        <f ca="1">IFERROR(INDEX(INDIRECT($D$4), MATCH(team_lookup!$C180,INDIRECT($D$5),0),
MATCH("*" &amp; E$3 &amp; "*",INDIRECT($D$6),0)+E$150), 0)</f>
        <v>0</v>
      </c>
      <c r="F180" s="139">
        <f ca="1">IFERROR(INDEX(INDIRECT($D$4), MATCH(team_lookup!$C180,INDIRECT($D$5),0),
MATCH("*" &amp; F$3 &amp; "*",INDIRECT($D$6),0)+F$150), 0)</f>
        <v>0</v>
      </c>
      <c r="G180" s="139">
        <f ca="1">IFERROR(INDEX(INDIRECT($D$4), MATCH(team_lookup!$C180,INDIRECT($D$5),0),
MATCH("*" &amp; G$3 &amp; "*",INDIRECT($D$6),0)+G$150), 0)</f>
        <v>0</v>
      </c>
      <c r="H180" s="139">
        <f ca="1">IFERROR(INDEX(INDIRECT($D$4), MATCH(team_lookup!$C180,INDIRECT($D$5),0),
MATCH("*" &amp; H$3 &amp; "*",INDIRECT($D$6),0)+H$150), 0)</f>
        <v>0</v>
      </c>
      <c r="I180" s="139">
        <f ca="1">IFERROR(INDEX(INDIRECT($D$4), MATCH(team_lookup!$C180,INDIRECT($D$5),0),
MATCH("*" &amp; I$3 &amp; "*",INDIRECT($D$6),0)+I$150), 0)</f>
        <v>0</v>
      </c>
      <c r="J180" s="139">
        <f ca="1">IFERROR(INDEX(INDIRECT($D$4), MATCH(team_lookup!$C180,INDIRECT($D$5),0),
MATCH("*" &amp; J$3 &amp; "*",INDIRECT($D$6),0)+J$150), 0)</f>
        <v>0</v>
      </c>
      <c r="K180" s="139">
        <f ca="1">IFERROR(INDEX(INDIRECT($D$4), MATCH(team_lookup!$C180,INDIRECT($D$5),0),
MATCH("*" &amp; K$3 &amp; "*",INDIRECT($D$6),0)+K$150), 0)</f>
        <v>0</v>
      </c>
      <c r="L180" s="139">
        <f ca="1">IFERROR(INDEX(INDIRECT($D$4), MATCH(team_lookup!$C180,INDIRECT($D$5),0),
MATCH("*" &amp; L$3 &amp; "*",INDIRECT($D$6),0)+L$150), 0)</f>
        <v>0</v>
      </c>
      <c r="M180" s="139">
        <f ca="1">IFERROR(INDEX(INDIRECT($D$4), MATCH(team_lookup!$C180,INDIRECT($D$5),0),
MATCH("*" &amp; M$3 &amp; "*",INDIRECT($D$6),0)+M$150), 0)</f>
        <v>0</v>
      </c>
      <c r="N180" s="139">
        <f ca="1">IFERROR(INDEX(INDIRECT($D$4), MATCH(team_lookup!$C180,INDIRECT($D$5),0),
MATCH("*" &amp; N$3 &amp; "*",INDIRECT($D$6),0)+N$150), 0)</f>
        <v>0</v>
      </c>
      <c r="O180" s="139">
        <f ca="1">IFERROR(INDEX(INDIRECT($D$4), MATCH(team_lookup!$C180,INDIRECT($D$5),0),
MATCH("*" &amp; O$3 &amp; "*",INDIRECT($D$6),0)+O$150), 0)</f>
        <v>0</v>
      </c>
      <c r="P180" s="139">
        <f ca="1">IFERROR(INDEX(INDIRECT($D$4), MATCH(team_lookup!$C180,INDIRECT($D$5),0),
MATCH("*" &amp; P$3 &amp; "*",INDIRECT($D$6),0)+P$150), 0)</f>
        <v>0</v>
      </c>
      <c r="Q180" s="139">
        <f ca="1">IFERROR(INDEX(INDIRECT($D$4), MATCH(team_lookup!$C180,INDIRECT($D$5),0),
MATCH("*" &amp; Q$3 &amp; "*",INDIRECT($D$6),0)+Q$150), 0)</f>
        <v>0</v>
      </c>
      <c r="R180" s="139">
        <f ca="1">IFERROR(INDEX(INDIRECT($D$4), MATCH(team_lookup!$C180,INDIRECT($D$5),0),
MATCH("*" &amp; R$3 &amp; "*",INDIRECT($D$6),0)+R$150), 0)</f>
        <v>0</v>
      </c>
      <c r="S180" s="139">
        <f ca="1">IFERROR(INDEX(INDIRECT($D$4), MATCH(team_lookup!$C180,INDIRECT($D$5),0),
MATCH("*" &amp; S$3 &amp; "*",INDIRECT($D$6),0)+S$150), 0)</f>
        <v>0</v>
      </c>
      <c r="T180" s="139">
        <f ca="1">IFERROR(INDEX(INDIRECT($D$4), MATCH(team_lookup!$C180,INDIRECT($D$5),0),
MATCH("*" &amp; T$3 &amp; "*",INDIRECT($D$6),0)+T$150), 0)</f>
        <v>0</v>
      </c>
    </row>
    <row r="181" spans="1:20" hidden="1">
      <c r="A181"/>
      <c r="C181" s="6" t="s">
        <v>117</v>
      </c>
      <c r="E181" s="139">
        <f ca="1">IFERROR(INDEX(INDIRECT($D$4), MATCH(team_lookup!$C181,INDIRECT($D$5),0),
MATCH("*" &amp; E$3 &amp; "*",INDIRECT($D$6),0)+E$150), 0)</f>
        <v>0</v>
      </c>
      <c r="F181" s="139">
        <f ca="1">IFERROR(INDEX(INDIRECT($D$4), MATCH(team_lookup!$C181,INDIRECT($D$5),0),
MATCH("*" &amp; F$3 &amp; "*",INDIRECT($D$6),0)+F$150), 0)</f>
        <v>0</v>
      </c>
      <c r="G181" s="139">
        <f ca="1">IFERROR(INDEX(INDIRECT($D$4), MATCH(team_lookup!$C181,INDIRECT($D$5),0),
MATCH("*" &amp; G$3 &amp; "*",INDIRECT($D$6),0)+G$150), 0)</f>
        <v>0</v>
      </c>
      <c r="H181" s="139">
        <f ca="1">IFERROR(INDEX(INDIRECT($D$4), MATCH(team_lookup!$C181,INDIRECT($D$5),0),
MATCH("*" &amp; H$3 &amp; "*",INDIRECT($D$6),0)+H$150), 0)</f>
        <v>0</v>
      </c>
      <c r="I181" s="139">
        <f ca="1">IFERROR(INDEX(INDIRECT($D$4), MATCH(team_lookup!$C181,INDIRECT($D$5),0),
MATCH("*" &amp; I$3 &amp; "*",INDIRECT($D$6),0)+I$150), 0)</f>
        <v>0</v>
      </c>
      <c r="J181" s="139">
        <f ca="1">IFERROR(INDEX(INDIRECT($D$4), MATCH(team_lookup!$C181,INDIRECT($D$5),0),
MATCH("*" &amp; J$3 &amp; "*",INDIRECT($D$6),0)+J$150), 0)</f>
        <v>0</v>
      </c>
      <c r="K181" s="139">
        <f ca="1">IFERROR(INDEX(INDIRECT($D$4), MATCH(team_lookup!$C181,INDIRECT($D$5),0),
MATCH("*" &amp; K$3 &amp; "*",INDIRECT($D$6),0)+K$150), 0)</f>
        <v>0</v>
      </c>
      <c r="L181" s="139">
        <f ca="1">IFERROR(INDEX(INDIRECT($D$4), MATCH(team_lookup!$C181,INDIRECT($D$5),0),
MATCH("*" &amp; L$3 &amp; "*",INDIRECT($D$6),0)+L$150), 0)</f>
        <v>0</v>
      </c>
      <c r="M181" s="139">
        <f ca="1">IFERROR(INDEX(INDIRECT($D$4), MATCH(team_lookup!$C181,INDIRECT($D$5),0),
MATCH("*" &amp; M$3 &amp; "*",INDIRECT($D$6),0)+M$150), 0)</f>
        <v>0</v>
      </c>
      <c r="N181" s="139">
        <f ca="1">IFERROR(INDEX(INDIRECT($D$4), MATCH(team_lookup!$C181,INDIRECT($D$5),0),
MATCH("*" &amp; N$3 &amp; "*",INDIRECT($D$6),0)+N$150), 0)</f>
        <v>0</v>
      </c>
      <c r="O181" s="139">
        <f ca="1">IFERROR(INDEX(INDIRECT($D$4), MATCH(team_lookup!$C181,INDIRECT($D$5),0),
MATCH("*" &amp; O$3 &amp; "*",INDIRECT($D$6),0)+O$150), 0)</f>
        <v>0</v>
      </c>
      <c r="P181" s="139">
        <f ca="1">IFERROR(INDEX(INDIRECT($D$4), MATCH(team_lookup!$C181,INDIRECT($D$5),0),
MATCH("*" &amp; P$3 &amp; "*",INDIRECT($D$6),0)+P$150), 0)</f>
        <v>0</v>
      </c>
      <c r="Q181" s="139">
        <f ca="1">IFERROR(INDEX(INDIRECT($D$4), MATCH(team_lookup!$C181,INDIRECT($D$5),0),
MATCH("*" &amp; Q$3 &amp; "*",INDIRECT($D$6),0)+Q$150), 0)</f>
        <v>0</v>
      </c>
      <c r="R181" s="139">
        <f ca="1">IFERROR(INDEX(INDIRECT($D$4), MATCH(team_lookup!$C181,INDIRECT($D$5),0),
MATCH("*" &amp; R$3 &amp; "*",INDIRECT($D$6),0)+R$150), 0)</f>
        <v>0</v>
      </c>
      <c r="S181" s="139">
        <f ca="1">IFERROR(INDEX(INDIRECT($D$4), MATCH(team_lookup!$C181,INDIRECT($D$5),0),
MATCH("*" &amp; S$3 &amp; "*",INDIRECT($D$6),0)+S$150), 0)</f>
        <v>0</v>
      </c>
      <c r="T181" s="139">
        <f ca="1">IFERROR(INDEX(INDIRECT($D$4), MATCH(team_lookup!$C181,INDIRECT($D$5),0),
MATCH("*" &amp; T$3 &amp; "*",INDIRECT($D$6),0)+T$150), 0)</f>
        <v>0</v>
      </c>
    </row>
    <row r="182" spans="1:20" hidden="1">
      <c r="A182"/>
      <c r="C182" s="6" t="s">
        <v>116</v>
      </c>
      <c r="E182" s="139">
        <f ca="1">IFERROR(INDEX(INDIRECT($D$4), MATCH(team_lookup!$C182,INDIRECT($D$5),0),
MATCH("*" &amp; E$3 &amp; "*",INDIRECT($D$6),0)+E$150), 0)</f>
        <v>0</v>
      </c>
      <c r="F182" s="139">
        <f ca="1">IFERROR(INDEX(INDIRECT($D$4), MATCH(team_lookup!$C182,INDIRECT($D$5),0),
MATCH("*" &amp; F$3 &amp; "*",INDIRECT($D$6),0)+F$150), 0)</f>
        <v>0</v>
      </c>
      <c r="G182" s="139">
        <f ca="1">IFERROR(INDEX(INDIRECT($D$4), MATCH(team_lookup!$C182,INDIRECT($D$5),0),
MATCH("*" &amp; G$3 &amp; "*",INDIRECT($D$6),0)+G$150), 0)</f>
        <v>0</v>
      </c>
      <c r="H182" s="139">
        <f ca="1">IFERROR(INDEX(INDIRECT($D$4), MATCH(team_lookup!$C182,INDIRECT($D$5),0),
MATCH("*" &amp; H$3 &amp; "*",INDIRECT($D$6),0)+H$150), 0)</f>
        <v>0</v>
      </c>
      <c r="I182" s="139">
        <f ca="1">IFERROR(INDEX(INDIRECT($D$4), MATCH(team_lookup!$C182,INDIRECT($D$5),0),
MATCH("*" &amp; I$3 &amp; "*",INDIRECT($D$6),0)+I$150), 0)</f>
        <v>0</v>
      </c>
      <c r="J182" s="139">
        <f ca="1">IFERROR(INDEX(INDIRECT($D$4), MATCH(team_lookup!$C182,INDIRECT($D$5),0),
MATCH("*" &amp; J$3 &amp; "*",INDIRECT($D$6),0)+J$150), 0)</f>
        <v>0</v>
      </c>
      <c r="K182" s="139">
        <f ca="1">IFERROR(INDEX(INDIRECT($D$4), MATCH(team_lookup!$C182,INDIRECT($D$5),0),
MATCH("*" &amp; K$3 &amp; "*",INDIRECT($D$6),0)+K$150), 0)</f>
        <v>0</v>
      </c>
      <c r="L182" s="139">
        <f ca="1">IFERROR(INDEX(INDIRECT($D$4), MATCH(team_lookup!$C182,INDIRECT($D$5),0),
MATCH("*" &amp; L$3 &amp; "*",INDIRECT($D$6),0)+L$150), 0)</f>
        <v>0</v>
      </c>
      <c r="M182" s="139">
        <f ca="1">IFERROR(INDEX(INDIRECT($D$4), MATCH(team_lookup!$C182,INDIRECT($D$5),0),
MATCH("*" &amp; M$3 &amp; "*",INDIRECT($D$6),0)+M$150), 0)</f>
        <v>0</v>
      </c>
      <c r="N182" s="139">
        <f ca="1">IFERROR(INDEX(INDIRECT($D$4), MATCH(team_lookup!$C182,INDIRECT($D$5),0),
MATCH("*" &amp; N$3 &amp; "*",INDIRECT($D$6),0)+N$150), 0)</f>
        <v>0</v>
      </c>
      <c r="O182" s="139">
        <f ca="1">IFERROR(INDEX(INDIRECT($D$4), MATCH(team_lookup!$C182,INDIRECT($D$5),0),
MATCH("*" &amp; O$3 &amp; "*",INDIRECT($D$6),0)+O$150), 0)</f>
        <v>0</v>
      </c>
      <c r="P182" s="139">
        <f ca="1">IFERROR(INDEX(INDIRECT($D$4), MATCH(team_lookup!$C182,INDIRECT($D$5),0),
MATCH("*" &amp; P$3 &amp; "*",INDIRECT($D$6),0)+P$150), 0)</f>
        <v>0</v>
      </c>
      <c r="Q182" s="139">
        <f ca="1">IFERROR(INDEX(INDIRECT($D$4), MATCH(team_lookup!$C182,INDIRECT($D$5),0),
MATCH("*" &amp; Q$3 &amp; "*",INDIRECT($D$6),0)+Q$150), 0)</f>
        <v>0</v>
      </c>
      <c r="R182" s="139">
        <f ca="1">IFERROR(INDEX(INDIRECT($D$4), MATCH(team_lookup!$C182,INDIRECT($D$5),0),
MATCH("*" &amp; R$3 &amp; "*",INDIRECT($D$6),0)+R$150), 0)</f>
        <v>0</v>
      </c>
      <c r="S182" s="139">
        <f ca="1">IFERROR(INDEX(INDIRECT($D$4), MATCH(team_lookup!$C182,INDIRECT($D$5),0),
MATCH("*" &amp; S$3 &amp; "*",INDIRECT($D$6),0)+S$150), 0)</f>
        <v>0</v>
      </c>
      <c r="T182" s="139">
        <f ca="1">IFERROR(INDEX(INDIRECT($D$4), MATCH(team_lookup!$C182,INDIRECT($D$5),0),
MATCH("*" &amp; T$3 &amp; "*",INDIRECT($D$6),0)+T$150), 0)</f>
        <v>0</v>
      </c>
    </row>
    <row r="183" spans="1:20" hidden="1">
      <c r="A183"/>
      <c r="C183" s="6" t="s">
        <v>26</v>
      </c>
      <c r="E183" s="139">
        <f ca="1">IFERROR(INDEX(INDIRECT($D$4), MATCH(team_lookup!$C183,INDIRECT($D$5),0),
MATCH("*" &amp; E$3 &amp; "*",INDIRECT($D$6),0)+E$150), 0)</f>
        <v>0</v>
      </c>
      <c r="F183" s="139">
        <f ca="1">IFERROR(INDEX(INDIRECT($D$4), MATCH(team_lookup!$C183,INDIRECT($D$5),0),
MATCH("*" &amp; F$3 &amp; "*",INDIRECT($D$6),0)+F$150), 0)</f>
        <v>0</v>
      </c>
      <c r="G183" s="139">
        <f ca="1">IFERROR(INDEX(INDIRECT($D$4), MATCH(team_lookup!$C183,INDIRECT($D$5),0),
MATCH("*" &amp; G$3 &amp; "*",INDIRECT($D$6),0)+G$150), 0)</f>
        <v>0</v>
      </c>
      <c r="H183" s="139">
        <f ca="1">IFERROR(INDEX(INDIRECT($D$4), MATCH(team_lookup!$C183,INDIRECT($D$5),0),
MATCH("*" &amp; H$3 &amp; "*",INDIRECT($D$6),0)+H$150), 0)</f>
        <v>0</v>
      </c>
      <c r="I183" s="139">
        <f ca="1">IFERROR(INDEX(INDIRECT($D$4), MATCH(team_lookup!$C183,INDIRECT($D$5),0),
MATCH("*" &amp; I$3 &amp; "*",INDIRECT($D$6),0)+I$150), 0)</f>
        <v>0</v>
      </c>
      <c r="J183" s="139">
        <f ca="1">IFERROR(INDEX(INDIRECT($D$4), MATCH(team_lookup!$C183,INDIRECT($D$5),0),
MATCH("*" &amp; J$3 &amp; "*",INDIRECT($D$6),0)+J$150), 0)</f>
        <v>0</v>
      </c>
      <c r="K183" s="139">
        <f ca="1">IFERROR(INDEX(INDIRECT($D$4), MATCH(team_lookup!$C183,INDIRECT($D$5),0),
MATCH("*" &amp; K$3 &amp; "*",INDIRECT($D$6),0)+K$150), 0)</f>
        <v>0</v>
      </c>
      <c r="L183" s="139">
        <f ca="1">IFERROR(INDEX(INDIRECT($D$4), MATCH(team_lookup!$C183,INDIRECT($D$5),0),
MATCH("*" &amp; L$3 &amp; "*",INDIRECT($D$6),0)+L$150), 0)</f>
        <v>0</v>
      </c>
      <c r="M183" s="139">
        <f ca="1">IFERROR(INDEX(INDIRECT($D$4), MATCH(team_lookup!$C183,INDIRECT($D$5),0),
MATCH("*" &amp; M$3 &amp; "*",INDIRECT($D$6),0)+M$150), 0)</f>
        <v>0</v>
      </c>
      <c r="N183" s="139">
        <f ca="1">IFERROR(INDEX(INDIRECT($D$4), MATCH(team_lookup!$C183,INDIRECT($D$5),0),
MATCH("*" &amp; N$3 &amp; "*",INDIRECT($D$6),0)+N$150), 0)</f>
        <v>0</v>
      </c>
      <c r="O183" s="139">
        <f ca="1">IFERROR(INDEX(INDIRECT($D$4), MATCH(team_lookup!$C183,INDIRECT($D$5),0),
MATCH("*" &amp; O$3 &amp; "*",INDIRECT($D$6),0)+O$150), 0)</f>
        <v>0</v>
      </c>
      <c r="P183" s="139">
        <f ca="1">IFERROR(INDEX(INDIRECT($D$4), MATCH(team_lookup!$C183,INDIRECT($D$5),0),
MATCH("*" &amp; P$3 &amp; "*",INDIRECT($D$6),0)+P$150), 0)</f>
        <v>0</v>
      </c>
      <c r="Q183" s="139">
        <f ca="1">IFERROR(INDEX(INDIRECT($D$4), MATCH(team_lookup!$C183,INDIRECT($D$5),0),
MATCH("*" &amp; Q$3 &amp; "*",INDIRECT($D$6),0)+Q$150), 0)</f>
        <v>0</v>
      </c>
      <c r="R183" s="139">
        <f ca="1">IFERROR(INDEX(INDIRECT($D$4), MATCH(team_lookup!$C183,INDIRECT($D$5),0),
MATCH("*" &amp; R$3 &amp; "*",INDIRECT($D$6),0)+R$150), 0)</f>
        <v>0</v>
      </c>
      <c r="S183" s="139">
        <f ca="1">IFERROR(INDEX(INDIRECT($D$4), MATCH(team_lookup!$C183,INDIRECT($D$5),0),
MATCH("*" &amp; S$3 &amp; "*",INDIRECT($D$6),0)+S$150), 0)</f>
        <v>0</v>
      </c>
      <c r="T183" s="139">
        <f ca="1">IFERROR(INDEX(INDIRECT($D$4), MATCH(team_lookup!$C183,INDIRECT($D$5),0),
MATCH("*" &amp; T$3 &amp; "*",INDIRECT($D$6),0)+T$150), 0)</f>
        <v>0</v>
      </c>
    </row>
    <row r="184" spans="1:20" hidden="1">
      <c r="A184"/>
      <c r="C184" s="6" t="s">
        <v>455</v>
      </c>
      <c r="E184" s="139">
        <f ca="1">IFERROR(INDEX(INDIRECT($D$4), MATCH(team_lookup!$C184,INDIRECT($D$5),0),
MATCH("*" &amp; E$3 &amp; "*",INDIRECT($D$6),0)+E$150), 0)</f>
        <v>0</v>
      </c>
      <c r="F184" s="139">
        <f ca="1">IFERROR(INDEX(INDIRECT($D$4), MATCH(team_lookup!$C184,INDIRECT($D$5),0),
MATCH("*" &amp; F$3 &amp; "*",INDIRECT($D$6),0)+F$150), 0)</f>
        <v>0</v>
      </c>
      <c r="G184" s="139">
        <f ca="1">IFERROR(INDEX(INDIRECT($D$4), MATCH(team_lookup!$C184,INDIRECT($D$5),0),
MATCH("*" &amp; G$3 &amp; "*",INDIRECT($D$6),0)+G$150), 0)</f>
        <v>0</v>
      </c>
      <c r="H184" s="139">
        <f ca="1">IFERROR(INDEX(INDIRECT($D$4), MATCH(team_lookup!$C184,INDIRECT($D$5),0),
MATCH("*" &amp; H$3 &amp; "*",INDIRECT($D$6),0)+H$150), 0)</f>
        <v>0</v>
      </c>
      <c r="I184" s="139">
        <f ca="1">IFERROR(INDEX(INDIRECT($D$4), MATCH(team_lookup!$C184,INDIRECT($D$5),0),
MATCH("*" &amp; I$3 &amp; "*",INDIRECT($D$6),0)+I$150), 0)</f>
        <v>0</v>
      </c>
      <c r="J184" s="139">
        <f ca="1">IFERROR(INDEX(INDIRECT($D$4), MATCH(team_lookup!$C184,INDIRECT($D$5),0),
MATCH("*" &amp; J$3 &amp; "*",INDIRECT($D$6),0)+J$150), 0)</f>
        <v>0</v>
      </c>
      <c r="K184" s="139">
        <f ca="1">IFERROR(INDEX(INDIRECT($D$4), MATCH(team_lookup!$C184,INDIRECT($D$5),0),
MATCH("*" &amp; K$3 &amp; "*",INDIRECT($D$6),0)+K$150), 0)</f>
        <v>0</v>
      </c>
      <c r="L184" s="139">
        <f ca="1">IFERROR(INDEX(INDIRECT($D$4), MATCH(team_lookup!$C184,INDIRECT($D$5),0),
MATCH("*" &amp; L$3 &amp; "*",INDIRECT($D$6),0)+L$150), 0)</f>
        <v>0</v>
      </c>
      <c r="M184" s="139">
        <f ca="1">IFERROR(INDEX(INDIRECT($D$4), MATCH(team_lookup!$C184,INDIRECT($D$5),0),
MATCH("*" &amp; M$3 &amp; "*",INDIRECT($D$6),0)+M$150), 0)</f>
        <v>0</v>
      </c>
      <c r="N184" s="139">
        <f ca="1">IFERROR(INDEX(INDIRECT($D$4), MATCH(team_lookup!$C184,INDIRECT($D$5),0),
MATCH("*" &amp; N$3 &amp; "*",INDIRECT($D$6),0)+N$150), 0)</f>
        <v>0</v>
      </c>
      <c r="O184" s="139">
        <f ca="1">IFERROR(INDEX(INDIRECT($D$4), MATCH(team_lookup!$C184,INDIRECT($D$5),0),
MATCH("*" &amp; O$3 &amp; "*",INDIRECT($D$6),0)+O$150), 0)</f>
        <v>0</v>
      </c>
      <c r="P184" s="139">
        <f ca="1">IFERROR(INDEX(INDIRECT($D$4), MATCH(team_lookup!$C184,INDIRECT($D$5),0),
MATCH("*" &amp; P$3 &amp; "*",INDIRECT($D$6),0)+P$150), 0)</f>
        <v>0</v>
      </c>
      <c r="Q184" s="139">
        <f ca="1">IFERROR(INDEX(INDIRECT($D$4), MATCH(team_lookup!$C184,INDIRECT($D$5),0),
MATCH("*" &amp; Q$3 &amp; "*",INDIRECT($D$6),0)+Q$150), 0)</f>
        <v>0</v>
      </c>
      <c r="R184" s="139">
        <f ca="1">IFERROR(INDEX(INDIRECT($D$4), MATCH(team_lookup!$C184,INDIRECT($D$5),0),
MATCH("*" &amp; R$3 &amp; "*",INDIRECT($D$6),0)+R$150), 0)</f>
        <v>0</v>
      </c>
      <c r="S184" s="139">
        <f ca="1">IFERROR(INDEX(INDIRECT($D$4), MATCH(team_lookup!$C184,INDIRECT($D$5),0),
MATCH("*" &amp; S$3 &amp; "*",INDIRECT($D$6),0)+S$150), 0)</f>
        <v>0</v>
      </c>
      <c r="T184" s="139">
        <f ca="1">IFERROR(INDEX(INDIRECT($D$4), MATCH(team_lookup!$C184,INDIRECT($D$5),0),
MATCH("*" &amp; T$3 &amp; "*",INDIRECT($D$6),0)+T$150), 0)</f>
        <v>0</v>
      </c>
    </row>
    <row r="185" spans="1:20" hidden="1">
      <c r="A185"/>
      <c r="E185" s="139"/>
      <c r="F185" s="139"/>
      <c r="G185" s="139"/>
      <c r="H185" s="139"/>
      <c r="I185" s="139"/>
      <c r="J185" s="139"/>
      <c r="K185" s="139"/>
      <c r="L185" s="139"/>
      <c r="M185" s="139"/>
      <c r="N185" s="139"/>
      <c r="O185" s="139"/>
      <c r="P185" s="139"/>
      <c r="Q185" s="139"/>
      <c r="R185" s="139"/>
      <c r="S185" s="139"/>
      <c r="T185" s="139"/>
    </row>
    <row r="186" spans="1:20" hidden="1">
      <c r="A186"/>
      <c r="D186" s="167" t="s">
        <v>571</v>
      </c>
      <c r="E186" s="138">
        <f>IF(E$2="",INDEX(event_lookup!$B$22:$Q$29,MATCH(team_lookup!$B$2,event_lookup!$A$22:$A$29,0),MATCH(team_lookup!E$1,event_lookup!$B$11:$Q$11,1))
-INDEX(event_lookup!$B$2:$B$9,MATCH(team_lookup!$B$2,event_lookup!$A$2:$A$9,0),1),"  ")</f>
        <v>1</v>
      </c>
      <c r="F186" s="138">
        <f>IF(F$2="",INDEX(event_lookup!$B$22:$Q$29,MATCH(team_lookup!$B$2,event_lookup!$A$22:$A$29,0),MATCH(team_lookup!F$1,event_lookup!$B$11:$Q$11,1))
-INDEX(event_lookup!$B$2:$B$9,MATCH(team_lookup!$B$2,event_lookup!$A$2:$A$9,0),1),"  ")</f>
        <v>7</v>
      </c>
      <c r="G186" s="138">
        <f>IF(G$2="",INDEX(event_lookup!$B$22:$Q$29,MATCH(team_lookup!$B$2,event_lookup!$A$22:$A$29,0),MATCH(team_lookup!G$1,event_lookup!$B$11:$Q$11,1))
-INDEX(event_lookup!$B$2:$B$9,MATCH(team_lookup!$B$2,event_lookup!$A$2:$A$9,0),1),"  ")</f>
        <v>3</v>
      </c>
      <c r="H186" s="138">
        <f>IF(H$2="",INDEX(event_lookup!$B$22:$Q$29,MATCH(team_lookup!$B$2,event_lookup!$A$22:$A$29,0),MATCH(team_lookup!H$1,event_lookup!$B$11:$Q$11,1))
-INDEX(event_lookup!$B$2:$B$9,MATCH(team_lookup!$B$2,event_lookup!$A$2:$A$9,0),1),"  ")</f>
        <v>4</v>
      </c>
      <c r="I186" s="138">
        <f>IF(I$2="",INDEX(event_lookup!$B$22:$Q$29,MATCH(team_lookup!$B$2,event_lookup!$A$22:$A$29,0),MATCH(team_lookup!I$1,event_lookup!$B$11:$Q$11,1))
-INDEX(event_lookup!$B$2:$B$9,MATCH(team_lookup!$B$2,event_lookup!$A$2:$A$9,0),1),"  ")</f>
        <v>-1</v>
      </c>
      <c r="J186" s="138">
        <f>IF(J$2="",INDEX(event_lookup!$B$22:$Q$29,MATCH(team_lookup!$B$2,event_lookup!$A$22:$A$29,0),MATCH(team_lookup!J$1,event_lookup!$B$11:$Q$11,1))
-INDEX(event_lookup!$B$2:$B$9,MATCH(team_lookup!$B$2,event_lookup!$A$2:$A$9,0),1),"  ")</f>
        <v>-1</v>
      </c>
      <c r="K186" s="138">
        <f>IF(K$2="",INDEX(event_lookup!$B$22:$Q$29,MATCH(team_lookup!$B$2,event_lookup!$A$22:$A$29,0),MATCH(team_lookup!K$1,event_lookup!$B$11:$Q$11,1))
-INDEX(event_lookup!$B$2:$B$9,MATCH(team_lookup!$B$2,event_lookup!$A$2:$A$9,0),1),"  ")</f>
        <v>-1</v>
      </c>
      <c r="L186" s="138">
        <f>IF(L$2="",INDEX(event_lookup!$B$22:$Q$29,MATCH(team_lookup!$B$2,event_lookup!$A$22:$A$29,0),MATCH(team_lookup!L$1,event_lookup!$B$11:$Q$11,1))
-INDEX(event_lookup!$B$2:$B$9,MATCH(team_lookup!$B$2,event_lookup!$A$2:$A$9,0),1),"  ")</f>
        <v>-1</v>
      </c>
      <c r="M186" s="138">
        <f>IF(M$2="",INDEX(event_lookup!$B$22:$Q$29,MATCH(team_lookup!$B$2,event_lookup!$A$22:$A$29,0),MATCH(team_lookup!M$1,event_lookup!$B$11:$Q$11,1))
-INDEX(event_lookup!$B$2:$B$9,MATCH(team_lookup!$B$2,event_lookup!$A$2:$A$9,0),1),"  ")</f>
        <v>-1</v>
      </c>
      <c r="N186" s="138">
        <f>IF(N$2="",INDEX(event_lookup!$B$22:$Q$29,MATCH(team_lookup!$B$2,event_lookup!$A$22:$A$29,0),MATCH(team_lookup!N$1,event_lookup!$B$11:$Q$11,1))
-INDEX(event_lookup!$B$2:$B$9,MATCH(team_lookup!$B$2,event_lookup!$A$2:$A$9,0),1),"  ")</f>
        <v>-1</v>
      </c>
      <c r="O186" s="138">
        <f>IF(O$2="",INDEX(event_lookup!$B$22:$Q$29,MATCH(team_lookup!$B$2,event_lookup!$A$22:$A$29,0),MATCH(team_lookup!O$1,event_lookup!$B$11:$Q$11,1))
-INDEX(event_lookup!$B$2:$B$9,MATCH(team_lookup!$B$2,event_lookup!$A$2:$A$9,0),1),"  ")</f>
        <v>-1</v>
      </c>
      <c r="P186" s="138">
        <f>IF(P$2="",INDEX(event_lookup!$B$22:$Q$29,MATCH(team_lookup!$B$2,event_lookup!$A$22:$A$29,0),MATCH(team_lookup!P$1,event_lookup!$B$11:$Q$11,1))
-INDEX(event_lookup!$B$2:$B$9,MATCH(team_lookup!$B$2,event_lookup!$A$2:$A$9,0),1),"  ")</f>
        <v>-1</v>
      </c>
      <c r="Q186" s="138">
        <f>IF(Q$2="",INDEX(event_lookup!$B$22:$Q$29,MATCH(team_lookup!$B$2,event_lookup!$A$22:$A$29,0),MATCH(team_lookup!Q$1,event_lookup!$B$11:$Q$11,1))
-INDEX(event_lookup!$B$2:$B$9,MATCH(team_lookup!$B$2,event_lookup!$A$2:$A$9,0),1),"  ")</f>
        <v>-1</v>
      </c>
      <c r="R186" s="138">
        <f>IF(R$2="",INDEX(event_lookup!$B$22:$Q$29,MATCH(team_lookup!$B$2,event_lookup!$A$22:$A$29,0),MATCH(team_lookup!R$1,event_lookup!$B$11:$Q$11,1))
-INDEX(event_lookup!$B$2:$B$9,MATCH(team_lookup!$B$2,event_lookup!$A$2:$A$9,0),1),"  ")</f>
        <v>-1</v>
      </c>
      <c r="S186" s="138">
        <f>IF(S$2="",INDEX(event_lookup!$B$22:$Q$29,MATCH(team_lookup!$B$2,event_lookup!$A$22:$A$29,0),MATCH(team_lookup!S$1,event_lookup!$B$11:$Q$11,1))
-INDEX(event_lookup!$B$2:$B$9,MATCH(team_lookup!$B$2,event_lookup!$A$2:$A$9,0),1),"  ")</f>
        <v>-1</v>
      </c>
      <c r="T186" s="138">
        <f>IF(T$2="",INDEX(event_lookup!$B$22:$Q$29,MATCH(team_lookup!$B$2,event_lookup!$A$22:$A$29,0),MATCH(team_lookup!T$1,event_lookup!$B$11:$Q$11,1))
-INDEX(event_lookup!$B$2:$B$9,MATCH(team_lookup!$B$2,event_lookup!$A$2:$A$9,0),1),"  ")</f>
        <v>-1</v>
      </c>
    </row>
    <row r="187" spans="1:20" hidden="1">
      <c r="A187"/>
    </row>
    <row r="188" spans="1:20" hidden="1">
      <c r="A188"/>
      <c r="C188" s="6" t="s">
        <v>13</v>
      </c>
      <c r="E188" s="268">
        <f ca="1">IFERROR(INDEX(INDIRECT($D$4), MATCH(team_lookup!$C188,INDIRECT($D$5),0),
MATCH("*" &amp; E$3 &amp; "*",INDIRECT($D$6),0)+E$186), 0)</f>
        <v>0</v>
      </c>
      <c r="F188" s="268">
        <f ca="1">IFERROR(INDEX(INDIRECT($D$4), MATCH(team_lookup!$C188,INDIRECT($D$5),0),
MATCH("*" &amp; F$3 &amp; "*",INDIRECT($D$6),0)+F$186), 0)</f>
        <v>0</v>
      </c>
      <c r="G188" s="268">
        <f ca="1">IFERROR(INDEX(INDIRECT($D$4), MATCH(team_lookup!$C188,INDIRECT($D$5),0),
MATCH("*" &amp; G$3 &amp; "*",INDIRECT($D$6),0)+G$186), 0)</f>
        <v>0</v>
      </c>
      <c r="H188" s="268">
        <f ca="1">IFERROR(INDEX(INDIRECT($D$4), MATCH(team_lookup!$C188,INDIRECT($D$5),0),
MATCH("*" &amp; H$3 &amp; "*",INDIRECT($D$6),0)+H$186), 0)</f>
        <v>0</v>
      </c>
      <c r="I188" s="268">
        <f ca="1">IFERROR(INDEX(INDIRECT($D$4), MATCH(team_lookup!$C188,INDIRECT($D$5),0),
MATCH("*" &amp; I$3 &amp; "*",INDIRECT($D$6),0)+I$186), 0)</f>
        <v>0</v>
      </c>
      <c r="J188" s="268">
        <f ca="1">IFERROR(INDEX(INDIRECT($D$4), MATCH(team_lookup!$C188,INDIRECT($D$5),0),
MATCH("*" &amp; J$3 &amp; "*",INDIRECT($D$6),0)+J$186), 0)</f>
        <v>0</v>
      </c>
      <c r="K188" s="268">
        <f ca="1">IFERROR(INDEX(INDIRECT($D$4), MATCH(team_lookup!$C188,INDIRECT($D$5),0),
MATCH("*" &amp; K$3 &amp; "*",INDIRECT($D$6),0)+K$186), 0)</f>
        <v>0</v>
      </c>
      <c r="L188" s="268">
        <f ca="1">IFERROR(INDEX(INDIRECT($D$4), MATCH(team_lookup!$C188,INDIRECT($D$5),0),
MATCH("*" &amp; L$3 &amp; "*",INDIRECT($D$6),0)+L$186), 0)</f>
        <v>0</v>
      </c>
      <c r="M188" s="268">
        <f ca="1">IFERROR(INDEX(INDIRECT($D$4), MATCH(team_lookup!$C188,INDIRECT($D$5),0),
MATCH("*" &amp; M$3 &amp; "*",INDIRECT($D$6),0)+M$186), 0)</f>
        <v>0</v>
      </c>
      <c r="N188" s="268">
        <f ca="1">IFERROR(INDEX(INDIRECT($D$4), MATCH(team_lookup!$C188,INDIRECT($D$5),0),
MATCH("*" &amp; N$3 &amp; "*",INDIRECT($D$6),0)+N$186), 0)</f>
        <v>0</v>
      </c>
      <c r="O188" s="268">
        <f ca="1">IFERROR(INDEX(INDIRECT($D$4), MATCH(team_lookup!$C188,INDIRECT($D$5),0),
MATCH("*" &amp; O$3 &amp; "*",INDIRECT($D$6),0)+O$186), 0)</f>
        <v>0</v>
      </c>
      <c r="P188" s="268">
        <f ca="1">IFERROR(INDEX(INDIRECT($D$4), MATCH(team_lookup!$C188,INDIRECT($D$5),0),
MATCH("*" &amp; P$3 &amp; "*",INDIRECT($D$6),0)+P$186), 0)</f>
        <v>0</v>
      </c>
      <c r="Q188" s="268">
        <f ca="1">IFERROR(INDEX(INDIRECT($D$4), MATCH(team_lookup!$C188,INDIRECT($D$5),0),
MATCH("*" &amp; Q$3 &amp; "*",INDIRECT($D$6),0)+Q$186), 0)</f>
        <v>0</v>
      </c>
      <c r="R188" s="268">
        <f ca="1">IFERROR(INDEX(INDIRECT($D$4), MATCH(team_lookup!$C188,INDIRECT($D$5),0),
MATCH("*" &amp; R$3 &amp; "*",INDIRECT($D$6),0)+R$186), 0)</f>
        <v>0</v>
      </c>
      <c r="S188" s="268">
        <f ca="1">IFERROR(INDEX(INDIRECT($D$4), MATCH(team_lookup!$C188,INDIRECT($D$5),0),
MATCH("*" &amp; S$3 &amp; "*",INDIRECT($D$6),0)+S$186), 0)</f>
        <v>0</v>
      </c>
      <c r="T188" s="268">
        <f ca="1">IFERROR(INDEX(INDIRECT($D$4), MATCH(team_lookup!$C188,INDIRECT($D$5),0),
MATCH("*" &amp; T$3 &amp; "*",INDIRECT($D$6),0)+T$186), 0)</f>
        <v>0</v>
      </c>
    </row>
    <row r="189" spans="1:20" hidden="1">
      <c r="A189"/>
      <c r="C189" s="6" t="s">
        <v>456</v>
      </c>
      <c r="E189" s="268">
        <f ca="1">IFERROR(INDEX(INDIRECT($D$4), MATCH(team_lookup!$C189,INDIRECT($D$5),0),
MATCH("*" &amp; E$3 &amp; "*",INDIRECT($D$6),0)+E$186), 0)</f>
        <v>0</v>
      </c>
      <c r="F189" s="268">
        <f ca="1">IFERROR(INDEX(INDIRECT($D$4), MATCH(team_lookup!$C189,INDIRECT($D$5),0),
MATCH("*" &amp; F$3 &amp; "*",INDIRECT($D$6),0)+F$186), 0)</f>
        <v>0</v>
      </c>
      <c r="G189" s="268">
        <f ca="1">IFERROR(INDEX(INDIRECT($D$4), MATCH(team_lookup!$C189,INDIRECT($D$5),0),
MATCH("*" &amp; G$3 &amp; "*",INDIRECT($D$6),0)+G$186), 0)</f>
        <v>0</v>
      </c>
      <c r="H189" s="268">
        <f ca="1">IFERROR(INDEX(INDIRECT($D$4), MATCH(team_lookup!$C189,INDIRECT($D$5),0),
MATCH("*" &amp; H$3 &amp; "*",INDIRECT($D$6),0)+H$186), 0)</f>
        <v>0</v>
      </c>
      <c r="I189" s="268">
        <f ca="1">IFERROR(INDEX(INDIRECT($D$4), MATCH(team_lookup!$C189,INDIRECT($D$5),0),
MATCH("*" &amp; I$3 &amp; "*",INDIRECT($D$6),0)+I$186), 0)</f>
        <v>0</v>
      </c>
      <c r="J189" s="268">
        <f ca="1">IFERROR(INDEX(INDIRECT($D$4), MATCH(team_lookup!$C189,INDIRECT($D$5),0),
MATCH("*" &amp; J$3 &amp; "*",INDIRECT($D$6),0)+J$186), 0)</f>
        <v>0</v>
      </c>
      <c r="K189" s="268">
        <f ca="1">IFERROR(INDEX(INDIRECT($D$4), MATCH(team_lookup!$C189,INDIRECT($D$5),0),
MATCH("*" &amp; K$3 &amp; "*",INDIRECT($D$6),0)+K$186), 0)</f>
        <v>0</v>
      </c>
      <c r="L189" s="268">
        <f ca="1">IFERROR(INDEX(INDIRECT($D$4), MATCH(team_lookup!$C189,INDIRECT($D$5),0),
MATCH("*" &amp; L$3 &amp; "*",INDIRECT($D$6),0)+L$186), 0)</f>
        <v>0</v>
      </c>
      <c r="M189" s="268">
        <f ca="1">IFERROR(INDEX(INDIRECT($D$4), MATCH(team_lookup!$C189,INDIRECT($D$5),0),
MATCH("*" &amp; M$3 &amp; "*",INDIRECT($D$6),0)+M$186), 0)</f>
        <v>0</v>
      </c>
      <c r="N189" s="268">
        <f ca="1">IFERROR(INDEX(INDIRECT($D$4), MATCH(team_lookup!$C189,INDIRECT($D$5),0),
MATCH("*" &amp; N$3 &amp; "*",INDIRECT($D$6),0)+N$186), 0)</f>
        <v>0</v>
      </c>
      <c r="O189" s="268">
        <f ca="1">IFERROR(INDEX(INDIRECT($D$4), MATCH(team_lookup!$C189,INDIRECT($D$5),0),
MATCH("*" &amp; O$3 &amp; "*",INDIRECT($D$6),0)+O$186), 0)</f>
        <v>0</v>
      </c>
      <c r="P189" s="268">
        <f ca="1">IFERROR(INDEX(INDIRECT($D$4), MATCH(team_lookup!$C189,INDIRECT($D$5),0),
MATCH("*" &amp; P$3 &amp; "*",INDIRECT($D$6),0)+P$186), 0)</f>
        <v>0</v>
      </c>
      <c r="Q189" s="268">
        <f ca="1">IFERROR(INDEX(INDIRECT($D$4), MATCH(team_lookup!$C189,INDIRECT($D$5),0),
MATCH("*" &amp; Q$3 &amp; "*",INDIRECT($D$6),0)+Q$186), 0)</f>
        <v>0</v>
      </c>
      <c r="R189" s="268">
        <f ca="1">IFERROR(INDEX(INDIRECT($D$4), MATCH(team_lookup!$C189,INDIRECT($D$5),0),
MATCH("*" &amp; R$3 &amp; "*",INDIRECT($D$6),0)+R$186), 0)</f>
        <v>0</v>
      </c>
      <c r="S189" s="268">
        <f ca="1">IFERROR(INDEX(INDIRECT($D$4), MATCH(team_lookup!$C189,INDIRECT($D$5),0),
MATCH("*" &amp; S$3 &amp; "*",INDIRECT($D$6),0)+S$186), 0)</f>
        <v>0</v>
      </c>
      <c r="T189" s="268">
        <f ca="1">IFERROR(INDEX(INDIRECT($D$4), MATCH(team_lookup!$C189,INDIRECT($D$5),0),
MATCH("*" &amp; T$3 &amp; "*",INDIRECT($D$6),0)+T$186), 0)</f>
        <v>0</v>
      </c>
    </row>
    <row r="190" spans="1:20" hidden="1">
      <c r="A190"/>
      <c r="C190" s="6" t="s">
        <v>457</v>
      </c>
      <c r="E190" s="268">
        <f ca="1">IFERROR(INDEX(INDIRECT($D$4), MATCH(team_lookup!$C190,INDIRECT($D$5),0),
MATCH("*" &amp; E$3 &amp; "*",INDIRECT($D$6),0)+E$186), 0)</f>
        <v>1.5605324074074074E-3</v>
      </c>
      <c r="F190" s="268" t="str">
        <f ca="1">IFERROR(INDEX(INDIRECT($D$4), MATCH(team_lookup!$C190,INDIRECT($D$5),0),
MATCH("*" &amp; F$3 &amp; "*",INDIRECT($D$6),0)+F$186), 0)</f>
        <v>3rd, Group D</v>
      </c>
      <c r="G190" s="268">
        <f ca="1">IFERROR(INDEX(INDIRECT($D$4), MATCH(team_lookup!$C190,INDIRECT($D$5),0),
MATCH("*" &amp; G$3 &amp; "*",INDIRECT($D$6),0)+G$186), 0)</f>
        <v>1.1407407407407408E-3</v>
      </c>
      <c r="H190" s="268">
        <f ca="1">IFERROR(INDEX(INDIRECT($D$4), MATCH(team_lookup!$C190,INDIRECT($D$5),0),
MATCH("*" &amp; H$3 &amp; "*",INDIRECT($D$6),0)+H$186), 0)</f>
        <v>0</v>
      </c>
      <c r="I190" s="268">
        <f ca="1">IFERROR(INDEX(INDIRECT($D$4), MATCH(team_lookup!$C190,INDIRECT($D$5),0),
MATCH("*" &amp; I$3 &amp; "*",INDIRECT($D$6),0)+I$186), 0)</f>
        <v>0</v>
      </c>
      <c r="J190" s="268">
        <f ca="1">IFERROR(INDEX(INDIRECT($D$4), MATCH(team_lookup!$C190,INDIRECT($D$5),0),
MATCH("*" &amp; J$3 &amp; "*",INDIRECT($D$6),0)+J$186), 0)</f>
        <v>0</v>
      </c>
      <c r="K190" s="268">
        <f ca="1">IFERROR(INDEX(INDIRECT($D$4), MATCH(team_lookup!$C190,INDIRECT($D$5),0),
MATCH("*" &amp; K$3 &amp; "*",INDIRECT($D$6),0)+K$186), 0)</f>
        <v>0</v>
      </c>
      <c r="L190" s="268">
        <f ca="1">IFERROR(INDEX(INDIRECT($D$4), MATCH(team_lookup!$C190,INDIRECT($D$5),0),
MATCH("*" &amp; L$3 &amp; "*",INDIRECT($D$6),0)+L$186), 0)</f>
        <v>0</v>
      </c>
      <c r="M190" s="268">
        <f ca="1">IFERROR(INDEX(INDIRECT($D$4), MATCH(team_lookup!$C190,INDIRECT($D$5),0),
MATCH("*" &amp; M$3 &amp; "*",INDIRECT($D$6),0)+M$186), 0)</f>
        <v>0</v>
      </c>
      <c r="N190" s="268">
        <f ca="1">IFERROR(INDEX(INDIRECT($D$4), MATCH(team_lookup!$C190,INDIRECT($D$5),0),
MATCH("*" &amp; N$3 &amp; "*",INDIRECT($D$6),0)+N$186), 0)</f>
        <v>0</v>
      </c>
      <c r="O190" s="268">
        <f ca="1">IFERROR(INDEX(INDIRECT($D$4), MATCH(team_lookup!$C190,INDIRECT($D$5),0),
MATCH("*" &amp; O$3 &amp; "*",INDIRECT($D$6),0)+O$186), 0)</f>
        <v>0</v>
      </c>
      <c r="P190" s="268">
        <f ca="1">IFERROR(INDEX(INDIRECT($D$4), MATCH(team_lookup!$C190,INDIRECT($D$5),0),
MATCH("*" &amp; P$3 &amp; "*",INDIRECT($D$6),0)+P$186), 0)</f>
        <v>0</v>
      </c>
      <c r="Q190" s="268">
        <f ca="1">IFERROR(INDEX(INDIRECT($D$4), MATCH(team_lookup!$C190,INDIRECT($D$5),0),
MATCH("*" &amp; Q$3 &amp; "*",INDIRECT($D$6),0)+Q$186), 0)</f>
        <v>0</v>
      </c>
      <c r="R190" s="268">
        <f ca="1">IFERROR(INDEX(INDIRECT($D$4), MATCH(team_lookup!$C190,INDIRECT($D$5),0),
MATCH("*" &amp; R$3 &amp; "*",INDIRECT($D$6),0)+R$186), 0)</f>
        <v>0</v>
      </c>
      <c r="S190" s="268">
        <f ca="1">IFERROR(INDEX(INDIRECT($D$4), MATCH(team_lookup!$C190,INDIRECT($D$5),0),
MATCH("*" &amp; S$3 &amp; "*",INDIRECT($D$6),0)+S$186), 0)</f>
        <v>0</v>
      </c>
      <c r="T190" s="268">
        <f ca="1">IFERROR(INDEX(INDIRECT($D$4), MATCH(team_lookup!$C190,INDIRECT($D$5),0),
MATCH("*" &amp; T$3 &amp; "*",INDIRECT($D$6),0)+T$186), 0)</f>
        <v>0</v>
      </c>
    </row>
    <row r="191" spans="1:20" hidden="1">
      <c r="A191"/>
      <c r="C191" s="6" t="s">
        <v>11</v>
      </c>
      <c r="E191" s="268">
        <f ca="1">IFERROR(INDEX(INDIRECT($D$4), MATCH(team_lookup!$C191,INDIRECT($D$5),0),
MATCH("*" &amp; E$3 &amp; "*",INDIRECT($D$6),0)+E$186), 0)</f>
        <v>0</v>
      </c>
      <c r="F191" s="268">
        <f ca="1">IFERROR(INDEX(INDIRECT($D$4), MATCH(team_lookup!$C191,INDIRECT($D$5),0),
MATCH("*" &amp; F$3 &amp; "*",INDIRECT($D$6),0)+F$186), 0)</f>
        <v>0</v>
      </c>
      <c r="G191" s="268">
        <f ca="1">IFERROR(INDEX(INDIRECT($D$4), MATCH(team_lookup!$C191,INDIRECT($D$5),0),
MATCH("*" &amp; G$3 &amp; "*",INDIRECT($D$6),0)+G$186), 0)</f>
        <v>0</v>
      </c>
      <c r="H191" s="268">
        <f ca="1">IFERROR(INDEX(INDIRECT($D$4), MATCH(team_lookup!$C191,INDIRECT($D$5),0),
MATCH("*" &amp; H$3 &amp; "*",INDIRECT($D$6),0)+H$186), 0)</f>
        <v>0</v>
      </c>
      <c r="I191" s="268">
        <f ca="1">IFERROR(INDEX(INDIRECT($D$4), MATCH(team_lookup!$C191,INDIRECT($D$5),0),
MATCH("*" &amp; I$3 &amp; "*",INDIRECT($D$6),0)+I$186), 0)</f>
        <v>0</v>
      </c>
      <c r="J191" s="268">
        <f ca="1">IFERROR(INDEX(INDIRECT($D$4), MATCH(team_lookup!$C191,INDIRECT($D$5),0),
MATCH("*" &amp; J$3 &amp; "*",INDIRECT($D$6),0)+J$186), 0)</f>
        <v>0</v>
      </c>
      <c r="K191" s="268">
        <f ca="1">IFERROR(INDEX(INDIRECT($D$4), MATCH(team_lookup!$C191,INDIRECT($D$5),0),
MATCH("*" &amp; K$3 &amp; "*",INDIRECT($D$6),0)+K$186), 0)</f>
        <v>0</v>
      </c>
      <c r="L191" s="268">
        <f ca="1">IFERROR(INDEX(INDIRECT($D$4), MATCH(team_lookup!$C191,INDIRECT($D$5),0),
MATCH("*" &amp; L$3 &amp; "*",INDIRECT($D$6),0)+L$186), 0)</f>
        <v>0</v>
      </c>
      <c r="M191" s="268">
        <f ca="1">IFERROR(INDEX(INDIRECT($D$4), MATCH(team_lookup!$C191,INDIRECT($D$5),0),
MATCH("*" &amp; M$3 &amp; "*",INDIRECT($D$6),0)+M$186), 0)</f>
        <v>0</v>
      </c>
      <c r="N191" s="268">
        <f ca="1">IFERROR(INDEX(INDIRECT($D$4), MATCH(team_lookup!$C191,INDIRECT($D$5),0),
MATCH("*" &amp; N$3 &amp; "*",INDIRECT($D$6),0)+N$186), 0)</f>
        <v>0</v>
      </c>
      <c r="O191" s="268">
        <f ca="1">IFERROR(INDEX(INDIRECT($D$4), MATCH(team_lookup!$C191,INDIRECT($D$5),0),
MATCH("*" &amp; O$3 &amp; "*",INDIRECT($D$6),0)+O$186), 0)</f>
        <v>0</v>
      </c>
      <c r="P191" s="268">
        <f ca="1">IFERROR(INDEX(INDIRECT($D$4), MATCH(team_lookup!$C191,INDIRECT($D$5),0),
MATCH("*" &amp; P$3 &amp; "*",INDIRECT($D$6),0)+P$186), 0)</f>
        <v>0</v>
      </c>
      <c r="Q191" s="268">
        <f ca="1">IFERROR(INDEX(INDIRECT($D$4), MATCH(team_lookup!$C191,INDIRECT($D$5),0),
MATCH("*" &amp; Q$3 &amp; "*",INDIRECT($D$6),0)+Q$186), 0)</f>
        <v>0</v>
      </c>
      <c r="R191" s="268">
        <f ca="1">IFERROR(INDEX(INDIRECT($D$4), MATCH(team_lookup!$C191,INDIRECT($D$5),0),
MATCH("*" &amp; R$3 &amp; "*",INDIRECT($D$6),0)+R$186), 0)</f>
        <v>0</v>
      </c>
      <c r="S191" s="268">
        <f ca="1">IFERROR(INDEX(INDIRECT($D$4), MATCH(team_lookup!$C191,INDIRECT($D$5),0),
MATCH("*" &amp; S$3 &amp; "*",INDIRECT($D$6),0)+S$186), 0)</f>
        <v>0</v>
      </c>
      <c r="T191" s="268">
        <f ca="1">IFERROR(INDEX(INDIRECT($D$4), MATCH(team_lookup!$C191,INDIRECT($D$5),0),
MATCH("*" &amp; T$3 &amp; "*",INDIRECT($D$6),0)+T$186), 0)</f>
        <v>0</v>
      </c>
    </row>
    <row r="192" spans="1:20" hidden="1">
      <c r="A192"/>
      <c r="C192" s="6" t="s">
        <v>12</v>
      </c>
      <c r="E192" s="268">
        <f ca="1">IFERROR(INDEX(INDIRECT($D$4), MATCH(team_lookup!$C192,INDIRECT($D$5),0),
MATCH("*" &amp; E$3 &amp; "*",INDIRECT($D$6),0)+E$186), 0)</f>
        <v>0</v>
      </c>
      <c r="F192" s="268">
        <f ca="1">IFERROR(INDEX(INDIRECT($D$4), MATCH(team_lookup!$C192,INDIRECT($D$5),0),
MATCH("*" &amp; F$3 &amp; "*",INDIRECT($D$6),0)+F$186), 0)</f>
        <v>0</v>
      </c>
      <c r="G192" s="268">
        <f ca="1">IFERROR(INDEX(INDIRECT($D$4), MATCH(team_lookup!$C192,INDIRECT($D$5),0),
MATCH("*" &amp; G$3 &amp; "*",INDIRECT($D$6),0)+G$186), 0)</f>
        <v>0</v>
      </c>
      <c r="H192" s="268">
        <f ca="1">IFERROR(INDEX(INDIRECT($D$4), MATCH(team_lookup!$C192,INDIRECT($D$5),0),
MATCH("*" &amp; H$3 &amp; "*",INDIRECT($D$6),0)+H$186), 0)</f>
        <v>0</v>
      </c>
      <c r="I192" s="268">
        <f ca="1">IFERROR(INDEX(INDIRECT($D$4), MATCH(team_lookup!$C192,INDIRECT($D$5),0),
MATCH("*" &amp; I$3 &amp; "*",INDIRECT($D$6),0)+I$186), 0)</f>
        <v>0</v>
      </c>
      <c r="J192" s="268">
        <f ca="1">IFERROR(INDEX(INDIRECT($D$4), MATCH(team_lookup!$C192,INDIRECT($D$5),0),
MATCH("*" &amp; J$3 &amp; "*",INDIRECT($D$6),0)+J$186), 0)</f>
        <v>0</v>
      </c>
      <c r="K192" s="268">
        <f ca="1">IFERROR(INDEX(INDIRECT($D$4), MATCH(team_lookup!$C192,INDIRECT($D$5),0),
MATCH("*" &amp; K$3 &amp; "*",INDIRECT($D$6),0)+K$186), 0)</f>
        <v>0</v>
      </c>
      <c r="L192" s="268">
        <f ca="1">IFERROR(INDEX(INDIRECT($D$4), MATCH(team_lookup!$C192,INDIRECT($D$5),0),
MATCH("*" &amp; L$3 &amp; "*",INDIRECT($D$6),0)+L$186), 0)</f>
        <v>0</v>
      </c>
      <c r="M192" s="268">
        <f ca="1">IFERROR(INDEX(INDIRECT($D$4), MATCH(team_lookup!$C192,INDIRECT($D$5),0),
MATCH("*" &amp; M$3 &amp; "*",INDIRECT($D$6),0)+M$186), 0)</f>
        <v>0</v>
      </c>
      <c r="N192" s="268">
        <f ca="1">IFERROR(INDEX(INDIRECT($D$4), MATCH(team_lookup!$C192,INDIRECT($D$5),0),
MATCH("*" &amp; N$3 &amp; "*",INDIRECT($D$6),0)+N$186), 0)</f>
        <v>0</v>
      </c>
      <c r="O192" s="268">
        <f ca="1">IFERROR(INDEX(INDIRECT($D$4), MATCH(team_lookup!$C192,INDIRECT($D$5),0),
MATCH("*" &amp; O$3 &amp; "*",INDIRECT($D$6),0)+O$186), 0)</f>
        <v>0</v>
      </c>
      <c r="P192" s="268">
        <f ca="1">IFERROR(INDEX(INDIRECT($D$4), MATCH(team_lookup!$C192,INDIRECT($D$5),0),
MATCH("*" &amp; P$3 &amp; "*",INDIRECT($D$6),0)+P$186), 0)</f>
        <v>0</v>
      </c>
      <c r="Q192" s="268">
        <f ca="1">IFERROR(INDEX(INDIRECT($D$4), MATCH(team_lookup!$C192,INDIRECT($D$5),0),
MATCH("*" &amp; Q$3 &amp; "*",INDIRECT($D$6),0)+Q$186), 0)</f>
        <v>0</v>
      </c>
      <c r="R192" s="268">
        <f ca="1">IFERROR(INDEX(INDIRECT($D$4), MATCH(team_lookup!$C192,INDIRECT($D$5),0),
MATCH("*" &amp; R$3 &amp; "*",INDIRECT($D$6),0)+R$186), 0)</f>
        <v>0</v>
      </c>
      <c r="S192" s="268">
        <f ca="1">IFERROR(INDEX(INDIRECT($D$4), MATCH(team_lookup!$C192,INDIRECT($D$5),0),
MATCH("*" &amp; S$3 &amp; "*",INDIRECT($D$6),0)+S$186), 0)</f>
        <v>0</v>
      </c>
      <c r="T192" s="268">
        <f ca="1">IFERROR(INDEX(INDIRECT($D$4), MATCH(team_lookup!$C192,INDIRECT($D$5),0),
MATCH("*" &amp; T$3 &amp; "*",INDIRECT($D$6),0)+T$186), 0)</f>
        <v>0</v>
      </c>
    </row>
    <row r="193" spans="1:20" hidden="1">
      <c r="A193"/>
      <c r="C193" s="6" t="s">
        <v>17</v>
      </c>
      <c r="E193" s="268">
        <f ca="1">IFERROR(INDEX(INDIRECT($D$4), MATCH(team_lookup!$C193,INDIRECT($D$5),0),
MATCH("*" &amp; E$3 &amp; "*",INDIRECT($D$6),0)+E$186), 0)</f>
        <v>0</v>
      </c>
      <c r="F193" s="268">
        <f ca="1">IFERROR(INDEX(INDIRECT($D$4), MATCH(team_lookup!$C193,INDIRECT($D$5),0),
MATCH("*" &amp; F$3 &amp; "*",INDIRECT($D$6),0)+F$186), 0)</f>
        <v>0</v>
      </c>
      <c r="G193" s="268">
        <f ca="1">IFERROR(INDEX(INDIRECT($D$4), MATCH(team_lookup!$C193,INDIRECT($D$5),0),
MATCH("*" &amp; G$3 &amp; "*",INDIRECT($D$6),0)+G$186), 0)</f>
        <v>0</v>
      </c>
      <c r="H193" s="268">
        <f ca="1">IFERROR(INDEX(INDIRECT($D$4), MATCH(team_lookup!$C193,INDIRECT($D$5),0),
MATCH("*" &amp; H$3 &amp; "*",INDIRECT($D$6),0)+H$186), 0)</f>
        <v>0</v>
      </c>
      <c r="I193" s="268">
        <f ca="1">IFERROR(INDEX(INDIRECT($D$4), MATCH(team_lookup!$C193,INDIRECT($D$5),0),
MATCH("*" &amp; I$3 &amp; "*",INDIRECT($D$6),0)+I$186), 0)</f>
        <v>0</v>
      </c>
      <c r="J193" s="268">
        <f ca="1">IFERROR(INDEX(INDIRECT($D$4), MATCH(team_lookup!$C193,INDIRECT($D$5),0),
MATCH("*" &amp; J$3 &amp; "*",INDIRECT($D$6),0)+J$186), 0)</f>
        <v>0</v>
      </c>
      <c r="K193" s="268">
        <f ca="1">IFERROR(INDEX(INDIRECT($D$4), MATCH(team_lookup!$C193,INDIRECT($D$5),0),
MATCH("*" &amp; K$3 &amp; "*",INDIRECT($D$6),0)+K$186), 0)</f>
        <v>0</v>
      </c>
      <c r="L193" s="268">
        <f ca="1">IFERROR(INDEX(INDIRECT($D$4), MATCH(team_lookup!$C193,INDIRECT($D$5),0),
MATCH("*" &amp; L$3 &amp; "*",INDIRECT($D$6),0)+L$186), 0)</f>
        <v>0</v>
      </c>
      <c r="M193" s="268">
        <f ca="1">IFERROR(INDEX(INDIRECT($D$4), MATCH(team_lookup!$C193,INDIRECT($D$5),0),
MATCH("*" &amp; M$3 &amp; "*",INDIRECT($D$6),0)+M$186), 0)</f>
        <v>0</v>
      </c>
      <c r="N193" s="268">
        <f ca="1">IFERROR(INDEX(INDIRECT($D$4), MATCH(team_lookup!$C193,INDIRECT($D$5),0),
MATCH("*" &amp; N$3 &amp; "*",INDIRECT($D$6),0)+N$186), 0)</f>
        <v>0</v>
      </c>
      <c r="O193" s="268">
        <f ca="1">IFERROR(INDEX(INDIRECT($D$4), MATCH(team_lookup!$C193,INDIRECT($D$5),0),
MATCH("*" &amp; O$3 &amp; "*",INDIRECT($D$6),0)+O$186), 0)</f>
        <v>0</v>
      </c>
      <c r="P193" s="268">
        <f ca="1">IFERROR(INDEX(INDIRECT($D$4), MATCH(team_lookup!$C193,INDIRECT($D$5),0),
MATCH("*" &amp; P$3 &amp; "*",INDIRECT($D$6),0)+P$186), 0)</f>
        <v>0</v>
      </c>
      <c r="Q193" s="268">
        <f ca="1">IFERROR(INDEX(INDIRECT($D$4), MATCH(team_lookup!$C193,INDIRECT($D$5),0),
MATCH("*" &amp; Q$3 &amp; "*",INDIRECT($D$6),0)+Q$186), 0)</f>
        <v>0</v>
      </c>
      <c r="R193" s="268">
        <f ca="1">IFERROR(INDEX(INDIRECT($D$4), MATCH(team_lookup!$C193,INDIRECT($D$5),0),
MATCH("*" &amp; R$3 &amp; "*",INDIRECT($D$6),0)+R$186), 0)</f>
        <v>0</v>
      </c>
      <c r="S193" s="268">
        <f ca="1">IFERROR(INDEX(INDIRECT($D$4), MATCH(team_lookup!$C193,INDIRECT($D$5),0),
MATCH("*" &amp; S$3 &amp; "*",INDIRECT($D$6),0)+S$186), 0)</f>
        <v>0</v>
      </c>
      <c r="T193" s="268">
        <f ca="1">IFERROR(INDEX(INDIRECT($D$4), MATCH(team_lookup!$C193,INDIRECT($D$5),0),
MATCH("*" &amp; T$3 &amp; "*",INDIRECT($D$6),0)+T$186), 0)</f>
        <v>0</v>
      </c>
    </row>
    <row r="194" spans="1:20" hidden="1">
      <c r="A194"/>
      <c r="C194" s="6" t="s">
        <v>458</v>
      </c>
      <c r="E194" s="268">
        <f ca="1">IFERROR(INDEX(INDIRECT($D$4), MATCH(team_lookup!$C194,INDIRECT($D$5),0),
MATCH("*" &amp; E$3 &amp; "*",INDIRECT($D$6),0)+E$186), 0)</f>
        <v>0</v>
      </c>
      <c r="F194" s="268">
        <f ca="1">IFERROR(INDEX(INDIRECT($D$4), MATCH(team_lookup!$C194,INDIRECT($D$5),0),
MATCH("*" &amp; F$3 &amp; "*",INDIRECT($D$6),0)+F$186), 0)</f>
        <v>0</v>
      </c>
      <c r="G194" s="268">
        <f ca="1">IFERROR(INDEX(INDIRECT($D$4), MATCH(team_lookup!$C194,INDIRECT($D$5),0),
MATCH("*" &amp; G$3 &amp; "*",INDIRECT($D$6),0)+G$186), 0)</f>
        <v>0</v>
      </c>
      <c r="H194" s="268">
        <f ca="1">IFERROR(INDEX(INDIRECT($D$4), MATCH(team_lookup!$C194,INDIRECT($D$5),0),
MATCH("*" &amp; H$3 &amp; "*",INDIRECT($D$6),0)+H$186), 0)</f>
        <v>0</v>
      </c>
      <c r="I194" s="268">
        <f ca="1">IFERROR(INDEX(INDIRECT($D$4), MATCH(team_lookup!$C194,INDIRECT($D$5),0),
MATCH("*" &amp; I$3 &amp; "*",INDIRECT($D$6),0)+I$186), 0)</f>
        <v>0</v>
      </c>
      <c r="J194" s="268">
        <f ca="1">IFERROR(INDEX(INDIRECT($D$4), MATCH(team_lookup!$C194,INDIRECT($D$5),0),
MATCH("*" &amp; J$3 &amp; "*",INDIRECT($D$6),0)+J$186), 0)</f>
        <v>0</v>
      </c>
      <c r="K194" s="268">
        <f ca="1">IFERROR(INDEX(INDIRECT($D$4), MATCH(team_lookup!$C194,INDIRECT($D$5),0),
MATCH("*" &amp; K$3 &amp; "*",INDIRECT($D$6),0)+K$186), 0)</f>
        <v>0</v>
      </c>
      <c r="L194" s="268">
        <f ca="1">IFERROR(INDEX(INDIRECT($D$4), MATCH(team_lookup!$C194,INDIRECT($D$5),0),
MATCH("*" &amp; L$3 &amp; "*",INDIRECT($D$6),0)+L$186), 0)</f>
        <v>0</v>
      </c>
      <c r="M194" s="268">
        <f ca="1">IFERROR(INDEX(INDIRECT($D$4), MATCH(team_lookup!$C194,INDIRECT($D$5),0),
MATCH("*" &amp; M$3 &amp; "*",INDIRECT($D$6),0)+M$186), 0)</f>
        <v>0</v>
      </c>
      <c r="N194" s="268">
        <f ca="1">IFERROR(INDEX(INDIRECT($D$4), MATCH(team_lookup!$C194,INDIRECT($D$5),0),
MATCH("*" &amp; N$3 &amp; "*",INDIRECT($D$6),0)+N$186), 0)</f>
        <v>0</v>
      </c>
      <c r="O194" s="268">
        <f ca="1">IFERROR(INDEX(INDIRECT($D$4), MATCH(team_lookup!$C194,INDIRECT($D$5),0),
MATCH("*" &amp; O$3 &amp; "*",INDIRECT($D$6),0)+O$186), 0)</f>
        <v>0</v>
      </c>
      <c r="P194" s="268">
        <f ca="1">IFERROR(INDEX(INDIRECT($D$4), MATCH(team_lookup!$C194,INDIRECT($D$5),0),
MATCH("*" &amp; P$3 &amp; "*",INDIRECT($D$6),0)+P$186), 0)</f>
        <v>0</v>
      </c>
      <c r="Q194" s="268">
        <f ca="1">IFERROR(INDEX(INDIRECT($D$4), MATCH(team_lookup!$C194,INDIRECT($D$5),0),
MATCH("*" &amp; Q$3 &amp; "*",INDIRECT($D$6),0)+Q$186), 0)</f>
        <v>0</v>
      </c>
      <c r="R194" s="268">
        <f ca="1">IFERROR(INDEX(INDIRECT($D$4), MATCH(team_lookup!$C194,INDIRECT($D$5),0),
MATCH("*" &amp; R$3 &amp; "*",INDIRECT($D$6),0)+R$186), 0)</f>
        <v>0</v>
      </c>
      <c r="S194" s="268">
        <f ca="1">IFERROR(INDEX(INDIRECT($D$4), MATCH(team_lookup!$C194,INDIRECT($D$5),0),
MATCH("*" &amp; S$3 &amp; "*",INDIRECT($D$6),0)+S$186), 0)</f>
        <v>0</v>
      </c>
      <c r="T194" s="268">
        <f ca="1">IFERROR(INDEX(INDIRECT($D$4), MATCH(team_lookup!$C194,INDIRECT($D$5),0),
MATCH("*" &amp; T$3 &amp; "*",INDIRECT($D$6),0)+T$186), 0)</f>
        <v>0</v>
      </c>
    </row>
    <row r="195" spans="1:20" hidden="1">
      <c r="A195"/>
      <c r="C195" s="6" t="s">
        <v>461</v>
      </c>
      <c r="E195" s="268">
        <f ca="1">IFERROR(INDEX(INDIRECT($D$4), MATCH(team_lookup!$C195,INDIRECT($D$5),0),
MATCH("*" &amp; E$3 &amp; "*",INDIRECT($D$6),0)+E$186), 0)</f>
        <v>0</v>
      </c>
      <c r="F195" s="268">
        <f ca="1">IFERROR(INDEX(INDIRECT($D$4), MATCH(team_lookup!$C195,INDIRECT($D$5),0),
MATCH("*" &amp; F$3 &amp; "*",INDIRECT($D$6),0)+F$186), 0)</f>
        <v>0</v>
      </c>
      <c r="G195" s="268">
        <f ca="1">IFERROR(INDEX(INDIRECT($D$4), MATCH(team_lookup!$C195,INDIRECT($D$5),0),
MATCH("*" &amp; G$3 &amp; "*",INDIRECT($D$6),0)+G$186), 0)</f>
        <v>0</v>
      </c>
      <c r="H195" s="268">
        <f ca="1">IFERROR(INDEX(INDIRECT($D$4), MATCH(team_lookup!$C195,INDIRECT($D$5),0),
MATCH("*" &amp; H$3 &amp; "*",INDIRECT($D$6),0)+H$186), 0)</f>
        <v>0</v>
      </c>
      <c r="I195" s="268">
        <f ca="1">IFERROR(INDEX(INDIRECT($D$4), MATCH(team_lookup!$C195,INDIRECT($D$5),0),
MATCH("*" &amp; I$3 &amp; "*",INDIRECT($D$6),0)+I$186), 0)</f>
        <v>0</v>
      </c>
      <c r="J195" s="268">
        <f ca="1">IFERROR(INDEX(INDIRECT($D$4), MATCH(team_lookup!$C195,INDIRECT($D$5),0),
MATCH("*" &amp; J$3 &amp; "*",INDIRECT($D$6),0)+J$186), 0)</f>
        <v>0</v>
      </c>
      <c r="K195" s="268">
        <f ca="1">IFERROR(INDEX(INDIRECT($D$4), MATCH(team_lookup!$C195,INDIRECT($D$5),0),
MATCH("*" &amp; K$3 &amp; "*",INDIRECT($D$6),0)+K$186), 0)</f>
        <v>0</v>
      </c>
      <c r="L195" s="268">
        <f ca="1">IFERROR(INDEX(INDIRECT($D$4), MATCH(team_lookup!$C195,INDIRECT($D$5),0),
MATCH("*" &amp; L$3 &amp; "*",INDIRECT($D$6),0)+L$186), 0)</f>
        <v>0</v>
      </c>
      <c r="M195" s="268">
        <f ca="1">IFERROR(INDEX(INDIRECT($D$4), MATCH(team_lookup!$C195,INDIRECT($D$5),0),
MATCH("*" &amp; M$3 &amp; "*",INDIRECT($D$6),0)+M$186), 0)</f>
        <v>0</v>
      </c>
      <c r="N195" s="268">
        <f ca="1">IFERROR(INDEX(INDIRECT($D$4), MATCH(team_lookup!$C195,INDIRECT($D$5),0),
MATCH("*" &amp; N$3 &amp; "*",INDIRECT($D$6),0)+N$186), 0)</f>
        <v>0</v>
      </c>
      <c r="O195" s="268">
        <f ca="1">IFERROR(INDEX(INDIRECT($D$4), MATCH(team_lookup!$C195,INDIRECT($D$5),0),
MATCH("*" &amp; O$3 &amp; "*",INDIRECT($D$6),0)+O$186), 0)</f>
        <v>0</v>
      </c>
      <c r="P195" s="268">
        <f ca="1">IFERROR(INDEX(INDIRECT($D$4), MATCH(team_lookup!$C195,INDIRECT($D$5),0),
MATCH("*" &amp; P$3 &amp; "*",INDIRECT($D$6),0)+P$186), 0)</f>
        <v>0</v>
      </c>
      <c r="Q195" s="268">
        <f ca="1">IFERROR(INDEX(INDIRECT($D$4), MATCH(team_lookup!$C195,INDIRECT($D$5),0),
MATCH("*" &amp; Q$3 &amp; "*",INDIRECT($D$6),0)+Q$186), 0)</f>
        <v>0</v>
      </c>
      <c r="R195" s="268">
        <f ca="1">IFERROR(INDEX(INDIRECT($D$4), MATCH(team_lookup!$C195,INDIRECT($D$5),0),
MATCH("*" &amp; R$3 &amp; "*",INDIRECT($D$6),0)+R$186), 0)</f>
        <v>0</v>
      </c>
      <c r="S195" s="268">
        <f ca="1">IFERROR(INDEX(INDIRECT($D$4), MATCH(team_lookup!$C195,INDIRECT($D$5),0),
MATCH("*" &amp; S$3 &amp; "*",INDIRECT($D$6),0)+S$186), 0)</f>
        <v>0</v>
      </c>
      <c r="T195" s="268">
        <f ca="1">IFERROR(INDEX(INDIRECT($D$4), MATCH(team_lookup!$C195,INDIRECT($D$5),0),
MATCH("*" &amp; T$3 &amp; "*",INDIRECT($D$6),0)+T$186), 0)</f>
        <v>0</v>
      </c>
    </row>
    <row r="196" spans="1:20" hidden="1">
      <c r="A196"/>
      <c r="C196" s="6" t="s">
        <v>14</v>
      </c>
      <c r="E196" s="268">
        <f ca="1">IFERROR(INDEX(INDIRECT($D$4), MATCH(team_lookup!$C196,INDIRECT($D$5),0),
MATCH("*" &amp; E$3 &amp; "*",INDIRECT($D$6),0)+E$186), 0)</f>
        <v>0</v>
      </c>
      <c r="F196" s="268">
        <f ca="1">IFERROR(INDEX(INDIRECT($D$4), MATCH(team_lookup!$C196,INDIRECT($D$5),0),
MATCH("*" &amp; F$3 &amp; "*",INDIRECT($D$6),0)+F$186), 0)</f>
        <v>0</v>
      </c>
      <c r="G196" s="268">
        <f ca="1">IFERROR(INDEX(INDIRECT($D$4), MATCH(team_lookup!$C196,INDIRECT($D$5),0),
MATCH("*" &amp; G$3 &amp; "*",INDIRECT($D$6),0)+G$186), 0)</f>
        <v>0</v>
      </c>
      <c r="H196" s="268">
        <f ca="1">IFERROR(INDEX(INDIRECT($D$4), MATCH(team_lookup!$C196,INDIRECT($D$5),0),
MATCH("*" &amp; H$3 &amp; "*",INDIRECT($D$6),0)+H$186), 0)</f>
        <v>0</v>
      </c>
      <c r="I196" s="268">
        <f ca="1">IFERROR(INDEX(INDIRECT($D$4), MATCH(team_lookup!$C196,INDIRECT($D$5),0),
MATCH("*" &amp; I$3 &amp; "*",INDIRECT($D$6),0)+I$186), 0)</f>
        <v>0</v>
      </c>
      <c r="J196" s="268">
        <f ca="1">IFERROR(INDEX(INDIRECT($D$4), MATCH(team_lookup!$C196,INDIRECT($D$5),0),
MATCH("*" &amp; J$3 &amp; "*",INDIRECT($D$6),0)+J$186), 0)</f>
        <v>0</v>
      </c>
      <c r="K196" s="268">
        <f ca="1">IFERROR(INDEX(INDIRECT($D$4), MATCH(team_lookup!$C196,INDIRECT($D$5),0),
MATCH("*" &amp; K$3 &amp; "*",INDIRECT($D$6),0)+K$186), 0)</f>
        <v>0</v>
      </c>
      <c r="L196" s="268">
        <f ca="1">IFERROR(INDEX(INDIRECT($D$4), MATCH(team_lookup!$C196,INDIRECT($D$5),0),
MATCH("*" &amp; L$3 &amp; "*",INDIRECT($D$6),0)+L$186), 0)</f>
        <v>0</v>
      </c>
      <c r="M196" s="268">
        <f ca="1">IFERROR(INDEX(INDIRECT($D$4), MATCH(team_lookup!$C196,INDIRECT($D$5),0),
MATCH("*" &amp; M$3 &amp; "*",INDIRECT($D$6),0)+M$186), 0)</f>
        <v>0</v>
      </c>
      <c r="N196" s="268">
        <f ca="1">IFERROR(INDEX(INDIRECT($D$4), MATCH(team_lookup!$C196,INDIRECT($D$5),0),
MATCH("*" &amp; N$3 &amp; "*",INDIRECT($D$6),0)+N$186), 0)</f>
        <v>0</v>
      </c>
      <c r="O196" s="268">
        <f ca="1">IFERROR(INDEX(INDIRECT($D$4), MATCH(team_lookup!$C196,INDIRECT($D$5),0),
MATCH("*" &amp; O$3 &amp; "*",INDIRECT($D$6),0)+O$186), 0)</f>
        <v>0</v>
      </c>
      <c r="P196" s="268">
        <f ca="1">IFERROR(INDEX(INDIRECT($D$4), MATCH(team_lookup!$C196,INDIRECT($D$5),0),
MATCH("*" &amp; P$3 &amp; "*",INDIRECT($D$6),0)+P$186), 0)</f>
        <v>0</v>
      </c>
      <c r="Q196" s="268">
        <f ca="1">IFERROR(INDEX(INDIRECT($D$4), MATCH(team_lookup!$C196,INDIRECT($D$5),0),
MATCH("*" &amp; Q$3 &amp; "*",INDIRECT($D$6),0)+Q$186), 0)</f>
        <v>0</v>
      </c>
      <c r="R196" s="268">
        <f ca="1">IFERROR(INDEX(INDIRECT($D$4), MATCH(team_lookup!$C196,INDIRECT($D$5),0),
MATCH("*" &amp; R$3 &amp; "*",INDIRECT($D$6),0)+R$186), 0)</f>
        <v>0</v>
      </c>
      <c r="S196" s="268">
        <f ca="1">IFERROR(INDEX(INDIRECT($D$4), MATCH(team_lookup!$C196,INDIRECT($D$5),0),
MATCH("*" &amp; S$3 &amp; "*",INDIRECT($D$6),0)+S$186), 0)</f>
        <v>0</v>
      </c>
      <c r="T196" s="268">
        <f ca="1">IFERROR(INDEX(INDIRECT($D$4), MATCH(team_lookup!$C196,INDIRECT($D$5),0),
MATCH("*" &amp; T$3 &amp; "*",INDIRECT($D$6),0)+T$186), 0)</f>
        <v>0</v>
      </c>
    </row>
    <row r="197" spans="1:20" hidden="1">
      <c r="A197"/>
      <c r="C197" s="6" t="s">
        <v>15</v>
      </c>
      <c r="E197" s="268">
        <f ca="1">IFERROR(INDEX(INDIRECT($D$4), MATCH(team_lookup!$C197,INDIRECT($D$5),0),
MATCH("*" &amp; E$3 &amp; "*",INDIRECT($D$6),0)+E$186), 0)</f>
        <v>0</v>
      </c>
      <c r="F197" s="268">
        <f ca="1">IFERROR(INDEX(INDIRECT($D$4), MATCH(team_lookup!$C197,INDIRECT($D$5),0),
MATCH("*" &amp; F$3 &amp; "*",INDIRECT($D$6),0)+F$186), 0)</f>
        <v>0</v>
      </c>
      <c r="G197" s="268">
        <f ca="1">IFERROR(INDEX(INDIRECT($D$4), MATCH(team_lookup!$C197,INDIRECT($D$5),0),
MATCH("*" &amp; G$3 &amp; "*",INDIRECT($D$6),0)+G$186), 0)</f>
        <v>0</v>
      </c>
      <c r="H197" s="268">
        <f ca="1">IFERROR(INDEX(INDIRECT($D$4), MATCH(team_lookup!$C197,INDIRECT($D$5),0),
MATCH("*" &amp; H$3 &amp; "*",INDIRECT($D$6),0)+H$186), 0)</f>
        <v>0</v>
      </c>
      <c r="I197" s="268">
        <f ca="1">IFERROR(INDEX(INDIRECT($D$4), MATCH(team_lookup!$C197,INDIRECT($D$5),0),
MATCH("*" &amp; I$3 &amp; "*",INDIRECT($D$6),0)+I$186), 0)</f>
        <v>0</v>
      </c>
      <c r="J197" s="268">
        <f ca="1">IFERROR(INDEX(INDIRECT($D$4), MATCH(team_lookup!$C197,INDIRECT($D$5),0),
MATCH("*" &amp; J$3 &amp; "*",INDIRECT($D$6),0)+J$186), 0)</f>
        <v>0</v>
      </c>
      <c r="K197" s="268">
        <f ca="1">IFERROR(INDEX(INDIRECT($D$4), MATCH(team_lookup!$C197,INDIRECT($D$5),0),
MATCH("*" &amp; K$3 &amp; "*",INDIRECT($D$6),0)+K$186), 0)</f>
        <v>0</v>
      </c>
      <c r="L197" s="268">
        <f ca="1">IFERROR(INDEX(INDIRECT($D$4), MATCH(team_lookup!$C197,INDIRECT($D$5),0),
MATCH("*" &amp; L$3 &amp; "*",INDIRECT($D$6),0)+L$186), 0)</f>
        <v>0</v>
      </c>
      <c r="M197" s="268">
        <f ca="1">IFERROR(INDEX(INDIRECT($D$4), MATCH(team_lookup!$C197,INDIRECT($D$5),0),
MATCH("*" &amp; M$3 &amp; "*",INDIRECT($D$6),0)+M$186), 0)</f>
        <v>0</v>
      </c>
      <c r="N197" s="268">
        <f ca="1">IFERROR(INDEX(INDIRECT($D$4), MATCH(team_lookup!$C197,INDIRECT($D$5),0),
MATCH("*" &amp; N$3 &amp; "*",INDIRECT($D$6),0)+N$186), 0)</f>
        <v>0</v>
      </c>
      <c r="O197" s="268">
        <f ca="1">IFERROR(INDEX(INDIRECT($D$4), MATCH(team_lookup!$C197,INDIRECT($D$5),0),
MATCH("*" &amp; O$3 &amp; "*",INDIRECT($D$6),0)+O$186), 0)</f>
        <v>0</v>
      </c>
      <c r="P197" s="268">
        <f ca="1">IFERROR(INDEX(INDIRECT($D$4), MATCH(team_lookup!$C197,INDIRECT($D$5),0),
MATCH("*" &amp; P$3 &amp; "*",INDIRECT($D$6),0)+P$186), 0)</f>
        <v>0</v>
      </c>
      <c r="Q197" s="268">
        <f ca="1">IFERROR(INDEX(INDIRECT($D$4), MATCH(team_lookup!$C197,INDIRECT($D$5),0),
MATCH("*" &amp; Q$3 &amp; "*",INDIRECT($D$6),0)+Q$186), 0)</f>
        <v>0</v>
      </c>
      <c r="R197" s="268">
        <f ca="1">IFERROR(INDEX(INDIRECT($D$4), MATCH(team_lookup!$C197,INDIRECT($D$5),0),
MATCH("*" &amp; R$3 &amp; "*",INDIRECT($D$6),0)+R$186), 0)</f>
        <v>0</v>
      </c>
      <c r="S197" s="268">
        <f ca="1">IFERROR(INDEX(INDIRECT($D$4), MATCH(team_lookup!$C197,INDIRECT($D$5),0),
MATCH("*" &amp; S$3 &amp; "*",INDIRECT($D$6),0)+S$186), 0)</f>
        <v>0</v>
      </c>
      <c r="T197" s="268">
        <f ca="1">IFERROR(INDEX(INDIRECT($D$4), MATCH(team_lookup!$C197,INDIRECT($D$5),0),
MATCH("*" &amp; T$3 &amp; "*",INDIRECT($D$6),0)+T$186), 0)</f>
        <v>0</v>
      </c>
    </row>
    <row r="198" spans="1:20" hidden="1">
      <c r="A198"/>
      <c r="C198" s="6" t="s">
        <v>459</v>
      </c>
      <c r="E198" s="268">
        <f ca="1">IFERROR(INDEX(INDIRECT($D$4), MATCH(team_lookup!$C198,INDIRECT($D$5),0),
MATCH("*" &amp; E$3 &amp; "*",INDIRECT($D$6),0)+E$186), 0)</f>
        <v>1.5471064814814816E-3</v>
      </c>
      <c r="F198" s="268" t="str">
        <f ca="1">IFERROR(INDEX(INDIRECT($D$4), MATCH(team_lookup!$C198,INDIRECT($D$5),0),
MATCH("*" &amp; F$3 &amp; "*",INDIRECT($D$6),0)+F$186), 0)</f>
        <v>4 - 3; 3 - 1; 3 - 4</v>
      </c>
      <c r="G198" s="268">
        <f ca="1">IFERROR(INDEX(INDIRECT($D$4), MATCH(team_lookup!$C198,INDIRECT($D$5),0),
MATCH("*" &amp; G$3 &amp; "*",INDIRECT($D$6),0)+G$186), 0)</f>
        <v>9.4629629629629632E-4</v>
      </c>
      <c r="H198" s="268">
        <f ca="1">IFERROR(INDEX(INDIRECT($D$4), MATCH(team_lookup!$C198,INDIRECT($D$5),0),
MATCH("*" &amp; H$3 &amp; "*",INDIRECT($D$6),0)+H$186), 0)</f>
        <v>0</v>
      </c>
      <c r="I198" s="268">
        <f ca="1">IFERROR(INDEX(INDIRECT($D$4), MATCH(team_lookup!$C198,INDIRECT($D$5),0),
MATCH("*" &amp; I$3 &amp; "*",INDIRECT($D$6),0)+I$186), 0)</f>
        <v>0</v>
      </c>
      <c r="J198" s="268">
        <f ca="1">IFERROR(INDEX(INDIRECT($D$4), MATCH(team_lookup!$C198,INDIRECT($D$5),0),
MATCH("*" &amp; J$3 &amp; "*",INDIRECT($D$6),0)+J$186), 0)</f>
        <v>0</v>
      </c>
      <c r="K198" s="268">
        <f ca="1">IFERROR(INDEX(INDIRECT($D$4), MATCH(team_lookup!$C198,INDIRECT($D$5),0),
MATCH("*" &amp; K$3 &amp; "*",INDIRECT($D$6),0)+K$186), 0)</f>
        <v>0</v>
      </c>
      <c r="L198" s="268">
        <f ca="1">IFERROR(INDEX(INDIRECT($D$4), MATCH(team_lookup!$C198,INDIRECT($D$5),0),
MATCH("*" &amp; L$3 &amp; "*",INDIRECT($D$6),0)+L$186), 0)</f>
        <v>0</v>
      </c>
      <c r="M198" s="268">
        <f ca="1">IFERROR(INDEX(INDIRECT($D$4), MATCH(team_lookup!$C198,INDIRECT($D$5),0),
MATCH("*" &amp; M$3 &amp; "*",INDIRECT($D$6),0)+M$186), 0)</f>
        <v>0</v>
      </c>
      <c r="N198" s="268">
        <f ca="1">IFERROR(INDEX(INDIRECT($D$4), MATCH(team_lookup!$C198,INDIRECT($D$5),0),
MATCH("*" &amp; N$3 &amp; "*",INDIRECT($D$6),0)+N$186), 0)</f>
        <v>0</v>
      </c>
      <c r="O198" s="268">
        <f ca="1">IFERROR(INDEX(INDIRECT($D$4), MATCH(team_lookup!$C198,INDIRECT($D$5),0),
MATCH("*" &amp; O$3 &amp; "*",INDIRECT($D$6),0)+O$186), 0)</f>
        <v>0</v>
      </c>
      <c r="P198" s="268">
        <f ca="1">IFERROR(INDEX(INDIRECT($D$4), MATCH(team_lookup!$C198,INDIRECT($D$5),0),
MATCH("*" &amp; P$3 &amp; "*",INDIRECT($D$6),0)+P$186), 0)</f>
        <v>0</v>
      </c>
      <c r="Q198" s="268">
        <f ca="1">IFERROR(INDEX(INDIRECT($D$4), MATCH(team_lookup!$C198,INDIRECT($D$5),0),
MATCH("*" &amp; Q$3 &amp; "*",INDIRECT($D$6),0)+Q$186), 0)</f>
        <v>0</v>
      </c>
      <c r="R198" s="268">
        <f ca="1">IFERROR(INDEX(INDIRECT($D$4), MATCH(team_lookup!$C198,INDIRECT($D$5),0),
MATCH("*" &amp; R$3 &amp; "*",INDIRECT($D$6),0)+R$186), 0)</f>
        <v>0</v>
      </c>
      <c r="S198" s="268">
        <f ca="1">IFERROR(INDEX(INDIRECT($D$4), MATCH(team_lookup!$C198,INDIRECT($D$5),0),
MATCH("*" &amp; S$3 &amp; "*",INDIRECT($D$6),0)+S$186), 0)</f>
        <v>0</v>
      </c>
      <c r="T198" s="268">
        <f ca="1">IFERROR(INDEX(INDIRECT($D$4), MATCH(team_lookup!$C198,INDIRECT($D$5),0),
MATCH("*" &amp; T$3 &amp; "*",INDIRECT($D$6),0)+T$186), 0)</f>
        <v>0</v>
      </c>
    </row>
    <row r="199" spans="1:20" hidden="1">
      <c r="A199"/>
      <c r="C199" s="6" t="s">
        <v>16</v>
      </c>
      <c r="E199" s="268">
        <f ca="1">IFERROR(INDEX(INDIRECT($D$4), MATCH(team_lookup!$C199,INDIRECT($D$5),0),
MATCH("*" &amp; E$3 &amp; "*",INDIRECT($D$6),0)+E$186), 0)</f>
        <v>0</v>
      </c>
      <c r="F199" s="268">
        <f ca="1">IFERROR(INDEX(INDIRECT($D$4), MATCH(team_lookup!$C199,INDIRECT($D$5),0),
MATCH("*" &amp; F$3 &amp; "*",INDIRECT($D$6),0)+F$186), 0)</f>
        <v>0</v>
      </c>
      <c r="G199" s="268">
        <f ca="1">IFERROR(INDEX(INDIRECT($D$4), MATCH(team_lookup!$C199,INDIRECT($D$5),0),
MATCH("*" &amp; G$3 &amp; "*",INDIRECT($D$6),0)+G$186), 0)</f>
        <v>0</v>
      </c>
      <c r="H199" s="268">
        <f ca="1">IFERROR(INDEX(INDIRECT($D$4), MATCH(team_lookup!$C199,INDIRECT($D$5),0),
MATCH("*" &amp; H$3 &amp; "*",INDIRECT($D$6),0)+H$186), 0)</f>
        <v>0</v>
      </c>
      <c r="I199" s="268">
        <f ca="1">IFERROR(INDEX(INDIRECT($D$4), MATCH(team_lookup!$C199,INDIRECT($D$5),0),
MATCH("*" &amp; I$3 &amp; "*",INDIRECT($D$6),0)+I$186), 0)</f>
        <v>0</v>
      </c>
      <c r="J199" s="268">
        <f ca="1">IFERROR(INDEX(INDIRECT($D$4), MATCH(team_lookup!$C199,INDIRECT($D$5),0),
MATCH("*" &amp; J$3 &amp; "*",INDIRECT($D$6),0)+J$186), 0)</f>
        <v>0</v>
      </c>
      <c r="K199" s="268">
        <f ca="1">IFERROR(INDEX(INDIRECT($D$4), MATCH(team_lookup!$C199,INDIRECT($D$5),0),
MATCH("*" &amp; K$3 &amp; "*",INDIRECT($D$6),0)+K$186), 0)</f>
        <v>0</v>
      </c>
      <c r="L199" s="268">
        <f ca="1">IFERROR(INDEX(INDIRECT($D$4), MATCH(team_lookup!$C199,INDIRECT($D$5),0),
MATCH("*" &amp; L$3 &amp; "*",INDIRECT($D$6),0)+L$186), 0)</f>
        <v>0</v>
      </c>
      <c r="M199" s="268">
        <f ca="1">IFERROR(INDEX(INDIRECT($D$4), MATCH(team_lookup!$C199,INDIRECT($D$5),0),
MATCH("*" &amp; M$3 &amp; "*",INDIRECT($D$6),0)+M$186), 0)</f>
        <v>0</v>
      </c>
      <c r="N199" s="268">
        <f ca="1">IFERROR(INDEX(INDIRECT($D$4), MATCH(team_lookup!$C199,INDIRECT($D$5),0),
MATCH("*" &amp; N$3 &amp; "*",INDIRECT($D$6),0)+N$186), 0)</f>
        <v>0</v>
      </c>
      <c r="O199" s="268">
        <f ca="1">IFERROR(INDEX(INDIRECT($D$4), MATCH(team_lookup!$C199,INDIRECT($D$5),0),
MATCH("*" &amp; O$3 &amp; "*",INDIRECT($D$6),0)+O$186), 0)</f>
        <v>0</v>
      </c>
      <c r="P199" s="268">
        <f ca="1">IFERROR(INDEX(INDIRECT($D$4), MATCH(team_lookup!$C199,INDIRECT($D$5),0),
MATCH("*" &amp; P$3 &amp; "*",INDIRECT($D$6),0)+P$186), 0)</f>
        <v>0</v>
      </c>
      <c r="Q199" s="268">
        <f ca="1">IFERROR(INDEX(INDIRECT($D$4), MATCH(team_lookup!$C199,INDIRECT($D$5),0),
MATCH("*" &amp; Q$3 &amp; "*",INDIRECT($D$6),0)+Q$186), 0)</f>
        <v>0</v>
      </c>
      <c r="R199" s="268">
        <f ca="1">IFERROR(INDEX(INDIRECT($D$4), MATCH(team_lookup!$C199,INDIRECT($D$5),0),
MATCH("*" &amp; R$3 &amp; "*",INDIRECT($D$6),0)+R$186), 0)</f>
        <v>0</v>
      </c>
      <c r="S199" s="268">
        <f ca="1">IFERROR(INDEX(INDIRECT($D$4), MATCH(team_lookup!$C199,INDIRECT($D$5),0),
MATCH("*" &amp; S$3 &amp; "*",INDIRECT($D$6),0)+S$186), 0)</f>
        <v>0</v>
      </c>
      <c r="T199" s="268">
        <f ca="1">IFERROR(INDEX(INDIRECT($D$4), MATCH(team_lookup!$C199,INDIRECT($D$5),0),
MATCH("*" &amp; T$3 &amp; "*",INDIRECT($D$6),0)+T$186), 0)</f>
        <v>0</v>
      </c>
    </row>
    <row r="200" spans="1:20" hidden="1">
      <c r="A200"/>
      <c r="C200" s="6" t="s">
        <v>110</v>
      </c>
      <c r="E200" s="268">
        <f ca="1">IFERROR(INDEX(INDIRECT($D$4), MATCH(team_lookup!$C200,INDIRECT($D$5),0),
MATCH("*" &amp; E$3 &amp; "*",INDIRECT($D$6),0)+E$186), 0)</f>
        <v>1.5388888888888891E-3</v>
      </c>
      <c r="F200" s="268" t="str">
        <f ca="1">IFERROR(INDEX(INDIRECT($D$4), MATCH(team_lookup!$C200,INDIRECT($D$5),0),
MATCH("*" &amp; F$3 &amp; "*",INDIRECT($D$6),0)+F$186), 0)</f>
        <v>1 - 4</v>
      </c>
      <c r="G200" s="268">
        <f ca="1">IFERROR(INDEX(INDIRECT($D$4), MATCH(team_lookup!$C200,INDIRECT($D$5),0),
MATCH("*" &amp; G$3 &amp; "*",INDIRECT($D$6),0)+G$186), 0)</f>
        <v>9.6585648148148149E-4</v>
      </c>
      <c r="H200" s="268">
        <f ca="1">IFERROR(INDEX(INDIRECT($D$4), MATCH(team_lookup!$C200,INDIRECT($D$5),0),
MATCH("*" &amp; H$3 &amp; "*",INDIRECT($D$6),0)+H$186), 0)</f>
        <v>0</v>
      </c>
      <c r="I200" s="268">
        <f ca="1">IFERROR(INDEX(INDIRECT($D$4), MATCH(team_lookup!$C200,INDIRECT($D$5),0),
MATCH("*" &amp; I$3 &amp; "*",INDIRECT($D$6),0)+I$186), 0)</f>
        <v>0</v>
      </c>
      <c r="J200" s="268">
        <f ca="1">IFERROR(INDEX(INDIRECT($D$4), MATCH(team_lookup!$C200,INDIRECT($D$5),0),
MATCH("*" &amp; J$3 &amp; "*",INDIRECT($D$6),0)+J$186), 0)</f>
        <v>0</v>
      </c>
      <c r="K200" s="268">
        <f ca="1">IFERROR(INDEX(INDIRECT($D$4), MATCH(team_lookup!$C200,INDIRECT($D$5),0),
MATCH("*" &amp; K$3 &amp; "*",INDIRECT($D$6),0)+K$186), 0)</f>
        <v>0</v>
      </c>
      <c r="L200" s="268">
        <f ca="1">IFERROR(INDEX(INDIRECT($D$4), MATCH(team_lookup!$C200,INDIRECT($D$5),0),
MATCH("*" &amp; L$3 &amp; "*",INDIRECT($D$6),0)+L$186), 0)</f>
        <v>0</v>
      </c>
      <c r="M200" s="268">
        <f ca="1">IFERROR(INDEX(INDIRECT($D$4), MATCH(team_lookup!$C200,INDIRECT($D$5),0),
MATCH("*" &amp; M$3 &amp; "*",INDIRECT($D$6),0)+M$186), 0)</f>
        <v>0</v>
      </c>
      <c r="N200" s="268">
        <f ca="1">IFERROR(INDEX(INDIRECT($D$4), MATCH(team_lookup!$C200,INDIRECT($D$5),0),
MATCH("*" &amp; N$3 &amp; "*",INDIRECT($D$6),0)+N$186), 0)</f>
        <v>0</v>
      </c>
      <c r="O200" s="268">
        <f ca="1">IFERROR(INDEX(INDIRECT($D$4), MATCH(team_lookup!$C200,INDIRECT($D$5),0),
MATCH("*" &amp; O$3 &amp; "*",INDIRECT($D$6),0)+O$186), 0)</f>
        <v>0</v>
      </c>
      <c r="P200" s="268">
        <f ca="1">IFERROR(INDEX(INDIRECT($D$4), MATCH(team_lookup!$C200,INDIRECT($D$5),0),
MATCH("*" &amp; P$3 &amp; "*",INDIRECT($D$6),0)+P$186), 0)</f>
        <v>0</v>
      </c>
      <c r="Q200" s="268">
        <f ca="1">IFERROR(INDEX(INDIRECT($D$4), MATCH(team_lookup!$C200,INDIRECT($D$5),0),
MATCH("*" &amp; Q$3 &amp; "*",INDIRECT($D$6),0)+Q$186), 0)</f>
        <v>0</v>
      </c>
      <c r="R200" s="268">
        <f ca="1">IFERROR(INDEX(INDIRECT($D$4), MATCH(team_lookup!$C200,INDIRECT($D$5),0),
MATCH("*" &amp; R$3 &amp; "*",INDIRECT($D$6),0)+R$186), 0)</f>
        <v>0</v>
      </c>
      <c r="S200" s="268">
        <f ca="1">IFERROR(INDEX(INDIRECT($D$4), MATCH(team_lookup!$C200,INDIRECT($D$5),0),
MATCH("*" &amp; S$3 &amp; "*",INDIRECT($D$6),0)+S$186), 0)</f>
        <v>0</v>
      </c>
      <c r="T200" s="268">
        <f ca="1">IFERROR(INDEX(INDIRECT($D$4), MATCH(team_lookup!$C200,INDIRECT($D$5),0),
MATCH("*" &amp; T$3 &amp; "*",INDIRECT($D$6),0)+T$186), 0)</f>
        <v>0</v>
      </c>
    </row>
    <row r="201" spans="1:20" hidden="1">
      <c r="A201"/>
      <c r="C201" s="6" t="s">
        <v>18</v>
      </c>
      <c r="E201" s="268">
        <f ca="1">IFERROR(INDEX(INDIRECT($D$4), MATCH(team_lookup!$C201,INDIRECT($D$5),0),
MATCH("*" &amp; E$3 &amp; "*",INDIRECT($D$6),0)+E$186), 0)</f>
        <v>0</v>
      </c>
      <c r="F201" s="268">
        <f ca="1">IFERROR(INDEX(INDIRECT($D$4), MATCH(team_lookup!$C201,INDIRECT($D$5),0),
MATCH("*" &amp; F$3 &amp; "*",INDIRECT($D$6),0)+F$186), 0)</f>
        <v>0</v>
      </c>
      <c r="G201" s="268">
        <f ca="1">IFERROR(INDEX(INDIRECT($D$4), MATCH(team_lookup!$C201,INDIRECT($D$5),0),
MATCH("*" &amp; G$3 &amp; "*",INDIRECT($D$6),0)+G$186), 0)</f>
        <v>0</v>
      </c>
      <c r="H201" s="268">
        <f ca="1">IFERROR(INDEX(INDIRECT($D$4), MATCH(team_lookup!$C201,INDIRECT($D$5),0),
MATCH("*" &amp; H$3 &amp; "*",INDIRECT($D$6),0)+H$186), 0)</f>
        <v>0</v>
      </c>
      <c r="I201" s="268">
        <f ca="1">IFERROR(INDEX(INDIRECT($D$4), MATCH(team_lookup!$C201,INDIRECT($D$5),0),
MATCH("*" &amp; I$3 &amp; "*",INDIRECT($D$6),0)+I$186), 0)</f>
        <v>0</v>
      </c>
      <c r="J201" s="268">
        <f ca="1">IFERROR(INDEX(INDIRECT($D$4), MATCH(team_lookup!$C201,INDIRECT($D$5),0),
MATCH("*" &amp; J$3 &amp; "*",INDIRECT($D$6),0)+J$186), 0)</f>
        <v>0</v>
      </c>
      <c r="K201" s="268">
        <f ca="1">IFERROR(INDEX(INDIRECT($D$4), MATCH(team_lookup!$C201,INDIRECT($D$5),0),
MATCH("*" &amp; K$3 &amp; "*",INDIRECT($D$6),0)+K$186), 0)</f>
        <v>0</v>
      </c>
      <c r="L201" s="268">
        <f ca="1">IFERROR(INDEX(INDIRECT($D$4), MATCH(team_lookup!$C201,INDIRECT($D$5),0),
MATCH("*" &amp; L$3 &amp; "*",INDIRECT($D$6),0)+L$186), 0)</f>
        <v>0</v>
      </c>
      <c r="M201" s="268">
        <f ca="1">IFERROR(INDEX(INDIRECT($D$4), MATCH(team_lookup!$C201,INDIRECT($D$5),0),
MATCH("*" &amp; M$3 &amp; "*",INDIRECT($D$6),0)+M$186), 0)</f>
        <v>0</v>
      </c>
      <c r="N201" s="268">
        <f ca="1">IFERROR(INDEX(INDIRECT($D$4), MATCH(team_lookup!$C201,INDIRECT($D$5),0),
MATCH("*" &amp; N$3 &amp; "*",INDIRECT($D$6),0)+N$186), 0)</f>
        <v>0</v>
      </c>
      <c r="O201" s="268">
        <f ca="1">IFERROR(INDEX(INDIRECT($D$4), MATCH(team_lookup!$C201,INDIRECT($D$5),0),
MATCH("*" &amp; O$3 &amp; "*",INDIRECT($D$6),0)+O$186), 0)</f>
        <v>0</v>
      </c>
      <c r="P201" s="268">
        <f ca="1">IFERROR(INDEX(INDIRECT($D$4), MATCH(team_lookup!$C201,INDIRECT($D$5),0),
MATCH("*" &amp; P$3 &amp; "*",INDIRECT($D$6),0)+P$186), 0)</f>
        <v>0</v>
      </c>
      <c r="Q201" s="268">
        <f ca="1">IFERROR(INDEX(INDIRECT($D$4), MATCH(team_lookup!$C201,INDIRECT($D$5),0),
MATCH("*" &amp; Q$3 &amp; "*",INDIRECT($D$6),0)+Q$186), 0)</f>
        <v>0</v>
      </c>
      <c r="R201" s="268">
        <f ca="1">IFERROR(INDEX(INDIRECT($D$4), MATCH(team_lookup!$C201,INDIRECT($D$5),0),
MATCH("*" &amp; R$3 &amp; "*",INDIRECT($D$6),0)+R$186), 0)</f>
        <v>0</v>
      </c>
      <c r="S201" s="268">
        <f ca="1">IFERROR(INDEX(INDIRECT($D$4), MATCH(team_lookup!$C201,INDIRECT($D$5),0),
MATCH("*" &amp; S$3 &amp; "*",INDIRECT($D$6),0)+S$186), 0)</f>
        <v>0</v>
      </c>
      <c r="T201" s="268">
        <f ca="1">IFERROR(INDEX(INDIRECT($D$4), MATCH(team_lookup!$C201,INDIRECT($D$5),0),
MATCH("*" &amp; T$3 &amp; "*",INDIRECT($D$6),0)+T$186), 0)</f>
        <v>0</v>
      </c>
    </row>
    <row r="202" spans="1:20" hidden="1">
      <c r="A202"/>
      <c r="C202" s="6" t="s">
        <v>111</v>
      </c>
      <c r="E202" s="268">
        <f ca="1">IFERROR(INDEX(INDIRECT($D$4), MATCH(team_lookup!$C202,INDIRECT($D$5),0),
MATCH("*" &amp; E$3 &amp; "*",INDIRECT($D$6),0)+E$186), 0)</f>
        <v>1.5603009259259259E-3</v>
      </c>
      <c r="F202" s="268" t="str">
        <f ca="1">IFERROR(INDEX(INDIRECT($D$4), MATCH(team_lookup!$C202,INDIRECT($D$5),0),
MATCH("*" &amp; F$3 &amp; "*",INDIRECT($D$6),0)+F$186), 0)</f>
        <v>3rd, Group A</v>
      </c>
      <c r="G202" s="268">
        <f ca="1">IFERROR(INDEX(INDIRECT($D$4), MATCH(team_lookup!$C202,INDIRECT($D$5),0),
MATCH("*" &amp; G$3 &amp; "*",INDIRECT($D$6),0)+G$186), 0)</f>
        <v>9.8217592592592605E-4</v>
      </c>
      <c r="H202" s="268">
        <f ca="1">IFERROR(INDEX(INDIRECT($D$4), MATCH(team_lookup!$C202,INDIRECT($D$5),0),
MATCH("*" &amp; H$3 &amp; "*",INDIRECT($D$6),0)+H$186), 0)</f>
        <v>0</v>
      </c>
      <c r="I202" s="268">
        <f ca="1">IFERROR(INDEX(INDIRECT($D$4), MATCH(team_lookup!$C202,INDIRECT($D$5),0),
MATCH("*" &amp; I$3 &amp; "*",INDIRECT($D$6),0)+I$186), 0)</f>
        <v>0</v>
      </c>
      <c r="J202" s="268">
        <f ca="1">IFERROR(INDEX(INDIRECT($D$4), MATCH(team_lookup!$C202,INDIRECT($D$5),0),
MATCH("*" &amp; J$3 &amp; "*",INDIRECT($D$6),0)+J$186), 0)</f>
        <v>0</v>
      </c>
      <c r="K202" s="268">
        <f ca="1">IFERROR(INDEX(INDIRECT($D$4), MATCH(team_lookup!$C202,INDIRECT($D$5),0),
MATCH("*" &amp; K$3 &amp; "*",INDIRECT($D$6),0)+K$186), 0)</f>
        <v>0</v>
      </c>
      <c r="L202" s="268">
        <f ca="1">IFERROR(INDEX(INDIRECT($D$4), MATCH(team_lookup!$C202,INDIRECT($D$5),0),
MATCH("*" &amp; L$3 &amp; "*",INDIRECT($D$6),0)+L$186), 0)</f>
        <v>0</v>
      </c>
      <c r="M202" s="268">
        <f ca="1">IFERROR(INDEX(INDIRECT($D$4), MATCH(team_lookup!$C202,INDIRECT($D$5),0),
MATCH("*" &amp; M$3 &amp; "*",INDIRECT($D$6),0)+M$186), 0)</f>
        <v>0</v>
      </c>
      <c r="N202" s="268">
        <f ca="1">IFERROR(INDEX(INDIRECT($D$4), MATCH(team_lookup!$C202,INDIRECT($D$5),0),
MATCH("*" &amp; N$3 &amp; "*",INDIRECT($D$6),0)+N$186), 0)</f>
        <v>0</v>
      </c>
      <c r="O202" s="268">
        <f ca="1">IFERROR(INDEX(INDIRECT($D$4), MATCH(team_lookup!$C202,INDIRECT($D$5),0),
MATCH("*" &amp; O$3 &amp; "*",INDIRECT($D$6),0)+O$186), 0)</f>
        <v>0</v>
      </c>
      <c r="P202" s="268">
        <f ca="1">IFERROR(INDEX(INDIRECT($D$4), MATCH(team_lookup!$C202,INDIRECT($D$5),0),
MATCH("*" &amp; P$3 &amp; "*",INDIRECT($D$6),0)+P$186), 0)</f>
        <v>0</v>
      </c>
      <c r="Q202" s="268">
        <f ca="1">IFERROR(INDEX(INDIRECT($D$4), MATCH(team_lookup!$C202,INDIRECT($D$5),0),
MATCH("*" &amp; Q$3 &amp; "*",INDIRECT($D$6),0)+Q$186), 0)</f>
        <v>0</v>
      </c>
      <c r="R202" s="268">
        <f ca="1">IFERROR(INDEX(INDIRECT($D$4), MATCH(team_lookup!$C202,INDIRECT($D$5),0),
MATCH("*" &amp; R$3 &amp; "*",INDIRECT($D$6),0)+R$186), 0)</f>
        <v>0</v>
      </c>
      <c r="S202" s="268">
        <f ca="1">IFERROR(INDEX(INDIRECT($D$4), MATCH(team_lookup!$C202,INDIRECT($D$5),0),
MATCH("*" &amp; S$3 &amp; "*",INDIRECT($D$6),0)+S$186), 0)</f>
        <v>0</v>
      </c>
      <c r="T202" s="268">
        <f ca="1">IFERROR(INDEX(INDIRECT($D$4), MATCH(team_lookup!$C202,INDIRECT($D$5),0),
MATCH("*" &amp; T$3 &amp; "*",INDIRECT($D$6),0)+T$186), 0)</f>
        <v>0</v>
      </c>
    </row>
    <row r="203" spans="1:20" hidden="1">
      <c r="A203"/>
      <c r="C203" s="6" t="s">
        <v>112</v>
      </c>
      <c r="E203" s="268">
        <f ca="1">IFERROR(INDEX(INDIRECT($D$4), MATCH(team_lookup!$C203,INDIRECT($D$5),0),
MATCH("*" &amp; E$3 &amp; "*",INDIRECT($D$6),0)+E$186), 0)</f>
        <v>1.60625E-3</v>
      </c>
      <c r="F203" s="268" t="str">
        <f ca="1">IFERROR(INDEX(INDIRECT($D$4), MATCH(team_lookup!$C203,INDIRECT($D$5),0),
MATCH("*" &amp; F$3 &amp; "*",INDIRECT($D$6),0)+F$186), 0)</f>
        <v>3rd, Group C</v>
      </c>
      <c r="G203" s="268">
        <f ca="1">IFERROR(INDEX(INDIRECT($D$4), MATCH(team_lookup!$C203,INDIRECT($D$5),0),
MATCH("*" &amp; G$3 &amp; "*",INDIRECT($D$6),0)+G$186), 0)</f>
        <v>8.8252314814814801E-4</v>
      </c>
      <c r="H203" s="268">
        <f ca="1">IFERROR(INDEX(INDIRECT($D$4), MATCH(team_lookup!$C203,INDIRECT($D$5),0),
MATCH("*" &amp; H$3 &amp; "*",INDIRECT($D$6),0)+H$186), 0)</f>
        <v>0</v>
      </c>
      <c r="I203" s="268">
        <f ca="1">IFERROR(INDEX(INDIRECT($D$4), MATCH(team_lookup!$C203,INDIRECT($D$5),0),
MATCH("*" &amp; I$3 &amp; "*",INDIRECT($D$6),0)+I$186), 0)</f>
        <v>0</v>
      </c>
      <c r="J203" s="268">
        <f ca="1">IFERROR(INDEX(INDIRECT($D$4), MATCH(team_lookup!$C203,INDIRECT($D$5),0),
MATCH("*" &amp; J$3 &amp; "*",INDIRECT($D$6),0)+J$186), 0)</f>
        <v>0</v>
      </c>
      <c r="K203" s="268">
        <f ca="1">IFERROR(INDEX(INDIRECT($D$4), MATCH(team_lookup!$C203,INDIRECT($D$5),0),
MATCH("*" &amp; K$3 &amp; "*",INDIRECT($D$6),0)+K$186), 0)</f>
        <v>0</v>
      </c>
      <c r="L203" s="268">
        <f ca="1">IFERROR(INDEX(INDIRECT($D$4), MATCH(team_lookup!$C203,INDIRECT($D$5),0),
MATCH("*" &amp; L$3 &amp; "*",INDIRECT($D$6),0)+L$186), 0)</f>
        <v>0</v>
      </c>
      <c r="M203" s="268">
        <f ca="1">IFERROR(INDEX(INDIRECT($D$4), MATCH(team_lookup!$C203,INDIRECT($D$5),0),
MATCH("*" &amp; M$3 &amp; "*",INDIRECT($D$6),0)+M$186), 0)</f>
        <v>0</v>
      </c>
      <c r="N203" s="268">
        <f ca="1">IFERROR(INDEX(INDIRECT($D$4), MATCH(team_lookup!$C203,INDIRECT($D$5),0),
MATCH("*" &amp; N$3 &amp; "*",INDIRECT($D$6),0)+N$186), 0)</f>
        <v>0</v>
      </c>
      <c r="O203" s="268">
        <f ca="1">IFERROR(INDEX(INDIRECT($D$4), MATCH(team_lookup!$C203,INDIRECT($D$5),0),
MATCH("*" &amp; O$3 &amp; "*",INDIRECT($D$6),0)+O$186), 0)</f>
        <v>0</v>
      </c>
      <c r="P203" s="268">
        <f ca="1">IFERROR(INDEX(INDIRECT($D$4), MATCH(team_lookup!$C203,INDIRECT($D$5),0),
MATCH("*" &amp; P$3 &amp; "*",INDIRECT($D$6),0)+P$186), 0)</f>
        <v>0</v>
      </c>
      <c r="Q203" s="268">
        <f ca="1">IFERROR(INDEX(INDIRECT($D$4), MATCH(team_lookup!$C203,INDIRECT($D$5),0),
MATCH("*" &amp; Q$3 &amp; "*",INDIRECT($D$6),0)+Q$186), 0)</f>
        <v>0</v>
      </c>
      <c r="R203" s="268">
        <f ca="1">IFERROR(INDEX(INDIRECT($D$4), MATCH(team_lookup!$C203,INDIRECT($D$5),0),
MATCH("*" &amp; R$3 &amp; "*",INDIRECT($D$6),0)+R$186), 0)</f>
        <v>0</v>
      </c>
      <c r="S203" s="268">
        <f ca="1">IFERROR(INDEX(INDIRECT($D$4), MATCH(team_lookup!$C203,INDIRECT($D$5),0),
MATCH("*" &amp; S$3 &amp; "*",INDIRECT($D$6),0)+S$186), 0)</f>
        <v>0</v>
      </c>
      <c r="T203" s="268">
        <f ca="1">IFERROR(INDEX(INDIRECT($D$4), MATCH(team_lookup!$C203,INDIRECT($D$5),0),
MATCH("*" &amp; T$3 &amp; "*",INDIRECT($D$6),0)+T$186), 0)</f>
        <v>0</v>
      </c>
    </row>
    <row r="204" spans="1:20" hidden="1">
      <c r="A204"/>
      <c r="C204" s="6" t="s">
        <v>19</v>
      </c>
      <c r="E204" s="268">
        <f ca="1">IFERROR(INDEX(INDIRECT($D$4), MATCH(team_lookup!$C204,INDIRECT($D$5),0),
MATCH("*" &amp; E$3 &amp; "*",INDIRECT($D$6),0)+E$186), 0)</f>
        <v>0</v>
      </c>
      <c r="F204" s="268">
        <f ca="1">IFERROR(INDEX(INDIRECT($D$4), MATCH(team_lookup!$C204,INDIRECT($D$5),0),
MATCH("*" &amp; F$3 &amp; "*",INDIRECT($D$6),0)+F$186), 0)</f>
        <v>0</v>
      </c>
      <c r="G204" s="268">
        <f ca="1">IFERROR(INDEX(INDIRECT($D$4), MATCH(team_lookup!$C204,INDIRECT($D$5),0),
MATCH("*" &amp; G$3 &amp; "*",INDIRECT($D$6),0)+G$186), 0)</f>
        <v>0</v>
      </c>
      <c r="H204" s="268">
        <f ca="1">IFERROR(INDEX(INDIRECT($D$4), MATCH(team_lookup!$C204,INDIRECT($D$5),0),
MATCH("*" &amp; H$3 &amp; "*",INDIRECT($D$6),0)+H$186), 0)</f>
        <v>0</v>
      </c>
      <c r="I204" s="268">
        <f ca="1">IFERROR(INDEX(INDIRECT($D$4), MATCH(team_lookup!$C204,INDIRECT($D$5),0),
MATCH("*" &amp; I$3 &amp; "*",INDIRECT($D$6),0)+I$186), 0)</f>
        <v>0</v>
      </c>
      <c r="J204" s="268">
        <f ca="1">IFERROR(INDEX(INDIRECT($D$4), MATCH(team_lookup!$C204,INDIRECT($D$5),0),
MATCH("*" &amp; J$3 &amp; "*",INDIRECT($D$6),0)+J$186), 0)</f>
        <v>0</v>
      </c>
      <c r="K204" s="268">
        <f ca="1">IFERROR(INDEX(INDIRECT($D$4), MATCH(team_lookup!$C204,INDIRECT($D$5),0),
MATCH("*" &amp; K$3 &amp; "*",INDIRECT($D$6),0)+K$186), 0)</f>
        <v>0</v>
      </c>
      <c r="L204" s="268">
        <f ca="1">IFERROR(INDEX(INDIRECT($D$4), MATCH(team_lookup!$C204,INDIRECT($D$5),0),
MATCH("*" &amp; L$3 &amp; "*",INDIRECT($D$6),0)+L$186), 0)</f>
        <v>0</v>
      </c>
      <c r="M204" s="268">
        <f ca="1">IFERROR(INDEX(INDIRECT($D$4), MATCH(team_lookup!$C204,INDIRECT($D$5),0),
MATCH("*" &amp; M$3 &amp; "*",INDIRECT($D$6),0)+M$186), 0)</f>
        <v>0</v>
      </c>
      <c r="N204" s="268">
        <f ca="1">IFERROR(INDEX(INDIRECT($D$4), MATCH(team_lookup!$C204,INDIRECT($D$5),0),
MATCH("*" &amp; N$3 &amp; "*",INDIRECT($D$6),0)+N$186), 0)</f>
        <v>0</v>
      </c>
      <c r="O204" s="268">
        <f ca="1">IFERROR(INDEX(INDIRECT($D$4), MATCH(team_lookup!$C204,INDIRECT($D$5),0),
MATCH("*" &amp; O$3 &amp; "*",INDIRECT($D$6),0)+O$186), 0)</f>
        <v>0</v>
      </c>
      <c r="P204" s="268">
        <f ca="1">IFERROR(INDEX(INDIRECT($D$4), MATCH(team_lookup!$C204,INDIRECT($D$5),0),
MATCH("*" &amp; P$3 &amp; "*",INDIRECT($D$6),0)+P$186), 0)</f>
        <v>0</v>
      </c>
      <c r="Q204" s="268">
        <f ca="1">IFERROR(INDEX(INDIRECT($D$4), MATCH(team_lookup!$C204,INDIRECT($D$5),0),
MATCH("*" &amp; Q$3 &amp; "*",INDIRECT($D$6),0)+Q$186), 0)</f>
        <v>0</v>
      </c>
      <c r="R204" s="268">
        <f ca="1">IFERROR(INDEX(INDIRECT($D$4), MATCH(team_lookup!$C204,INDIRECT($D$5),0),
MATCH("*" &amp; R$3 &amp; "*",INDIRECT($D$6),0)+R$186), 0)</f>
        <v>0</v>
      </c>
      <c r="S204" s="268">
        <f ca="1">IFERROR(INDEX(INDIRECT($D$4), MATCH(team_lookup!$C204,INDIRECT($D$5),0),
MATCH("*" &amp; S$3 &amp; "*",INDIRECT($D$6),0)+S$186), 0)</f>
        <v>0</v>
      </c>
      <c r="T204" s="268">
        <f ca="1">IFERROR(INDEX(INDIRECT($D$4), MATCH(team_lookup!$C204,INDIRECT($D$5),0),
MATCH("*" &amp; T$3 &amp; "*",INDIRECT($D$6),0)+T$186), 0)</f>
        <v>0</v>
      </c>
    </row>
    <row r="205" spans="1:20" hidden="1">
      <c r="A205"/>
      <c r="C205" s="6" t="s">
        <v>262</v>
      </c>
      <c r="E205" s="268">
        <f ca="1">IFERROR(INDEX(INDIRECT($D$4), MATCH(team_lookup!$C205,INDIRECT($D$5),0),
MATCH("*" &amp; E$3 &amp; "*",INDIRECT($D$6),0)+E$186), 0)</f>
        <v>1.5688657407407407E-3</v>
      </c>
      <c r="F205" s="268" t="str">
        <f ca="1">IFERROR(INDEX(INDIRECT($D$4), MATCH(team_lookup!$C205,INDIRECT($D$5),0),
MATCH("*" &amp; F$3 &amp; "*",INDIRECT($D$6),0)+F$186), 0)</f>
        <v>3rd, Group B</v>
      </c>
      <c r="G205" s="268">
        <f ca="1">IFERROR(INDEX(INDIRECT($D$4), MATCH(team_lookup!$C205,INDIRECT($D$5),0),
MATCH("*" &amp; G$3 &amp; "*",INDIRECT($D$6),0)+G$186), 0)</f>
        <v>1.3450231481481481E-3</v>
      </c>
      <c r="H205" s="268">
        <f ca="1">IFERROR(INDEX(INDIRECT($D$4), MATCH(team_lookup!$C205,INDIRECT($D$5),0),
MATCH("*" &amp; H$3 &amp; "*",INDIRECT($D$6),0)+H$186), 0)</f>
        <v>0</v>
      </c>
      <c r="I205" s="268">
        <f ca="1">IFERROR(INDEX(INDIRECT($D$4), MATCH(team_lookup!$C205,INDIRECT($D$5),0),
MATCH("*" &amp; I$3 &amp; "*",INDIRECT($D$6),0)+I$186), 0)</f>
        <v>0</v>
      </c>
      <c r="J205" s="268">
        <f ca="1">IFERROR(INDEX(INDIRECT($D$4), MATCH(team_lookup!$C205,INDIRECT($D$5),0),
MATCH("*" &amp; J$3 &amp; "*",INDIRECT($D$6),0)+J$186), 0)</f>
        <v>0</v>
      </c>
      <c r="K205" s="268">
        <f ca="1">IFERROR(INDEX(INDIRECT($D$4), MATCH(team_lookup!$C205,INDIRECT($D$5),0),
MATCH("*" &amp; K$3 &amp; "*",INDIRECT($D$6),0)+K$186), 0)</f>
        <v>0</v>
      </c>
      <c r="L205" s="268">
        <f ca="1">IFERROR(INDEX(INDIRECT($D$4), MATCH(team_lookup!$C205,INDIRECT($D$5),0),
MATCH("*" &amp; L$3 &amp; "*",INDIRECT($D$6),0)+L$186), 0)</f>
        <v>0</v>
      </c>
      <c r="M205" s="268">
        <f ca="1">IFERROR(INDEX(INDIRECT($D$4), MATCH(team_lookup!$C205,INDIRECT($D$5),0),
MATCH("*" &amp; M$3 &amp; "*",INDIRECT($D$6),0)+M$186), 0)</f>
        <v>0</v>
      </c>
      <c r="N205" s="268">
        <f ca="1">IFERROR(INDEX(INDIRECT($D$4), MATCH(team_lookup!$C205,INDIRECT($D$5),0),
MATCH("*" &amp; N$3 &amp; "*",INDIRECT($D$6),0)+N$186), 0)</f>
        <v>0</v>
      </c>
      <c r="O205" s="268">
        <f ca="1">IFERROR(INDEX(INDIRECT($D$4), MATCH(team_lookup!$C205,INDIRECT($D$5),0),
MATCH("*" &amp; O$3 &amp; "*",INDIRECT($D$6),0)+O$186), 0)</f>
        <v>0</v>
      </c>
      <c r="P205" s="268">
        <f ca="1">IFERROR(INDEX(INDIRECT($D$4), MATCH(team_lookup!$C205,INDIRECT($D$5),0),
MATCH("*" &amp; P$3 &amp; "*",INDIRECT($D$6),0)+P$186), 0)</f>
        <v>0</v>
      </c>
      <c r="Q205" s="268">
        <f ca="1">IFERROR(INDEX(INDIRECT($D$4), MATCH(team_lookup!$C205,INDIRECT($D$5),0),
MATCH("*" &amp; Q$3 &amp; "*",INDIRECT($D$6),0)+Q$186), 0)</f>
        <v>0</v>
      </c>
      <c r="R205" s="268">
        <f ca="1">IFERROR(INDEX(INDIRECT($D$4), MATCH(team_lookup!$C205,INDIRECT($D$5),0),
MATCH("*" &amp; R$3 &amp; "*",INDIRECT($D$6),0)+R$186), 0)</f>
        <v>0</v>
      </c>
      <c r="S205" s="268">
        <f ca="1">IFERROR(INDEX(INDIRECT($D$4), MATCH(team_lookup!$C205,INDIRECT($D$5),0),
MATCH("*" &amp; S$3 &amp; "*",INDIRECT($D$6),0)+S$186), 0)</f>
        <v>0</v>
      </c>
      <c r="T205" s="268">
        <f ca="1">IFERROR(INDEX(INDIRECT($D$4), MATCH(team_lookup!$C205,INDIRECT($D$5),0),
MATCH("*" &amp; T$3 &amp; "*",INDIRECT($D$6),0)+T$186), 0)</f>
        <v>0</v>
      </c>
    </row>
    <row r="206" spans="1:20" hidden="1">
      <c r="A206"/>
      <c r="C206" s="6" t="s">
        <v>20</v>
      </c>
      <c r="E206" s="268">
        <f ca="1">IFERROR(INDEX(INDIRECT($D$4), MATCH(team_lookup!$C206,INDIRECT($D$5),0),
MATCH("*" &amp; E$3 &amp; "*",INDIRECT($D$6),0)+E$186), 0)</f>
        <v>0</v>
      </c>
      <c r="F206" s="268">
        <f ca="1">IFERROR(INDEX(INDIRECT($D$4), MATCH(team_lookup!$C206,INDIRECT($D$5),0),
MATCH("*" &amp; F$3 &amp; "*",INDIRECT($D$6),0)+F$186), 0)</f>
        <v>0</v>
      </c>
      <c r="G206" s="268">
        <f ca="1">IFERROR(INDEX(INDIRECT($D$4), MATCH(team_lookup!$C206,INDIRECT($D$5),0),
MATCH("*" &amp; G$3 &amp; "*",INDIRECT($D$6),0)+G$186), 0)</f>
        <v>0</v>
      </c>
      <c r="H206" s="268">
        <f ca="1">IFERROR(INDEX(INDIRECT($D$4), MATCH(team_lookup!$C206,INDIRECT($D$5),0),
MATCH("*" &amp; H$3 &amp; "*",INDIRECT($D$6),0)+H$186), 0)</f>
        <v>0</v>
      </c>
      <c r="I206" s="268">
        <f ca="1">IFERROR(INDEX(INDIRECT($D$4), MATCH(team_lookup!$C206,INDIRECT($D$5),0),
MATCH("*" &amp; I$3 &amp; "*",INDIRECT($D$6),0)+I$186), 0)</f>
        <v>0</v>
      </c>
      <c r="J206" s="268">
        <f ca="1">IFERROR(INDEX(INDIRECT($D$4), MATCH(team_lookup!$C206,INDIRECT($D$5),0),
MATCH("*" &amp; J$3 &amp; "*",INDIRECT($D$6),0)+J$186), 0)</f>
        <v>0</v>
      </c>
      <c r="K206" s="268">
        <f ca="1">IFERROR(INDEX(INDIRECT($D$4), MATCH(team_lookup!$C206,INDIRECT($D$5),0),
MATCH("*" &amp; K$3 &amp; "*",INDIRECT($D$6),0)+K$186), 0)</f>
        <v>0</v>
      </c>
      <c r="L206" s="268">
        <f ca="1">IFERROR(INDEX(INDIRECT($D$4), MATCH(team_lookup!$C206,INDIRECT($D$5),0),
MATCH("*" &amp; L$3 &amp; "*",INDIRECT($D$6),0)+L$186), 0)</f>
        <v>0</v>
      </c>
      <c r="M206" s="268">
        <f ca="1">IFERROR(INDEX(INDIRECT($D$4), MATCH(team_lookup!$C206,INDIRECT($D$5),0),
MATCH("*" &amp; M$3 &amp; "*",INDIRECT($D$6),0)+M$186), 0)</f>
        <v>0</v>
      </c>
      <c r="N206" s="268">
        <f ca="1">IFERROR(INDEX(INDIRECT($D$4), MATCH(team_lookup!$C206,INDIRECT($D$5),0),
MATCH("*" &amp; N$3 &amp; "*",INDIRECT($D$6),0)+N$186), 0)</f>
        <v>0</v>
      </c>
      <c r="O206" s="268">
        <f ca="1">IFERROR(INDEX(INDIRECT($D$4), MATCH(team_lookup!$C206,INDIRECT($D$5),0),
MATCH("*" &amp; O$3 &amp; "*",INDIRECT($D$6),0)+O$186), 0)</f>
        <v>0</v>
      </c>
      <c r="P206" s="268">
        <f ca="1">IFERROR(INDEX(INDIRECT($D$4), MATCH(team_lookup!$C206,INDIRECT($D$5),0),
MATCH("*" &amp; P$3 &amp; "*",INDIRECT($D$6),0)+P$186), 0)</f>
        <v>0</v>
      </c>
      <c r="Q206" s="268">
        <f ca="1">IFERROR(INDEX(INDIRECT($D$4), MATCH(team_lookup!$C206,INDIRECT($D$5),0),
MATCH("*" &amp; Q$3 &amp; "*",INDIRECT($D$6),0)+Q$186), 0)</f>
        <v>0</v>
      </c>
      <c r="R206" s="268">
        <f ca="1">IFERROR(INDEX(INDIRECT($D$4), MATCH(team_lookup!$C206,INDIRECT($D$5),0),
MATCH("*" &amp; R$3 &amp; "*",INDIRECT($D$6),0)+R$186), 0)</f>
        <v>0</v>
      </c>
      <c r="S206" s="268">
        <f ca="1">IFERROR(INDEX(INDIRECT($D$4), MATCH(team_lookup!$C206,INDIRECT($D$5),0),
MATCH("*" &amp; S$3 &amp; "*",INDIRECT($D$6),0)+S$186), 0)</f>
        <v>0</v>
      </c>
      <c r="T206" s="268">
        <f ca="1">IFERROR(INDEX(INDIRECT($D$4), MATCH(team_lookup!$C206,INDIRECT($D$5),0),
MATCH("*" &amp; T$3 &amp; "*",INDIRECT($D$6),0)+T$186), 0)</f>
        <v>0</v>
      </c>
    </row>
    <row r="207" spans="1:20" hidden="1">
      <c r="A207"/>
      <c r="C207" s="6" t="s">
        <v>113</v>
      </c>
      <c r="E207" s="268">
        <f ca="1">IFERROR(INDEX(INDIRECT($D$4), MATCH(team_lookup!$C207,INDIRECT($D$5),0),
MATCH("*" &amp; E$3 &amp; "*",INDIRECT($D$6),0)+E$186), 0)</f>
        <v>1.5599537037037038E-3</v>
      </c>
      <c r="F207" s="268" t="str">
        <f ca="1">IFERROR(INDEX(INDIRECT($D$4), MATCH(team_lookup!$C207,INDIRECT($D$5),0),
MATCH("*" &amp; F$3 &amp; "*",INDIRECT($D$6),0)+F$186), 0)</f>
        <v>2 - 3</v>
      </c>
      <c r="G207" s="268">
        <f ca="1">IFERROR(INDEX(INDIRECT($D$4), MATCH(team_lookup!$C207,INDIRECT($D$5),0),
MATCH("*" &amp; G$3 &amp; "*",INDIRECT($D$6),0)+G$186), 0)</f>
        <v>9.208333333333334E-4</v>
      </c>
      <c r="H207" s="268">
        <f ca="1">IFERROR(INDEX(INDIRECT($D$4), MATCH(team_lookup!$C207,INDIRECT($D$5),0),
MATCH("*" &amp; H$3 &amp; "*",INDIRECT($D$6),0)+H$186), 0)</f>
        <v>0</v>
      </c>
      <c r="I207" s="268">
        <f ca="1">IFERROR(INDEX(INDIRECT($D$4), MATCH(team_lookup!$C207,INDIRECT($D$5),0),
MATCH("*" &amp; I$3 &amp; "*",INDIRECT($D$6),0)+I$186), 0)</f>
        <v>0</v>
      </c>
      <c r="J207" s="268">
        <f ca="1">IFERROR(INDEX(INDIRECT($D$4), MATCH(team_lookup!$C207,INDIRECT($D$5),0),
MATCH("*" &amp; J$3 &amp; "*",INDIRECT($D$6),0)+J$186), 0)</f>
        <v>0</v>
      </c>
      <c r="K207" s="268">
        <f ca="1">IFERROR(INDEX(INDIRECT($D$4), MATCH(team_lookup!$C207,INDIRECT($D$5),0),
MATCH("*" &amp; K$3 &amp; "*",INDIRECT($D$6),0)+K$186), 0)</f>
        <v>0</v>
      </c>
      <c r="L207" s="268">
        <f ca="1">IFERROR(INDEX(INDIRECT($D$4), MATCH(team_lookup!$C207,INDIRECT($D$5),0),
MATCH("*" &amp; L$3 &amp; "*",INDIRECT($D$6),0)+L$186), 0)</f>
        <v>0</v>
      </c>
      <c r="M207" s="268">
        <f ca="1">IFERROR(INDEX(INDIRECT($D$4), MATCH(team_lookup!$C207,INDIRECT($D$5),0),
MATCH("*" &amp; M$3 &amp; "*",INDIRECT($D$6),0)+M$186), 0)</f>
        <v>0</v>
      </c>
      <c r="N207" s="268">
        <f ca="1">IFERROR(INDEX(INDIRECT($D$4), MATCH(team_lookup!$C207,INDIRECT($D$5),0),
MATCH("*" &amp; N$3 &amp; "*",INDIRECT($D$6),0)+N$186), 0)</f>
        <v>0</v>
      </c>
      <c r="O207" s="268">
        <f ca="1">IFERROR(INDEX(INDIRECT($D$4), MATCH(team_lookup!$C207,INDIRECT($D$5),0),
MATCH("*" &amp; O$3 &amp; "*",INDIRECT($D$6),0)+O$186), 0)</f>
        <v>0</v>
      </c>
      <c r="P207" s="268">
        <f ca="1">IFERROR(INDEX(INDIRECT($D$4), MATCH(team_lookup!$C207,INDIRECT($D$5),0),
MATCH("*" &amp; P$3 &amp; "*",INDIRECT($D$6),0)+P$186), 0)</f>
        <v>0</v>
      </c>
      <c r="Q207" s="268">
        <f ca="1">IFERROR(INDEX(INDIRECT($D$4), MATCH(team_lookup!$C207,INDIRECT($D$5),0),
MATCH("*" &amp; Q$3 &amp; "*",INDIRECT($D$6),0)+Q$186), 0)</f>
        <v>0</v>
      </c>
      <c r="R207" s="268">
        <f ca="1">IFERROR(INDEX(INDIRECT($D$4), MATCH(team_lookup!$C207,INDIRECT($D$5),0),
MATCH("*" &amp; R$3 &amp; "*",INDIRECT($D$6),0)+R$186), 0)</f>
        <v>0</v>
      </c>
      <c r="S207" s="268">
        <f ca="1">IFERROR(INDEX(INDIRECT($D$4), MATCH(team_lookup!$C207,INDIRECT($D$5),0),
MATCH("*" &amp; S$3 &amp; "*",INDIRECT($D$6),0)+S$186), 0)</f>
        <v>0</v>
      </c>
      <c r="T207" s="268">
        <f ca="1">IFERROR(INDEX(INDIRECT($D$4), MATCH(team_lookup!$C207,INDIRECT($D$5),0),
MATCH("*" &amp; T$3 &amp; "*",INDIRECT($D$6),0)+T$186), 0)</f>
        <v>0</v>
      </c>
    </row>
    <row r="208" spans="1:20" hidden="1">
      <c r="A208"/>
      <c r="C208" s="6" t="s">
        <v>21</v>
      </c>
      <c r="E208" s="268">
        <f ca="1">IFERROR(INDEX(INDIRECT($D$4), MATCH(team_lookup!$C208,INDIRECT($D$5),0),
MATCH("*" &amp; E$3 &amp; "*",INDIRECT($D$6),0)+E$186), 0)</f>
        <v>0</v>
      </c>
      <c r="F208" s="268">
        <f ca="1">IFERROR(INDEX(INDIRECT($D$4), MATCH(team_lookup!$C208,INDIRECT($D$5),0),
MATCH("*" &amp; F$3 &amp; "*",INDIRECT($D$6),0)+F$186), 0)</f>
        <v>0</v>
      </c>
      <c r="G208" s="268">
        <f ca="1">IFERROR(INDEX(INDIRECT($D$4), MATCH(team_lookup!$C208,INDIRECT($D$5),0),
MATCH("*" &amp; G$3 &amp; "*",INDIRECT($D$6),0)+G$186), 0)</f>
        <v>0</v>
      </c>
      <c r="H208" s="268">
        <f ca="1">IFERROR(INDEX(INDIRECT($D$4), MATCH(team_lookup!$C208,INDIRECT($D$5),0),
MATCH("*" &amp; H$3 &amp; "*",INDIRECT($D$6),0)+H$186), 0)</f>
        <v>0</v>
      </c>
      <c r="I208" s="268">
        <f ca="1">IFERROR(INDEX(INDIRECT($D$4), MATCH(team_lookup!$C208,INDIRECT($D$5),0),
MATCH("*" &amp; I$3 &amp; "*",INDIRECT($D$6),0)+I$186), 0)</f>
        <v>0</v>
      </c>
      <c r="J208" s="268">
        <f ca="1">IFERROR(INDEX(INDIRECT($D$4), MATCH(team_lookup!$C208,INDIRECT($D$5),0),
MATCH("*" &amp; J$3 &amp; "*",INDIRECT($D$6),0)+J$186), 0)</f>
        <v>0</v>
      </c>
      <c r="K208" s="268">
        <f ca="1">IFERROR(INDEX(INDIRECT($D$4), MATCH(team_lookup!$C208,INDIRECT($D$5),0),
MATCH("*" &amp; K$3 &amp; "*",INDIRECT($D$6),0)+K$186), 0)</f>
        <v>0</v>
      </c>
      <c r="L208" s="268">
        <f ca="1">IFERROR(INDEX(INDIRECT($D$4), MATCH(team_lookup!$C208,INDIRECT($D$5),0),
MATCH("*" &amp; L$3 &amp; "*",INDIRECT($D$6),0)+L$186), 0)</f>
        <v>0</v>
      </c>
      <c r="M208" s="268">
        <f ca="1">IFERROR(INDEX(INDIRECT($D$4), MATCH(team_lookup!$C208,INDIRECT($D$5),0),
MATCH("*" &amp; M$3 &amp; "*",INDIRECT($D$6),0)+M$186), 0)</f>
        <v>0</v>
      </c>
      <c r="N208" s="268">
        <f ca="1">IFERROR(INDEX(INDIRECT($D$4), MATCH(team_lookup!$C208,INDIRECT($D$5),0),
MATCH("*" &amp; N$3 &amp; "*",INDIRECT($D$6),0)+N$186), 0)</f>
        <v>0</v>
      </c>
      <c r="O208" s="268">
        <f ca="1">IFERROR(INDEX(INDIRECT($D$4), MATCH(team_lookup!$C208,INDIRECT($D$5),0),
MATCH("*" &amp; O$3 &amp; "*",INDIRECT($D$6),0)+O$186), 0)</f>
        <v>0</v>
      </c>
      <c r="P208" s="268">
        <f ca="1">IFERROR(INDEX(INDIRECT($D$4), MATCH(team_lookup!$C208,INDIRECT($D$5),0),
MATCH("*" &amp; P$3 &amp; "*",INDIRECT($D$6),0)+P$186), 0)</f>
        <v>0</v>
      </c>
      <c r="Q208" s="268">
        <f ca="1">IFERROR(INDEX(INDIRECT($D$4), MATCH(team_lookup!$C208,INDIRECT($D$5),0),
MATCH("*" &amp; Q$3 &amp; "*",INDIRECT($D$6),0)+Q$186), 0)</f>
        <v>0</v>
      </c>
      <c r="R208" s="268">
        <f ca="1">IFERROR(INDEX(INDIRECT($D$4), MATCH(team_lookup!$C208,INDIRECT($D$5),0),
MATCH("*" &amp; R$3 &amp; "*",INDIRECT($D$6),0)+R$186), 0)</f>
        <v>0</v>
      </c>
      <c r="S208" s="268">
        <f ca="1">IFERROR(INDEX(INDIRECT($D$4), MATCH(team_lookup!$C208,INDIRECT($D$5),0),
MATCH("*" &amp; S$3 &amp; "*",INDIRECT($D$6),0)+S$186), 0)</f>
        <v>0</v>
      </c>
      <c r="T208" s="268">
        <f ca="1">IFERROR(INDEX(INDIRECT($D$4), MATCH(team_lookup!$C208,INDIRECT($D$5),0),
MATCH("*" &amp; T$3 &amp; "*",INDIRECT($D$6),0)+T$186), 0)</f>
        <v>0</v>
      </c>
    </row>
    <row r="209" spans="1:20" hidden="1">
      <c r="A209"/>
      <c r="C209" s="6" t="s">
        <v>22</v>
      </c>
      <c r="E209" s="268">
        <f ca="1">IFERROR(INDEX(INDIRECT($D$4), MATCH(team_lookup!$C209,INDIRECT($D$5),0),
MATCH("*" &amp; E$3 &amp; "*",INDIRECT($D$6),0)+E$186), 0)</f>
        <v>0</v>
      </c>
      <c r="F209" s="268">
        <f ca="1">IFERROR(INDEX(INDIRECT($D$4), MATCH(team_lookup!$C209,INDIRECT($D$5),0),
MATCH("*" &amp; F$3 &amp; "*",INDIRECT($D$6),0)+F$186), 0)</f>
        <v>0</v>
      </c>
      <c r="G209" s="268">
        <f ca="1">IFERROR(INDEX(INDIRECT($D$4), MATCH(team_lookup!$C209,INDIRECT($D$5),0),
MATCH("*" &amp; G$3 &amp; "*",INDIRECT($D$6),0)+G$186), 0)</f>
        <v>0</v>
      </c>
      <c r="H209" s="268">
        <f ca="1">IFERROR(INDEX(INDIRECT($D$4), MATCH(team_lookup!$C209,INDIRECT($D$5),0),
MATCH("*" &amp; H$3 &amp; "*",INDIRECT($D$6),0)+H$186), 0)</f>
        <v>0</v>
      </c>
      <c r="I209" s="268">
        <f ca="1">IFERROR(INDEX(INDIRECT($D$4), MATCH(team_lookup!$C209,INDIRECT($D$5),0),
MATCH("*" &amp; I$3 &amp; "*",INDIRECT($D$6),0)+I$186), 0)</f>
        <v>0</v>
      </c>
      <c r="J209" s="268">
        <f ca="1">IFERROR(INDEX(INDIRECT($D$4), MATCH(team_lookup!$C209,INDIRECT($D$5),0),
MATCH("*" &amp; J$3 &amp; "*",INDIRECT($D$6),0)+J$186), 0)</f>
        <v>0</v>
      </c>
      <c r="K209" s="268">
        <f ca="1">IFERROR(INDEX(INDIRECT($D$4), MATCH(team_lookup!$C209,INDIRECT($D$5),0),
MATCH("*" &amp; K$3 &amp; "*",INDIRECT($D$6),0)+K$186), 0)</f>
        <v>0</v>
      </c>
      <c r="L209" s="268">
        <f ca="1">IFERROR(INDEX(INDIRECT($D$4), MATCH(team_lookup!$C209,INDIRECT($D$5),0),
MATCH("*" &amp; L$3 &amp; "*",INDIRECT($D$6),0)+L$186), 0)</f>
        <v>0</v>
      </c>
      <c r="M209" s="268">
        <f ca="1">IFERROR(INDEX(INDIRECT($D$4), MATCH(team_lookup!$C209,INDIRECT($D$5),0),
MATCH("*" &amp; M$3 &amp; "*",INDIRECT($D$6),0)+M$186), 0)</f>
        <v>0</v>
      </c>
      <c r="N209" s="268">
        <f ca="1">IFERROR(INDEX(INDIRECT($D$4), MATCH(team_lookup!$C209,INDIRECT($D$5),0),
MATCH("*" &amp; N$3 &amp; "*",INDIRECT($D$6),0)+N$186), 0)</f>
        <v>0</v>
      </c>
      <c r="O209" s="268">
        <f ca="1">IFERROR(INDEX(INDIRECT($D$4), MATCH(team_lookup!$C209,INDIRECT($D$5),0),
MATCH("*" &amp; O$3 &amp; "*",INDIRECT($D$6),0)+O$186), 0)</f>
        <v>0</v>
      </c>
      <c r="P209" s="268">
        <f ca="1">IFERROR(INDEX(INDIRECT($D$4), MATCH(team_lookup!$C209,INDIRECT($D$5),0),
MATCH("*" &amp; P$3 &amp; "*",INDIRECT($D$6),0)+P$186), 0)</f>
        <v>0</v>
      </c>
      <c r="Q209" s="268">
        <f ca="1">IFERROR(INDEX(INDIRECT($D$4), MATCH(team_lookup!$C209,INDIRECT($D$5),0),
MATCH("*" &amp; Q$3 &amp; "*",INDIRECT($D$6),0)+Q$186), 0)</f>
        <v>0</v>
      </c>
      <c r="R209" s="268">
        <f ca="1">IFERROR(INDEX(INDIRECT($D$4), MATCH(team_lookup!$C209,INDIRECT($D$5),0),
MATCH("*" &amp; R$3 &amp; "*",INDIRECT($D$6),0)+R$186), 0)</f>
        <v>0</v>
      </c>
      <c r="S209" s="268">
        <f ca="1">IFERROR(INDEX(INDIRECT($D$4), MATCH(team_lookup!$C209,INDIRECT($D$5),0),
MATCH("*" &amp; S$3 &amp; "*",INDIRECT($D$6),0)+S$186), 0)</f>
        <v>0</v>
      </c>
      <c r="T209" s="268">
        <f ca="1">IFERROR(INDEX(INDIRECT($D$4), MATCH(team_lookup!$C209,INDIRECT($D$5),0),
MATCH("*" &amp; T$3 &amp; "*",INDIRECT($D$6),0)+T$186), 0)</f>
        <v>0</v>
      </c>
    </row>
    <row r="210" spans="1:20" hidden="1">
      <c r="A210"/>
      <c r="C210" s="6" t="s">
        <v>25</v>
      </c>
      <c r="E210" s="268">
        <f ca="1">IFERROR(INDEX(INDIRECT($D$4), MATCH(team_lookup!$C210,INDIRECT($D$5),0),
MATCH("*" &amp; E$3 &amp; "*",INDIRECT($D$6),0)+E$186), 0)</f>
        <v>0</v>
      </c>
      <c r="F210" s="268">
        <f ca="1">IFERROR(INDEX(INDIRECT($D$4), MATCH(team_lookup!$C210,INDIRECT($D$5),0),
MATCH("*" &amp; F$3 &amp; "*",INDIRECT($D$6),0)+F$186), 0)</f>
        <v>0</v>
      </c>
      <c r="G210" s="268">
        <f ca="1">IFERROR(INDEX(INDIRECT($D$4), MATCH(team_lookup!$C210,INDIRECT($D$5),0),
MATCH("*" &amp; G$3 &amp; "*",INDIRECT($D$6),0)+G$186), 0)</f>
        <v>0</v>
      </c>
      <c r="H210" s="268">
        <f ca="1">IFERROR(INDEX(INDIRECT($D$4), MATCH(team_lookup!$C210,INDIRECT($D$5),0),
MATCH("*" &amp; H$3 &amp; "*",INDIRECT($D$6),0)+H$186), 0)</f>
        <v>0</v>
      </c>
      <c r="I210" s="268">
        <f ca="1">IFERROR(INDEX(INDIRECT($D$4), MATCH(team_lookup!$C210,INDIRECT($D$5),0),
MATCH("*" &amp; I$3 &amp; "*",INDIRECT($D$6),0)+I$186), 0)</f>
        <v>0</v>
      </c>
      <c r="J210" s="268">
        <f ca="1">IFERROR(INDEX(INDIRECT($D$4), MATCH(team_lookup!$C210,INDIRECT($D$5),0),
MATCH("*" &amp; J$3 &amp; "*",INDIRECT($D$6),0)+J$186), 0)</f>
        <v>0</v>
      </c>
      <c r="K210" s="268">
        <f ca="1">IFERROR(INDEX(INDIRECT($D$4), MATCH(team_lookup!$C210,INDIRECT($D$5),0),
MATCH("*" &amp; K$3 &amp; "*",INDIRECT($D$6),0)+K$186), 0)</f>
        <v>0</v>
      </c>
      <c r="L210" s="268">
        <f ca="1">IFERROR(INDEX(INDIRECT($D$4), MATCH(team_lookup!$C210,INDIRECT($D$5),0),
MATCH("*" &amp; L$3 &amp; "*",INDIRECT($D$6),0)+L$186), 0)</f>
        <v>0</v>
      </c>
      <c r="M210" s="268">
        <f ca="1">IFERROR(INDEX(INDIRECT($D$4), MATCH(team_lookup!$C210,INDIRECT($D$5),0),
MATCH("*" &amp; M$3 &amp; "*",INDIRECT($D$6),0)+M$186), 0)</f>
        <v>0</v>
      </c>
      <c r="N210" s="268">
        <f ca="1">IFERROR(INDEX(INDIRECT($D$4), MATCH(team_lookup!$C210,INDIRECT($D$5),0),
MATCH("*" &amp; N$3 &amp; "*",INDIRECT($D$6),0)+N$186), 0)</f>
        <v>0</v>
      </c>
      <c r="O210" s="268">
        <f ca="1">IFERROR(INDEX(INDIRECT($D$4), MATCH(team_lookup!$C210,INDIRECT($D$5),0),
MATCH("*" &amp; O$3 &amp; "*",INDIRECT($D$6),0)+O$186), 0)</f>
        <v>0</v>
      </c>
      <c r="P210" s="268">
        <f ca="1">IFERROR(INDEX(INDIRECT($D$4), MATCH(team_lookup!$C210,INDIRECT($D$5),0),
MATCH("*" &amp; P$3 &amp; "*",INDIRECT($D$6),0)+P$186), 0)</f>
        <v>0</v>
      </c>
      <c r="Q210" s="268">
        <f ca="1">IFERROR(INDEX(INDIRECT($D$4), MATCH(team_lookup!$C210,INDIRECT($D$5),0),
MATCH("*" &amp; Q$3 &amp; "*",INDIRECT($D$6),0)+Q$186), 0)</f>
        <v>0</v>
      </c>
      <c r="R210" s="268">
        <f ca="1">IFERROR(INDEX(INDIRECT($D$4), MATCH(team_lookup!$C210,INDIRECT($D$5),0),
MATCH("*" &amp; R$3 &amp; "*",INDIRECT($D$6),0)+R$186), 0)</f>
        <v>0</v>
      </c>
      <c r="S210" s="268">
        <f ca="1">IFERROR(INDEX(INDIRECT($D$4), MATCH(team_lookup!$C210,INDIRECT($D$5),0),
MATCH("*" &amp; S$3 &amp; "*",INDIRECT($D$6),0)+S$186), 0)</f>
        <v>0</v>
      </c>
      <c r="T210" s="268">
        <f ca="1">IFERROR(INDEX(INDIRECT($D$4), MATCH(team_lookup!$C210,INDIRECT($D$5),0),
MATCH("*" &amp; T$3 &amp; "*",INDIRECT($D$6),0)+T$186), 0)</f>
        <v>0</v>
      </c>
    </row>
    <row r="211" spans="1:20" hidden="1">
      <c r="A211"/>
      <c r="C211" s="6" t="s">
        <v>460</v>
      </c>
      <c r="E211" s="268">
        <f ca="1">IFERROR(INDEX(INDIRECT($D$4), MATCH(team_lookup!$C211,INDIRECT($D$5),0),
MATCH("*" &amp; E$3 &amp; "*",INDIRECT($D$6),0)+E$186), 0)</f>
        <v>0</v>
      </c>
      <c r="F211" s="268">
        <f ca="1">IFERROR(INDEX(INDIRECT($D$4), MATCH(team_lookup!$C211,INDIRECT($D$5),0),
MATCH("*" &amp; F$3 &amp; "*",INDIRECT($D$6),0)+F$186), 0)</f>
        <v>0</v>
      </c>
      <c r="G211" s="268">
        <f ca="1">IFERROR(INDEX(INDIRECT($D$4), MATCH(team_lookup!$C211,INDIRECT($D$5),0),
MATCH("*" &amp; G$3 &amp; "*",INDIRECT($D$6),0)+G$186), 0)</f>
        <v>0</v>
      </c>
      <c r="H211" s="268">
        <f ca="1">IFERROR(INDEX(INDIRECT($D$4), MATCH(team_lookup!$C211,INDIRECT($D$5),0),
MATCH("*" &amp; H$3 &amp; "*",INDIRECT($D$6),0)+H$186), 0)</f>
        <v>0</v>
      </c>
      <c r="I211" s="268">
        <f ca="1">IFERROR(INDEX(INDIRECT($D$4), MATCH(team_lookup!$C211,INDIRECT($D$5),0),
MATCH("*" &amp; I$3 &amp; "*",INDIRECT($D$6),0)+I$186), 0)</f>
        <v>0</v>
      </c>
      <c r="J211" s="268">
        <f ca="1">IFERROR(INDEX(INDIRECT($D$4), MATCH(team_lookup!$C211,INDIRECT($D$5),0),
MATCH("*" &amp; J$3 &amp; "*",INDIRECT($D$6),0)+J$186), 0)</f>
        <v>0</v>
      </c>
      <c r="K211" s="268">
        <f ca="1">IFERROR(INDEX(INDIRECT($D$4), MATCH(team_lookup!$C211,INDIRECT($D$5),0),
MATCH("*" &amp; K$3 &amp; "*",INDIRECT($D$6),0)+K$186), 0)</f>
        <v>0</v>
      </c>
      <c r="L211" s="268">
        <f ca="1">IFERROR(INDEX(INDIRECT($D$4), MATCH(team_lookup!$C211,INDIRECT($D$5),0),
MATCH("*" &amp; L$3 &amp; "*",INDIRECT($D$6),0)+L$186), 0)</f>
        <v>0</v>
      </c>
      <c r="M211" s="268">
        <f ca="1">IFERROR(INDEX(INDIRECT($D$4), MATCH(team_lookup!$C211,INDIRECT($D$5),0),
MATCH("*" &amp; M$3 &amp; "*",INDIRECT($D$6),0)+M$186), 0)</f>
        <v>0</v>
      </c>
      <c r="N211" s="268">
        <f ca="1">IFERROR(INDEX(INDIRECT($D$4), MATCH(team_lookup!$C211,INDIRECT($D$5),0),
MATCH("*" &amp; N$3 &amp; "*",INDIRECT($D$6),0)+N$186), 0)</f>
        <v>0</v>
      </c>
      <c r="O211" s="268">
        <f ca="1">IFERROR(INDEX(INDIRECT($D$4), MATCH(team_lookup!$C211,INDIRECT($D$5),0),
MATCH("*" &amp; O$3 &amp; "*",INDIRECT($D$6),0)+O$186), 0)</f>
        <v>0</v>
      </c>
      <c r="P211" s="268">
        <f ca="1">IFERROR(INDEX(INDIRECT($D$4), MATCH(team_lookup!$C211,INDIRECT($D$5),0),
MATCH("*" &amp; P$3 &amp; "*",INDIRECT($D$6),0)+P$186), 0)</f>
        <v>0</v>
      </c>
      <c r="Q211" s="268">
        <f ca="1">IFERROR(INDEX(INDIRECT($D$4), MATCH(team_lookup!$C211,INDIRECT($D$5),0),
MATCH("*" &amp; Q$3 &amp; "*",INDIRECT($D$6),0)+Q$186), 0)</f>
        <v>0</v>
      </c>
      <c r="R211" s="268">
        <f ca="1">IFERROR(INDEX(INDIRECT($D$4), MATCH(team_lookup!$C211,INDIRECT($D$5),0),
MATCH("*" &amp; R$3 &amp; "*",INDIRECT($D$6),0)+R$186), 0)</f>
        <v>0</v>
      </c>
      <c r="S211" s="268">
        <f ca="1">IFERROR(INDEX(INDIRECT($D$4), MATCH(team_lookup!$C211,INDIRECT($D$5),0),
MATCH("*" &amp; S$3 &amp; "*",INDIRECT($D$6),0)+S$186), 0)</f>
        <v>0</v>
      </c>
      <c r="T211" s="268">
        <f ca="1">IFERROR(INDEX(INDIRECT($D$4), MATCH(team_lookup!$C211,INDIRECT($D$5),0),
MATCH("*" &amp; T$3 &amp; "*",INDIRECT($D$6),0)+T$186), 0)</f>
        <v>0</v>
      </c>
    </row>
    <row r="212" spans="1:20" hidden="1">
      <c r="A212"/>
      <c r="C212" s="6" t="s">
        <v>114</v>
      </c>
      <c r="E212" s="268">
        <f ca="1">IFERROR(INDEX(INDIRECT($D$4), MATCH(team_lookup!$C212,INDIRECT($D$5),0),
MATCH("*" &amp; E$3 &amp; "*",INDIRECT($D$6),0)+E$186), 0)</f>
        <v>1.580787037037037E-3</v>
      </c>
      <c r="F212" s="268" t="str">
        <f ca="1">IFERROR(INDEX(INDIRECT($D$4), MATCH(team_lookup!$C212,INDIRECT($D$5),0),
MATCH("*" &amp; F$3 &amp; "*",INDIRECT($D$6),0)+F$186), 0)</f>
        <v>4 - 1; 1 - 3; 1 - 4</v>
      </c>
      <c r="G212" s="268">
        <f ca="1">IFERROR(INDEX(INDIRECT($D$4), MATCH(team_lookup!$C212,INDIRECT($D$5),0),
MATCH("*" &amp; G$3 &amp; "*",INDIRECT($D$6),0)+G$186), 0)</f>
        <v>1.0159722222222221E-3</v>
      </c>
      <c r="H212" s="268">
        <f ca="1">IFERROR(INDEX(INDIRECT($D$4), MATCH(team_lookup!$C212,INDIRECT($D$5),0),
MATCH("*" &amp; H$3 &amp; "*",INDIRECT($D$6),0)+H$186), 0)</f>
        <v>0</v>
      </c>
      <c r="I212" s="268">
        <f ca="1">IFERROR(INDEX(INDIRECT($D$4), MATCH(team_lookup!$C212,INDIRECT($D$5),0),
MATCH("*" &amp; I$3 &amp; "*",INDIRECT($D$6),0)+I$186), 0)</f>
        <v>0</v>
      </c>
      <c r="J212" s="268">
        <f ca="1">IFERROR(INDEX(INDIRECT($D$4), MATCH(team_lookup!$C212,INDIRECT($D$5),0),
MATCH("*" &amp; J$3 &amp; "*",INDIRECT($D$6),0)+J$186), 0)</f>
        <v>0</v>
      </c>
      <c r="K212" s="268">
        <f ca="1">IFERROR(INDEX(INDIRECT($D$4), MATCH(team_lookup!$C212,INDIRECT($D$5),0),
MATCH("*" &amp; K$3 &amp; "*",INDIRECT($D$6),0)+K$186), 0)</f>
        <v>0</v>
      </c>
      <c r="L212" s="268">
        <f ca="1">IFERROR(INDEX(INDIRECT($D$4), MATCH(team_lookup!$C212,INDIRECT($D$5),0),
MATCH("*" &amp; L$3 &amp; "*",INDIRECT($D$6),0)+L$186), 0)</f>
        <v>0</v>
      </c>
      <c r="M212" s="268">
        <f ca="1">IFERROR(INDEX(INDIRECT($D$4), MATCH(team_lookup!$C212,INDIRECT($D$5),0),
MATCH("*" &amp; M$3 &amp; "*",INDIRECT($D$6),0)+M$186), 0)</f>
        <v>0</v>
      </c>
      <c r="N212" s="268">
        <f ca="1">IFERROR(INDEX(INDIRECT($D$4), MATCH(team_lookup!$C212,INDIRECT($D$5),0),
MATCH("*" &amp; N$3 &amp; "*",INDIRECT($D$6),0)+N$186), 0)</f>
        <v>0</v>
      </c>
      <c r="O212" s="268">
        <f ca="1">IFERROR(INDEX(INDIRECT($D$4), MATCH(team_lookup!$C212,INDIRECT($D$5),0),
MATCH("*" &amp; O$3 &amp; "*",INDIRECT($D$6),0)+O$186), 0)</f>
        <v>0</v>
      </c>
      <c r="P212" s="268">
        <f ca="1">IFERROR(INDEX(INDIRECT($D$4), MATCH(team_lookup!$C212,INDIRECT($D$5),0),
MATCH("*" &amp; P$3 &amp; "*",INDIRECT($D$6),0)+P$186), 0)</f>
        <v>0</v>
      </c>
      <c r="Q212" s="268">
        <f ca="1">IFERROR(INDEX(INDIRECT($D$4), MATCH(team_lookup!$C212,INDIRECT($D$5),0),
MATCH("*" &amp; Q$3 &amp; "*",INDIRECT($D$6),0)+Q$186), 0)</f>
        <v>0</v>
      </c>
      <c r="R212" s="268">
        <f ca="1">IFERROR(INDEX(INDIRECT($D$4), MATCH(team_lookup!$C212,INDIRECT($D$5),0),
MATCH("*" &amp; R$3 &amp; "*",INDIRECT($D$6),0)+R$186), 0)</f>
        <v>0</v>
      </c>
      <c r="S212" s="268">
        <f ca="1">IFERROR(INDEX(INDIRECT($D$4), MATCH(team_lookup!$C212,INDIRECT($D$5),0),
MATCH("*" &amp; S$3 &amp; "*",INDIRECT($D$6),0)+S$186), 0)</f>
        <v>0</v>
      </c>
      <c r="T212" s="268">
        <f ca="1">IFERROR(INDEX(INDIRECT($D$4), MATCH(team_lookup!$C212,INDIRECT($D$5),0),
MATCH("*" &amp; T$3 &amp; "*",INDIRECT($D$6),0)+T$186), 0)</f>
        <v>0</v>
      </c>
    </row>
    <row r="213" spans="1:20" hidden="1">
      <c r="A213"/>
      <c r="C213" s="6" t="s">
        <v>263</v>
      </c>
      <c r="E213" s="268">
        <f ca="1">IFERROR(INDEX(INDIRECT($D$4), MATCH(team_lookup!$C213,INDIRECT($D$5),0),
MATCH("*" &amp; E$3 &amp; "*",INDIRECT($D$6),0)+E$186), 0)</f>
        <v>0</v>
      </c>
      <c r="F213" s="268">
        <f ca="1">IFERROR(INDEX(INDIRECT($D$4), MATCH(team_lookup!$C213,INDIRECT($D$5),0),
MATCH("*" &amp; F$3 &amp; "*",INDIRECT($D$6),0)+F$186), 0)</f>
        <v>0</v>
      </c>
      <c r="G213" s="268">
        <f ca="1">IFERROR(INDEX(INDIRECT($D$4), MATCH(team_lookup!$C213,INDIRECT($D$5),0),
MATCH("*" &amp; G$3 &amp; "*",INDIRECT($D$6),0)+G$186), 0)</f>
        <v>0</v>
      </c>
      <c r="H213" s="268">
        <f ca="1">IFERROR(INDEX(INDIRECT($D$4), MATCH(team_lookup!$C213,INDIRECT($D$5),0),
MATCH("*" &amp; H$3 &amp; "*",INDIRECT($D$6),0)+H$186), 0)</f>
        <v>0</v>
      </c>
      <c r="I213" s="268">
        <f ca="1">IFERROR(INDEX(INDIRECT($D$4), MATCH(team_lookup!$C213,INDIRECT($D$5),0),
MATCH("*" &amp; I$3 &amp; "*",INDIRECT($D$6),0)+I$186), 0)</f>
        <v>0</v>
      </c>
      <c r="J213" s="268">
        <f ca="1">IFERROR(INDEX(INDIRECT($D$4), MATCH(team_lookup!$C213,INDIRECT($D$5),0),
MATCH("*" &amp; J$3 &amp; "*",INDIRECT($D$6),0)+J$186), 0)</f>
        <v>0</v>
      </c>
      <c r="K213" s="268">
        <f ca="1">IFERROR(INDEX(INDIRECT($D$4), MATCH(team_lookup!$C213,INDIRECT($D$5),0),
MATCH("*" &amp; K$3 &amp; "*",INDIRECT($D$6),0)+K$186), 0)</f>
        <v>0</v>
      </c>
      <c r="L213" s="268">
        <f ca="1">IFERROR(INDEX(INDIRECT($D$4), MATCH(team_lookup!$C213,INDIRECT($D$5),0),
MATCH("*" &amp; L$3 &amp; "*",INDIRECT($D$6),0)+L$186), 0)</f>
        <v>0</v>
      </c>
      <c r="M213" s="268">
        <f ca="1">IFERROR(INDEX(INDIRECT($D$4), MATCH(team_lookup!$C213,INDIRECT($D$5),0),
MATCH("*" &amp; M$3 &amp; "*",INDIRECT($D$6),0)+M$186), 0)</f>
        <v>0</v>
      </c>
      <c r="N213" s="268">
        <f ca="1">IFERROR(INDEX(INDIRECT($D$4), MATCH(team_lookup!$C213,INDIRECT($D$5),0),
MATCH("*" &amp; N$3 &amp; "*",INDIRECT($D$6),0)+N$186), 0)</f>
        <v>0</v>
      </c>
      <c r="O213" s="268">
        <f ca="1">IFERROR(INDEX(INDIRECT($D$4), MATCH(team_lookup!$C213,INDIRECT($D$5),0),
MATCH("*" &amp; O$3 &amp; "*",INDIRECT($D$6),0)+O$186), 0)</f>
        <v>0</v>
      </c>
      <c r="P213" s="268">
        <f ca="1">IFERROR(INDEX(INDIRECT($D$4), MATCH(team_lookup!$C213,INDIRECT($D$5),0),
MATCH("*" &amp; P$3 &amp; "*",INDIRECT($D$6),0)+P$186), 0)</f>
        <v>0</v>
      </c>
      <c r="Q213" s="268">
        <f ca="1">IFERROR(INDEX(INDIRECT($D$4), MATCH(team_lookup!$C213,INDIRECT($D$5),0),
MATCH("*" &amp; Q$3 &amp; "*",INDIRECT($D$6),0)+Q$186), 0)</f>
        <v>0</v>
      </c>
      <c r="R213" s="268">
        <f ca="1">IFERROR(INDEX(INDIRECT($D$4), MATCH(team_lookup!$C213,INDIRECT($D$5),0),
MATCH("*" &amp; R$3 &amp; "*",INDIRECT($D$6),0)+R$186), 0)</f>
        <v>0</v>
      </c>
      <c r="S213" s="268">
        <f ca="1">IFERROR(INDEX(INDIRECT($D$4), MATCH(team_lookup!$C213,INDIRECT($D$5),0),
MATCH("*" &amp; S$3 &amp; "*",INDIRECT($D$6),0)+S$186), 0)</f>
        <v>0</v>
      </c>
      <c r="T213" s="268">
        <f ca="1">IFERROR(INDEX(INDIRECT($D$4), MATCH(team_lookup!$C213,INDIRECT($D$5),0),
MATCH("*" &amp; T$3 &amp; "*",INDIRECT($D$6),0)+T$186), 0)</f>
        <v>0</v>
      </c>
    </row>
    <row r="214" spans="1:20" hidden="1">
      <c r="A214"/>
      <c r="C214" s="6" t="s">
        <v>23</v>
      </c>
      <c r="E214" s="268">
        <f ca="1">IFERROR(INDEX(INDIRECT($D$4), MATCH(team_lookup!$C214,INDIRECT($D$5),0),
MATCH("*" &amp; E$3 &amp; "*",INDIRECT($D$6),0)+E$186), 0)</f>
        <v>0</v>
      </c>
      <c r="F214" s="268">
        <f ca="1">IFERROR(INDEX(INDIRECT($D$4), MATCH(team_lookup!$C214,INDIRECT($D$5),0),
MATCH("*" &amp; F$3 &amp; "*",INDIRECT($D$6),0)+F$186), 0)</f>
        <v>0</v>
      </c>
      <c r="G214" s="268">
        <f ca="1">IFERROR(INDEX(INDIRECT($D$4), MATCH(team_lookup!$C214,INDIRECT($D$5),0),
MATCH("*" &amp; G$3 &amp; "*",INDIRECT($D$6),0)+G$186), 0)</f>
        <v>0</v>
      </c>
      <c r="H214" s="268">
        <f ca="1">IFERROR(INDEX(INDIRECT($D$4), MATCH(team_lookup!$C214,INDIRECT($D$5),0),
MATCH("*" &amp; H$3 &amp; "*",INDIRECT($D$6),0)+H$186), 0)</f>
        <v>0</v>
      </c>
      <c r="I214" s="268">
        <f ca="1">IFERROR(INDEX(INDIRECT($D$4), MATCH(team_lookup!$C214,INDIRECT($D$5),0),
MATCH("*" &amp; I$3 &amp; "*",INDIRECT($D$6),0)+I$186), 0)</f>
        <v>0</v>
      </c>
      <c r="J214" s="268">
        <f ca="1">IFERROR(INDEX(INDIRECT($D$4), MATCH(team_lookup!$C214,INDIRECT($D$5),0),
MATCH("*" &amp; J$3 &amp; "*",INDIRECT($D$6),0)+J$186), 0)</f>
        <v>0</v>
      </c>
      <c r="K214" s="268">
        <f ca="1">IFERROR(INDEX(INDIRECT($D$4), MATCH(team_lookup!$C214,INDIRECT($D$5),0),
MATCH("*" &amp; K$3 &amp; "*",INDIRECT($D$6),0)+K$186), 0)</f>
        <v>0</v>
      </c>
      <c r="L214" s="268">
        <f ca="1">IFERROR(INDEX(INDIRECT($D$4), MATCH(team_lookup!$C214,INDIRECT($D$5),0),
MATCH("*" &amp; L$3 &amp; "*",INDIRECT($D$6),0)+L$186), 0)</f>
        <v>0</v>
      </c>
      <c r="M214" s="268">
        <f ca="1">IFERROR(INDEX(INDIRECT($D$4), MATCH(team_lookup!$C214,INDIRECT($D$5),0),
MATCH("*" &amp; M$3 &amp; "*",INDIRECT($D$6),0)+M$186), 0)</f>
        <v>0</v>
      </c>
      <c r="N214" s="268">
        <f ca="1">IFERROR(INDEX(INDIRECT($D$4), MATCH(team_lookup!$C214,INDIRECT($D$5),0),
MATCH("*" &amp; N$3 &amp; "*",INDIRECT($D$6),0)+N$186), 0)</f>
        <v>0</v>
      </c>
      <c r="O214" s="268">
        <f ca="1">IFERROR(INDEX(INDIRECT($D$4), MATCH(team_lookup!$C214,INDIRECT($D$5),0),
MATCH("*" &amp; O$3 &amp; "*",INDIRECT($D$6),0)+O$186), 0)</f>
        <v>0</v>
      </c>
      <c r="P214" s="268">
        <f ca="1">IFERROR(INDEX(INDIRECT($D$4), MATCH(team_lookup!$C214,INDIRECT($D$5),0),
MATCH("*" &amp; P$3 &amp; "*",INDIRECT($D$6),0)+P$186), 0)</f>
        <v>0</v>
      </c>
      <c r="Q214" s="268">
        <f ca="1">IFERROR(INDEX(INDIRECT($D$4), MATCH(team_lookup!$C214,INDIRECT($D$5),0),
MATCH("*" &amp; Q$3 &amp; "*",INDIRECT($D$6),0)+Q$186), 0)</f>
        <v>0</v>
      </c>
      <c r="R214" s="268">
        <f ca="1">IFERROR(INDEX(INDIRECT($D$4), MATCH(team_lookup!$C214,INDIRECT($D$5),0),
MATCH("*" &amp; R$3 &amp; "*",INDIRECT($D$6),0)+R$186), 0)</f>
        <v>0</v>
      </c>
      <c r="S214" s="268">
        <f ca="1">IFERROR(INDEX(INDIRECT($D$4), MATCH(team_lookup!$C214,INDIRECT($D$5),0),
MATCH("*" &amp; S$3 &amp; "*",INDIRECT($D$6),0)+S$186), 0)</f>
        <v>0</v>
      </c>
      <c r="T214" s="268">
        <f ca="1">IFERROR(INDEX(INDIRECT($D$4), MATCH(team_lookup!$C214,INDIRECT($D$5),0),
MATCH("*" &amp; T$3 &amp; "*",INDIRECT($D$6),0)+T$186), 0)</f>
        <v>0</v>
      </c>
    </row>
    <row r="215" spans="1:20" hidden="1">
      <c r="A215"/>
      <c r="C215" s="6" t="s">
        <v>115</v>
      </c>
      <c r="E215" s="268">
        <f ca="1">IFERROR(INDEX(INDIRECT($D$4), MATCH(team_lookup!$C215,INDIRECT($D$5),0),
MATCH("*" &amp; E$3 &amp; "*",INDIRECT($D$6),0)+E$186), 0)</f>
        <v>1.5657407407407408E-3</v>
      </c>
      <c r="F215" s="268" t="str">
        <f ca="1">IFERROR(INDEX(INDIRECT($D$4), MATCH(team_lookup!$C215,INDIRECT($D$5),0),
MATCH("*" &amp; F$3 &amp; "*",INDIRECT($D$6),0)+F$186), 0)</f>
        <v>3 - 2; 4 - 3; 4 - 3</v>
      </c>
      <c r="G215" s="268">
        <f ca="1">IFERROR(INDEX(INDIRECT($D$4), MATCH(team_lookup!$C215,INDIRECT($D$5),0),
MATCH("*" &amp; G$3 &amp; "*",INDIRECT($D$6),0)+G$186), 0)</f>
        <v>1.2118055555555556E-3</v>
      </c>
      <c r="H215" s="268">
        <f ca="1">IFERROR(INDEX(INDIRECT($D$4), MATCH(team_lookup!$C215,INDIRECT($D$5),0),
MATCH("*" &amp; H$3 &amp; "*",INDIRECT($D$6),0)+H$186), 0)</f>
        <v>0</v>
      </c>
      <c r="I215" s="268">
        <f ca="1">IFERROR(INDEX(INDIRECT($D$4), MATCH(team_lookup!$C215,INDIRECT($D$5),0),
MATCH("*" &amp; I$3 &amp; "*",INDIRECT($D$6),0)+I$186), 0)</f>
        <v>0</v>
      </c>
      <c r="J215" s="268">
        <f ca="1">IFERROR(INDEX(INDIRECT($D$4), MATCH(team_lookup!$C215,INDIRECT($D$5),0),
MATCH("*" &amp; J$3 &amp; "*",INDIRECT($D$6),0)+J$186), 0)</f>
        <v>0</v>
      </c>
      <c r="K215" s="268">
        <f ca="1">IFERROR(INDEX(INDIRECT($D$4), MATCH(team_lookup!$C215,INDIRECT($D$5),0),
MATCH("*" &amp; K$3 &amp; "*",INDIRECT($D$6),0)+K$186), 0)</f>
        <v>0</v>
      </c>
      <c r="L215" s="268">
        <f ca="1">IFERROR(INDEX(INDIRECT($D$4), MATCH(team_lookup!$C215,INDIRECT($D$5),0),
MATCH("*" &amp; L$3 &amp; "*",INDIRECT($D$6),0)+L$186), 0)</f>
        <v>0</v>
      </c>
      <c r="M215" s="268">
        <f ca="1">IFERROR(INDEX(INDIRECT($D$4), MATCH(team_lookup!$C215,INDIRECT($D$5),0),
MATCH("*" &amp; M$3 &amp; "*",INDIRECT($D$6),0)+M$186), 0)</f>
        <v>0</v>
      </c>
      <c r="N215" s="268">
        <f ca="1">IFERROR(INDEX(INDIRECT($D$4), MATCH(team_lookup!$C215,INDIRECT($D$5),0),
MATCH("*" &amp; N$3 &amp; "*",INDIRECT($D$6),0)+N$186), 0)</f>
        <v>0</v>
      </c>
      <c r="O215" s="268">
        <f ca="1">IFERROR(INDEX(INDIRECT($D$4), MATCH(team_lookup!$C215,INDIRECT($D$5),0),
MATCH("*" &amp; O$3 &amp; "*",INDIRECT($D$6),0)+O$186), 0)</f>
        <v>0</v>
      </c>
      <c r="P215" s="268">
        <f ca="1">IFERROR(INDEX(INDIRECT($D$4), MATCH(team_lookup!$C215,INDIRECT($D$5),0),
MATCH("*" &amp; P$3 &amp; "*",INDIRECT($D$6),0)+P$186), 0)</f>
        <v>0</v>
      </c>
      <c r="Q215" s="268">
        <f ca="1">IFERROR(INDEX(INDIRECT($D$4), MATCH(team_lookup!$C215,INDIRECT($D$5),0),
MATCH("*" &amp; Q$3 &amp; "*",INDIRECT($D$6),0)+Q$186), 0)</f>
        <v>0</v>
      </c>
      <c r="R215" s="268">
        <f ca="1">IFERROR(INDEX(INDIRECT($D$4), MATCH(team_lookup!$C215,INDIRECT($D$5),0),
MATCH("*" &amp; R$3 &amp; "*",INDIRECT($D$6),0)+R$186), 0)</f>
        <v>0</v>
      </c>
      <c r="S215" s="268">
        <f ca="1">IFERROR(INDEX(INDIRECT($D$4), MATCH(team_lookup!$C215,INDIRECT($D$5),0),
MATCH("*" &amp; S$3 &amp; "*",INDIRECT($D$6),0)+S$186), 0)</f>
        <v>0</v>
      </c>
      <c r="T215" s="268">
        <f ca="1">IFERROR(INDEX(INDIRECT($D$4), MATCH(team_lookup!$C215,INDIRECT($D$5),0),
MATCH("*" &amp; T$3 &amp; "*",INDIRECT($D$6),0)+T$186), 0)</f>
        <v>0</v>
      </c>
    </row>
    <row r="216" spans="1:20" hidden="1">
      <c r="A216"/>
      <c r="C216" s="6" t="s">
        <v>24</v>
      </c>
      <c r="E216" s="268">
        <f ca="1">IFERROR(INDEX(INDIRECT($D$4), MATCH(team_lookup!$C216,INDIRECT($D$5),0),
MATCH("*" &amp; E$3 &amp; "*",INDIRECT($D$6),0)+E$186), 0)</f>
        <v>0</v>
      </c>
      <c r="F216" s="268">
        <f ca="1">IFERROR(INDEX(INDIRECT($D$4), MATCH(team_lookup!$C216,INDIRECT($D$5),0),
MATCH("*" &amp; F$3 &amp; "*",INDIRECT($D$6),0)+F$186), 0)</f>
        <v>0</v>
      </c>
      <c r="G216" s="268">
        <f ca="1">IFERROR(INDEX(INDIRECT($D$4), MATCH(team_lookup!$C216,INDIRECT($D$5),0),
MATCH("*" &amp; G$3 &amp; "*",INDIRECT($D$6),0)+G$186), 0)</f>
        <v>0</v>
      </c>
      <c r="H216" s="268">
        <f ca="1">IFERROR(INDEX(INDIRECT($D$4), MATCH(team_lookup!$C216,INDIRECT($D$5),0),
MATCH("*" &amp; H$3 &amp; "*",INDIRECT($D$6),0)+H$186), 0)</f>
        <v>0</v>
      </c>
      <c r="I216" s="268">
        <f ca="1">IFERROR(INDEX(INDIRECT($D$4), MATCH(team_lookup!$C216,INDIRECT($D$5),0),
MATCH("*" &amp; I$3 &amp; "*",INDIRECT($D$6),0)+I$186), 0)</f>
        <v>0</v>
      </c>
      <c r="J216" s="268">
        <f ca="1">IFERROR(INDEX(INDIRECT($D$4), MATCH(team_lookup!$C216,INDIRECT($D$5),0),
MATCH("*" &amp; J$3 &amp; "*",INDIRECT($D$6),0)+J$186), 0)</f>
        <v>0</v>
      </c>
      <c r="K216" s="268">
        <f ca="1">IFERROR(INDEX(INDIRECT($D$4), MATCH(team_lookup!$C216,INDIRECT($D$5),0),
MATCH("*" &amp; K$3 &amp; "*",INDIRECT($D$6),0)+K$186), 0)</f>
        <v>0</v>
      </c>
      <c r="L216" s="268">
        <f ca="1">IFERROR(INDEX(INDIRECT($D$4), MATCH(team_lookup!$C216,INDIRECT($D$5),0),
MATCH("*" &amp; L$3 &amp; "*",INDIRECT($D$6),0)+L$186), 0)</f>
        <v>0</v>
      </c>
      <c r="M216" s="268">
        <f ca="1">IFERROR(INDEX(INDIRECT($D$4), MATCH(team_lookup!$C216,INDIRECT($D$5),0),
MATCH("*" &amp; M$3 &amp; "*",INDIRECT($D$6),0)+M$186), 0)</f>
        <v>0</v>
      </c>
      <c r="N216" s="268">
        <f ca="1">IFERROR(INDEX(INDIRECT($D$4), MATCH(team_lookup!$C216,INDIRECT($D$5),0),
MATCH("*" &amp; N$3 &amp; "*",INDIRECT($D$6),0)+N$186), 0)</f>
        <v>0</v>
      </c>
      <c r="O216" s="268">
        <f ca="1">IFERROR(INDEX(INDIRECT($D$4), MATCH(team_lookup!$C216,INDIRECT($D$5),0),
MATCH("*" &amp; O$3 &amp; "*",INDIRECT($D$6),0)+O$186), 0)</f>
        <v>0</v>
      </c>
      <c r="P216" s="268">
        <f ca="1">IFERROR(INDEX(INDIRECT($D$4), MATCH(team_lookup!$C216,INDIRECT($D$5),0),
MATCH("*" &amp; P$3 &amp; "*",INDIRECT($D$6),0)+P$186), 0)</f>
        <v>0</v>
      </c>
      <c r="Q216" s="268">
        <f ca="1">IFERROR(INDEX(INDIRECT($D$4), MATCH(team_lookup!$C216,INDIRECT($D$5),0),
MATCH("*" &amp; Q$3 &amp; "*",INDIRECT($D$6),0)+Q$186), 0)</f>
        <v>0</v>
      </c>
      <c r="R216" s="268">
        <f ca="1">IFERROR(INDEX(INDIRECT($D$4), MATCH(team_lookup!$C216,INDIRECT($D$5),0),
MATCH("*" &amp; R$3 &amp; "*",INDIRECT($D$6),0)+R$186), 0)</f>
        <v>0</v>
      </c>
      <c r="S216" s="268">
        <f ca="1">IFERROR(INDEX(INDIRECT($D$4), MATCH(team_lookup!$C216,INDIRECT($D$5),0),
MATCH("*" &amp; S$3 &amp; "*",INDIRECT($D$6),0)+S$186), 0)</f>
        <v>0</v>
      </c>
      <c r="T216" s="268">
        <f ca="1">IFERROR(INDEX(INDIRECT($D$4), MATCH(team_lookup!$C216,INDIRECT($D$5),0),
MATCH("*" &amp; T$3 &amp; "*",INDIRECT($D$6),0)+T$186), 0)</f>
        <v>0</v>
      </c>
    </row>
    <row r="217" spans="1:20" hidden="1">
      <c r="A217"/>
      <c r="C217" s="6" t="s">
        <v>117</v>
      </c>
      <c r="E217" s="268">
        <f ca="1">IFERROR(INDEX(INDIRECT($D$4), MATCH(team_lookup!$C217,INDIRECT($D$5),0),
MATCH("*" &amp; E$3 &amp; "*",INDIRECT($D$6),0)+E$186), 0)</f>
        <v>1.5876157407407408E-3</v>
      </c>
      <c r="F217" s="268" t="str">
        <f ca="1">IFERROR(INDEX(INDIRECT($D$4), MATCH(team_lookup!$C217,INDIRECT($D$5),0),
MATCH("*" &amp; F$3 &amp; "*",INDIRECT($D$6),0)+F$186), 0)</f>
        <v>3 - 2; 3 - 4; 4 - 1</v>
      </c>
      <c r="G217" s="268">
        <f ca="1">IFERROR(INDEX(INDIRECT($D$4), MATCH(team_lookup!$C217,INDIRECT($D$5),0),
MATCH("*" &amp; G$3 &amp; "*",INDIRECT($D$6),0)+G$186), 0)</f>
        <v>1.0101851851851854E-3</v>
      </c>
      <c r="H217" s="268">
        <f ca="1">IFERROR(INDEX(INDIRECT($D$4), MATCH(team_lookup!$C217,INDIRECT($D$5),0),
MATCH("*" &amp; H$3 &amp; "*",INDIRECT($D$6),0)+H$186), 0)</f>
        <v>0</v>
      </c>
      <c r="I217" s="268">
        <f ca="1">IFERROR(INDEX(INDIRECT($D$4), MATCH(team_lookup!$C217,INDIRECT($D$5),0),
MATCH("*" &amp; I$3 &amp; "*",INDIRECT($D$6),0)+I$186), 0)</f>
        <v>0</v>
      </c>
      <c r="J217" s="268">
        <f ca="1">IFERROR(INDEX(INDIRECT($D$4), MATCH(team_lookup!$C217,INDIRECT($D$5),0),
MATCH("*" &amp; J$3 &amp; "*",INDIRECT($D$6),0)+J$186), 0)</f>
        <v>0</v>
      </c>
      <c r="K217" s="268">
        <f ca="1">IFERROR(INDEX(INDIRECT($D$4), MATCH(team_lookup!$C217,INDIRECT($D$5),0),
MATCH("*" &amp; K$3 &amp; "*",INDIRECT($D$6),0)+K$186), 0)</f>
        <v>0</v>
      </c>
      <c r="L217" s="268">
        <f ca="1">IFERROR(INDEX(INDIRECT($D$4), MATCH(team_lookup!$C217,INDIRECT($D$5),0),
MATCH("*" &amp; L$3 &amp; "*",INDIRECT($D$6),0)+L$186), 0)</f>
        <v>0</v>
      </c>
      <c r="M217" s="268">
        <f ca="1">IFERROR(INDEX(INDIRECT($D$4), MATCH(team_lookup!$C217,INDIRECT($D$5),0),
MATCH("*" &amp; M$3 &amp; "*",INDIRECT($D$6),0)+M$186), 0)</f>
        <v>0</v>
      </c>
      <c r="N217" s="268">
        <f ca="1">IFERROR(INDEX(INDIRECT($D$4), MATCH(team_lookup!$C217,INDIRECT($D$5),0),
MATCH("*" &amp; N$3 &amp; "*",INDIRECT($D$6),0)+N$186), 0)</f>
        <v>0</v>
      </c>
      <c r="O217" s="268">
        <f ca="1">IFERROR(INDEX(INDIRECT($D$4), MATCH(team_lookup!$C217,INDIRECT($D$5),0),
MATCH("*" &amp; O$3 &amp; "*",INDIRECT($D$6),0)+O$186), 0)</f>
        <v>0</v>
      </c>
      <c r="P217" s="268">
        <f ca="1">IFERROR(INDEX(INDIRECT($D$4), MATCH(team_lookup!$C217,INDIRECT($D$5),0),
MATCH("*" &amp; P$3 &amp; "*",INDIRECT($D$6),0)+P$186), 0)</f>
        <v>0</v>
      </c>
      <c r="Q217" s="268">
        <f ca="1">IFERROR(INDEX(INDIRECT($D$4), MATCH(team_lookup!$C217,INDIRECT($D$5),0),
MATCH("*" &amp; Q$3 &amp; "*",INDIRECT($D$6),0)+Q$186), 0)</f>
        <v>0</v>
      </c>
      <c r="R217" s="268">
        <f ca="1">IFERROR(INDEX(INDIRECT($D$4), MATCH(team_lookup!$C217,INDIRECT($D$5),0),
MATCH("*" &amp; R$3 &amp; "*",INDIRECT($D$6),0)+R$186), 0)</f>
        <v>0</v>
      </c>
      <c r="S217" s="268">
        <f ca="1">IFERROR(INDEX(INDIRECT($D$4), MATCH(team_lookup!$C217,INDIRECT($D$5),0),
MATCH("*" &amp; S$3 &amp; "*",INDIRECT($D$6),0)+S$186), 0)</f>
        <v>0</v>
      </c>
      <c r="T217" s="268">
        <f ca="1">IFERROR(INDEX(INDIRECT($D$4), MATCH(team_lookup!$C217,INDIRECT($D$5),0),
MATCH("*" &amp; T$3 &amp; "*",INDIRECT($D$6),0)+T$186), 0)</f>
        <v>0</v>
      </c>
    </row>
    <row r="218" spans="1:20" hidden="1">
      <c r="A218"/>
      <c r="C218" s="6" t="s">
        <v>116</v>
      </c>
      <c r="E218" s="268">
        <f ca="1">IFERROR(INDEX(INDIRECT($D$4), MATCH(team_lookup!$C218,INDIRECT($D$5),0),
MATCH("*" &amp; E$3 &amp; "*",INDIRECT($D$6),0)+E$186), 0)</f>
        <v>1.5574074074074073E-3</v>
      </c>
      <c r="F218" s="268" t="str">
        <f ca="1">IFERROR(INDEX(INDIRECT($D$4), MATCH(team_lookup!$C218,INDIRECT($D$5),0),
MATCH("*" &amp; F$3 &amp; "*",INDIRECT($D$6),0)+F$186), 0)</f>
        <v>2 - 3</v>
      </c>
      <c r="G218" s="268">
        <f ca="1">IFERROR(INDEX(INDIRECT($D$4), MATCH(team_lookup!$C218,INDIRECT($D$5),0),
MATCH("*" &amp; G$3 &amp; "*",INDIRECT($D$6),0)+G$186), 0)</f>
        <v>1.3858796296296295E-3</v>
      </c>
      <c r="H218" s="268">
        <f ca="1">IFERROR(INDEX(INDIRECT($D$4), MATCH(team_lookup!$C218,INDIRECT($D$5),0),
MATCH("*" &amp; H$3 &amp; "*",INDIRECT($D$6),0)+H$186), 0)</f>
        <v>0</v>
      </c>
      <c r="I218" s="268">
        <f ca="1">IFERROR(INDEX(INDIRECT($D$4), MATCH(team_lookup!$C218,INDIRECT($D$5),0),
MATCH("*" &amp; I$3 &amp; "*",INDIRECT($D$6),0)+I$186), 0)</f>
        <v>0</v>
      </c>
      <c r="J218" s="268">
        <f ca="1">IFERROR(INDEX(INDIRECT($D$4), MATCH(team_lookup!$C218,INDIRECT($D$5),0),
MATCH("*" &amp; J$3 &amp; "*",INDIRECT($D$6),0)+J$186), 0)</f>
        <v>0</v>
      </c>
      <c r="K218" s="268">
        <f ca="1">IFERROR(INDEX(INDIRECT($D$4), MATCH(team_lookup!$C218,INDIRECT($D$5),0),
MATCH("*" &amp; K$3 &amp; "*",INDIRECT($D$6),0)+K$186), 0)</f>
        <v>0</v>
      </c>
      <c r="L218" s="268">
        <f ca="1">IFERROR(INDEX(INDIRECT($D$4), MATCH(team_lookup!$C218,INDIRECT($D$5),0),
MATCH("*" &amp; L$3 &amp; "*",INDIRECT($D$6),0)+L$186), 0)</f>
        <v>0</v>
      </c>
      <c r="M218" s="268">
        <f ca="1">IFERROR(INDEX(INDIRECT($D$4), MATCH(team_lookup!$C218,INDIRECT($D$5),0),
MATCH("*" &amp; M$3 &amp; "*",INDIRECT($D$6),0)+M$186), 0)</f>
        <v>0</v>
      </c>
      <c r="N218" s="268">
        <f ca="1">IFERROR(INDEX(INDIRECT($D$4), MATCH(team_lookup!$C218,INDIRECT($D$5),0),
MATCH("*" &amp; N$3 &amp; "*",INDIRECT($D$6),0)+N$186), 0)</f>
        <v>0</v>
      </c>
      <c r="O218" s="268">
        <f ca="1">IFERROR(INDEX(INDIRECT($D$4), MATCH(team_lookup!$C218,INDIRECT($D$5),0),
MATCH("*" &amp; O$3 &amp; "*",INDIRECT($D$6),0)+O$186), 0)</f>
        <v>0</v>
      </c>
      <c r="P218" s="268">
        <f ca="1">IFERROR(INDEX(INDIRECT($D$4), MATCH(team_lookup!$C218,INDIRECT($D$5),0),
MATCH("*" &amp; P$3 &amp; "*",INDIRECT($D$6),0)+P$186), 0)</f>
        <v>0</v>
      </c>
      <c r="Q218" s="268">
        <f ca="1">IFERROR(INDEX(INDIRECT($D$4), MATCH(team_lookup!$C218,INDIRECT($D$5),0),
MATCH("*" &amp; Q$3 &amp; "*",INDIRECT($D$6),0)+Q$186), 0)</f>
        <v>0</v>
      </c>
      <c r="R218" s="268">
        <f ca="1">IFERROR(INDEX(INDIRECT($D$4), MATCH(team_lookup!$C218,INDIRECT($D$5),0),
MATCH("*" &amp; R$3 &amp; "*",INDIRECT($D$6),0)+R$186), 0)</f>
        <v>0</v>
      </c>
      <c r="S218" s="268">
        <f ca="1">IFERROR(INDEX(INDIRECT($D$4), MATCH(team_lookup!$C218,INDIRECT($D$5),0),
MATCH("*" &amp; S$3 &amp; "*",INDIRECT($D$6),0)+S$186), 0)</f>
        <v>0</v>
      </c>
      <c r="T218" s="268">
        <f ca="1">IFERROR(INDEX(INDIRECT($D$4), MATCH(team_lookup!$C218,INDIRECT($D$5),0),
MATCH("*" &amp; T$3 &amp; "*",INDIRECT($D$6),0)+T$186), 0)</f>
        <v>0</v>
      </c>
    </row>
    <row r="219" spans="1:20" hidden="1">
      <c r="A219"/>
      <c r="C219" s="6" t="s">
        <v>26</v>
      </c>
      <c r="E219" s="268">
        <f ca="1">IFERROR(INDEX(INDIRECT($D$4), MATCH(team_lookup!$C219,INDIRECT($D$5),0),
MATCH("*" &amp; E$3 &amp; "*",INDIRECT($D$6),0)+E$186), 0)</f>
        <v>0</v>
      </c>
      <c r="F219" s="268">
        <f ca="1">IFERROR(INDEX(INDIRECT($D$4), MATCH(team_lookup!$C219,INDIRECT($D$5),0),
MATCH("*" &amp; F$3 &amp; "*",INDIRECT($D$6),0)+F$186), 0)</f>
        <v>0</v>
      </c>
      <c r="G219" s="268">
        <f ca="1">IFERROR(INDEX(INDIRECT($D$4), MATCH(team_lookup!$C219,INDIRECT($D$5),0),
MATCH("*" &amp; G$3 &amp; "*",INDIRECT($D$6),0)+G$186), 0)</f>
        <v>0</v>
      </c>
      <c r="H219" s="268">
        <f ca="1">IFERROR(INDEX(INDIRECT($D$4), MATCH(team_lookup!$C219,INDIRECT($D$5),0),
MATCH("*" &amp; H$3 &amp; "*",INDIRECT($D$6),0)+H$186), 0)</f>
        <v>0</v>
      </c>
      <c r="I219" s="268">
        <f ca="1">IFERROR(INDEX(INDIRECT($D$4), MATCH(team_lookup!$C219,INDIRECT($D$5),0),
MATCH("*" &amp; I$3 &amp; "*",INDIRECT($D$6),0)+I$186), 0)</f>
        <v>0</v>
      </c>
      <c r="J219" s="268">
        <f ca="1">IFERROR(INDEX(INDIRECT($D$4), MATCH(team_lookup!$C219,INDIRECT($D$5),0),
MATCH("*" &amp; J$3 &amp; "*",INDIRECT($D$6),0)+J$186), 0)</f>
        <v>0</v>
      </c>
      <c r="K219" s="268">
        <f ca="1">IFERROR(INDEX(INDIRECT($D$4), MATCH(team_lookup!$C219,INDIRECT($D$5),0),
MATCH("*" &amp; K$3 &amp; "*",INDIRECT($D$6),0)+K$186), 0)</f>
        <v>0</v>
      </c>
      <c r="L219" s="268">
        <f ca="1">IFERROR(INDEX(INDIRECT($D$4), MATCH(team_lookup!$C219,INDIRECT($D$5),0),
MATCH("*" &amp; L$3 &amp; "*",INDIRECT($D$6),0)+L$186), 0)</f>
        <v>0</v>
      </c>
      <c r="M219" s="268">
        <f ca="1">IFERROR(INDEX(INDIRECT($D$4), MATCH(team_lookup!$C219,INDIRECT($D$5),0),
MATCH("*" &amp; M$3 &amp; "*",INDIRECT($D$6),0)+M$186), 0)</f>
        <v>0</v>
      </c>
      <c r="N219" s="268">
        <f ca="1">IFERROR(INDEX(INDIRECT($D$4), MATCH(team_lookup!$C219,INDIRECT($D$5),0),
MATCH("*" &amp; N$3 &amp; "*",INDIRECT($D$6),0)+N$186), 0)</f>
        <v>0</v>
      </c>
      <c r="O219" s="268">
        <f ca="1">IFERROR(INDEX(INDIRECT($D$4), MATCH(team_lookup!$C219,INDIRECT($D$5),0),
MATCH("*" &amp; O$3 &amp; "*",INDIRECT($D$6),0)+O$186), 0)</f>
        <v>0</v>
      </c>
      <c r="P219" s="268">
        <f ca="1">IFERROR(INDEX(INDIRECT($D$4), MATCH(team_lookup!$C219,INDIRECT($D$5),0),
MATCH("*" &amp; P$3 &amp; "*",INDIRECT($D$6),0)+P$186), 0)</f>
        <v>0</v>
      </c>
      <c r="Q219" s="268">
        <f ca="1">IFERROR(INDEX(INDIRECT($D$4), MATCH(team_lookup!$C219,INDIRECT($D$5),0),
MATCH("*" &amp; Q$3 &amp; "*",INDIRECT($D$6),0)+Q$186), 0)</f>
        <v>0</v>
      </c>
      <c r="R219" s="268">
        <f ca="1">IFERROR(INDEX(INDIRECT($D$4), MATCH(team_lookup!$C219,INDIRECT($D$5),0),
MATCH("*" &amp; R$3 &amp; "*",INDIRECT($D$6),0)+R$186), 0)</f>
        <v>0</v>
      </c>
      <c r="S219" s="268">
        <f ca="1">IFERROR(INDEX(INDIRECT($D$4), MATCH(team_lookup!$C219,INDIRECT($D$5),0),
MATCH("*" &amp; S$3 &amp; "*",INDIRECT($D$6),0)+S$186), 0)</f>
        <v>0</v>
      </c>
      <c r="T219" s="268">
        <f ca="1">IFERROR(INDEX(INDIRECT($D$4), MATCH(team_lookup!$C219,INDIRECT($D$5),0),
MATCH("*" &amp; T$3 &amp; "*",INDIRECT($D$6),0)+T$186), 0)</f>
        <v>0</v>
      </c>
    </row>
    <row r="220" spans="1:20" hidden="1">
      <c r="A220"/>
      <c r="C220" s="6" t="s">
        <v>455</v>
      </c>
      <c r="E220" s="268">
        <f ca="1">IFERROR(INDEX(INDIRECT($D$4), MATCH(team_lookup!$C220,INDIRECT($D$5),0),
MATCH("*" &amp; E$3 &amp; "*",INDIRECT($D$6),0)+E$186), 0)</f>
        <v>1.5770833333333333E-3</v>
      </c>
      <c r="F220" s="268" t="str">
        <f ca="1">IFERROR(INDEX(INDIRECT($D$4), MATCH(team_lookup!$C220,INDIRECT($D$5),0),
MATCH("*" &amp; F$3 &amp; "*",INDIRECT($D$6),0)+F$186), 0)</f>
        <v>3 - 4</v>
      </c>
      <c r="G220" s="268">
        <f ca="1">IFERROR(INDEX(INDIRECT($D$4), MATCH(team_lookup!$C220,INDIRECT($D$5),0),
MATCH("*" &amp; G$3 &amp; "*",INDIRECT($D$6),0)+G$186), 0)</f>
        <v>9.4039351851851847E-4</v>
      </c>
      <c r="H220" s="268">
        <f ca="1">IFERROR(INDEX(INDIRECT($D$4), MATCH(team_lookup!$C220,INDIRECT($D$5),0),
MATCH("*" &amp; H$3 &amp; "*",INDIRECT($D$6),0)+H$186), 0)</f>
        <v>0</v>
      </c>
      <c r="I220" s="268">
        <f ca="1">IFERROR(INDEX(INDIRECT($D$4), MATCH(team_lookup!$C220,INDIRECT($D$5),0),
MATCH("*" &amp; I$3 &amp; "*",INDIRECT($D$6),0)+I$186), 0)</f>
        <v>0</v>
      </c>
      <c r="J220" s="268">
        <f ca="1">IFERROR(INDEX(INDIRECT($D$4), MATCH(team_lookup!$C220,INDIRECT($D$5),0),
MATCH("*" &amp; J$3 &amp; "*",INDIRECT($D$6),0)+J$186), 0)</f>
        <v>0</v>
      </c>
      <c r="K220" s="268">
        <f ca="1">IFERROR(INDEX(INDIRECT($D$4), MATCH(team_lookup!$C220,INDIRECT($D$5),0),
MATCH("*" &amp; K$3 &amp; "*",INDIRECT($D$6),0)+K$186), 0)</f>
        <v>0</v>
      </c>
      <c r="L220" s="268">
        <f ca="1">IFERROR(INDEX(INDIRECT($D$4), MATCH(team_lookup!$C220,INDIRECT($D$5),0),
MATCH("*" &amp; L$3 &amp; "*",INDIRECT($D$6),0)+L$186), 0)</f>
        <v>0</v>
      </c>
      <c r="M220" s="268">
        <f ca="1">IFERROR(INDEX(INDIRECT($D$4), MATCH(team_lookup!$C220,INDIRECT($D$5),0),
MATCH("*" &amp; M$3 &amp; "*",INDIRECT($D$6),0)+M$186), 0)</f>
        <v>0</v>
      </c>
      <c r="N220" s="268">
        <f ca="1">IFERROR(INDEX(INDIRECT($D$4), MATCH(team_lookup!$C220,INDIRECT($D$5),0),
MATCH("*" &amp; N$3 &amp; "*",INDIRECT($D$6),0)+N$186), 0)</f>
        <v>0</v>
      </c>
      <c r="O220" s="268">
        <f ca="1">IFERROR(INDEX(INDIRECT($D$4), MATCH(team_lookup!$C220,INDIRECT($D$5),0),
MATCH("*" &amp; O$3 &amp; "*",INDIRECT($D$6),0)+O$186), 0)</f>
        <v>0</v>
      </c>
      <c r="P220" s="268">
        <f ca="1">IFERROR(INDEX(INDIRECT($D$4), MATCH(team_lookup!$C220,INDIRECT($D$5),0),
MATCH("*" &amp; P$3 &amp; "*",INDIRECT($D$6),0)+P$186), 0)</f>
        <v>0</v>
      </c>
      <c r="Q220" s="268">
        <f ca="1">IFERROR(INDEX(INDIRECT($D$4), MATCH(team_lookup!$C220,INDIRECT($D$5),0),
MATCH("*" &amp; Q$3 &amp; "*",INDIRECT($D$6),0)+Q$186), 0)</f>
        <v>0</v>
      </c>
      <c r="R220" s="268">
        <f ca="1">IFERROR(INDEX(INDIRECT($D$4), MATCH(team_lookup!$C220,INDIRECT($D$5),0),
MATCH("*" &amp; R$3 &amp; "*",INDIRECT($D$6),0)+R$186), 0)</f>
        <v>0</v>
      </c>
      <c r="S220" s="268">
        <f ca="1">IFERROR(INDEX(INDIRECT($D$4), MATCH(team_lookup!$C220,INDIRECT($D$5),0),
MATCH("*" &amp; S$3 &amp; "*",INDIRECT($D$6),0)+S$186), 0)</f>
        <v>0</v>
      </c>
      <c r="T220" s="268">
        <f ca="1">IFERROR(INDEX(INDIRECT($D$4), MATCH(team_lookup!$C220,INDIRECT($D$5),0),
MATCH("*" &amp; T$3 &amp; "*",INDIRECT($D$6),0)+T$186), 0)</f>
        <v>0</v>
      </c>
    </row>
    <row r="221" spans="1:20" hidden="1"/>
    <row r="223" spans="1:20">
      <c r="A223" s="76" t="s">
        <v>783</v>
      </c>
      <c r="B223" s="169"/>
      <c r="E223" s="137" t="s">
        <v>240</v>
      </c>
      <c r="F223" s="137" t="s">
        <v>240</v>
      </c>
      <c r="G223" s="137" t="s">
        <v>240</v>
      </c>
      <c r="H223" s="137" t="s">
        <v>240</v>
      </c>
      <c r="I223" s="137" t="s">
        <v>240</v>
      </c>
      <c r="J223" s="137" t="s">
        <v>240</v>
      </c>
      <c r="K223" s="137" t="s">
        <v>240</v>
      </c>
      <c r="L223" s="137" t="s">
        <v>240</v>
      </c>
      <c r="M223" s="137" t="s">
        <v>240</v>
      </c>
      <c r="N223" s="137" t="s">
        <v>240</v>
      </c>
      <c r="O223" s="137" t="s">
        <v>240</v>
      </c>
      <c r="P223" s="137" t="s">
        <v>240</v>
      </c>
      <c r="Q223" s="137" t="s">
        <v>240</v>
      </c>
      <c r="R223" s="137" t="s">
        <v>240</v>
      </c>
      <c r="S223" s="137" t="s">
        <v>240</v>
      </c>
      <c r="T223" s="137" t="s">
        <v>240</v>
      </c>
    </row>
    <row r="224" spans="1:20">
      <c r="C224" s="168" t="s">
        <v>13</v>
      </c>
      <c r="D224" s="167">
        <f>IF(team_settings!G2="",0,1)</f>
        <v>1</v>
      </c>
      <c r="E224" s="333">
        <f ca="1">IFERROR(INDEX(INDIRECT($D$4), MATCH(team_lookup!$C152,INDIRECT($D$5),0),
MATCH("*" &amp; E$3 &amp; "*",INDIRECT($D$6),0)+E$223), 0)</f>
        <v>0</v>
      </c>
      <c r="F224" s="333">
        <f ca="1">IFERROR(INDEX(INDIRECT($D$4), MATCH(team_lookup!$C152,INDIRECT($D$5),0),
MATCH("*" &amp; F$3 &amp; "*",INDIRECT($D$6),0)+F$223), 0)</f>
        <v>0</v>
      </c>
      <c r="G224" s="333">
        <f ca="1">IFERROR(INDEX(INDIRECT($D$4), MATCH(team_lookup!$C152,INDIRECT($D$5),0),
MATCH("*" &amp; G$3 &amp; "*",INDIRECT($D$6),0)+G$223), 0)</f>
        <v>0</v>
      </c>
      <c r="H224" s="333">
        <f ca="1">IFERROR(INDEX(INDIRECT($D$4), MATCH(team_lookup!$C152,INDIRECT($D$5),0),
MATCH("*" &amp; H$3 &amp; "*",INDIRECT($D$6),0)+H$223), 0)</f>
        <v>0</v>
      </c>
      <c r="I224" s="333">
        <f ca="1">IFERROR(INDEX(INDIRECT($D$4), MATCH(team_lookup!$C152,INDIRECT($D$5),0),
MATCH("*" &amp; I$3 &amp; "*",INDIRECT($D$6),0)+I$223), 0)</f>
        <v>0</v>
      </c>
      <c r="J224" s="333">
        <f ca="1">IFERROR(INDEX(INDIRECT($D$4), MATCH(team_lookup!$C152,INDIRECT($D$5),0),
MATCH("*" &amp; J$3 &amp; "*",INDIRECT($D$6),0)+J$223), 0)</f>
        <v>0</v>
      </c>
      <c r="K224" s="333">
        <f ca="1">IFERROR(INDEX(INDIRECT($D$4), MATCH(team_lookup!$C152,INDIRECT($D$5),0),
MATCH("*" &amp; K$3 &amp; "*",INDIRECT($D$6),0)+K$223), 0)</f>
        <v>0</v>
      </c>
      <c r="L224" s="333">
        <f ca="1">IFERROR(INDEX(INDIRECT($D$4), MATCH(team_lookup!$C152,INDIRECT($D$5),0),
MATCH("*" &amp; L$3 &amp; "*",INDIRECT($D$6),0)+L$223), 0)</f>
        <v>0</v>
      </c>
      <c r="M224" s="333">
        <f ca="1">IFERROR(INDEX(INDIRECT($D$4), MATCH(team_lookup!$C152,INDIRECT($D$5),0),
MATCH("*" &amp; M$3 &amp; "*",INDIRECT($D$6),0)+M$223), 0)</f>
        <v>0</v>
      </c>
      <c r="N224" s="333">
        <f ca="1">IFERROR(INDEX(INDIRECT($D$4), MATCH(team_lookup!$C152,INDIRECT($D$5),0),
MATCH("*" &amp; N$3 &amp; "*",INDIRECT($D$6),0)+N$223), 0)</f>
        <v>0</v>
      </c>
      <c r="O224" s="333">
        <f ca="1">IFERROR(INDEX(INDIRECT($D$4), MATCH(team_lookup!$C152,INDIRECT($D$5),0),
MATCH("*" &amp; O$3 &amp; "*",INDIRECT($D$6),0)+O$223), 0)</f>
        <v>0</v>
      </c>
      <c r="P224" s="333">
        <f ca="1">IFERROR(INDEX(INDIRECT($D$4), MATCH(team_lookup!$C152,INDIRECT($D$5),0),
MATCH("*" &amp; P$3 &amp; "*",INDIRECT($D$6),0)+P$223), 0)</f>
        <v>0</v>
      </c>
      <c r="Q224" s="333">
        <f ca="1">IFERROR(INDEX(INDIRECT($D$4), MATCH(team_lookup!$C152,INDIRECT($D$5),0),
MATCH("*" &amp; Q$3 &amp; "*",INDIRECT($D$6),0)+Q$223), 0)</f>
        <v>0</v>
      </c>
      <c r="R224" s="333">
        <f ca="1">IFERROR(INDEX(INDIRECT($D$4), MATCH(team_lookup!$C152,INDIRECT($D$5),0),
MATCH("*" &amp; R$3 &amp; "*",INDIRECT($D$6),0)+R$223), 0)</f>
        <v>0</v>
      </c>
      <c r="S224" s="333">
        <f ca="1">IFERROR(INDEX(INDIRECT($D$4), MATCH(team_lookup!$C152,INDIRECT($D$5),0),
MATCH("*" &amp; S$3 &amp; "*",INDIRECT($D$6),0)+S$223), 0)</f>
        <v>0</v>
      </c>
      <c r="T224" s="333">
        <f ca="1">IFERROR(INDEX(INDIRECT($D$4), MATCH(team_lookup!$C152,INDIRECT($D$5),0),
MATCH("*" &amp; T$3 &amp; "*",INDIRECT($D$6),0)+T$223), 0)</f>
        <v>0</v>
      </c>
    </row>
    <row r="225" spans="1:20">
      <c r="C225" s="233" t="s">
        <v>456</v>
      </c>
      <c r="D225" s="167">
        <f>IF(team_settings!G3="",0,1)</f>
        <v>1</v>
      </c>
      <c r="E225" s="333">
        <f ca="1">IFERROR(INDEX(INDIRECT($D$4), MATCH(team_lookup!$C153,INDIRECT($D$5),0),
MATCH("*" &amp; E$3 &amp; "*",INDIRECT($D$6),0)+E$223), 0)</f>
        <v>0</v>
      </c>
      <c r="F225" s="333">
        <f ca="1">IFERROR(INDEX(INDIRECT($D$4), MATCH(team_lookup!$C153,INDIRECT($D$5),0),
MATCH("*" &amp; F$3 &amp; "*",INDIRECT($D$6),0)+F$223), 0)</f>
        <v>0</v>
      </c>
      <c r="G225" s="333">
        <f ca="1">IFERROR(INDEX(INDIRECT($D$4), MATCH(team_lookup!$C153,INDIRECT($D$5),0),
MATCH("*" &amp; G$3 &amp; "*",INDIRECT($D$6),0)+G$223), 0)</f>
        <v>0</v>
      </c>
      <c r="H225" s="333">
        <f ca="1">IFERROR(INDEX(INDIRECT($D$4), MATCH(team_lookup!$C153,INDIRECT($D$5),0),
MATCH("*" &amp; H$3 &amp; "*",INDIRECT($D$6),0)+H$223), 0)</f>
        <v>0</v>
      </c>
      <c r="I225" s="333">
        <f ca="1">IFERROR(INDEX(INDIRECT($D$4), MATCH(team_lookup!$C153,INDIRECT($D$5),0),
MATCH("*" &amp; I$3 &amp; "*",INDIRECT($D$6),0)+I$223), 0)</f>
        <v>0</v>
      </c>
      <c r="J225" s="333">
        <f ca="1">IFERROR(INDEX(INDIRECT($D$4), MATCH(team_lookup!$C153,INDIRECT($D$5),0),
MATCH("*" &amp; J$3 &amp; "*",INDIRECT($D$6),0)+J$223), 0)</f>
        <v>0</v>
      </c>
      <c r="K225" s="333">
        <f ca="1">IFERROR(INDEX(INDIRECT($D$4), MATCH(team_lookup!$C153,INDIRECT($D$5),0),
MATCH("*" &amp; K$3 &amp; "*",INDIRECT($D$6),0)+K$223), 0)</f>
        <v>0</v>
      </c>
      <c r="L225" s="333">
        <f ca="1">IFERROR(INDEX(INDIRECT($D$4), MATCH(team_lookup!$C153,INDIRECT($D$5),0),
MATCH("*" &amp; L$3 &amp; "*",INDIRECT($D$6),0)+L$223), 0)</f>
        <v>0</v>
      </c>
      <c r="M225" s="333">
        <f ca="1">IFERROR(INDEX(INDIRECT($D$4), MATCH(team_lookup!$C153,INDIRECT($D$5),0),
MATCH("*" &amp; M$3 &amp; "*",INDIRECT($D$6),0)+M$223), 0)</f>
        <v>0</v>
      </c>
      <c r="N225" s="333">
        <f ca="1">IFERROR(INDEX(INDIRECT($D$4), MATCH(team_lookup!$C153,INDIRECT($D$5),0),
MATCH("*" &amp; N$3 &amp; "*",INDIRECT($D$6),0)+N$223), 0)</f>
        <v>0</v>
      </c>
      <c r="O225" s="333">
        <f ca="1">IFERROR(INDEX(INDIRECT($D$4), MATCH(team_lookup!$C153,INDIRECT($D$5),0),
MATCH("*" &amp; O$3 &amp; "*",INDIRECT($D$6),0)+O$223), 0)</f>
        <v>0</v>
      </c>
      <c r="P225" s="333">
        <f ca="1">IFERROR(INDEX(INDIRECT($D$4), MATCH(team_lookup!$C153,INDIRECT($D$5),0),
MATCH("*" &amp; P$3 &amp; "*",INDIRECT($D$6),0)+P$223), 0)</f>
        <v>0</v>
      </c>
      <c r="Q225" s="333">
        <f ca="1">IFERROR(INDEX(INDIRECT($D$4), MATCH(team_lookup!$C153,INDIRECT($D$5),0),
MATCH("*" &amp; Q$3 &amp; "*",INDIRECT($D$6),0)+Q$223), 0)</f>
        <v>0</v>
      </c>
      <c r="R225" s="333">
        <f ca="1">IFERROR(INDEX(INDIRECT($D$4), MATCH(team_lookup!$C153,INDIRECT($D$5),0),
MATCH("*" &amp; R$3 &amp; "*",INDIRECT($D$6),0)+R$223), 0)</f>
        <v>0</v>
      </c>
      <c r="S225" s="333">
        <f ca="1">IFERROR(INDEX(INDIRECT($D$4), MATCH(team_lookup!$C153,INDIRECT($D$5),0),
MATCH("*" &amp; S$3 &amp; "*",INDIRECT($D$6),0)+S$223), 0)</f>
        <v>0</v>
      </c>
      <c r="T225" s="333">
        <f ca="1">IFERROR(INDEX(INDIRECT($D$4), MATCH(team_lookup!$C153,INDIRECT($D$5),0),
MATCH("*" &amp; T$3 &amp; "*",INDIRECT($D$6),0)+T$223), 0)</f>
        <v>0</v>
      </c>
    </row>
    <row r="226" spans="1:20">
      <c r="C226" s="234" t="s">
        <v>457</v>
      </c>
      <c r="D226" s="167">
        <f>IF(team_settings!G4="",0,1)</f>
        <v>0</v>
      </c>
      <c r="E226" s="333">
        <f ca="1">IFERROR(INDEX(INDIRECT($D$4), MATCH(team_lookup!$C154,INDIRECT($D$5),0),
MATCH("*" &amp; E$3 &amp; "*",INDIRECT($D$6),0)+E$223), 0)</f>
        <v>0</v>
      </c>
      <c r="F226" s="333">
        <f ca="1">IFERROR(INDEX(INDIRECT($D$4), MATCH(team_lookup!$C154,INDIRECT($D$5),0),
MATCH("*" &amp; F$3 &amp; "*",INDIRECT($D$6),0)+F$223), 0)</f>
        <v>0</v>
      </c>
      <c r="G226" s="333">
        <f ca="1">IFERROR(INDEX(INDIRECT($D$4), MATCH(team_lookup!$C154,INDIRECT($D$5),0),
MATCH("*" &amp; G$3 &amp; "*",INDIRECT($D$6),0)+G$223), 0)</f>
        <v>0</v>
      </c>
      <c r="H226" s="333">
        <f ca="1">IFERROR(INDEX(INDIRECT($D$4), MATCH(team_lookup!$C154,INDIRECT($D$5),0),
MATCH("*" &amp; H$3 &amp; "*",INDIRECT($D$6),0)+H$223), 0)</f>
        <v>0</v>
      </c>
      <c r="I226" s="333">
        <f ca="1">IFERROR(INDEX(INDIRECT($D$4), MATCH(team_lookup!$C154,INDIRECT($D$5),0),
MATCH("*" &amp; I$3 &amp; "*",INDIRECT($D$6),0)+I$223), 0)</f>
        <v>0</v>
      </c>
      <c r="J226" s="333">
        <f ca="1">IFERROR(INDEX(INDIRECT($D$4), MATCH(team_lookup!$C154,INDIRECT($D$5),0),
MATCH("*" &amp; J$3 &amp; "*",INDIRECT($D$6),0)+J$223), 0)</f>
        <v>0</v>
      </c>
      <c r="K226" s="333">
        <f ca="1">IFERROR(INDEX(INDIRECT($D$4), MATCH(team_lookup!$C154,INDIRECT($D$5),0),
MATCH("*" &amp; K$3 &amp; "*",INDIRECT($D$6),0)+K$223), 0)</f>
        <v>0</v>
      </c>
      <c r="L226" s="333">
        <f ca="1">IFERROR(INDEX(INDIRECT($D$4), MATCH(team_lookup!$C154,INDIRECT($D$5),0),
MATCH("*" &amp; L$3 &amp; "*",INDIRECT($D$6),0)+L$223), 0)</f>
        <v>0</v>
      </c>
      <c r="M226" s="333">
        <f ca="1">IFERROR(INDEX(INDIRECT($D$4), MATCH(team_lookup!$C154,INDIRECT($D$5),0),
MATCH("*" &amp; M$3 &amp; "*",INDIRECT($D$6),0)+M$223), 0)</f>
        <v>0</v>
      </c>
      <c r="N226" s="333">
        <f ca="1">IFERROR(INDEX(INDIRECT($D$4), MATCH(team_lookup!$C154,INDIRECT($D$5),0),
MATCH("*" &amp; N$3 &amp; "*",INDIRECT($D$6),0)+N$223), 0)</f>
        <v>0</v>
      </c>
      <c r="O226" s="333">
        <f ca="1">IFERROR(INDEX(INDIRECT($D$4), MATCH(team_lookup!$C154,INDIRECT($D$5),0),
MATCH("*" &amp; O$3 &amp; "*",INDIRECT($D$6),0)+O$223), 0)</f>
        <v>0</v>
      </c>
      <c r="P226" s="333">
        <f ca="1">IFERROR(INDEX(INDIRECT($D$4), MATCH(team_lookup!$C154,INDIRECT($D$5),0),
MATCH("*" &amp; P$3 &amp; "*",INDIRECT($D$6),0)+P$223), 0)</f>
        <v>0</v>
      </c>
      <c r="Q226" s="333">
        <f ca="1">IFERROR(INDEX(INDIRECT($D$4), MATCH(team_lookup!$C154,INDIRECT($D$5),0),
MATCH("*" &amp; Q$3 &amp; "*",INDIRECT($D$6),0)+Q$223), 0)</f>
        <v>0</v>
      </c>
      <c r="R226" s="333">
        <f ca="1">IFERROR(INDEX(INDIRECT($D$4), MATCH(team_lookup!$C154,INDIRECT($D$5),0),
MATCH("*" &amp; R$3 &amp; "*",INDIRECT($D$6),0)+R$223), 0)</f>
        <v>0</v>
      </c>
      <c r="S226" s="333">
        <f ca="1">IFERROR(INDEX(INDIRECT($D$4), MATCH(team_lookup!$C154,INDIRECT($D$5),0),
MATCH("*" &amp; S$3 &amp; "*",INDIRECT($D$6),0)+S$223), 0)</f>
        <v>0</v>
      </c>
      <c r="T226" s="333">
        <f ca="1">IFERROR(INDEX(INDIRECT($D$4), MATCH(team_lookup!$C154,INDIRECT($D$5),0),
MATCH("*" &amp; T$3 &amp; "*",INDIRECT($D$6),0)+T$223), 0)</f>
        <v>0</v>
      </c>
    </row>
    <row r="227" spans="1:20">
      <c r="C227" s="140" t="s">
        <v>11</v>
      </c>
      <c r="D227" s="167">
        <f>IF(team_settings!G5="",0,1)</f>
        <v>1</v>
      </c>
      <c r="E227" s="333">
        <f ca="1">IFERROR(INDEX(INDIRECT($D$4), MATCH(team_lookup!$C155,INDIRECT($D$5),0),
MATCH("*" &amp; E$3 &amp; "*",INDIRECT($D$6),0)+E$223), 0)</f>
        <v>0</v>
      </c>
      <c r="F227" s="333">
        <f ca="1">IFERROR(INDEX(INDIRECT($D$4), MATCH(team_lookup!$C155,INDIRECT($D$5),0),
MATCH("*" &amp; F$3 &amp; "*",INDIRECT($D$6),0)+F$223), 0)</f>
        <v>0</v>
      </c>
      <c r="G227" s="333">
        <f ca="1">IFERROR(INDEX(INDIRECT($D$4), MATCH(team_lookup!$C155,INDIRECT($D$5),0),
MATCH("*" &amp; G$3 &amp; "*",INDIRECT($D$6),0)+G$223), 0)</f>
        <v>0</v>
      </c>
      <c r="H227" s="333">
        <f ca="1">IFERROR(INDEX(INDIRECT($D$4), MATCH(team_lookup!$C155,INDIRECT($D$5),0),
MATCH("*" &amp; H$3 &amp; "*",INDIRECT($D$6),0)+H$223), 0)</f>
        <v>0</v>
      </c>
      <c r="I227" s="333">
        <f ca="1">IFERROR(INDEX(INDIRECT($D$4), MATCH(team_lookup!$C155,INDIRECT($D$5),0),
MATCH("*" &amp; I$3 &amp; "*",INDIRECT($D$6),0)+I$223), 0)</f>
        <v>0</v>
      </c>
      <c r="J227" s="333">
        <f ca="1">IFERROR(INDEX(INDIRECT($D$4), MATCH(team_lookup!$C155,INDIRECT($D$5),0),
MATCH("*" &amp; J$3 &amp; "*",INDIRECT($D$6),0)+J$223), 0)</f>
        <v>0</v>
      </c>
      <c r="K227" s="333">
        <f ca="1">IFERROR(INDEX(INDIRECT($D$4), MATCH(team_lookup!$C155,INDIRECT($D$5),0),
MATCH("*" &amp; K$3 &amp; "*",INDIRECT($D$6),0)+K$223), 0)</f>
        <v>0</v>
      </c>
      <c r="L227" s="333">
        <f ca="1">IFERROR(INDEX(INDIRECT($D$4), MATCH(team_lookup!$C155,INDIRECT($D$5),0),
MATCH("*" &amp; L$3 &amp; "*",INDIRECT($D$6),0)+L$223), 0)</f>
        <v>0</v>
      </c>
      <c r="M227" s="333">
        <f ca="1">IFERROR(INDEX(INDIRECT($D$4), MATCH(team_lookup!$C155,INDIRECT($D$5),0),
MATCH("*" &amp; M$3 &amp; "*",INDIRECT($D$6),0)+M$223), 0)</f>
        <v>0</v>
      </c>
      <c r="N227" s="333">
        <f ca="1">IFERROR(INDEX(INDIRECT($D$4), MATCH(team_lookup!$C155,INDIRECT($D$5),0),
MATCH("*" &amp; N$3 &amp; "*",INDIRECT($D$6),0)+N$223), 0)</f>
        <v>0</v>
      </c>
      <c r="O227" s="333">
        <f ca="1">IFERROR(INDEX(INDIRECT($D$4), MATCH(team_lookup!$C155,INDIRECT($D$5),0),
MATCH("*" &amp; O$3 &amp; "*",INDIRECT($D$6),0)+O$223), 0)</f>
        <v>0</v>
      </c>
      <c r="P227" s="333">
        <f ca="1">IFERROR(INDEX(INDIRECT($D$4), MATCH(team_lookup!$C155,INDIRECT($D$5),0),
MATCH("*" &amp; P$3 &amp; "*",INDIRECT($D$6),0)+P$223), 0)</f>
        <v>0</v>
      </c>
      <c r="Q227" s="333">
        <f ca="1">IFERROR(INDEX(INDIRECT($D$4), MATCH(team_lookup!$C155,INDIRECT($D$5),0),
MATCH("*" &amp; Q$3 &amp; "*",INDIRECT($D$6),0)+Q$223), 0)</f>
        <v>0</v>
      </c>
      <c r="R227" s="333">
        <f ca="1">IFERROR(INDEX(INDIRECT($D$4), MATCH(team_lookup!$C155,INDIRECT($D$5),0),
MATCH("*" &amp; R$3 &amp; "*",INDIRECT($D$6),0)+R$223), 0)</f>
        <v>0</v>
      </c>
      <c r="S227" s="333">
        <f ca="1">IFERROR(INDEX(INDIRECT($D$4), MATCH(team_lookup!$C155,INDIRECT($D$5),0),
MATCH("*" &amp; S$3 &amp; "*",INDIRECT($D$6),0)+S$223), 0)</f>
        <v>0</v>
      </c>
      <c r="T227" s="333">
        <f ca="1">IFERROR(INDEX(INDIRECT($D$4), MATCH(team_lookup!$C155,INDIRECT($D$5),0),
MATCH("*" &amp; T$3 &amp; "*",INDIRECT($D$6),0)+T$223), 0)</f>
        <v>0</v>
      </c>
    </row>
    <row r="228" spans="1:20">
      <c r="C228" s="141" t="s">
        <v>12</v>
      </c>
      <c r="D228" s="167">
        <f>IF(team_settings!G6="",0,1)</f>
        <v>1</v>
      </c>
      <c r="E228" s="333">
        <f ca="1">IFERROR(INDEX(INDIRECT($D$4), MATCH(team_lookup!$C156,INDIRECT($D$5),0),
MATCH("*" &amp; E$3 &amp; "*",INDIRECT($D$6),0)+E$223), 0)</f>
        <v>0</v>
      </c>
      <c r="F228" s="333">
        <f ca="1">IFERROR(INDEX(INDIRECT($D$4), MATCH(team_lookup!$C156,INDIRECT($D$5),0),
MATCH("*" &amp; F$3 &amp; "*",INDIRECT($D$6),0)+F$223), 0)</f>
        <v>0</v>
      </c>
      <c r="G228" s="333">
        <f ca="1">IFERROR(INDEX(INDIRECT($D$4), MATCH(team_lookup!$C156,INDIRECT($D$5),0),
MATCH("*" &amp; G$3 &amp; "*",INDIRECT($D$6),0)+G$223), 0)</f>
        <v>0</v>
      </c>
      <c r="H228" s="333">
        <f ca="1">IFERROR(INDEX(INDIRECT($D$4), MATCH(team_lookup!$C156,INDIRECT($D$5),0),
MATCH("*" &amp; H$3 &amp; "*",INDIRECT($D$6),0)+H$223), 0)</f>
        <v>0</v>
      </c>
      <c r="I228" s="333">
        <f ca="1">IFERROR(INDEX(INDIRECT($D$4), MATCH(team_lookup!$C156,INDIRECT($D$5),0),
MATCH("*" &amp; I$3 &amp; "*",INDIRECT($D$6),0)+I$223), 0)</f>
        <v>0</v>
      </c>
      <c r="J228" s="333">
        <f ca="1">IFERROR(INDEX(INDIRECT($D$4), MATCH(team_lookup!$C156,INDIRECT($D$5),0),
MATCH("*" &amp; J$3 &amp; "*",INDIRECT($D$6),0)+J$223), 0)</f>
        <v>0</v>
      </c>
      <c r="K228" s="333">
        <f ca="1">IFERROR(INDEX(INDIRECT($D$4), MATCH(team_lookup!$C156,INDIRECT($D$5),0),
MATCH("*" &amp; K$3 &amp; "*",INDIRECT($D$6),0)+K$223), 0)</f>
        <v>0</v>
      </c>
      <c r="L228" s="333">
        <f ca="1">IFERROR(INDEX(INDIRECT($D$4), MATCH(team_lookup!$C156,INDIRECT($D$5),0),
MATCH("*" &amp; L$3 &amp; "*",INDIRECT($D$6),0)+L$223), 0)</f>
        <v>0</v>
      </c>
      <c r="M228" s="333">
        <f ca="1">IFERROR(INDEX(INDIRECT($D$4), MATCH(team_lookup!$C156,INDIRECT($D$5),0),
MATCH("*" &amp; M$3 &amp; "*",INDIRECT($D$6),0)+M$223), 0)</f>
        <v>0</v>
      </c>
      <c r="N228" s="333">
        <f ca="1">IFERROR(INDEX(INDIRECT($D$4), MATCH(team_lookup!$C156,INDIRECT($D$5),0),
MATCH("*" &amp; N$3 &amp; "*",INDIRECT($D$6),0)+N$223), 0)</f>
        <v>0</v>
      </c>
      <c r="O228" s="333">
        <f ca="1">IFERROR(INDEX(INDIRECT($D$4), MATCH(team_lookup!$C156,INDIRECT($D$5),0),
MATCH("*" &amp; O$3 &amp; "*",INDIRECT($D$6),0)+O$223), 0)</f>
        <v>0</v>
      </c>
      <c r="P228" s="333">
        <f ca="1">IFERROR(INDEX(INDIRECT($D$4), MATCH(team_lookup!$C156,INDIRECT($D$5),0),
MATCH("*" &amp; P$3 &amp; "*",INDIRECT($D$6),0)+P$223), 0)</f>
        <v>0</v>
      </c>
      <c r="Q228" s="333">
        <f ca="1">IFERROR(INDEX(INDIRECT($D$4), MATCH(team_lookup!$C156,INDIRECT($D$5),0),
MATCH("*" &amp; Q$3 &amp; "*",INDIRECT($D$6),0)+Q$223), 0)</f>
        <v>0</v>
      </c>
      <c r="R228" s="333">
        <f ca="1">IFERROR(INDEX(INDIRECT($D$4), MATCH(team_lookup!$C156,INDIRECT($D$5),0),
MATCH("*" &amp; R$3 &amp; "*",INDIRECT($D$6),0)+R$223), 0)</f>
        <v>0</v>
      </c>
      <c r="S228" s="333">
        <f ca="1">IFERROR(INDEX(INDIRECT($D$4), MATCH(team_lookup!$C156,INDIRECT($D$5),0),
MATCH("*" &amp; S$3 &amp; "*",INDIRECT($D$6),0)+S$223), 0)</f>
        <v>0</v>
      </c>
      <c r="T228" s="333">
        <f ca="1">IFERROR(INDEX(INDIRECT($D$4), MATCH(team_lookup!$C156,INDIRECT($D$5),0),
MATCH("*" &amp; T$3 &amp; "*",INDIRECT($D$6),0)+T$223), 0)</f>
        <v>0</v>
      </c>
    </row>
    <row r="229" spans="1:20">
      <c r="C229" s="142" t="s">
        <v>17</v>
      </c>
      <c r="D229" s="167">
        <f>IF(team_settings!G7="",0,1)</f>
        <v>1</v>
      </c>
      <c r="E229" s="333">
        <f ca="1">IFERROR(INDEX(INDIRECT($D$4), MATCH(team_lookup!$C157,INDIRECT($D$5),0),
MATCH("*" &amp; E$3 &amp; "*",INDIRECT($D$6),0)+E$223), 0)</f>
        <v>0</v>
      </c>
      <c r="F229" s="333">
        <f ca="1">IFERROR(INDEX(INDIRECT($D$4), MATCH(team_lookup!$C157,INDIRECT($D$5),0),
MATCH("*" &amp; F$3 &amp; "*",INDIRECT($D$6),0)+F$223), 0)</f>
        <v>0</v>
      </c>
      <c r="G229" s="333">
        <f ca="1">IFERROR(INDEX(INDIRECT($D$4), MATCH(team_lookup!$C157,INDIRECT($D$5),0),
MATCH("*" &amp; G$3 &amp; "*",INDIRECT($D$6),0)+G$223), 0)</f>
        <v>0</v>
      </c>
      <c r="H229" s="333">
        <f ca="1">IFERROR(INDEX(INDIRECT($D$4), MATCH(team_lookup!$C157,INDIRECT($D$5),0),
MATCH("*" &amp; H$3 &amp; "*",INDIRECT($D$6),0)+H$223), 0)</f>
        <v>0</v>
      </c>
      <c r="I229" s="333">
        <f ca="1">IFERROR(INDEX(INDIRECT($D$4), MATCH(team_lookup!$C157,INDIRECT($D$5),0),
MATCH("*" &amp; I$3 &amp; "*",INDIRECT($D$6),0)+I$223), 0)</f>
        <v>0</v>
      </c>
      <c r="J229" s="333">
        <f ca="1">IFERROR(INDEX(INDIRECT($D$4), MATCH(team_lookup!$C157,INDIRECT($D$5),0),
MATCH("*" &amp; J$3 &amp; "*",INDIRECT($D$6),0)+J$223), 0)</f>
        <v>0</v>
      </c>
      <c r="K229" s="333">
        <f ca="1">IFERROR(INDEX(INDIRECT($D$4), MATCH(team_lookup!$C157,INDIRECT($D$5),0),
MATCH("*" &amp; K$3 &amp; "*",INDIRECT($D$6),0)+K$223), 0)</f>
        <v>0</v>
      </c>
      <c r="L229" s="333">
        <f ca="1">IFERROR(INDEX(INDIRECT($D$4), MATCH(team_lookup!$C157,INDIRECT($D$5),0),
MATCH("*" &amp; L$3 &amp; "*",INDIRECT($D$6),0)+L$223), 0)</f>
        <v>0</v>
      </c>
      <c r="M229" s="333">
        <f ca="1">IFERROR(INDEX(INDIRECT($D$4), MATCH(team_lookup!$C157,INDIRECT($D$5),0),
MATCH("*" &amp; M$3 &amp; "*",INDIRECT($D$6),0)+M$223), 0)</f>
        <v>0</v>
      </c>
      <c r="N229" s="333">
        <f ca="1">IFERROR(INDEX(INDIRECT($D$4), MATCH(team_lookup!$C157,INDIRECT($D$5),0),
MATCH("*" &amp; N$3 &amp; "*",INDIRECT($D$6),0)+N$223), 0)</f>
        <v>0</v>
      </c>
      <c r="O229" s="333">
        <f ca="1">IFERROR(INDEX(INDIRECT($D$4), MATCH(team_lookup!$C157,INDIRECT($D$5),0),
MATCH("*" &amp; O$3 &amp; "*",INDIRECT($D$6),0)+O$223), 0)</f>
        <v>0</v>
      </c>
      <c r="P229" s="333">
        <f ca="1">IFERROR(INDEX(INDIRECT($D$4), MATCH(team_lookup!$C157,INDIRECT($D$5),0),
MATCH("*" &amp; P$3 &amp; "*",INDIRECT($D$6),0)+P$223), 0)</f>
        <v>0</v>
      </c>
      <c r="Q229" s="333">
        <f ca="1">IFERROR(INDEX(INDIRECT($D$4), MATCH(team_lookup!$C157,INDIRECT($D$5),0),
MATCH("*" &amp; Q$3 &amp; "*",INDIRECT($D$6),0)+Q$223), 0)</f>
        <v>0</v>
      </c>
      <c r="R229" s="333">
        <f ca="1">IFERROR(INDEX(INDIRECT($D$4), MATCH(team_lookup!$C157,INDIRECT($D$5),0),
MATCH("*" &amp; R$3 &amp; "*",INDIRECT($D$6),0)+R$223), 0)</f>
        <v>0</v>
      </c>
      <c r="S229" s="333">
        <f ca="1">IFERROR(INDEX(INDIRECT($D$4), MATCH(team_lookup!$C157,INDIRECT($D$5),0),
MATCH("*" &amp; S$3 &amp; "*",INDIRECT($D$6),0)+S$223), 0)</f>
        <v>0</v>
      </c>
      <c r="T229" s="333">
        <f ca="1">IFERROR(INDEX(INDIRECT($D$4), MATCH(team_lookup!$C157,INDIRECT($D$5),0),
MATCH("*" &amp; T$3 &amp; "*",INDIRECT($D$6),0)+T$223), 0)</f>
        <v>0</v>
      </c>
    </row>
    <row r="230" spans="1:20">
      <c r="C230" s="235" t="s">
        <v>458</v>
      </c>
      <c r="D230" s="167">
        <f>IF(team_settings!G8="",0,1)</f>
        <v>1</v>
      </c>
      <c r="E230" s="333">
        <f ca="1">IFERROR(INDEX(INDIRECT($D$4), MATCH(team_lookup!$C158,INDIRECT($D$5),0),
MATCH("*" &amp; E$3 &amp; "*",INDIRECT($D$6),0)+E$223), 0)</f>
        <v>0</v>
      </c>
      <c r="F230" s="333">
        <f ca="1">IFERROR(INDEX(INDIRECT($D$4), MATCH(team_lookup!$C158,INDIRECT($D$5),0),
MATCH("*" &amp; F$3 &amp; "*",INDIRECT($D$6),0)+F$223), 0)</f>
        <v>0</v>
      </c>
      <c r="G230" s="333">
        <f ca="1">IFERROR(INDEX(INDIRECT($D$4), MATCH(team_lookup!$C158,INDIRECT($D$5),0),
MATCH("*" &amp; G$3 &amp; "*",INDIRECT($D$6),0)+G$223), 0)</f>
        <v>0</v>
      </c>
      <c r="H230" s="333">
        <f ca="1">IFERROR(INDEX(INDIRECT($D$4), MATCH(team_lookup!$C158,INDIRECT($D$5),0),
MATCH("*" &amp; H$3 &amp; "*",INDIRECT($D$6),0)+H$223), 0)</f>
        <v>0</v>
      </c>
      <c r="I230" s="333">
        <f ca="1">IFERROR(INDEX(INDIRECT($D$4), MATCH(team_lookup!$C158,INDIRECT($D$5),0),
MATCH("*" &amp; I$3 &amp; "*",INDIRECT($D$6),0)+I$223), 0)</f>
        <v>0</v>
      </c>
      <c r="J230" s="333">
        <f ca="1">IFERROR(INDEX(INDIRECT($D$4), MATCH(team_lookup!$C158,INDIRECT($D$5),0),
MATCH("*" &amp; J$3 &amp; "*",INDIRECT($D$6),0)+J$223), 0)</f>
        <v>0</v>
      </c>
      <c r="K230" s="333">
        <f ca="1">IFERROR(INDEX(INDIRECT($D$4), MATCH(team_lookup!$C158,INDIRECT($D$5),0),
MATCH("*" &amp; K$3 &amp; "*",INDIRECT($D$6),0)+K$223), 0)</f>
        <v>0</v>
      </c>
      <c r="L230" s="333">
        <f ca="1">IFERROR(INDEX(INDIRECT($D$4), MATCH(team_lookup!$C158,INDIRECT($D$5),0),
MATCH("*" &amp; L$3 &amp; "*",INDIRECT($D$6),0)+L$223), 0)</f>
        <v>0</v>
      </c>
      <c r="M230" s="333">
        <f ca="1">IFERROR(INDEX(INDIRECT($D$4), MATCH(team_lookup!$C158,INDIRECT($D$5),0),
MATCH("*" &amp; M$3 &amp; "*",INDIRECT($D$6),0)+M$223), 0)</f>
        <v>0</v>
      </c>
      <c r="N230" s="333">
        <f ca="1">IFERROR(INDEX(INDIRECT($D$4), MATCH(team_lookup!$C158,INDIRECT($D$5),0),
MATCH("*" &amp; N$3 &amp; "*",INDIRECT($D$6),0)+N$223), 0)</f>
        <v>0</v>
      </c>
      <c r="O230" s="333">
        <f ca="1">IFERROR(INDEX(INDIRECT($D$4), MATCH(team_lookup!$C158,INDIRECT($D$5),0),
MATCH("*" &amp; O$3 &amp; "*",INDIRECT($D$6),0)+O$223), 0)</f>
        <v>0</v>
      </c>
      <c r="P230" s="333">
        <f ca="1">IFERROR(INDEX(INDIRECT($D$4), MATCH(team_lookup!$C158,INDIRECT($D$5),0),
MATCH("*" &amp; P$3 &amp; "*",INDIRECT($D$6),0)+P$223), 0)</f>
        <v>0</v>
      </c>
      <c r="Q230" s="333">
        <f ca="1">IFERROR(INDEX(INDIRECT($D$4), MATCH(team_lookup!$C158,INDIRECT($D$5),0),
MATCH("*" &amp; Q$3 &amp; "*",INDIRECT($D$6),0)+Q$223), 0)</f>
        <v>0</v>
      </c>
      <c r="R230" s="333">
        <f ca="1">IFERROR(INDEX(INDIRECT($D$4), MATCH(team_lookup!$C158,INDIRECT($D$5),0),
MATCH("*" &amp; R$3 &amp; "*",INDIRECT($D$6),0)+R$223), 0)</f>
        <v>0</v>
      </c>
      <c r="S230" s="333">
        <f ca="1">IFERROR(INDEX(INDIRECT($D$4), MATCH(team_lookup!$C158,INDIRECT($D$5),0),
MATCH("*" &amp; S$3 &amp; "*",INDIRECT($D$6),0)+S$223), 0)</f>
        <v>0</v>
      </c>
      <c r="T230" s="333">
        <f ca="1">IFERROR(INDEX(INDIRECT($D$4), MATCH(team_lookup!$C158,INDIRECT($D$5),0),
MATCH("*" &amp; T$3 &amp; "*",INDIRECT($D$6),0)+T$223), 0)</f>
        <v>0</v>
      </c>
    </row>
    <row r="231" spans="1:20">
      <c r="C231" s="242" t="s">
        <v>461</v>
      </c>
      <c r="D231" s="167">
        <f>IF(team_settings!G9="",0,1)</f>
        <v>1</v>
      </c>
      <c r="E231" s="333">
        <f ca="1">IFERROR(INDEX(INDIRECT($D$4), MATCH(team_lookup!$C159,INDIRECT($D$5),0),
MATCH("*" &amp; E$3 &amp; "*",INDIRECT($D$6),0)+E$223), 0)</f>
        <v>0</v>
      </c>
      <c r="F231" s="333">
        <f ca="1">IFERROR(INDEX(INDIRECT($D$4), MATCH(team_lookup!$C159,INDIRECT($D$5),0),
MATCH("*" &amp; F$3 &amp; "*",INDIRECT($D$6),0)+F$223), 0)</f>
        <v>0</v>
      </c>
      <c r="G231" s="333">
        <f ca="1">IFERROR(INDEX(INDIRECT($D$4), MATCH(team_lookup!$C159,INDIRECT($D$5),0),
MATCH("*" &amp; G$3 &amp; "*",INDIRECT($D$6),0)+G$223), 0)</f>
        <v>0</v>
      </c>
      <c r="H231" s="333">
        <f ca="1">IFERROR(INDEX(INDIRECT($D$4), MATCH(team_lookup!$C159,INDIRECT($D$5),0),
MATCH("*" &amp; H$3 &amp; "*",INDIRECT($D$6),0)+H$223), 0)</f>
        <v>0</v>
      </c>
      <c r="I231" s="333">
        <f ca="1">IFERROR(INDEX(INDIRECT($D$4), MATCH(team_lookup!$C159,INDIRECT($D$5),0),
MATCH("*" &amp; I$3 &amp; "*",INDIRECT($D$6),0)+I$223), 0)</f>
        <v>0</v>
      </c>
      <c r="J231" s="333">
        <f ca="1">IFERROR(INDEX(INDIRECT($D$4), MATCH(team_lookup!$C159,INDIRECT($D$5),0),
MATCH("*" &amp; J$3 &amp; "*",INDIRECT($D$6),0)+J$223), 0)</f>
        <v>0</v>
      </c>
      <c r="K231" s="333">
        <f ca="1">IFERROR(INDEX(INDIRECT($D$4), MATCH(team_lookup!$C159,INDIRECT($D$5),0),
MATCH("*" &amp; K$3 &amp; "*",INDIRECT($D$6),0)+K$223), 0)</f>
        <v>0</v>
      </c>
      <c r="L231" s="333">
        <f ca="1">IFERROR(INDEX(INDIRECT($D$4), MATCH(team_lookup!$C159,INDIRECT($D$5),0),
MATCH("*" &amp; L$3 &amp; "*",INDIRECT($D$6),0)+L$223), 0)</f>
        <v>0</v>
      </c>
      <c r="M231" s="333">
        <f ca="1">IFERROR(INDEX(INDIRECT($D$4), MATCH(team_lookup!$C159,INDIRECT($D$5),0),
MATCH("*" &amp; M$3 &amp; "*",INDIRECT($D$6),0)+M$223), 0)</f>
        <v>0</v>
      </c>
      <c r="N231" s="333">
        <f ca="1">IFERROR(INDEX(INDIRECT($D$4), MATCH(team_lookup!$C159,INDIRECT($D$5),0),
MATCH("*" &amp; N$3 &amp; "*",INDIRECT($D$6),0)+N$223), 0)</f>
        <v>0</v>
      </c>
      <c r="O231" s="333">
        <f ca="1">IFERROR(INDEX(INDIRECT($D$4), MATCH(team_lookup!$C159,INDIRECT($D$5),0),
MATCH("*" &amp; O$3 &amp; "*",INDIRECT($D$6),0)+O$223), 0)</f>
        <v>0</v>
      </c>
      <c r="P231" s="333">
        <f ca="1">IFERROR(INDEX(INDIRECT($D$4), MATCH(team_lookup!$C159,INDIRECT($D$5),0),
MATCH("*" &amp; P$3 &amp; "*",INDIRECT($D$6),0)+P$223), 0)</f>
        <v>0</v>
      </c>
      <c r="Q231" s="333">
        <f ca="1">IFERROR(INDEX(INDIRECT($D$4), MATCH(team_lookup!$C159,INDIRECT($D$5),0),
MATCH("*" &amp; Q$3 &amp; "*",INDIRECT($D$6),0)+Q$223), 0)</f>
        <v>0</v>
      </c>
      <c r="R231" s="333">
        <f ca="1">IFERROR(INDEX(INDIRECT($D$4), MATCH(team_lookup!$C159,INDIRECT($D$5),0),
MATCH("*" &amp; R$3 &amp; "*",INDIRECT($D$6),0)+R$223), 0)</f>
        <v>0</v>
      </c>
      <c r="S231" s="333">
        <f ca="1">IFERROR(INDEX(INDIRECT($D$4), MATCH(team_lookup!$C159,INDIRECT($D$5),0),
MATCH("*" &amp; S$3 &amp; "*",INDIRECT($D$6),0)+S$223), 0)</f>
        <v>0</v>
      </c>
      <c r="T231" s="333">
        <f ca="1">IFERROR(INDEX(INDIRECT($D$4), MATCH(team_lookup!$C159,INDIRECT($D$5),0),
MATCH("*" &amp; T$3 &amp; "*",INDIRECT($D$6),0)+T$223), 0)</f>
        <v>0</v>
      </c>
    </row>
    <row r="232" spans="1:20">
      <c r="C232" s="143" t="s">
        <v>14</v>
      </c>
      <c r="D232" s="167">
        <f>IF(team_settings!G10="",0,1)</f>
        <v>1</v>
      </c>
      <c r="E232" s="333">
        <f ca="1">IFERROR(INDEX(INDIRECT($D$4), MATCH(team_lookup!$C160,INDIRECT($D$5),0),
MATCH("*" &amp; E$3 &amp; "*",INDIRECT($D$6),0)+E$223), 0)</f>
        <v>0</v>
      </c>
      <c r="F232" s="333">
        <f ca="1">IFERROR(INDEX(INDIRECT($D$4), MATCH(team_lookup!$C160,INDIRECT($D$5),0),
MATCH("*" &amp; F$3 &amp; "*",INDIRECT($D$6),0)+F$223), 0)</f>
        <v>0</v>
      </c>
      <c r="G232" s="333">
        <f ca="1">IFERROR(INDEX(INDIRECT($D$4), MATCH(team_lookup!$C160,INDIRECT($D$5),0),
MATCH("*" &amp; G$3 &amp; "*",INDIRECT($D$6),0)+G$223), 0)</f>
        <v>0</v>
      </c>
      <c r="H232" s="333">
        <f ca="1">IFERROR(INDEX(INDIRECT($D$4), MATCH(team_lookup!$C160,INDIRECT($D$5),0),
MATCH("*" &amp; H$3 &amp; "*",INDIRECT($D$6),0)+H$223), 0)</f>
        <v>0</v>
      </c>
      <c r="I232" s="333">
        <f ca="1">IFERROR(INDEX(INDIRECT($D$4), MATCH(team_lookup!$C160,INDIRECT($D$5),0),
MATCH("*" &amp; I$3 &amp; "*",INDIRECT($D$6),0)+I$223), 0)</f>
        <v>0</v>
      </c>
      <c r="J232" s="333">
        <f ca="1">IFERROR(INDEX(INDIRECT($D$4), MATCH(team_lookup!$C160,INDIRECT($D$5),0),
MATCH("*" &amp; J$3 &amp; "*",INDIRECT($D$6),0)+J$223), 0)</f>
        <v>0</v>
      </c>
      <c r="K232" s="333">
        <f ca="1">IFERROR(INDEX(INDIRECT($D$4), MATCH(team_lookup!$C160,INDIRECT($D$5),0),
MATCH("*" &amp; K$3 &amp; "*",INDIRECT($D$6),0)+K$223), 0)</f>
        <v>0</v>
      </c>
      <c r="L232" s="333">
        <f ca="1">IFERROR(INDEX(INDIRECT($D$4), MATCH(team_lookup!$C160,INDIRECT($D$5),0),
MATCH("*" &amp; L$3 &amp; "*",INDIRECT($D$6),0)+L$223), 0)</f>
        <v>0</v>
      </c>
      <c r="M232" s="333">
        <f ca="1">IFERROR(INDEX(INDIRECT($D$4), MATCH(team_lookup!$C160,INDIRECT($D$5),0),
MATCH("*" &amp; M$3 &amp; "*",INDIRECT($D$6),0)+M$223), 0)</f>
        <v>0</v>
      </c>
      <c r="N232" s="333">
        <f ca="1">IFERROR(INDEX(INDIRECT($D$4), MATCH(team_lookup!$C160,INDIRECT($D$5),0),
MATCH("*" &amp; N$3 &amp; "*",INDIRECT($D$6),0)+N$223), 0)</f>
        <v>0</v>
      </c>
      <c r="O232" s="333">
        <f ca="1">IFERROR(INDEX(INDIRECT($D$4), MATCH(team_lookup!$C160,INDIRECT($D$5),0),
MATCH("*" &amp; O$3 &amp; "*",INDIRECT($D$6),0)+O$223), 0)</f>
        <v>0</v>
      </c>
      <c r="P232" s="333">
        <f ca="1">IFERROR(INDEX(INDIRECT($D$4), MATCH(team_lookup!$C160,INDIRECT($D$5),0),
MATCH("*" &amp; P$3 &amp; "*",INDIRECT($D$6),0)+P$223), 0)</f>
        <v>0</v>
      </c>
      <c r="Q232" s="333">
        <f ca="1">IFERROR(INDEX(INDIRECT($D$4), MATCH(team_lookup!$C160,INDIRECT($D$5),0),
MATCH("*" &amp; Q$3 &amp; "*",INDIRECT($D$6),0)+Q$223), 0)</f>
        <v>0</v>
      </c>
      <c r="R232" s="333">
        <f ca="1">IFERROR(INDEX(INDIRECT($D$4), MATCH(team_lookup!$C160,INDIRECT($D$5),0),
MATCH("*" &amp; R$3 &amp; "*",INDIRECT($D$6),0)+R$223), 0)</f>
        <v>0</v>
      </c>
      <c r="S232" s="333">
        <f ca="1">IFERROR(INDEX(INDIRECT($D$4), MATCH(team_lookup!$C160,INDIRECT($D$5),0),
MATCH("*" &amp; S$3 &amp; "*",INDIRECT($D$6),0)+S$223), 0)</f>
        <v>0</v>
      </c>
      <c r="T232" s="333">
        <f ca="1">IFERROR(INDEX(INDIRECT($D$4), MATCH(team_lookup!$C160,INDIRECT($D$5),0),
MATCH("*" &amp; T$3 &amp; "*",INDIRECT($D$6),0)+T$223), 0)</f>
        <v>0</v>
      </c>
    </row>
    <row r="233" spans="1:20">
      <c r="C233" s="144" t="s">
        <v>15</v>
      </c>
      <c r="D233" s="167">
        <f>IF(team_settings!G11="",0,1)</f>
        <v>1</v>
      </c>
      <c r="E233" s="333">
        <f ca="1">IFERROR(INDEX(INDIRECT($D$4), MATCH(team_lookup!$C161,INDIRECT($D$5),0),
MATCH("*" &amp; E$3 &amp; "*",INDIRECT($D$6),0)+E$223), 0)</f>
        <v>0</v>
      </c>
      <c r="F233" s="333">
        <f ca="1">IFERROR(INDEX(INDIRECT($D$4), MATCH(team_lookup!$C161,INDIRECT($D$5),0),
MATCH("*" &amp; F$3 &amp; "*",INDIRECT($D$6),0)+F$223), 0)</f>
        <v>0</v>
      </c>
      <c r="G233" s="333">
        <f ca="1">IFERROR(INDEX(INDIRECT($D$4), MATCH(team_lookup!$C161,INDIRECT($D$5),0),
MATCH("*" &amp; G$3 &amp; "*",INDIRECT($D$6),0)+G$223), 0)</f>
        <v>0</v>
      </c>
      <c r="H233" s="333">
        <f ca="1">IFERROR(INDEX(INDIRECT($D$4), MATCH(team_lookup!$C161,INDIRECT($D$5),0),
MATCH("*" &amp; H$3 &amp; "*",INDIRECT($D$6),0)+H$223), 0)</f>
        <v>0</v>
      </c>
      <c r="I233" s="333">
        <f ca="1">IFERROR(INDEX(INDIRECT($D$4), MATCH(team_lookup!$C161,INDIRECT($D$5),0),
MATCH("*" &amp; I$3 &amp; "*",INDIRECT($D$6),0)+I$223), 0)</f>
        <v>0</v>
      </c>
      <c r="J233" s="333">
        <f ca="1">IFERROR(INDEX(INDIRECT($D$4), MATCH(team_lookup!$C161,INDIRECT($D$5),0),
MATCH("*" &amp; J$3 &amp; "*",INDIRECT($D$6),0)+J$223), 0)</f>
        <v>0</v>
      </c>
      <c r="K233" s="333">
        <f ca="1">IFERROR(INDEX(INDIRECT($D$4), MATCH(team_lookup!$C161,INDIRECT($D$5),0),
MATCH("*" &amp; K$3 &amp; "*",INDIRECT($D$6),0)+K$223), 0)</f>
        <v>0</v>
      </c>
      <c r="L233" s="333">
        <f ca="1">IFERROR(INDEX(INDIRECT($D$4), MATCH(team_lookup!$C161,INDIRECT($D$5),0),
MATCH("*" &amp; L$3 &amp; "*",INDIRECT($D$6),0)+L$223), 0)</f>
        <v>0</v>
      </c>
      <c r="M233" s="333">
        <f ca="1">IFERROR(INDEX(INDIRECT($D$4), MATCH(team_lookup!$C161,INDIRECT($D$5),0),
MATCH("*" &amp; M$3 &amp; "*",INDIRECT($D$6),0)+M$223), 0)</f>
        <v>0</v>
      </c>
      <c r="N233" s="333">
        <f ca="1">IFERROR(INDEX(INDIRECT($D$4), MATCH(team_lookup!$C161,INDIRECT($D$5),0),
MATCH("*" &amp; N$3 &amp; "*",INDIRECT($D$6),0)+N$223), 0)</f>
        <v>0</v>
      </c>
      <c r="O233" s="333">
        <f ca="1">IFERROR(INDEX(INDIRECT($D$4), MATCH(team_lookup!$C161,INDIRECT($D$5),0),
MATCH("*" &amp; O$3 &amp; "*",INDIRECT($D$6),0)+O$223), 0)</f>
        <v>0</v>
      </c>
      <c r="P233" s="333">
        <f ca="1">IFERROR(INDEX(INDIRECT($D$4), MATCH(team_lookup!$C161,INDIRECT($D$5),0),
MATCH("*" &amp; P$3 &amp; "*",INDIRECT($D$6),0)+P$223), 0)</f>
        <v>0</v>
      </c>
      <c r="Q233" s="333">
        <f ca="1">IFERROR(INDEX(INDIRECT($D$4), MATCH(team_lookup!$C161,INDIRECT($D$5),0),
MATCH("*" &amp; Q$3 &amp; "*",INDIRECT($D$6),0)+Q$223), 0)</f>
        <v>0</v>
      </c>
      <c r="R233" s="333">
        <f ca="1">IFERROR(INDEX(INDIRECT($D$4), MATCH(team_lookup!$C161,INDIRECT($D$5),0),
MATCH("*" &amp; R$3 &amp; "*",INDIRECT($D$6),0)+R$223), 0)</f>
        <v>0</v>
      </c>
      <c r="S233" s="333">
        <f ca="1">IFERROR(INDEX(INDIRECT($D$4), MATCH(team_lookup!$C161,INDIRECT($D$5),0),
MATCH("*" &amp; S$3 &amp; "*",INDIRECT($D$6),0)+S$223), 0)</f>
        <v>0</v>
      </c>
      <c r="T233" s="333">
        <f ca="1">IFERROR(INDEX(INDIRECT($D$4), MATCH(team_lookup!$C161,INDIRECT($D$5),0),
MATCH("*" &amp; T$3 &amp; "*",INDIRECT($D$6),0)+T$223), 0)</f>
        <v>0</v>
      </c>
    </row>
    <row r="234" spans="1:20">
      <c r="C234" s="236" t="s">
        <v>459</v>
      </c>
      <c r="D234" s="167">
        <f>IF(team_settings!G12="",0,1)</f>
        <v>0</v>
      </c>
      <c r="E234" s="333">
        <f ca="1">IFERROR(INDEX(INDIRECT($D$4), MATCH(team_lookup!$C162,INDIRECT($D$5),0),
MATCH("*" &amp; E$3 &amp; "*",INDIRECT($D$6),0)+E$223), 0)</f>
        <v>0</v>
      </c>
      <c r="F234" s="333">
        <f ca="1">IFERROR(INDEX(INDIRECT($D$4), MATCH(team_lookup!$C162,INDIRECT($D$5),0),
MATCH("*" &amp; F$3 &amp; "*",INDIRECT($D$6),0)+F$223), 0)</f>
        <v>0</v>
      </c>
      <c r="G234" s="333">
        <f ca="1">IFERROR(INDEX(INDIRECT($D$4), MATCH(team_lookup!$C162,INDIRECT($D$5),0),
MATCH("*" &amp; G$3 &amp; "*",INDIRECT($D$6),0)+G$223), 0)</f>
        <v>0</v>
      </c>
      <c r="H234" s="333">
        <f ca="1">IFERROR(INDEX(INDIRECT($D$4), MATCH(team_lookup!$C162,INDIRECT($D$5),0),
MATCH("*" &amp; H$3 &amp; "*",INDIRECT($D$6),0)+H$223), 0)</f>
        <v>0</v>
      </c>
      <c r="I234" s="333">
        <f ca="1">IFERROR(INDEX(INDIRECT($D$4), MATCH(team_lookup!$C162,INDIRECT($D$5),0),
MATCH("*" &amp; I$3 &amp; "*",INDIRECT($D$6),0)+I$223), 0)</f>
        <v>0</v>
      </c>
      <c r="J234" s="333">
        <f ca="1">IFERROR(INDEX(INDIRECT($D$4), MATCH(team_lookup!$C162,INDIRECT($D$5),0),
MATCH("*" &amp; J$3 &amp; "*",INDIRECT($D$6),0)+J$223), 0)</f>
        <v>0</v>
      </c>
      <c r="K234" s="333">
        <f ca="1">IFERROR(INDEX(INDIRECT($D$4), MATCH(team_lookup!$C162,INDIRECT($D$5),0),
MATCH("*" &amp; K$3 &amp; "*",INDIRECT($D$6),0)+K$223), 0)</f>
        <v>0</v>
      </c>
      <c r="L234" s="333">
        <f ca="1">IFERROR(INDEX(INDIRECT($D$4), MATCH(team_lookup!$C162,INDIRECT($D$5),0),
MATCH("*" &amp; L$3 &amp; "*",INDIRECT($D$6),0)+L$223), 0)</f>
        <v>0</v>
      </c>
      <c r="M234" s="333">
        <f ca="1">IFERROR(INDEX(INDIRECT($D$4), MATCH(team_lookup!$C162,INDIRECT($D$5),0),
MATCH("*" &amp; M$3 &amp; "*",INDIRECT($D$6),0)+M$223), 0)</f>
        <v>0</v>
      </c>
      <c r="N234" s="333">
        <f ca="1">IFERROR(INDEX(INDIRECT($D$4), MATCH(team_lookup!$C162,INDIRECT($D$5),0),
MATCH("*" &amp; N$3 &amp; "*",INDIRECT($D$6),0)+N$223), 0)</f>
        <v>0</v>
      </c>
      <c r="O234" s="333">
        <f ca="1">IFERROR(INDEX(INDIRECT($D$4), MATCH(team_lookup!$C162,INDIRECT($D$5),0),
MATCH("*" &amp; O$3 &amp; "*",INDIRECT($D$6),0)+O$223), 0)</f>
        <v>0</v>
      </c>
      <c r="P234" s="333">
        <f ca="1">IFERROR(INDEX(INDIRECT($D$4), MATCH(team_lookup!$C162,INDIRECT($D$5),0),
MATCH("*" &amp; P$3 &amp; "*",INDIRECT($D$6),0)+P$223), 0)</f>
        <v>0</v>
      </c>
      <c r="Q234" s="333">
        <f ca="1">IFERROR(INDEX(INDIRECT($D$4), MATCH(team_lookup!$C162,INDIRECT($D$5),0),
MATCH("*" &amp; Q$3 &amp; "*",INDIRECT($D$6),0)+Q$223), 0)</f>
        <v>0</v>
      </c>
      <c r="R234" s="333">
        <f ca="1">IFERROR(INDEX(INDIRECT($D$4), MATCH(team_lookup!$C162,INDIRECT($D$5),0),
MATCH("*" &amp; R$3 &amp; "*",INDIRECT($D$6),0)+R$223), 0)</f>
        <v>0</v>
      </c>
      <c r="S234" s="333">
        <f ca="1">IFERROR(INDEX(INDIRECT($D$4), MATCH(team_lookup!$C162,INDIRECT($D$5),0),
MATCH("*" &amp; S$3 &amp; "*",INDIRECT($D$6),0)+S$223), 0)</f>
        <v>0</v>
      </c>
      <c r="T234" s="333">
        <f ca="1">IFERROR(INDEX(INDIRECT($D$4), MATCH(team_lookup!$C162,INDIRECT($D$5),0),
MATCH("*" &amp; T$3 &amp; "*",INDIRECT($D$6),0)+T$223), 0)</f>
        <v>0</v>
      </c>
    </row>
    <row r="235" spans="1:20">
      <c r="A235"/>
      <c r="C235" s="145" t="s">
        <v>16</v>
      </c>
      <c r="D235" s="167">
        <f>IF(team_settings!G13="",0,1)</f>
        <v>1</v>
      </c>
      <c r="E235" s="333">
        <f ca="1">IFERROR(INDEX(INDIRECT($D$4), MATCH(team_lookup!$C163,INDIRECT($D$5),0),
MATCH("*" &amp; E$3 &amp; "*",INDIRECT($D$6),0)+E$223), 0)</f>
        <v>0</v>
      </c>
      <c r="F235" s="333">
        <f ca="1">IFERROR(INDEX(INDIRECT($D$4), MATCH(team_lookup!$C163,INDIRECT($D$5),0),
MATCH("*" &amp; F$3 &amp; "*",INDIRECT($D$6),0)+F$223), 0)</f>
        <v>0</v>
      </c>
      <c r="G235" s="333">
        <f ca="1">IFERROR(INDEX(INDIRECT($D$4), MATCH(team_lookup!$C163,INDIRECT($D$5),0),
MATCH("*" &amp; G$3 &amp; "*",INDIRECT($D$6),0)+G$223), 0)</f>
        <v>0</v>
      </c>
      <c r="H235" s="333">
        <f ca="1">IFERROR(INDEX(INDIRECT($D$4), MATCH(team_lookup!$C163,INDIRECT($D$5),0),
MATCH("*" &amp; H$3 &amp; "*",INDIRECT($D$6),0)+H$223), 0)</f>
        <v>0</v>
      </c>
      <c r="I235" s="333">
        <f ca="1">IFERROR(INDEX(INDIRECT($D$4), MATCH(team_lookup!$C163,INDIRECT($D$5),0),
MATCH("*" &amp; I$3 &amp; "*",INDIRECT($D$6),0)+I$223), 0)</f>
        <v>0</v>
      </c>
      <c r="J235" s="333">
        <f ca="1">IFERROR(INDEX(INDIRECT($D$4), MATCH(team_lookup!$C163,INDIRECT($D$5),0),
MATCH("*" &amp; J$3 &amp; "*",INDIRECT($D$6),0)+J$223), 0)</f>
        <v>0</v>
      </c>
      <c r="K235" s="333">
        <f ca="1">IFERROR(INDEX(INDIRECT($D$4), MATCH(team_lookup!$C163,INDIRECT($D$5),0),
MATCH("*" &amp; K$3 &amp; "*",INDIRECT($D$6),0)+K$223), 0)</f>
        <v>0</v>
      </c>
      <c r="L235" s="333">
        <f ca="1">IFERROR(INDEX(INDIRECT($D$4), MATCH(team_lookup!$C163,INDIRECT($D$5),0),
MATCH("*" &amp; L$3 &amp; "*",INDIRECT($D$6),0)+L$223), 0)</f>
        <v>0</v>
      </c>
      <c r="M235" s="333">
        <f ca="1">IFERROR(INDEX(INDIRECT($D$4), MATCH(team_lookup!$C163,INDIRECT($D$5),0),
MATCH("*" &amp; M$3 &amp; "*",INDIRECT($D$6),0)+M$223), 0)</f>
        <v>0</v>
      </c>
      <c r="N235" s="333">
        <f ca="1">IFERROR(INDEX(INDIRECT($D$4), MATCH(team_lookup!$C163,INDIRECT($D$5),0),
MATCH("*" &amp; N$3 &amp; "*",INDIRECT($D$6),0)+N$223), 0)</f>
        <v>0</v>
      </c>
      <c r="O235" s="333">
        <f ca="1">IFERROR(INDEX(INDIRECT($D$4), MATCH(team_lookup!$C163,INDIRECT($D$5),0),
MATCH("*" &amp; O$3 &amp; "*",INDIRECT($D$6),0)+O$223), 0)</f>
        <v>0</v>
      </c>
      <c r="P235" s="333">
        <f ca="1">IFERROR(INDEX(INDIRECT($D$4), MATCH(team_lookup!$C163,INDIRECT($D$5),0),
MATCH("*" &amp; P$3 &amp; "*",INDIRECT($D$6),0)+P$223), 0)</f>
        <v>0</v>
      </c>
      <c r="Q235" s="333">
        <f ca="1">IFERROR(INDEX(INDIRECT($D$4), MATCH(team_lookup!$C163,INDIRECT($D$5),0),
MATCH("*" &amp; Q$3 &amp; "*",INDIRECT($D$6),0)+Q$223), 0)</f>
        <v>0</v>
      </c>
      <c r="R235" s="333">
        <f ca="1">IFERROR(INDEX(INDIRECT($D$4), MATCH(team_lookup!$C163,INDIRECT($D$5),0),
MATCH("*" &amp; R$3 &amp; "*",INDIRECT($D$6),0)+R$223), 0)</f>
        <v>0</v>
      </c>
      <c r="S235" s="333">
        <f ca="1">IFERROR(INDEX(INDIRECT($D$4), MATCH(team_lookup!$C163,INDIRECT($D$5),0),
MATCH("*" &amp; S$3 &amp; "*",INDIRECT($D$6),0)+S$223), 0)</f>
        <v>0</v>
      </c>
      <c r="T235" s="333">
        <f ca="1">IFERROR(INDEX(INDIRECT($D$4), MATCH(team_lookup!$C163,INDIRECT($D$5),0),
MATCH("*" &amp; T$3 &amp; "*",INDIRECT($D$6),0)+T$223), 0)</f>
        <v>0</v>
      </c>
    </row>
    <row r="236" spans="1:20">
      <c r="A236"/>
      <c r="C236" s="146" t="s">
        <v>110</v>
      </c>
      <c r="D236" s="167">
        <f>IF(team_settings!G14="",0,1)</f>
        <v>0</v>
      </c>
      <c r="E236" s="333">
        <f ca="1">IFERROR(INDEX(INDIRECT($D$4), MATCH(team_lookup!$C164,INDIRECT($D$5),0),
MATCH("*" &amp; E$3 &amp; "*",INDIRECT($D$6),0)+E$223), 0)</f>
        <v>0</v>
      </c>
      <c r="F236" s="333">
        <f ca="1">IFERROR(INDEX(INDIRECT($D$4), MATCH(team_lookup!$C164,INDIRECT($D$5),0),
MATCH("*" &amp; F$3 &amp; "*",INDIRECT($D$6),0)+F$223), 0)</f>
        <v>0</v>
      </c>
      <c r="G236" s="333">
        <f ca="1">IFERROR(INDEX(INDIRECT($D$4), MATCH(team_lookup!$C164,INDIRECT($D$5),0),
MATCH("*" &amp; G$3 &amp; "*",INDIRECT($D$6),0)+G$223), 0)</f>
        <v>0</v>
      </c>
      <c r="H236" s="333">
        <f ca="1">IFERROR(INDEX(INDIRECT($D$4), MATCH(team_lookup!$C164,INDIRECT($D$5),0),
MATCH("*" &amp; H$3 &amp; "*",INDIRECT($D$6),0)+H$223), 0)</f>
        <v>0</v>
      </c>
      <c r="I236" s="333">
        <f ca="1">IFERROR(INDEX(INDIRECT($D$4), MATCH(team_lookup!$C164,INDIRECT($D$5),0),
MATCH("*" &amp; I$3 &amp; "*",INDIRECT($D$6),0)+I$223), 0)</f>
        <v>0</v>
      </c>
      <c r="J236" s="333">
        <f ca="1">IFERROR(INDEX(INDIRECT($D$4), MATCH(team_lookup!$C164,INDIRECT($D$5),0),
MATCH("*" &amp; J$3 &amp; "*",INDIRECT($D$6),0)+J$223), 0)</f>
        <v>0</v>
      </c>
      <c r="K236" s="333">
        <f ca="1">IFERROR(INDEX(INDIRECT($D$4), MATCH(team_lookup!$C164,INDIRECT($D$5),0),
MATCH("*" &amp; K$3 &amp; "*",INDIRECT($D$6),0)+K$223), 0)</f>
        <v>0</v>
      </c>
      <c r="L236" s="333">
        <f ca="1">IFERROR(INDEX(INDIRECT($D$4), MATCH(team_lookup!$C164,INDIRECT($D$5),0),
MATCH("*" &amp; L$3 &amp; "*",INDIRECT($D$6),0)+L$223), 0)</f>
        <v>0</v>
      </c>
      <c r="M236" s="333">
        <f ca="1">IFERROR(INDEX(INDIRECT($D$4), MATCH(team_lookup!$C164,INDIRECT($D$5),0),
MATCH("*" &amp; M$3 &amp; "*",INDIRECT($D$6),0)+M$223), 0)</f>
        <v>0</v>
      </c>
      <c r="N236" s="333">
        <f ca="1">IFERROR(INDEX(INDIRECT($D$4), MATCH(team_lookup!$C164,INDIRECT($D$5),0),
MATCH("*" &amp; N$3 &amp; "*",INDIRECT($D$6),0)+N$223), 0)</f>
        <v>0</v>
      </c>
      <c r="O236" s="333">
        <f ca="1">IFERROR(INDEX(INDIRECT($D$4), MATCH(team_lookup!$C164,INDIRECT($D$5),0),
MATCH("*" &amp; O$3 &amp; "*",INDIRECT($D$6),0)+O$223), 0)</f>
        <v>0</v>
      </c>
      <c r="P236" s="333">
        <f ca="1">IFERROR(INDEX(INDIRECT($D$4), MATCH(team_lookup!$C164,INDIRECT($D$5),0),
MATCH("*" &amp; P$3 &amp; "*",INDIRECT($D$6),0)+P$223), 0)</f>
        <v>0</v>
      </c>
      <c r="Q236" s="333">
        <f ca="1">IFERROR(INDEX(INDIRECT($D$4), MATCH(team_lookup!$C164,INDIRECT($D$5),0),
MATCH("*" &amp; Q$3 &amp; "*",INDIRECT($D$6),0)+Q$223), 0)</f>
        <v>0</v>
      </c>
      <c r="R236" s="333">
        <f ca="1">IFERROR(INDEX(INDIRECT($D$4), MATCH(team_lookup!$C164,INDIRECT($D$5),0),
MATCH("*" &amp; R$3 &amp; "*",INDIRECT($D$6),0)+R$223), 0)</f>
        <v>0</v>
      </c>
      <c r="S236" s="333">
        <f ca="1">IFERROR(INDEX(INDIRECT($D$4), MATCH(team_lookup!$C164,INDIRECT($D$5),0),
MATCH("*" &amp; S$3 &amp; "*",INDIRECT($D$6),0)+S$223), 0)</f>
        <v>0</v>
      </c>
      <c r="T236" s="333">
        <f ca="1">IFERROR(INDEX(INDIRECT($D$4), MATCH(team_lookup!$C164,INDIRECT($D$5),0),
MATCH("*" &amp; T$3 &amp; "*",INDIRECT($D$6),0)+T$223), 0)</f>
        <v>0</v>
      </c>
    </row>
    <row r="237" spans="1:20">
      <c r="A237"/>
      <c r="C237" s="147" t="s">
        <v>18</v>
      </c>
      <c r="D237" s="167">
        <f>IF(team_settings!G15="",0,1)</f>
        <v>1</v>
      </c>
      <c r="E237" s="333">
        <f ca="1">IFERROR(INDEX(INDIRECT($D$4), MATCH(team_lookup!$C165,INDIRECT($D$5),0),
MATCH("*" &amp; E$3 &amp; "*",INDIRECT($D$6),0)+E$223), 0)</f>
        <v>0</v>
      </c>
      <c r="F237" s="333">
        <f ca="1">IFERROR(INDEX(INDIRECT($D$4), MATCH(team_lookup!$C165,INDIRECT($D$5),0),
MATCH("*" &amp; F$3 &amp; "*",INDIRECT($D$6),0)+F$223), 0)</f>
        <v>0</v>
      </c>
      <c r="G237" s="333">
        <f ca="1">IFERROR(INDEX(INDIRECT($D$4), MATCH(team_lookup!$C165,INDIRECT($D$5),0),
MATCH("*" &amp; G$3 &amp; "*",INDIRECT($D$6),0)+G$223), 0)</f>
        <v>0</v>
      </c>
      <c r="H237" s="333">
        <f ca="1">IFERROR(INDEX(INDIRECT($D$4), MATCH(team_lookup!$C165,INDIRECT($D$5),0),
MATCH("*" &amp; H$3 &amp; "*",INDIRECT($D$6),0)+H$223), 0)</f>
        <v>0</v>
      </c>
      <c r="I237" s="333">
        <f ca="1">IFERROR(INDEX(INDIRECT($D$4), MATCH(team_lookup!$C165,INDIRECT($D$5),0),
MATCH("*" &amp; I$3 &amp; "*",INDIRECT($D$6),0)+I$223), 0)</f>
        <v>0</v>
      </c>
      <c r="J237" s="333">
        <f ca="1">IFERROR(INDEX(INDIRECT($D$4), MATCH(team_lookup!$C165,INDIRECT($D$5),0),
MATCH("*" &amp; J$3 &amp; "*",INDIRECT($D$6),0)+J$223), 0)</f>
        <v>0</v>
      </c>
      <c r="K237" s="333">
        <f ca="1">IFERROR(INDEX(INDIRECT($D$4), MATCH(team_lookup!$C165,INDIRECT($D$5),0),
MATCH("*" &amp; K$3 &amp; "*",INDIRECT($D$6),0)+K$223), 0)</f>
        <v>0</v>
      </c>
      <c r="L237" s="333">
        <f ca="1">IFERROR(INDEX(INDIRECT($D$4), MATCH(team_lookup!$C165,INDIRECT($D$5),0),
MATCH("*" &amp; L$3 &amp; "*",INDIRECT($D$6),0)+L$223), 0)</f>
        <v>0</v>
      </c>
      <c r="M237" s="333">
        <f ca="1">IFERROR(INDEX(INDIRECT($D$4), MATCH(team_lookup!$C165,INDIRECT($D$5),0),
MATCH("*" &amp; M$3 &amp; "*",INDIRECT($D$6),0)+M$223), 0)</f>
        <v>0</v>
      </c>
      <c r="N237" s="333">
        <f ca="1">IFERROR(INDEX(INDIRECT($D$4), MATCH(team_lookup!$C165,INDIRECT($D$5),0),
MATCH("*" &amp; N$3 &amp; "*",INDIRECT($D$6),0)+N$223), 0)</f>
        <v>0</v>
      </c>
      <c r="O237" s="333">
        <f ca="1">IFERROR(INDEX(INDIRECT($D$4), MATCH(team_lookup!$C165,INDIRECT($D$5),0),
MATCH("*" &amp; O$3 &amp; "*",INDIRECT($D$6),0)+O$223), 0)</f>
        <v>0</v>
      </c>
      <c r="P237" s="333">
        <f ca="1">IFERROR(INDEX(INDIRECT($D$4), MATCH(team_lookup!$C165,INDIRECT($D$5),0),
MATCH("*" &amp; P$3 &amp; "*",INDIRECT($D$6),0)+P$223), 0)</f>
        <v>0</v>
      </c>
      <c r="Q237" s="333">
        <f ca="1">IFERROR(INDEX(INDIRECT($D$4), MATCH(team_lookup!$C165,INDIRECT($D$5),0),
MATCH("*" &amp; Q$3 &amp; "*",INDIRECT($D$6),0)+Q$223), 0)</f>
        <v>0</v>
      </c>
      <c r="R237" s="333">
        <f ca="1">IFERROR(INDEX(INDIRECT($D$4), MATCH(team_lookup!$C165,INDIRECT($D$5),0),
MATCH("*" &amp; R$3 &amp; "*",INDIRECT($D$6),0)+R$223), 0)</f>
        <v>0</v>
      </c>
      <c r="S237" s="333">
        <f ca="1">IFERROR(INDEX(INDIRECT($D$4), MATCH(team_lookup!$C165,INDIRECT($D$5),0),
MATCH("*" &amp; S$3 &amp; "*",INDIRECT($D$6),0)+S$223), 0)</f>
        <v>0</v>
      </c>
      <c r="T237" s="333">
        <f ca="1">IFERROR(INDEX(INDIRECT($D$4), MATCH(team_lookup!$C165,INDIRECT($D$5),0),
MATCH("*" &amp; T$3 &amp; "*",INDIRECT($D$6),0)+T$223), 0)</f>
        <v>0</v>
      </c>
    </row>
    <row r="238" spans="1:20">
      <c r="A238"/>
      <c r="C238" s="148" t="s">
        <v>111</v>
      </c>
      <c r="D238" s="167">
        <f>IF(team_settings!G16="",0,1)</f>
        <v>0</v>
      </c>
      <c r="E238" s="333">
        <f ca="1">IFERROR(INDEX(INDIRECT($D$4), MATCH(team_lookup!$C166,INDIRECT($D$5),0),
MATCH("*" &amp; E$3 &amp; "*",INDIRECT($D$6),0)+E$223), 0)</f>
        <v>0</v>
      </c>
      <c r="F238" s="333">
        <f ca="1">IFERROR(INDEX(INDIRECT($D$4), MATCH(team_lookup!$C166,INDIRECT($D$5),0),
MATCH("*" &amp; F$3 &amp; "*",INDIRECT($D$6),0)+F$223), 0)</f>
        <v>0</v>
      </c>
      <c r="G238" s="333">
        <f ca="1">IFERROR(INDEX(INDIRECT($D$4), MATCH(team_lookup!$C166,INDIRECT($D$5),0),
MATCH("*" &amp; G$3 &amp; "*",INDIRECT($D$6),0)+G$223), 0)</f>
        <v>0</v>
      </c>
      <c r="H238" s="333">
        <f ca="1">IFERROR(INDEX(INDIRECT($D$4), MATCH(team_lookup!$C166,INDIRECT($D$5),0),
MATCH("*" &amp; H$3 &amp; "*",INDIRECT($D$6),0)+H$223), 0)</f>
        <v>0</v>
      </c>
      <c r="I238" s="333">
        <f ca="1">IFERROR(INDEX(INDIRECT($D$4), MATCH(team_lookup!$C166,INDIRECT($D$5),0),
MATCH("*" &amp; I$3 &amp; "*",INDIRECT($D$6),0)+I$223), 0)</f>
        <v>0</v>
      </c>
      <c r="J238" s="333">
        <f ca="1">IFERROR(INDEX(INDIRECT($D$4), MATCH(team_lookup!$C166,INDIRECT($D$5),0),
MATCH("*" &amp; J$3 &amp; "*",INDIRECT($D$6),0)+J$223), 0)</f>
        <v>0</v>
      </c>
      <c r="K238" s="333">
        <f ca="1">IFERROR(INDEX(INDIRECT($D$4), MATCH(team_lookup!$C166,INDIRECT($D$5),0),
MATCH("*" &amp; K$3 &amp; "*",INDIRECT($D$6),0)+K$223), 0)</f>
        <v>0</v>
      </c>
      <c r="L238" s="333">
        <f ca="1">IFERROR(INDEX(INDIRECT($D$4), MATCH(team_lookup!$C166,INDIRECT($D$5),0),
MATCH("*" &amp; L$3 &amp; "*",INDIRECT($D$6),0)+L$223), 0)</f>
        <v>0</v>
      </c>
      <c r="M238" s="333">
        <f ca="1">IFERROR(INDEX(INDIRECT($D$4), MATCH(team_lookup!$C166,INDIRECT($D$5),0),
MATCH("*" &amp; M$3 &amp; "*",INDIRECT($D$6),0)+M$223), 0)</f>
        <v>0</v>
      </c>
      <c r="N238" s="333">
        <f ca="1">IFERROR(INDEX(INDIRECT($D$4), MATCH(team_lookup!$C166,INDIRECT($D$5),0),
MATCH("*" &amp; N$3 &amp; "*",INDIRECT($D$6),0)+N$223), 0)</f>
        <v>0</v>
      </c>
      <c r="O238" s="333">
        <f ca="1">IFERROR(INDEX(INDIRECT($D$4), MATCH(team_lookup!$C166,INDIRECT($D$5),0),
MATCH("*" &amp; O$3 &amp; "*",INDIRECT($D$6),0)+O$223), 0)</f>
        <v>0</v>
      </c>
      <c r="P238" s="333">
        <f ca="1">IFERROR(INDEX(INDIRECT($D$4), MATCH(team_lookup!$C166,INDIRECT($D$5),0),
MATCH("*" &amp; P$3 &amp; "*",INDIRECT($D$6),0)+P$223), 0)</f>
        <v>0</v>
      </c>
      <c r="Q238" s="333">
        <f ca="1">IFERROR(INDEX(INDIRECT($D$4), MATCH(team_lookup!$C166,INDIRECT($D$5),0),
MATCH("*" &amp; Q$3 &amp; "*",INDIRECT($D$6),0)+Q$223), 0)</f>
        <v>0</v>
      </c>
      <c r="R238" s="333">
        <f ca="1">IFERROR(INDEX(INDIRECT($D$4), MATCH(team_lookup!$C166,INDIRECT($D$5),0),
MATCH("*" &amp; R$3 &amp; "*",INDIRECT($D$6),0)+R$223), 0)</f>
        <v>0</v>
      </c>
      <c r="S238" s="333">
        <f ca="1">IFERROR(INDEX(INDIRECT($D$4), MATCH(team_lookup!$C166,INDIRECT($D$5),0),
MATCH("*" &amp; S$3 &amp; "*",INDIRECT($D$6),0)+S$223), 0)</f>
        <v>0</v>
      </c>
      <c r="T238" s="333">
        <f ca="1">IFERROR(INDEX(INDIRECT($D$4), MATCH(team_lookup!$C166,INDIRECT($D$5),0),
MATCH("*" &amp; T$3 &amp; "*",INDIRECT($D$6),0)+T$223), 0)</f>
        <v>0</v>
      </c>
    </row>
    <row r="239" spans="1:20">
      <c r="A239"/>
      <c r="C239" s="149" t="s">
        <v>112</v>
      </c>
      <c r="D239" s="167">
        <f>IF(team_settings!G17="",0,1)</f>
        <v>0</v>
      </c>
      <c r="E239" s="333">
        <f ca="1">IFERROR(INDEX(INDIRECT($D$4), MATCH(team_lookup!$C167,INDIRECT($D$5),0),
MATCH("*" &amp; E$3 &amp; "*",INDIRECT($D$6),0)+E$223), 0)</f>
        <v>0</v>
      </c>
      <c r="F239" s="333">
        <f ca="1">IFERROR(INDEX(INDIRECT($D$4), MATCH(team_lookup!$C167,INDIRECT($D$5),0),
MATCH("*" &amp; F$3 &amp; "*",INDIRECT($D$6),0)+F$223), 0)</f>
        <v>0</v>
      </c>
      <c r="G239" s="333">
        <f ca="1">IFERROR(INDEX(INDIRECT($D$4), MATCH(team_lookup!$C167,INDIRECT($D$5),0),
MATCH("*" &amp; G$3 &amp; "*",INDIRECT($D$6),0)+G$223), 0)</f>
        <v>0</v>
      </c>
      <c r="H239" s="333">
        <f ca="1">IFERROR(INDEX(INDIRECT($D$4), MATCH(team_lookup!$C167,INDIRECT($D$5),0),
MATCH("*" &amp; H$3 &amp; "*",INDIRECT($D$6),0)+H$223), 0)</f>
        <v>0</v>
      </c>
      <c r="I239" s="333">
        <f ca="1">IFERROR(INDEX(INDIRECT($D$4), MATCH(team_lookup!$C167,INDIRECT($D$5),0),
MATCH("*" &amp; I$3 &amp; "*",INDIRECT($D$6),0)+I$223), 0)</f>
        <v>0</v>
      </c>
      <c r="J239" s="333">
        <f ca="1">IFERROR(INDEX(INDIRECT($D$4), MATCH(team_lookup!$C167,INDIRECT($D$5),0),
MATCH("*" &amp; J$3 &amp; "*",INDIRECT($D$6),0)+J$223), 0)</f>
        <v>0</v>
      </c>
      <c r="K239" s="333">
        <f ca="1">IFERROR(INDEX(INDIRECT($D$4), MATCH(team_lookup!$C167,INDIRECT($D$5),0),
MATCH("*" &amp; K$3 &amp; "*",INDIRECT($D$6),0)+K$223), 0)</f>
        <v>0</v>
      </c>
      <c r="L239" s="333">
        <f ca="1">IFERROR(INDEX(INDIRECT($D$4), MATCH(team_lookup!$C167,INDIRECT($D$5),0),
MATCH("*" &amp; L$3 &amp; "*",INDIRECT($D$6),0)+L$223), 0)</f>
        <v>0</v>
      </c>
      <c r="M239" s="333">
        <f ca="1">IFERROR(INDEX(INDIRECT($D$4), MATCH(team_lookup!$C167,INDIRECT($D$5),0),
MATCH("*" &amp; M$3 &amp; "*",INDIRECT($D$6),0)+M$223), 0)</f>
        <v>0</v>
      </c>
      <c r="N239" s="333">
        <f ca="1">IFERROR(INDEX(INDIRECT($D$4), MATCH(team_lookup!$C167,INDIRECT($D$5),0),
MATCH("*" &amp; N$3 &amp; "*",INDIRECT($D$6),0)+N$223), 0)</f>
        <v>0</v>
      </c>
      <c r="O239" s="333">
        <f ca="1">IFERROR(INDEX(INDIRECT($D$4), MATCH(team_lookup!$C167,INDIRECT($D$5),0),
MATCH("*" &amp; O$3 &amp; "*",INDIRECT($D$6),0)+O$223), 0)</f>
        <v>0</v>
      </c>
      <c r="P239" s="333">
        <f ca="1">IFERROR(INDEX(INDIRECT($D$4), MATCH(team_lookup!$C167,INDIRECT($D$5),0),
MATCH("*" &amp; P$3 &amp; "*",INDIRECT($D$6),0)+P$223), 0)</f>
        <v>0</v>
      </c>
      <c r="Q239" s="333">
        <f ca="1">IFERROR(INDEX(INDIRECT($D$4), MATCH(team_lookup!$C167,INDIRECT($D$5),0),
MATCH("*" &amp; Q$3 &amp; "*",INDIRECT($D$6),0)+Q$223), 0)</f>
        <v>0</v>
      </c>
      <c r="R239" s="333">
        <f ca="1">IFERROR(INDEX(INDIRECT($D$4), MATCH(team_lookup!$C167,INDIRECT($D$5),0),
MATCH("*" &amp; R$3 &amp; "*",INDIRECT($D$6),0)+R$223), 0)</f>
        <v>0</v>
      </c>
      <c r="S239" s="333">
        <f ca="1">IFERROR(INDEX(INDIRECT($D$4), MATCH(team_lookup!$C167,INDIRECT($D$5),0),
MATCH("*" &amp; S$3 &amp; "*",INDIRECT($D$6),0)+S$223), 0)</f>
        <v>0</v>
      </c>
      <c r="T239" s="333">
        <f ca="1">IFERROR(INDEX(INDIRECT($D$4), MATCH(team_lookup!$C167,INDIRECT($D$5),0),
MATCH("*" &amp; T$3 &amp; "*",INDIRECT($D$6),0)+T$223), 0)</f>
        <v>0</v>
      </c>
    </row>
    <row r="240" spans="1:20">
      <c r="A240"/>
      <c r="C240" s="150" t="s">
        <v>19</v>
      </c>
      <c r="D240" s="167">
        <f>IF(team_settings!G18="",0,1)</f>
        <v>1</v>
      </c>
      <c r="E240" s="333">
        <f ca="1">IFERROR(INDEX(INDIRECT($D$4), MATCH(team_lookup!$C168,INDIRECT($D$5),0),
MATCH("*" &amp; E$3 &amp; "*",INDIRECT($D$6),0)+E$223), 0)</f>
        <v>0</v>
      </c>
      <c r="F240" s="333">
        <f ca="1">IFERROR(INDEX(INDIRECT($D$4), MATCH(team_lookup!$C168,INDIRECT($D$5),0),
MATCH("*" &amp; F$3 &amp; "*",INDIRECT($D$6),0)+F$223), 0)</f>
        <v>0</v>
      </c>
      <c r="G240" s="333">
        <f ca="1">IFERROR(INDEX(INDIRECT($D$4), MATCH(team_lookup!$C168,INDIRECT($D$5),0),
MATCH("*" &amp; G$3 &amp; "*",INDIRECT($D$6),0)+G$223), 0)</f>
        <v>0</v>
      </c>
      <c r="H240" s="333">
        <f ca="1">IFERROR(INDEX(INDIRECT($D$4), MATCH(team_lookup!$C168,INDIRECT($D$5),0),
MATCH("*" &amp; H$3 &amp; "*",INDIRECT($D$6),0)+H$223), 0)</f>
        <v>0</v>
      </c>
      <c r="I240" s="333">
        <f ca="1">IFERROR(INDEX(INDIRECT($D$4), MATCH(team_lookup!$C168,INDIRECT($D$5),0),
MATCH("*" &amp; I$3 &amp; "*",INDIRECT($D$6),0)+I$223), 0)</f>
        <v>0</v>
      </c>
      <c r="J240" s="333">
        <f ca="1">IFERROR(INDEX(INDIRECT($D$4), MATCH(team_lookup!$C168,INDIRECT($D$5),0),
MATCH("*" &amp; J$3 &amp; "*",INDIRECT($D$6),0)+J$223), 0)</f>
        <v>0</v>
      </c>
      <c r="K240" s="333">
        <f ca="1">IFERROR(INDEX(INDIRECT($D$4), MATCH(team_lookup!$C168,INDIRECT($D$5),0),
MATCH("*" &amp; K$3 &amp; "*",INDIRECT($D$6),0)+K$223), 0)</f>
        <v>0</v>
      </c>
      <c r="L240" s="333">
        <f ca="1">IFERROR(INDEX(INDIRECT($D$4), MATCH(team_lookup!$C168,INDIRECT($D$5),0),
MATCH("*" &amp; L$3 &amp; "*",INDIRECT($D$6),0)+L$223), 0)</f>
        <v>0</v>
      </c>
      <c r="M240" s="333">
        <f ca="1">IFERROR(INDEX(INDIRECT($D$4), MATCH(team_lookup!$C168,INDIRECT($D$5),0),
MATCH("*" &amp; M$3 &amp; "*",INDIRECT($D$6),0)+M$223), 0)</f>
        <v>0</v>
      </c>
      <c r="N240" s="333">
        <f ca="1">IFERROR(INDEX(INDIRECT($D$4), MATCH(team_lookup!$C168,INDIRECT($D$5),0),
MATCH("*" &amp; N$3 &amp; "*",INDIRECT($D$6),0)+N$223), 0)</f>
        <v>0</v>
      </c>
      <c r="O240" s="333">
        <f ca="1">IFERROR(INDEX(INDIRECT($D$4), MATCH(team_lookup!$C168,INDIRECT($D$5),0),
MATCH("*" &amp; O$3 &amp; "*",INDIRECT($D$6),0)+O$223), 0)</f>
        <v>0</v>
      </c>
      <c r="P240" s="333">
        <f ca="1">IFERROR(INDEX(INDIRECT($D$4), MATCH(team_lookup!$C168,INDIRECT($D$5),0),
MATCH("*" &amp; P$3 &amp; "*",INDIRECT($D$6),0)+P$223), 0)</f>
        <v>0</v>
      </c>
      <c r="Q240" s="333">
        <f ca="1">IFERROR(INDEX(INDIRECT($D$4), MATCH(team_lookup!$C168,INDIRECT($D$5),0),
MATCH("*" &amp; Q$3 &amp; "*",INDIRECT($D$6),0)+Q$223), 0)</f>
        <v>0</v>
      </c>
      <c r="R240" s="333">
        <f ca="1">IFERROR(INDEX(INDIRECT($D$4), MATCH(team_lookup!$C168,INDIRECT($D$5),0),
MATCH("*" &amp; R$3 &amp; "*",INDIRECT($D$6),0)+R$223), 0)</f>
        <v>0</v>
      </c>
      <c r="S240" s="333">
        <f ca="1">IFERROR(INDEX(INDIRECT($D$4), MATCH(team_lookup!$C168,INDIRECT($D$5),0),
MATCH("*" &amp; S$3 &amp; "*",INDIRECT($D$6),0)+S$223), 0)</f>
        <v>0</v>
      </c>
      <c r="T240" s="333">
        <f ca="1">IFERROR(INDEX(INDIRECT($D$4), MATCH(team_lookup!$C168,INDIRECT($D$5),0),
MATCH("*" &amp; T$3 &amp; "*",INDIRECT($D$6),0)+T$223), 0)</f>
        <v>0</v>
      </c>
    </row>
    <row r="241" spans="1:20">
      <c r="A241"/>
      <c r="C241" s="151" t="s">
        <v>262</v>
      </c>
      <c r="D241" s="167">
        <f>IF(team_settings!G19="",0,1)</f>
        <v>0</v>
      </c>
      <c r="E241" s="333">
        <f ca="1">IFERROR(INDEX(INDIRECT($D$4), MATCH(team_lookup!$C169,INDIRECT($D$5),0),
MATCH("*" &amp; E$3 &amp; "*",INDIRECT($D$6),0)+E$223), 0)</f>
        <v>0</v>
      </c>
      <c r="F241" s="333">
        <f ca="1">IFERROR(INDEX(INDIRECT($D$4), MATCH(team_lookup!$C169,INDIRECT($D$5),0),
MATCH("*" &amp; F$3 &amp; "*",INDIRECT($D$6),0)+F$223), 0)</f>
        <v>0</v>
      </c>
      <c r="G241" s="333">
        <f ca="1">IFERROR(INDEX(INDIRECT($D$4), MATCH(team_lookup!$C169,INDIRECT($D$5),0),
MATCH("*" &amp; G$3 &amp; "*",INDIRECT($D$6),0)+G$223), 0)</f>
        <v>0</v>
      </c>
      <c r="H241" s="333">
        <f ca="1">IFERROR(INDEX(INDIRECT($D$4), MATCH(team_lookup!$C169,INDIRECT($D$5),0),
MATCH("*" &amp; H$3 &amp; "*",INDIRECT($D$6),0)+H$223), 0)</f>
        <v>0</v>
      </c>
      <c r="I241" s="333">
        <f ca="1">IFERROR(INDEX(INDIRECT($D$4), MATCH(team_lookup!$C169,INDIRECT($D$5),0),
MATCH("*" &amp; I$3 &amp; "*",INDIRECT($D$6),0)+I$223), 0)</f>
        <v>0</v>
      </c>
      <c r="J241" s="333">
        <f ca="1">IFERROR(INDEX(INDIRECT($D$4), MATCH(team_lookup!$C169,INDIRECT($D$5),0),
MATCH("*" &amp; J$3 &amp; "*",INDIRECT($D$6),0)+J$223), 0)</f>
        <v>0</v>
      </c>
      <c r="K241" s="333">
        <f ca="1">IFERROR(INDEX(INDIRECT($D$4), MATCH(team_lookup!$C169,INDIRECT($D$5),0),
MATCH("*" &amp; K$3 &amp; "*",INDIRECT($D$6),0)+K$223), 0)</f>
        <v>0</v>
      </c>
      <c r="L241" s="333">
        <f ca="1">IFERROR(INDEX(INDIRECT($D$4), MATCH(team_lookup!$C169,INDIRECT($D$5),0),
MATCH("*" &amp; L$3 &amp; "*",INDIRECT($D$6),0)+L$223), 0)</f>
        <v>0</v>
      </c>
      <c r="M241" s="333">
        <f ca="1">IFERROR(INDEX(INDIRECT($D$4), MATCH(team_lookup!$C169,INDIRECT($D$5),0),
MATCH("*" &amp; M$3 &amp; "*",INDIRECT($D$6),0)+M$223), 0)</f>
        <v>0</v>
      </c>
      <c r="N241" s="333">
        <f ca="1">IFERROR(INDEX(INDIRECT($D$4), MATCH(team_lookup!$C169,INDIRECT($D$5),0),
MATCH("*" &amp; N$3 &amp; "*",INDIRECT($D$6),0)+N$223), 0)</f>
        <v>0</v>
      </c>
      <c r="O241" s="333">
        <f ca="1">IFERROR(INDEX(INDIRECT($D$4), MATCH(team_lookup!$C169,INDIRECT($D$5),0),
MATCH("*" &amp; O$3 &amp; "*",INDIRECT($D$6),0)+O$223), 0)</f>
        <v>0</v>
      </c>
      <c r="P241" s="333">
        <f ca="1">IFERROR(INDEX(INDIRECT($D$4), MATCH(team_lookup!$C169,INDIRECT($D$5),0),
MATCH("*" &amp; P$3 &amp; "*",INDIRECT($D$6),0)+P$223), 0)</f>
        <v>0</v>
      </c>
      <c r="Q241" s="333">
        <f ca="1">IFERROR(INDEX(INDIRECT($D$4), MATCH(team_lookup!$C169,INDIRECT($D$5),0),
MATCH("*" &amp; Q$3 &amp; "*",INDIRECT($D$6),0)+Q$223), 0)</f>
        <v>0</v>
      </c>
      <c r="R241" s="333">
        <f ca="1">IFERROR(INDEX(INDIRECT($D$4), MATCH(team_lookup!$C169,INDIRECT($D$5),0),
MATCH("*" &amp; R$3 &amp; "*",INDIRECT($D$6),0)+R$223), 0)</f>
        <v>0</v>
      </c>
      <c r="S241" s="333">
        <f ca="1">IFERROR(INDEX(INDIRECT($D$4), MATCH(team_lookup!$C169,INDIRECT($D$5),0),
MATCH("*" &amp; S$3 &amp; "*",INDIRECT($D$6),0)+S$223), 0)</f>
        <v>0</v>
      </c>
      <c r="T241" s="333">
        <f ca="1">IFERROR(INDEX(INDIRECT($D$4), MATCH(team_lookup!$C169,INDIRECT($D$5),0),
MATCH("*" &amp; T$3 &amp; "*",INDIRECT($D$6),0)+T$223), 0)</f>
        <v>0</v>
      </c>
    </row>
    <row r="242" spans="1:20">
      <c r="A242"/>
      <c r="C242" s="152" t="s">
        <v>20</v>
      </c>
      <c r="D242" s="167">
        <f>IF(team_settings!G20="",0,1)</f>
        <v>1</v>
      </c>
      <c r="E242" s="333">
        <f ca="1">IFERROR(INDEX(INDIRECT($D$4), MATCH(team_lookup!$C170,INDIRECT($D$5),0),
MATCH("*" &amp; E$3 &amp; "*",INDIRECT($D$6),0)+E$223), 0)</f>
        <v>0</v>
      </c>
      <c r="F242" s="333">
        <f ca="1">IFERROR(INDEX(INDIRECT($D$4), MATCH(team_lookup!$C170,INDIRECT($D$5),0),
MATCH("*" &amp; F$3 &amp; "*",INDIRECT($D$6),0)+F$223), 0)</f>
        <v>0</v>
      </c>
      <c r="G242" s="333">
        <f ca="1">IFERROR(INDEX(INDIRECT($D$4), MATCH(team_lookup!$C170,INDIRECT($D$5),0),
MATCH("*" &amp; G$3 &amp; "*",INDIRECT($D$6),0)+G$223), 0)</f>
        <v>0</v>
      </c>
      <c r="H242" s="333">
        <f ca="1">IFERROR(INDEX(INDIRECT($D$4), MATCH(team_lookup!$C170,INDIRECT($D$5),0),
MATCH("*" &amp; H$3 &amp; "*",INDIRECT($D$6),0)+H$223), 0)</f>
        <v>0</v>
      </c>
      <c r="I242" s="333">
        <f ca="1">IFERROR(INDEX(INDIRECT($D$4), MATCH(team_lookup!$C170,INDIRECT($D$5),0),
MATCH("*" &amp; I$3 &amp; "*",INDIRECT($D$6),0)+I$223), 0)</f>
        <v>0</v>
      </c>
      <c r="J242" s="333">
        <f ca="1">IFERROR(INDEX(INDIRECT($D$4), MATCH(team_lookup!$C170,INDIRECT($D$5),0),
MATCH("*" &amp; J$3 &amp; "*",INDIRECT($D$6),0)+J$223), 0)</f>
        <v>0</v>
      </c>
      <c r="K242" s="333">
        <f ca="1">IFERROR(INDEX(INDIRECT($D$4), MATCH(team_lookup!$C170,INDIRECT($D$5),0),
MATCH("*" &amp; K$3 &amp; "*",INDIRECT($D$6),0)+K$223), 0)</f>
        <v>0</v>
      </c>
      <c r="L242" s="333">
        <f ca="1">IFERROR(INDEX(INDIRECT($D$4), MATCH(team_lookup!$C170,INDIRECT($D$5),0),
MATCH("*" &amp; L$3 &amp; "*",INDIRECT($D$6),0)+L$223), 0)</f>
        <v>0</v>
      </c>
      <c r="M242" s="333">
        <f ca="1">IFERROR(INDEX(INDIRECT($D$4), MATCH(team_lookup!$C170,INDIRECT($D$5),0),
MATCH("*" &amp; M$3 &amp; "*",INDIRECT($D$6),0)+M$223), 0)</f>
        <v>0</v>
      </c>
      <c r="N242" s="333">
        <f ca="1">IFERROR(INDEX(INDIRECT($D$4), MATCH(team_lookup!$C170,INDIRECT($D$5),0),
MATCH("*" &amp; N$3 &amp; "*",INDIRECT($D$6),0)+N$223), 0)</f>
        <v>0</v>
      </c>
      <c r="O242" s="333">
        <f ca="1">IFERROR(INDEX(INDIRECT($D$4), MATCH(team_lookup!$C170,INDIRECT($D$5),0),
MATCH("*" &amp; O$3 &amp; "*",INDIRECT($D$6),0)+O$223), 0)</f>
        <v>0</v>
      </c>
      <c r="P242" s="333">
        <f ca="1">IFERROR(INDEX(INDIRECT($D$4), MATCH(team_lookup!$C170,INDIRECT($D$5),0),
MATCH("*" &amp; P$3 &amp; "*",INDIRECT($D$6),0)+P$223), 0)</f>
        <v>0</v>
      </c>
      <c r="Q242" s="333">
        <f ca="1">IFERROR(INDEX(INDIRECT($D$4), MATCH(team_lookup!$C170,INDIRECT($D$5),0),
MATCH("*" &amp; Q$3 &amp; "*",INDIRECT($D$6),0)+Q$223), 0)</f>
        <v>0</v>
      </c>
      <c r="R242" s="333">
        <f ca="1">IFERROR(INDEX(INDIRECT($D$4), MATCH(team_lookup!$C170,INDIRECT($D$5),0),
MATCH("*" &amp; R$3 &amp; "*",INDIRECT($D$6),0)+R$223), 0)</f>
        <v>0</v>
      </c>
      <c r="S242" s="333">
        <f ca="1">IFERROR(INDEX(INDIRECT($D$4), MATCH(team_lookup!$C170,INDIRECT($D$5),0),
MATCH("*" &amp; S$3 &amp; "*",INDIRECT($D$6),0)+S$223), 0)</f>
        <v>0</v>
      </c>
      <c r="T242" s="333">
        <f ca="1">IFERROR(INDEX(INDIRECT($D$4), MATCH(team_lookup!$C170,INDIRECT($D$5),0),
MATCH("*" &amp; T$3 &amp; "*",INDIRECT($D$6),0)+T$223), 0)</f>
        <v>0</v>
      </c>
    </row>
    <row r="243" spans="1:20">
      <c r="A243"/>
      <c r="C243" s="153" t="s">
        <v>113</v>
      </c>
      <c r="D243" s="167">
        <f>IF(team_settings!G21="",0,1)</f>
        <v>0</v>
      </c>
      <c r="E243" s="333">
        <f ca="1">IFERROR(INDEX(INDIRECT($D$4), MATCH(team_lookup!$C171,INDIRECT($D$5),0),
MATCH("*" &amp; E$3 &amp; "*",INDIRECT($D$6),0)+E$223), 0)</f>
        <v>0</v>
      </c>
      <c r="F243" s="333">
        <f ca="1">IFERROR(INDEX(INDIRECT($D$4), MATCH(team_lookup!$C171,INDIRECT($D$5),0),
MATCH("*" &amp; F$3 &amp; "*",INDIRECT($D$6),0)+F$223), 0)</f>
        <v>0</v>
      </c>
      <c r="G243" s="333">
        <f ca="1">IFERROR(INDEX(INDIRECT($D$4), MATCH(team_lookup!$C171,INDIRECT($D$5),0),
MATCH("*" &amp; G$3 &amp; "*",INDIRECT($D$6),0)+G$223), 0)</f>
        <v>0</v>
      </c>
      <c r="H243" s="333">
        <f ca="1">IFERROR(INDEX(INDIRECT($D$4), MATCH(team_lookup!$C171,INDIRECT($D$5),0),
MATCH("*" &amp; H$3 &amp; "*",INDIRECT($D$6),0)+H$223), 0)</f>
        <v>0</v>
      </c>
      <c r="I243" s="333">
        <f ca="1">IFERROR(INDEX(INDIRECT($D$4), MATCH(team_lookup!$C171,INDIRECT($D$5),0),
MATCH("*" &amp; I$3 &amp; "*",INDIRECT($D$6),0)+I$223), 0)</f>
        <v>0</v>
      </c>
      <c r="J243" s="333">
        <f ca="1">IFERROR(INDEX(INDIRECT($D$4), MATCH(team_lookup!$C171,INDIRECT($D$5),0),
MATCH("*" &amp; J$3 &amp; "*",INDIRECT($D$6),0)+J$223), 0)</f>
        <v>0</v>
      </c>
      <c r="K243" s="333">
        <f ca="1">IFERROR(INDEX(INDIRECT($D$4), MATCH(team_lookup!$C171,INDIRECT($D$5),0),
MATCH("*" &amp; K$3 &amp; "*",INDIRECT($D$6),0)+K$223), 0)</f>
        <v>0</v>
      </c>
      <c r="L243" s="333">
        <f ca="1">IFERROR(INDEX(INDIRECT($D$4), MATCH(team_lookup!$C171,INDIRECT($D$5),0),
MATCH("*" &amp; L$3 &amp; "*",INDIRECT($D$6),0)+L$223), 0)</f>
        <v>0</v>
      </c>
      <c r="M243" s="333">
        <f ca="1">IFERROR(INDEX(INDIRECT($D$4), MATCH(team_lookup!$C171,INDIRECT($D$5),0),
MATCH("*" &amp; M$3 &amp; "*",INDIRECT($D$6),0)+M$223), 0)</f>
        <v>0</v>
      </c>
      <c r="N243" s="333">
        <f ca="1">IFERROR(INDEX(INDIRECT($D$4), MATCH(team_lookup!$C171,INDIRECT($D$5),0),
MATCH("*" &amp; N$3 &amp; "*",INDIRECT($D$6),0)+N$223), 0)</f>
        <v>0</v>
      </c>
      <c r="O243" s="333">
        <f ca="1">IFERROR(INDEX(INDIRECT($D$4), MATCH(team_lookup!$C171,INDIRECT($D$5),0),
MATCH("*" &amp; O$3 &amp; "*",INDIRECT($D$6),0)+O$223), 0)</f>
        <v>0</v>
      </c>
      <c r="P243" s="333">
        <f ca="1">IFERROR(INDEX(INDIRECT($D$4), MATCH(team_lookup!$C171,INDIRECT($D$5),0),
MATCH("*" &amp; P$3 &amp; "*",INDIRECT($D$6),0)+P$223), 0)</f>
        <v>0</v>
      </c>
      <c r="Q243" s="333">
        <f ca="1">IFERROR(INDEX(INDIRECT($D$4), MATCH(team_lookup!$C171,INDIRECT($D$5),0),
MATCH("*" &amp; Q$3 &amp; "*",INDIRECT($D$6),0)+Q$223), 0)</f>
        <v>0</v>
      </c>
      <c r="R243" s="333">
        <f ca="1">IFERROR(INDEX(INDIRECT($D$4), MATCH(team_lookup!$C171,INDIRECT($D$5),0),
MATCH("*" &amp; R$3 &amp; "*",INDIRECT($D$6),0)+R$223), 0)</f>
        <v>0</v>
      </c>
      <c r="S243" s="333">
        <f ca="1">IFERROR(INDEX(INDIRECT($D$4), MATCH(team_lookup!$C171,INDIRECT($D$5),0),
MATCH("*" &amp; S$3 &amp; "*",INDIRECT($D$6),0)+S$223), 0)</f>
        <v>0</v>
      </c>
      <c r="T243" s="333">
        <f ca="1">IFERROR(INDEX(INDIRECT($D$4), MATCH(team_lookup!$C171,INDIRECT($D$5),0),
MATCH("*" &amp; T$3 &amp; "*",INDIRECT($D$6),0)+T$223), 0)</f>
        <v>0</v>
      </c>
    </row>
    <row r="244" spans="1:20">
      <c r="A244"/>
      <c r="C244" s="154" t="s">
        <v>21</v>
      </c>
      <c r="D244" s="167">
        <f>IF(team_settings!G22="",0,1)</f>
        <v>1</v>
      </c>
      <c r="E244" s="333">
        <f ca="1">IFERROR(INDEX(INDIRECT($D$4), MATCH(team_lookup!$C172,INDIRECT($D$5),0),
MATCH("*" &amp; E$3 &amp; "*",INDIRECT($D$6),0)+E$223), 0)</f>
        <v>0</v>
      </c>
      <c r="F244" s="333">
        <f ca="1">IFERROR(INDEX(INDIRECT($D$4), MATCH(team_lookup!$C172,INDIRECT($D$5),0),
MATCH("*" &amp; F$3 &amp; "*",INDIRECT($D$6),0)+F$223), 0)</f>
        <v>0</v>
      </c>
      <c r="G244" s="333">
        <f ca="1">IFERROR(INDEX(INDIRECT($D$4), MATCH(team_lookup!$C172,INDIRECT($D$5),0),
MATCH("*" &amp; G$3 &amp; "*",INDIRECT($D$6),0)+G$223), 0)</f>
        <v>0</v>
      </c>
      <c r="H244" s="333">
        <f ca="1">IFERROR(INDEX(INDIRECT($D$4), MATCH(team_lookup!$C172,INDIRECT($D$5),0),
MATCH("*" &amp; H$3 &amp; "*",INDIRECT($D$6),0)+H$223), 0)</f>
        <v>0</v>
      </c>
      <c r="I244" s="333">
        <f ca="1">IFERROR(INDEX(INDIRECT($D$4), MATCH(team_lookup!$C172,INDIRECT($D$5),0),
MATCH("*" &amp; I$3 &amp; "*",INDIRECT($D$6),0)+I$223), 0)</f>
        <v>0</v>
      </c>
      <c r="J244" s="333">
        <f ca="1">IFERROR(INDEX(INDIRECT($D$4), MATCH(team_lookup!$C172,INDIRECT($D$5),0),
MATCH("*" &amp; J$3 &amp; "*",INDIRECT($D$6),0)+J$223), 0)</f>
        <v>0</v>
      </c>
      <c r="K244" s="333">
        <f ca="1">IFERROR(INDEX(INDIRECT($D$4), MATCH(team_lookup!$C172,INDIRECT($D$5),0),
MATCH("*" &amp; K$3 &amp; "*",INDIRECT($D$6),0)+K$223), 0)</f>
        <v>0</v>
      </c>
      <c r="L244" s="333">
        <f ca="1">IFERROR(INDEX(INDIRECT($D$4), MATCH(team_lookup!$C172,INDIRECT($D$5),0),
MATCH("*" &amp; L$3 &amp; "*",INDIRECT($D$6),0)+L$223), 0)</f>
        <v>0</v>
      </c>
      <c r="M244" s="333">
        <f ca="1">IFERROR(INDEX(INDIRECT($D$4), MATCH(team_lookup!$C172,INDIRECT($D$5),0),
MATCH("*" &amp; M$3 &amp; "*",INDIRECT($D$6),0)+M$223), 0)</f>
        <v>0</v>
      </c>
      <c r="N244" s="333">
        <f ca="1">IFERROR(INDEX(INDIRECT($D$4), MATCH(team_lookup!$C172,INDIRECT($D$5),0),
MATCH("*" &amp; N$3 &amp; "*",INDIRECT($D$6),0)+N$223), 0)</f>
        <v>0</v>
      </c>
      <c r="O244" s="333">
        <f ca="1">IFERROR(INDEX(INDIRECT($D$4), MATCH(team_lookup!$C172,INDIRECT($D$5),0),
MATCH("*" &amp; O$3 &amp; "*",INDIRECT($D$6),0)+O$223), 0)</f>
        <v>0</v>
      </c>
      <c r="P244" s="333">
        <f ca="1">IFERROR(INDEX(INDIRECT($D$4), MATCH(team_lookup!$C172,INDIRECT($D$5),0),
MATCH("*" &amp; P$3 &amp; "*",INDIRECT($D$6),0)+P$223), 0)</f>
        <v>0</v>
      </c>
      <c r="Q244" s="333">
        <f ca="1">IFERROR(INDEX(INDIRECT($D$4), MATCH(team_lookup!$C172,INDIRECT($D$5),0),
MATCH("*" &amp; Q$3 &amp; "*",INDIRECT($D$6),0)+Q$223), 0)</f>
        <v>0</v>
      </c>
      <c r="R244" s="333">
        <f ca="1">IFERROR(INDEX(INDIRECT($D$4), MATCH(team_lookup!$C172,INDIRECT($D$5),0),
MATCH("*" &amp; R$3 &amp; "*",INDIRECT($D$6),0)+R$223), 0)</f>
        <v>0</v>
      </c>
      <c r="S244" s="333">
        <f ca="1">IFERROR(INDEX(INDIRECT($D$4), MATCH(team_lookup!$C172,INDIRECT($D$5),0),
MATCH("*" &amp; S$3 &amp; "*",INDIRECT($D$6),0)+S$223), 0)</f>
        <v>0</v>
      </c>
      <c r="T244" s="333">
        <f ca="1">IFERROR(INDEX(INDIRECT($D$4), MATCH(team_lookup!$C172,INDIRECT($D$5),0),
MATCH("*" &amp; T$3 &amp; "*",INDIRECT($D$6),0)+T$223), 0)</f>
        <v>0</v>
      </c>
    </row>
    <row r="245" spans="1:20">
      <c r="A245"/>
      <c r="C245" s="155" t="s">
        <v>22</v>
      </c>
      <c r="D245" s="167">
        <f>IF(team_settings!G23="",0,1)</f>
        <v>1</v>
      </c>
      <c r="E245" s="333">
        <f ca="1">IFERROR(INDEX(INDIRECT($D$4), MATCH(team_lookup!$C173,INDIRECT($D$5),0),
MATCH("*" &amp; E$3 &amp; "*",INDIRECT($D$6),0)+E$223), 0)</f>
        <v>0</v>
      </c>
      <c r="F245" s="333">
        <f ca="1">IFERROR(INDEX(INDIRECT($D$4), MATCH(team_lookup!$C173,INDIRECT($D$5),0),
MATCH("*" &amp; F$3 &amp; "*",INDIRECT($D$6),0)+F$223), 0)</f>
        <v>0</v>
      </c>
      <c r="G245" s="333">
        <f ca="1">IFERROR(INDEX(INDIRECT($D$4), MATCH(team_lookup!$C173,INDIRECT($D$5),0),
MATCH("*" &amp; G$3 &amp; "*",INDIRECT($D$6),0)+G$223), 0)</f>
        <v>0</v>
      </c>
      <c r="H245" s="333">
        <f ca="1">IFERROR(INDEX(INDIRECT($D$4), MATCH(team_lookup!$C173,INDIRECT($D$5),0),
MATCH("*" &amp; H$3 &amp; "*",INDIRECT($D$6),0)+H$223), 0)</f>
        <v>0</v>
      </c>
      <c r="I245" s="333">
        <f ca="1">IFERROR(INDEX(INDIRECT($D$4), MATCH(team_lookup!$C173,INDIRECT($D$5),0),
MATCH("*" &amp; I$3 &amp; "*",INDIRECT($D$6),0)+I$223), 0)</f>
        <v>0</v>
      </c>
      <c r="J245" s="333">
        <f ca="1">IFERROR(INDEX(INDIRECT($D$4), MATCH(team_lookup!$C173,INDIRECT($D$5),0),
MATCH("*" &amp; J$3 &amp; "*",INDIRECT($D$6),0)+J$223), 0)</f>
        <v>0</v>
      </c>
      <c r="K245" s="333">
        <f ca="1">IFERROR(INDEX(INDIRECT($D$4), MATCH(team_lookup!$C173,INDIRECT($D$5),0),
MATCH("*" &amp; K$3 &amp; "*",INDIRECT($D$6),0)+K$223), 0)</f>
        <v>0</v>
      </c>
      <c r="L245" s="333">
        <f ca="1">IFERROR(INDEX(INDIRECT($D$4), MATCH(team_lookup!$C173,INDIRECT($D$5),0),
MATCH("*" &amp; L$3 &amp; "*",INDIRECT($D$6),0)+L$223), 0)</f>
        <v>0</v>
      </c>
      <c r="M245" s="333">
        <f ca="1">IFERROR(INDEX(INDIRECT($D$4), MATCH(team_lookup!$C173,INDIRECT($D$5),0),
MATCH("*" &amp; M$3 &amp; "*",INDIRECT($D$6),0)+M$223), 0)</f>
        <v>0</v>
      </c>
      <c r="N245" s="333">
        <f ca="1">IFERROR(INDEX(INDIRECT($D$4), MATCH(team_lookup!$C173,INDIRECT($D$5),0),
MATCH("*" &amp; N$3 &amp; "*",INDIRECT($D$6),0)+N$223), 0)</f>
        <v>0</v>
      </c>
      <c r="O245" s="333">
        <f ca="1">IFERROR(INDEX(INDIRECT($D$4), MATCH(team_lookup!$C173,INDIRECT($D$5),0),
MATCH("*" &amp; O$3 &amp; "*",INDIRECT($D$6),0)+O$223), 0)</f>
        <v>0</v>
      </c>
      <c r="P245" s="333">
        <f ca="1">IFERROR(INDEX(INDIRECT($D$4), MATCH(team_lookup!$C173,INDIRECT($D$5),0),
MATCH("*" &amp; P$3 &amp; "*",INDIRECT($D$6),0)+P$223), 0)</f>
        <v>0</v>
      </c>
      <c r="Q245" s="333">
        <f ca="1">IFERROR(INDEX(INDIRECT($D$4), MATCH(team_lookup!$C173,INDIRECT($D$5),0),
MATCH("*" &amp; Q$3 &amp; "*",INDIRECT($D$6),0)+Q$223), 0)</f>
        <v>0</v>
      </c>
      <c r="R245" s="333">
        <f ca="1">IFERROR(INDEX(INDIRECT($D$4), MATCH(team_lookup!$C173,INDIRECT($D$5),0),
MATCH("*" &amp; R$3 &amp; "*",INDIRECT($D$6),0)+R$223), 0)</f>
        <v>0</v>
      </c>
      <c r="S245" s="333">
        <f ca="1">IFERROR(INDEX(INDIRECT($D$4), MATCH(team_lookup!$C173,INDIRECT($D$5),0),
MATCH("*" &amp; S$3 &amp; "*",INDIRECT($D$6),0)+S$223), 0)</f>
        <v>0</v>
      </c>
      <c r="T245" s="333">
        <f ca="1">IFERROR(INDEX(INDIRECT($D$4), MATCH(team_lookup!$C173,INDIRECT($D$5),0),
MATCH("*" &amp; T$3 &amp; "*",INDIRECT($D$6),0)+T$223), 0)</f>
        <v>0</v>
      </c>
    </row>
    <row r="246" spans="1:20">
      <c r="A246"/>
      <c r="C246" s="156" t="s">
        <v>25</v>
      </c>
      <c r="D246" s="167">
        <f>IF(team_settings!G24="",0,1)</f>
        <v>1</v>
      </c>
      <c r="E246" s="333">
        <f ca="1">IFERROR(INDEX(INDIRECT($D$4), MATCH(team_lookup!$C174,INDIRECT($D$5),0),
MATCH("*" &amp; E$3 &amp; "*",INDIRECT($D$6),0)+E$223), 0)</f>
        <v>0</v>
      </c>
      <c r="F246" s="333">
        <f ca="1">IFERROR(INDEX(INDIRECT($D$4), MATCH(team_lookup!$C174,INDIRECT($D$5),0),
MATCH("*" &amp; F$3 &amp; "*",INDIRECT($D$6),0)+F$223), 0)</f>
        <v>0</v>
      </c>
      <c r="G246" s="333">
        <f ca="1">IFERROR(INDEX(INDIRECT($D$4), MATCH(team_lookup!$C174,INDIRECT($D$5),0),
MATCH("*" &amp; G$3 &amp; "*",INDIRECT($D$6),0)+G$223), 0)</f>
        <v>0</v>
      </c>
      <c r="H246" s="333">
        <f ca="1">IFERROR(INDEX(INDIRECT($D$4), MATCH(team_lookup!$C174,INDIRECT($D$5),0),
MATCH("*" &amp; H$3 &amp; "*",INDIRECT($D$6),0)+H$223), 0)</f>
        <v>0</v>
      </c>
      <c r="I246" s="333">
        <f ca="1">IFERROR(INDEX(INDIRECT($D$4), MATCH(team_lookup!$C174,INDIRECT($D$5),0),
MATCH("*" &amp; I$3 &amp; "*",INDIRECT($D$6),0)+I$223), 0)</f>
        <v>0</v>
      </c>
      <c r="J246" s="333">
        <f ca="1">IFERROR(INDEX(INDIRECT($D$4), MATCH(team_lookup!$C174,INDIRECT($D$5),0),
MATCH("*" &amp; J$3 &amp; "*",INDIRECT($D$6),0)+J$223), 0)</f>
        <v>0</v>
      </c>
      <c r="K246" s="333">
        <f ca="1">IFERROR(INDEX(INDIRECT($D$4), MATCH(team_lookup!$C174,INDIRECT($D$5),0),
MATCH("*" &amp; K$3 &amp; "*",INDIRECT($D$6),0)+K$223), 0)</f>
        <v>0</v>
      </c>
      <c r="L246" s="333">
        <f ca="1">IFERROR(INDEX(INDIRECT($D$4), MATCH(team_lookup!$C174,INDIRECT($D$5),0),
MATCH("*" &amp; L$3 &amp; "*",INDIRECT($D$6),0)+L$223), 0)</f>
        <v>0</v>
      </c>
      <c r="M246" s="333">
        <f ca="1">IFERROR(INDEX(INDIRECT($D$4), MATCH(team_lookup!$C174,INDIRECT($D$5),0),
MATCH("*" &amp; M$3 &amp; "*",INDIRECT($D$6),0)+M$223), 0)</f>
        <v>0</v>
      </c>
      <c r="N246" s="333">
        <f ca="1">IFERROR(INDEX(INDIRECT($D$4), MATCH(team_lookup!$C174,INDIRECT($D$5),0),
MATCH("*" &amp; N$3 &amp; "*",INDIRECT($D$6),0)+N$223), 0)</f>
        <v>0</v>
      </c>
      <c r="O246" s="333">
        <f ca="1">IFERROR(INDEX(INDIRECT($D$4), MATCH(team_lookup!$C174,INDIRECT($D$5),0),
MATCH("*" &amp; O$3 &amp; "*",INDIRECT($D$6),0)+O$223), 0)</f>
        <v>0</v>
      </c>
      <c r="P246" s="333">
        <f ca="1">IFERROR(INDEX(INDIRECT($D$4), MATCH(team_lookup!$C174,INDIRECT($D$5),0),
MATCH("*" &amp; P$3 &amp; "*",INDIRECT($D$6),0)+P$223), 0)</f>
        <v>0</v>
      </c>
      <c r="Q246" s="333">
        <f ca="1">IFERROR(INDEX(INDIRECT($D$4), MATCH(team_lookup!$C174,INDIRECT($D$5),0),
MATCH("*" &amp; Q$3 &amp; "*",INDIRECT($D$6),0)+Q$223), 0)</f>
        <v>0</v>
      </c>
      <c r="R246" s="333">
        <f ca="1">IFERROR(INDEX(INDIRECT($D$4), MATCH(team_lookup!$C174,INDIRECT($D$5),0),
MATCH("*" &amp; R$3 &amp; "*",INDIRECT($D$6),0)+R$223), 0)</f>
        <v>0</v>
      </c>
      <c r="S246" s="333">
        <f ca="1">IFERROR(INDEX(INDIRECT($D$4), MATCH(team_lookup!$C174,INDIRECT($D$5),0),
MATCH("*" &amp; S$3 &amp; "*",INDIRECT($D$6),0)+S$223), 0)</f>
        <v>0</v>
      </c>
      <c r="T246" s="333">
        <f ca="1">IFERROR(INDEX(INDIRECT($D$4), MATCH(team_lookup!$C174,INDIRECT($D$5),0),
MATCH("*" &amp; T$3 &amp; "*",INDIRECT($D$6),0)+T$223), 0)</f>
        <v>0</v>
      </c>
    </row>
    <row r="247" spans="1:20">
      <c r="A247"/>
      <c r="C247" s="237" t="s">
        <v>460</v>
      </c>
      <c r="D247" s="167">
        <f>IF(team_settings!G25="",0,1)</f>
        <v>1</v>
      </c>
      <c r="E247" s="333">
        <f ca="1">IFERROR(INDEX(INDIRECT($D$4), MATCH(team_lookup!$C175,INDIRECT($D$5),0),
MATCH("*" &amp; E$3 &amp; "*",INDIRECT($D$6),0)+E$223), 0)</f>
        <v>0</v>
      </c>
      <c r="F247" s="333">
        <f ca="1">IFERROR(INDEX(INDIRECT($D$4), MATCH(team_lookup!$C175,INDIRECT($D$5),0),
MATCH("*" &amp; F$3 &amp; "*",INDIRECT($D$6),0)+F$223), 0)</f>
        <v>0</v>
      </c>
      <c r="G247" s="333">
        <f ca="1">IFERROR(INDEX(INDIRECT($D$4), MATCH(team_lookup!$C175,INDIRECT($D$5),0),
MATCH("*" &amp; G$3 &amp; "*",INDIRECT($D$6),0)+G$223), 0)</f>
        <v>0</v>
      </c>
      <c r="H247" s="333">
        <f ca="1">IFERROR(INDEX(INDIRECT($D$4), MATCH(team_lookup!$C175,INDIRECT($D$5),0),
MATCH("*" &amp; H$3 &amp; "*",INDIRECT($D$6),0)+H$223), 0)</f>
        <v>0</v>
      </c>
      <c r="I247" s="333">
        <f ca="1">IFERROR(INDEX(INDIRECT($D$4), MATCH(team_lookup!$C175,INDIRECT($D$5),0),
MATCH("*" &amp; I$3 &amp; "*",INDIRECT($D$6),0)+I$223), 0)</f>
        <v>0</v>
      </c>
      <c r="J247" s="333">
        <f ca="1">IFERROR(INDEX(INDIRECT($D$4), MATCH(team_lookup!$C175,INDIRECT($D$5),0),
MATCH("*" &amp; J$3 &amp; "*",INDIRECT($D$6),0)+J$223), 0)</f>
        <v>0</v>
      </c>
      <c r="K247" s="333">
        <f ca="1">IFERROR(INDEX(INDIRECT($D$4), MATCH(team_lookup!$C175,INDIRECT($D$5),0),
MATCH("*" &amp; K$3 &amp; "*",INDIRECT($D$6),0)+K$223), 0)</f>
        <v>0</v>
      </c>
      <c r="L247" s="333">
        <f ca="1">IFERROR(INDEX(INDIRECT($D$4), MATCH(team_lookup!$C175,INDIRECT($D$5),0),
MATCH("*" &amp; L$3 &amp; "*",INDIRECT($D$6),0)+L$223), 0)</f>
        <v>0</v>
      </c>
      <c r="M247" s="333">
        <f ca="1">IFERROR(INDEX(INDIRECT($D$4), MATCH(team_lookup!$C175,INDIRECT($D$5),0),
MATCH("*" &amp; M$3 &amp; "*",INDIRECT($D$6),0)+M$223), 0)</f>
        <v>0</v>
      </c>
      <c r="N247" s="333">
        <f ca="1">IFERROR(INDEX(INDIRECT($D$4), MATCH(team_lookup!$C175,INDIRECT($D$5),0),
MATCH("*" &amp; N$3 &amp; "*",INDIRECT($D$6),0)+N$223), 0)</f>
        <v>0</v>
      </c>
      <c r="O247" s="333">
        <f ca="1">IFERROR(INDEX(INDIRECT($D$4), MATCH(team_lookup!$C175,INDIRECT($D$5),0),
MATCH("*" &amp; O$3 &amp; "*",INDIRECT($D$6),0)+O$223), 0)</f>
        <v>0</v>
      </c>
      <c r="P247" s="333">
        <f ca="1">IFERROR(INDEX(INDIRECT($D$4), MATCH(team_lookup!$C175,INDIRECT($D$5),0),
MATCH("*" &amp; P$3 &amp; "*",INDIRECT($D$6),0)+P$223), 0)</f>
        <v>0</v>
      </c>
      <c r="Q247" s="333">
        <f ca="1">IFERROR(INDEX(INDIRECT($D$4), MATCH(team_lookup!$C175,INDIRECT($D$5),0),
MATCH("*" &amp; Q$3 &amp; "*",INDIRECT($D$6),0)+Q$223), 0)</f>
        <v>0</v>
      </c>
      <c r="R247" s="333">
        <f ca="1">IFERROR(INDEX(INDIRECT($D$4), MATCH(team_lookup!$C175,INDIRECT($D$5),0),
MATCH("*" &amp; R$3 &amp; "*",INDIRECT($D$6),0)+R$223), 0)</f>
        <v>0</v>
      </c>
      <c r="S247" s="333">
        <f ca="1">IFERROR(INDEX(INDIRECT($D$4), MATCH(team_lookup!$C175,INDIRECT($D$5),0),
MATCH("*" &amp; S$3 &amp; "*",INDIRECT($D$6),0)+S$223), 0)</f>
        <v>0</v>
      </c>
      <c r="T247" s="333">
        <f ca="1">IFERROR(INDEX(INDIRECT($D$4), MATCH(team_lookup!$C175,INDIRECT($D$5),0),
MATCH("*" &amp; T$3 &amp; "*",INDIRECT($D$6),0)+T$223), 0)</f>
        <v>0</v>
      </c>
    </row>
    <row r="248" spans="1:20">
      <c r="A248"/>
      <c r="C248" s="157" t="s">
        <v>114</v>
      </c>
      <c r="D248" s="167">
        <f>IF(team_settings!G26="",0,1)</f>
        <v>0</v>
      </c>
      <c r="E248" s="333">
        <f ca="1">IFERROR(INDEX(INDIRECT($D$4), MATCH(team_lookup!$C176,INDIRECT($D$5),0),
MATCH("*" &amp; E$3 &amp; "*",INDIRECT($D$6),0)+E$223), 0)</f>
        <v>0</v>
      </c>
      <c r="F248" s="333">
        <f ca="1">IFERROR(INDEX(INDIRECT($D$4), MATCH(team_lookup!$C176,INDIRECT($D$5),0),
MATCH("*" &amp; F$3 &amp; "*",INDIRECT($D$6),0)+F$223), 0)</f>
        <v>0</v>
      </c>
      <c r="G248" s="333">
        <f ca="1">IFERROR(INDEX(INDIRECT($D$4), MATCH(team_lookup!$C176,INDIRECT($D$5),0),
MATCH("*" &amp; G$3 &amp; "*",INDIRECT($D$6),0)+G$223), 0)</f>
        <v>0</v>
      </c>
      <c r="H248" s="333">
        <f ca="1">IFERROR(INDEX(INDIRECT($D$4), MATCH(team_lookup!$C176,INDIRECT($D$5),0),
MATCH("*" &amp; H$3 &amp; "*",INDIRECT($D$6),0)+H$223), 0)</f>
        <v>0</v>
      </c>
      <c r="I248" s="333">
        <f ca="1">IFERROR(INDEX(INDIRECT($D$4), MATCH(team_lookup!$C176,INDIRECT($D$5),0),
MATCH("*" &amp; I$3 &amp; "*",INDIRECT($D$6),0)+I$223), 0)</f>
        <v>0</v>
      </c>
      <c r="J248" s="333">
        <f ca="1">IFERROR(INDEX(INDIRECT($D$4), MATCH(team_lookup!$C176,INDIRECT($D$5),0),
MATCH("*" &amp; J$3 &amp; "*",INDIRECT($D$6),0)+J$223), 0)</f>
        <v>0</v>
      </c>
      <c r="K248" s="333">
        <f ca="1">IFERROR(INDEX(INDIRECT($D$4), MATCH(team_lookup!$C176,INDIRECT($D$5),0),
MATCH("*" &amp; K$3 &amp; "*",INDIRECT($D$6),0)+K$223), 0)</f>
        <v>0</v>
      </c>
      <c r="L248" s="333">
        <f ca="1">IFERROR(INDEX(INDIRECT($D$4), MATCH(team_lookup!$C176,INDIRECT($D$5),0),
MATCH("*" &amp; L$3 &amp; "*",INDIRECT($D$6),0)+L$223), 0)</f>
        <v>0</v>
      </c>
      <c r="M248" s="333">
        <f ca="1">IFERROR(INDEX(INDIRECT($D$4), MATCH(team_lookup!$C176,INDIRECT($D$5),0),
MATCH("*" &amp; M$3 &amp; "*",INDIRECT($D$6),0)+M$223), 0)</f>
        <v>0</v>
      </c>
      <c r="N248" s="333">
        <f ca="1">IFERROR(INDEX(INDIRECT($D$4), MATCH(team_lookup!$C176,INDIRECT($D$5),0),
MATCH("*" &amp; N$3 &amp; "*",INDIRECT($D$6),0)+N$223), 0)</f>
        <v>0</v>
      </c>
      <c r="O248" s="333">
        <f ca="1">IFERROR(INDEX(INDIRECT($D$4), MATCH(team_lookup!$C176,INDIRECT($D$5),0),
MATCH("*" &amp; O$3 &amp; "*",INDIRECT($D$6),0)+O$223), 0)</f>
        <v>0</v>
      </c>
      <c r="P248" s="333">
        <f ca="1">IFERROR(INDEX(INDIRECT($D$4), MATCH(team_lookup!$C176,INDIRECT($D$5),0),
MATCH("*" &amp; P$3 &amp; "*",INDIRECT($D$6),0)+P$223), 0)</f>
        <v>0</v>
      </c>
      <c r="Q248" s="333">
        <f ca="1">IFERROR(INDEX(INDIRECT($D$4), MATCH(team_lookup!$C176,INDIRECT($D$5),0),
MATCH("*" &amp; Q$3 &amp; "*",INDIRECT($D$6),0)+Q$223), 0)</f>
        <v>0</v>
      </c>
      <c r="R248" s="333">
        <f ca="1">IFERROR(INDEX(INDIRECT($D$4), MATCH(team_lookup!$C176,INDIRECT($D$5),0),
MATCH("*" &amp; R$3 &amp; "*",INDIRECT($D$6),0)+R$223), 0)</f>
        <v>0</v>
      </c>
      <c r="S248" s="333">
        <f ca="1">IFERROR(INDEX(INDIRECT($D$4), MATCH(team_lookup!$C176,INDIRECT($D$5),0),
MATCH("*" &amp; S$3 &amp; "*",INDIRECT($D$6),0)+S$223), 0)</f>
        <v>0</v>
      </c>
      <c r="T248" s="333">
        <f ca="1">IFERROR(INDEX(INDIRECT($D$4), MATCH(team_lookup!$C176,INDIRECT($D$5),0),
MATCH("*" &amp; T$3 &amp; "*",INDIRECT($D$6),0)+T$223), 0)</f>
        <v>0</v>
      </c>
    </row>
    <row r="249" spans="1:20">
      <c r="A249"/>
      <c r="C249" s="158" t="s">
        <v>263</v>
      </c>
      <c r="D249" s="167">
        <f>IF(team_settings!G27="",0,1)</f>
        <v>1</v>
      </c>
      <c r="E249" s="333">
        <f ca="1">IFERROR(INDEX(INDIRECT($D$4), MATCH(team_lookup!$C177,INDIRECT($D$5),0),
MATCH("*" &amp; E$3 &amp; "*",INDIRECT($D$6),0)+E$223), 0)</f>
        <v>0</v>
      </c>
      <c r="F249" s="333">
        <f ca="1">IFERROR(INDEX(INDIRECT($D$4), MATCH(team_lookup!$C177,INDIRECT($D$5),0),
MATCH("*" &amp; F$3 &amp; "*",INDIRECT($D$6),0)+F$223), 0)</f>
        <v>0</v>
      </c>
      <c r="G249" s="333">
        <f ca="1">IFERROR(INDEX(INDIRECT($D$4), MATCH(team_lookup!$C177,INDIRECT($D$5),0),
MATCH("*" &amp; G$3 &amp; "*",INDIRECT($D$6),0)+G$223), 0)</f>
        <v>0</v>
      </c>
      <c r="H249" s="333">
        <f ca="1">IFERROR(INDEX(INDIRECT($D$4), MATCH(team_lookup!$C177,INDIRECT($D$5),0),
MATCH("*" &amp; H$3 &amp; "*",INDIRECT($D$6),0)+H$223), 0)</f>
        <v>0</v>
      </c>
      <c r="I249" s="333">
        <f ca="1">IFERROR(INDEX(INDIRECT($D$4), MATCH(team_lookup!$C177,INDIRECT($D$5),0),
MATCH("*" &amp; I$3 &amp; "*",INDIRECT($D$6),0)+I$223), 0)</f>
        <v>0</v>
      </c>
      <c r="J249" s="333">
        <f ca="1">IFERROR(INDEX(INDIRECT($D$4), MATCH(team_lookup!$C177,INDIRECT($D$5),0),
MATCH("*" &amp; J$3 &amp; "*",INDIRECT($D$6),0)+J$223), 0)</f>
        <v>0</v>
      </c>
      <c r="K249" s="333">
        <f ca="1">IFERROR(INDEX(INDIRECT($D$4), MATCH(team_lookup!$C177,INDIRECT($D$5),0),
MATCH("*" &amp; K$3 &amp; "*",INDIRECT($D$6),0)+K$223), 0)</f>
        <v>0</v>
      </c>
      <c r="L249" s="333">
        <f ca="1">IFERROR(INDEX(INDIRECT($D$4), MATCH(team_lookup!$C177,INDIRECT($D$5),0),
MATCH("*" &amp; L$3 &amp; "*",INDIRECT($D$6),0)+L$223), 0)</f>
        <v>0</v>
      </c>
      <c r="M249" s="333">
        <f ca="1">IFERROR(INDEX(INDIRECT($D$4), MATCH(team_lookup!$C177,INDIRECT($D$5),0),
MATCH("*" &amp; M$3 &amp; "*",INDIRECT($D$6),0)+M$223), 0)</f>
        <v>0</v>
      </c>
      <c r="N249" s="333">
        <f ca="1">IFERROR(INDEX(INDIRECT($D$4), MATCH(team_lookup!$C177,INDIRECT($D$5),0),
MATCH("*" &amp; N$3 &amp; "*",INDIRECT($D$6),0)+N$223), 0)</f>
        <v>0</v>
      </c>
      <c r="O249" s="333">
        <f ca="1">IFERROR(INDEX(INDIRECT($D$4), MATCH(team_lookup!$C177,INDIRECT($D$5),0),
MATCH("*" &amp; O$3 &amp; "*",INDIRECT($D$6),0)+O$223), 0)</f>
        <v>0</v>
      </c>
      <c r="P249" s="333">
        <f ca="1">IFERROR(INDEX(INDIRECT($D$4), MATCH(team_lookup!$C177,INDIRECT($D$5),0),
MATCH("*" &amp; P$3 &amp; "*",INDIRECT($D$6),0)+P$223), 0)</f>
        <v>0</v>
      </c>
      <c r="Q249" s="333">
        <f ca="1">IFERROR(INDEX(INDIRECT($D$4), MATCH(team_lookup!$C177,INDIRECT($D$5),0),
MATCH("*" &amp; Q$3 &amp; "*",INDIRECT($D$6),0)+Q$223), 0)</f>
        <v>0</v>
      </c>
      <c r="R249" s="333">
        <f ca="1">IFERROR(INDEX(INDIRECT($D$4), MATCH(team_lookup!$C177,INDIRECT($D$5),0),
MATCH("*" &amp; R$3 &amp; "*",INDIRECT($D$6),0)+R$223), 0)</f>
        <v>0</v>
      </c>
      <c r="S249" s="333">
        <f ca="1">IFERROR(INDEX(INDIRECT($D$4), MATCH(team_lookup!$C177,INDIRECT($D$5),0),
MATCH("*" &amp; S$3 &amp; "*",INDIRECT($D$6),0)+S$223), 0)</f>
        <v>0</v>
      </c>
      <c r="T249" s="333">
        <f ca="1">IFERROR(INDEX(INDIRECT($D$4), MATCH(team_lookup!$C177,INDIRECT($D$5),0),
MATCH("*" &amp; T$3 &amp; "*",INDIRECT($D$6),0)+T$223), 0)</f>
        <v>0</v>
      </c>
    </row>
    <row r="250" spans="1:20">
      <c r="A250"/>
      <c r="C250" s="159" t="s">
        <v>23</v>
      </c>
      <c r="D250" s="167">
        <f>IF(team_settings!G28="",0,1)</f>
        <v>1</v>
      </c>
      <c r="E250" s="333">
        <f ca="1">IFERROR(INDEX(INDIRECT($D$4), MATCH(team_lookup!$C178,INDIRECT($D$5),0),
MATCH("*" &amp; E$3 &amp; "*",INDIRECT($D$6),0)+E$223), 0)</f>
        <v>0</v>
      </c>
      <c r="F250" s="333">
        <f ca="1">IFERROR(INDEX(INDIRECT($D$4), MATCH(team_lookup!$C178,INDIRECT($D$5),0),
MATCH("*" &amp; F$3 &amp; "*",INDIRECT($D$6),0)+F$223), 0)</f>
        <v>0</v>
      </c>
      <c r="G250" s="333">
        <f ca="1">IFERROR(INDEX(INDIRECT($D$4), MATCH(team_lookup!$C178,INDIRECT($D$5),0),
MATCH("*" &amp; G$3 &amp; "*",INDIRECT($D$6),0)+G$223), 0)</f>
        <v>0</v>
      </c>
      <c r="H250" s="333">
        <f ca="1">IFERROR(INDEX(INDIRECT($D$4), MATCH(team_lookup!$C178,INDIRECT($D$5),0),
MATCH("*" &amp; H$3 &amp; "*",INDIRECT($D$6),0)+H$223), 0)</f>
        <v>0</v>
      </c>
      <c r="I250" s="333">
        <f ca="1">IFERROR(INDEX(INDIRECT($D$4), MATCH(team_lookup!$C178,INDIRECT($D$5),0),
MATCH("*" &amp; I$3 &amp; "*",INDIRECT($D$6),0)+I$223), 0)</f>
        <v>0</v>
      </c>
      <c r="J250" s="333">
        <f ca="1">IFERROR(INDEX(INDIRECT($D$4), MATCH(team_lookup!$C178,INDIRECT($D$5),0),
MATCH("*" &amp; J$3 &amp; "*",INDIRECT($D$6),0)+J$223), 0)</f>
        <v>0</v>
      </c>
      <c r="K250" s="333">
        <f ca="1">IFERROR(INDEX(INDIRECT($D$4), MATCH(team_lookup!$C178,INDIRECT($D$5),0),
MATCH("*" &amp; K$3 &amp; "*",INDIRECT($D$6),0)+K$223), 0)</f>
        <v>0</v>
      </c>
      <c r="L250" s="333">
        <f ca="1">IFERROR(INDEX(INDIRECT($D$4), MATCH(team_lookup!$C178,INDIRECT($D$5),0),
MATCH("*" &amp; L$3 &amp; "*",INDIRECT($D$6),0)+L$223), 0)</f>
        <v>0</v>
      </c>
      <c r="M250" s="333">
        <f ca="1">IFERROR(INDEX(INDIRECT($D$4), MATCH(team_lookup!$C178,INDIRECT($D$5),0),
MATCH("*" &amp; M$3 &amp; "*",INDIRECT($D$6),0)+M$223), 0)</f>
        <v>0</v>
      </c>
      <c r="N250" s="333">
        <f ca="1">IFERROR(INDEX(INDIRECT($D$4), MATCH(team_lookup!$C178,INDIRECT($D$5),0),
MATCH("*" &amp; N$3 &amp; "*",INDIRECT($D$6),0)+N$223), 0)</f>
        <v>0</v>
      </c>
      <c r="O250" s="333">
        <f ca="1">IFERROR(INDEX(INDIRECT($D$4), MATCH(team_lookup!$C178,INDIRECT($D$5),0),
MATCH("*" &amp; O$3 &amp; "*",INDIRECT($D$6),0)+O$223), 0)</f>
        <v>0</v>
      </c>
      <c r="P250" s="333">
        <f ca="1">IFERROR(INDEX(INDIRECT($D$4), MATCH(team_lookup!$C178,INDIRECT($D$5),0),
MATCH("*" &amp; P$3 &amp; "*",INDIRECT($D$6),0)+P$223), 0)</f>
        <v>0</v>
      </c>
      <c r="Q250" s="333">
        <f ca="1">IFERROR(INDEX(INDIRECT($D$4), MATCH(team_lookup!$C178,INDIRECT($D$5),0),
MATCH("*" &amp; Q$3 &amp; "*",INDIRECT($D$6),0)+Q$223), 0)</f>
        <v>0</v>
      </c>
      <c r="R250" s="333">
        <f ca="1">IFERROR(INDEX(INDIRECT($D$4), MATCH(team_lookup!$C178,INDIRECT($D$5),0),
MATCH("*" &amp; R$3 &amp; "*",INDIRECT($D$6),0)+R$223), 0)</f>
        <v>0</v>
      </c>
      <c r="S250" s="333">
        <f ca="1">IFERROR(INDEX(INDIRECT($D$4), MATCH(team_lookup!$C178,INDIRECT($D$5),0),
MATCH("*" &amp; S$3 &amp; "*",INDIRECT($D$6),0)+S$223), 0)</f>
        <v>0</v>
      </c>
      <c r="T250" s="333">
        <f ca="1">IFERROR(INDEX(INDIRECT($D$4), MATCH(team_lookup!$C178,INDIRECT($D$5),0),
MATCH("*" &amp; T$3 &amp; "*",INDIRECT($D$6),0)+T$223), 0)</f>
        <v>0</v>
      </c>
    </row>
    <row r="251" spans="1:20">
      <c r="A251"/>
      <c r="C251" s="160" t="s">
        <v>115</v>
      </c>
      <c r="D251" s="167">
        <f>IF(team_settings!G29="",0,1)</f>
        <v>0</v>
      </c>
      <c r="E251" s="333">
        <f ca="1">IFERROR(INDEX(INDIRECT($D$4), MATCH(team_lookup!$C179,INDIRECT($D$5),0),
MATCH("*" &amp; E$3 &amp; "*",INDIRECT($D$6),0)+E$223), 0)</f>
        <v>0</v>
      </c>
      <c r="F251" s="333">
        <f ca="1">IFERROR(INDEX(INDIRECT($D$4), MATCH(team_lookup!$C179,INDIRECT($D$5),0),
MATCH("*" &amp; F$3 &amp; "*",INDIRECT($D$6),0)+F$223), 0)</f>
        <v>0</v>
      </c>
      <c r="G251" s="333">
        <f ca="1">IFERROR(INDEX(INDIRECT($D$4), MATCH(team_lookup!$C179,INDIRECT($D$5),0),
MATCH("*" &amp; G$3 &amp; "*",INDIRECT($D$6),0)+G$223), 0)</f>
        <v>0</v>
      </c>
      <c r="H251" s="333">
        <f ca="1">IFERROR(INDEX(INDIRECT($D$4), MATCH(team_lookup!$C179,INDIRECT($D$5),0),
MATCH("*" &amp; H$3 &amp; "*",INDIRECT($D$6),0)+H$223), 0)</f>
        <v>0</v>
      </c>
      <c r="I251" s="333">
        <f ca="1">IFERROR(INDEX(INDIRECT($D$4), MATCH(team_lookup!$C179,INDIRECT($D$5),0),
MATCH("*" &amp; I$3 &amp; "*",INDIRECT($D$6),0)+I$223), 0)</f>
        <v>0</v>
      </c>
      <c r="J251" s="333">
        <f ca="1">IFERROR(INDEX(INDIRECT($D$4), MATCH(team_lookup!$C179,INDIRECT($D$5),0),
MATCH("*" &amp; J$3 &amp; "*",INDIRECT($D$6),0)+J$223), 0)</f>
        <v>0</v>
      </c>
      <c r="K251" s="333">
        <f ca="1">IFERROR(INDEX(INDIRECT($D$4), MATCH(team_lookup!$C179,INDIRECT($D$5),0),
MATCH("*" &amp; K$3 &amp; "*",INDIRECT($D$6),0)+K$223), 0)</f>
        <v>0</v>
      </c>
      <c r="L251" s="333">
        <f ca="1">IFERROR(INDEX(INDIRECT($D$4), MATCH(team_lookup!$C179,INDIRECT($D$5),0),
MATCH("*" &amp; L$3 &amp; "*",INDIRECT($D$6),0)+L$223), 0)</f>
        <v>0</v>
      </c>
      <c r="M251" s="333">
        <f ca="1">IFERROR(INDEX(INDIRECT($D$4), MATCH(team_lookup!$C179,INDIRECT($D$5),0),
MATCH("*" &amp; M$3 &amp; "*",INDIRECT($D$6),0)+M$223), 0)</f>
        <v>0</v>
      </c>
      <c r="N251" s="333">
        <f ca="1">IFERROR(INDEX(INDIRECT($D$4), MATCH(team_lookup!$C179,INDIRECT($D$5),0),
MATCH("*" &amp; N$3 &amp; "*",INDIRECT($D$6),0)+N$223), 0)</f>
        <v>0</v>
      </c>
      <c r="O251" s="333">
        <f ca="1">IFERROR(INDEX(INDIRECT($D$4), MATCH(team_lookup!$C179,INDIRECT($D$5),0),
MATCH("*" &amp; O$3 &amp; "*",INDIRECT($D$6),0)+O$223), 0)</f>
        <v>0</v>
      </c>
      <c r="P251" s="333">
        <f ca="1">IFERROR(INDEX(INDIRECT($D$4), MATCH(team_lookup!$C179,INDIRECT($D$5),0),
MATCH("*" &amp; P$3 &amp; "*",INDIRECT($D$6),0)+P$223), 0)</f>
        <v>0</v>
      </c>
      <c r="Q251" s="333">
        <f ca="1">IFERROR(INDEX(INDIRECT($D$4), MATCH(team_lookup!$C179,INDIRECT($D$5),0),
MATCH("*" &amp; Q$3 &amp; "*",INDIRECT($D$6),0)+Q$223), 0)</f>
        <v>0</v>
      </c>
      <c r="R251" s="333">
        <f ca="1">IFERROR(INDEX(INDIRECT($D$4), MATCH(team_lookup!$C179,INDIRECT($D$5),0),
MATCH("*" &amp; R$3 &amp; "*",INDIRECT($D$6),0)+R$223), 0)</f>
        <v>0</v>
      </c>
      <c r="S251" s="333">
        <f ca="1">IFERROR(INDEX(INDIRECT($D$4), MATCH(team_lookup!$C179,INDIRECT($D$5),0),
MATCH("*" &amp; S$3 &amp; "*",INDIRECT($D$6),0)+S$223), 0)</f>
        <v>0</v>
      </c>
      <c r="T251" s="333">
        <f ca="1">IFERROR(INDEX(INDIRECT($D$4), MATCH(team_lookup!$C179,INDIRECT($D$5),0),
MATCH("*" &amp; T$3 &amp; "*",INDIRECT($D$6),0)+T$223), 0)</f>
        <v>0</v>
      </c>
    </row>
    <row r="252" spans="1:20">
      <c r="A252"/>
      <c r="C252" s="161" t="s">
        <v>24</v>
      </c>
      <c r="D252" s="167">
        <f>IF(team_settings!G30="",0,1)</f>
        <v>1</v>
      </c>
      <c r="E252" s="333">
        <f ca="1">IFERROR(INDEX(INDIRECT($D$4), MATCH(team_lookup!$C180,INDIRECT($D$5),0),
MATCH("*" &amp; E$3 &amp; "*",INDIRECT($D$6),0)+E$223), 0)</f>
        <v>0</v>
      </c>
      <c r="F252" s="333">
        <f ca="1">IFERROR(INDEX(INDIRECT($D$4), MATCH(team_lookup!$C180,INDIRECT($D$5),0),
MATCH("*" &amp; F$3 &amp; "*",INDIRECT($D$6),0)+F$223), 0)</f>
        <v>0</v>
      </c>
      <c r="G252" s="333">
        <f ca="1">IFERROR(INDEX(INDIRECT($D$4), MATCH(team_lookup!$C180,INDIRECT($D$5),0),
MATCH("*" &amp; G$3 &amp; "*",INDIRECT($D$6),0)+G$223), 0)</f>
        <v>0</v>
      </c>
      <c r="H252" s="333">
        <f ca="1">IFERROR(INDEX(INDIRECT($D$4), MATCH(team_lookup!$C180,INDIRECT($D$5),0),
MATCH("*" &amp; H$3 &amp; "*",INDIRECT($D$6),0)+H$223), 0)</f>
        <v>0</v>
      </c>
      <c r="I252" s="333">
        <f ca="1">IFERROR(INDEX(INDIRECT($D$4), MATCH(team_lookup!$C180,INDIRECT($D$5),0),
MATCH("*" &amp; I$3 &amp; "*",INDIRECT($D$6),0)+I$223), 0)</f>
        <v>0</v>
      </c>
      <c r="J252" s="333">
        <f ca="1">IFERROR(INDEX(INDIRECT($D$4), MATCH(team_lookup!$C180,INDIRECT($D$5),0),
MATCH("*" &amp; J$3 &amp; "*",INDIRECT($D$6),0)+J$223), 0)</f>
        <v>0</v>
      </c>
      <c r="K252" s="333">
        <f ca="1">IFERROR(INDEX(INDIRECT($D$4), MATCH(team_lookup!$C180,INDIRECT($D$5),0),
MATCH("*" &amp; K$3 &amp; "*",INDIRECT($D$6),0)+K$223), 0)</f>
        <v>0</v>
      </c>
      <c r="L252" s="333">
        <f ca="1">IFERROR(INDEX(INDIRECT($D$4), MATCH(team_lookup!$C180,INDIRECT($D$5),0),
MATCH("*" &amp; L$3 &amp; "*",INDIRECT($D$6),0)+L$223), 0)</f>
        <v>0</v>
      </c>
      <c r="M252" s="333">
        <f ca="1">IFERROR(INDEX(INDIRECT($D$4), MATCH(team_lookup!$C180,INDIRECT($D$5),0),
MATCH("*" &amp; M$3 &amp; "*",INDIRECT($D$6),0)+M$223), 0)</f>
        <v>0</v>
      </c>
      <c r="N252" s="333">
        <f ca="1">IFERROR(INDEX(INDIRECT($D$4), MATCH(team_lookup!$C180,INDIRECT($D$5),0),
MATCH("*" &amp; N$3 &amp; "*",INDIRECT($D$6),0)+N$223), 0)</f>
        <v>0</v>
      </c>
      <c r="O252" s="333">
        <f ca="1">IFERROR(INDEX(INDIRECT($D$4), MATCH(team_lookup!$C180,INDIRECT($D$5),0),
MATCH("*" &amp; O$3 &amp; "*",INDIRECT($D$6),0)+O$223), 0)</f>
        <v>0</v>
      </c>
      <c r="P252" s="333">
        <f ca="1">IFERROR(INDEX(INDIRECT($D$4), MATCH(team_lookup!$C180,INDIRECT($D$5),0),
MATCH("*" &amp; P$3 &amp; "*",INDIRECT($D$6),0)+P$223), 0)</f>
        <v>0</v>
      </c>
      <c r="Q252" s="333">
        <f ca="1">IFERROR(INDEX(INDIRECT($D$4), MATCH(team_lookup!$C180,INDIRECT($D$5),0),
MATCH("*" &amp; Q$3 &amp; "*",INDIRECT($D$6),0)+Q$223), 0)</f>
        <v>0</v>
      </c>
      <c r="R252" s="333">
        <f ca="1">IFERROR(INDEX(INDIRECT($D$4), MATCH(team_lookup!$C180,INDIRECT($D$5),0),
MATCH("*" &amp; R$3 &amp; "*",INDIRECT($D$6),0)+R$223), 0)</f>
        <v>0</v>
      </c>
      <c r="S252" s="333">
        <f ca="1">IFERROR(INDEX(INDIRECT($D$4), MATCH(team_lookup!$C180,INDIRECT($D$5),0),
MATCH("*" &amp; S$3 &amp; "*",INDIRECT($D$6),0)+S$223), 0)</f>
        <v>0</v>
      </c>
      <c r="T252" s="333">
        <f ca="1">IFERROR(INDEX(INDIRECT($D$4), MATCH(team_lookup!$C180,INDIRECT($D$5),0),
MATCH("*" &amp; T$3 &amp; "*",INDIRECT($D$6),0)+T$223), 0)</f>
        <v>0</v>
      </c>
    </row>
    <row r="253" spans="1:20">
      <c r="A253"/>
      <c r="C253" s="162" t="s">
        <v>117</v>
      </c>
      <c r="D253" s="167">
        <f>IF(team_settings!G31="",0,1)</f>
        <v>0</v>
      </c>
      <c r="E253" s="333">
        <f ca="1">IFERROR(INDEX(INDIRECT($D$4), MATCH(team_lookup!$C181,INDIRECT($D$5),0),
MATCH("*" &amp; E$3 &amp; "*",INDIRECT($D$6),0)+E$223), 0)</f>
        <v>0</v>
      </c>
      <c r="F253" s="333">
        <f ca="1">IFERROR(INDEX(INDIRECT($D$4), MATCH(team_lookup!$C181,INDIRECT($D$5),0),
MATCH("*" &amp; F$3 &amp; "*",INDIRECT($D$6),0)+F$223), 0)</f>
        <v>0</v>
      </c>
      <c r="G253" s="333">
        <f ca="1">IFERROR(INDEX(INDIRECT($D$4), MATCH(team_lookup!$C181,INDIRECT($D$5),0),
MATCH("*" &amp; G$3 &amp; "*",INDIRECT($D$6),0)+G$223), 0)</f>
        <v>0</v>
      </c>
      <c r="H253" s="333">
        <f ca="1">IFERROR(INDEX(INDIRECT($D$4), MATCH(team_lookup!$C181,INDIRECT($D$5),0),
MATCH("*" &amp; H$3 &amp; "*",INDIRECT($D$6),0)+H$223), 0)</f>
        <v>0</v>
      </c>
      <c r="I253" s="333">
        <f ca="1">IFERROR(INDEX(INDIRECT($D$4), MATCH(team_lookup!$C181,INDIRECT($D$5),0),
MATCH("*" &amp; I$3 &amp; "*",INDIRECT($D$6),0)+I$223), 0)</f>
        <v>0</v>
      </c>
      <c r="J253" s="333">
        <f ca="1">IFERROR(INDEX(INDIRECT($D$4), MATCH(team_lookup!$C181,INDIRECT($D$5),0),
MATCH("*" &amp; J$3 &amp; "*",INDIRECT($D$6),0)+J$223), 0)</f>
        <v>0</v>
      </c>
      <c r="K253" s="333">
        <f ca="1">IFERROR(INDEX(INDIRECT($D$4), MATCH(team_lookup!$C181,INDIRECT($D$5),0),
MATCH("*" &amp; K$3 &amp; "*",INDIRECT($D$6),0)+K$223), 0)</f>
        <v>0</v>
      </c>
      <c r="L253" s="333">
        <f ca="1">IFERROR(INDEX(INDIRECT($D$4), MATCH(team_lookup!$C181,INDIRECT($D$5),0),
MATCH("*" &amp; L$3 &amp; "*",INDIRECT($D$6),0)+L$223), 0)</f>
        <v>0</v>
      </c>
      <c r="M253" s="333">
        <f ca="1">IFERROR(INDEX(INDIRECT($D$4), MATCH(team_lookup!$C181,INDIRECT($D$5),0),
MATCH("*" &amp; M$3 &amp; "*",INDIRECT($D$6),0)+M$223), 0)</f>
        <v>0</v>
      </c>
      <c r="N253" s="333">
        <f ca="1">IFERROR(INDEX(INDIRECT($D$4), MATCH(team_lookup!$C181,INDIRECT($D$5),0),
MATCH("*" &amp; N$3 &amp; "*",INDIRECT($D$6),0)+N$223), 0)</f>
        <v>0</v>
      </c>
      <c r="O253" s="333">
        <f ca="1">IFERROR(INDEX(INDIRECT($D$4), MATCH(team_lookup!$C181,INDIRECT($D$5),0),
MATCH("*" &amp; O$3 &amp; "*",INDIRECT($D$6),0)+O$223), 0)</f>
        <v>0</v>
      </c>
      <c r="P253" s="333">
        <f ca="1">IFERROR(INDEX(INDIRECT($D$4), MATCH(team_lookup!$C181,INDIRECT($D$5),0),
MATCH("*" &amp; P$3 &amp; "*",INDIRECT($D$6),0)+P$223), 0)</f>
        <v>0</v>
      </c>
      <c r="Q253" s="333">
        <f ca="1">IFERROR(INDEX(INDIRECT($D$4), MATCH(team_lookup!$C181,INDIRECT($D$5),0),
MATCH("*" &amp; Q$3 &amp; "*",INDIRECT($D$6),0)+Q$223), 0)</f>
        <v>0</v>
      </c>
      <c r="R253" s="333">
        <f ca="1">IFERROR(INDEX(INDIRECT($D$4), MATCH(team_lookup!$C181,INDIRECT($D$5),0),
MATCH("*" &amp; R$3 &amp; "*",INDIRECT($D$6),0)+R$223), 0)</f>
        <v>0</v>
      </c>
      <c r="S253" s="333">
        <f ca="1">IFERROR(INDEX(INDIRECT($D$4), MATCH(team_lookup!$C181,INDIRECT($D$5),0),
MATCH("*" &amp; S$3 &amp; "*",INDIRECT($D$6),0)+S$223), 0)</f>
        <v>0</v>
      </c>
      <c r="T253" s="333">
        <f ca="1">IFERROR(INDEX(INDIRECT($D$4), MATCH(team_lookup!$C181,INDIRECT($D$5),0),
MATCH("*" &amp; T$3 &amp; "*",INDIRECT($D$6),0)+T$223), 0)</f>
        <v>0</v>
      </c>
    </row>
    <row r="254" spans="1:20">
      <c r="A254"/>
      <c r="C254" s="163" t="s">
        <v>116</v>
      </c>
      <c r="D254" s="167">
        <f>IF(team_settings!G32="",0,1)</f>
        <v>0</v>
      </c>
      <c r="E254" s="333">
        <f ca="1">IFERROR(INDEX(INDIRECT($D$4), MATCH(team_lookup!$C182,INDIRECT($D$5),0),
MATCH("*" &amp; E$3 &amp; "*",INDIRECT($D$6),0)+E$223), 0)</f>
        <v>0</v>
      </c>
      <c r="F254" s="333">
        <f ca="1">IFERROR(INDEX(INDIRECT($D$4), MATCH(team_lookup!$C182,INDIRECT($D$5),0),
MATCH("*" &amp; F$3 &amp; "*",INDIRECT($D$6),0)+F$223), 0)</f>
        <v>0</v>
      </c>
      <c r="G254" s="333">
        <f ca="1">IFERROR(INDEX(INDIRECT($D$4), MATCH(team_lookup!$C182,INDIRECT($D$5),0),
MATCH("*" &amp; G$3 &amp; "*",INDIRECT($D$6),0)+G$223), 0)</f>
        <v>0</v>
      </c>
      <c r="H254" s="333">
        <f ca="1">IFERROR(INDEX(INDIRECT($D$4), MATCH(team_lookup!$C182,INDIRECT($D$5),0),
MATCH("*" &amp; H$3 &amp; "*",INDIRECT($D$6),0)+H$223), 0)</f>
        <v>0</v>
      </c>
      <c r="I254" s="333">
        <f ca="1">IFERROR(INDEX(INDIRECT($D$4), MATCH(team_lookup!$C182,INDIRECT($D$5),0),
MATCH("*" &amp; I$3 &amp; "*",INDIRECT($D$6),0)+I$223), 0)</f>
        <v>0</v>
      </c>
      <c r="J254" s="333">
        <f ca="1">IFERROR(INDEX(INDIRECT($D$4), MATCH(team_lookup!$C182,INDIRECT($D$5),0),
MATCH("*" &amp; J$3 &amp; "*",INDIRECT($D$6),0)+J$223), 0)</f>
        <v>0</v>
      </c>
      <c r="K254" s="333">
        <f ca="1">IFERROR(INDEX(INDIRECT($D$4), MATCH(team_lookup!$C182,INDIRECT($D$5),0),
MATCH("*" &amp; K$3 &amp; "*",INDIRECT($D$6),0)+K$223), 0)</f>
        <v>0</v>
      </c>
      <c r="L254" s="333">
        <f ca="1">IFERROR(INDEX(INDIRECT($D$4), MATCH(team_lookup!$C182,INDIRECT($D$5),0),
MATCH("*" &amp; L$3 &amp; "*",INDIRECT($D$6),0)+L$223), 0)</f>
        <v>0</v>
      </c>
      <c r="M254" s="333">
        <f ca="1">IFERROR(INDEX(INDIRECT($D$4), MATCH(team_lookup!$C182,INDIRECT($D$5),0),
MATCH("*" &amp; M$3 &amp; "*",INDIRECT($D$6),0)+M$223), 0)</f>
        <v>0</v>
      </c>
      <c r="N254" s="333">
        <f ca="1">IFERROR(INDEX(INDIRECT($D$4), MATCH(team_lookup!$C182,INDIRECT($D$5),0),
MATCH("*" &amp; N$3 &amp; "*",INDIRECT($D$6),0)+N$223), 0)</f>
        <v>0</v>
      </c>
      <c r="O254" s="333">
        <f ca="1">IFERROR(INDEX(INDIRECT($D$4), MATCH(team_lookup!$C182,INDIRECT($D$5),0),
MATCH("*" &amp; O$3 &amp; "*",INDIRECT($D$6),0)+O$223), 0)</f>
        <v>0</v>
      </c>
      <c r="P254" s="333">
        <f ca="1">IFERROR(INDEX(INDIRECT($D$4), MATCH(team_lookup!$C182,INDIRECT($D$5),0),
MATCH("*" &amp; P$3 &amp; "*",INDIRECT($D$6),0)+P$223), 0)</f>
        <v>0</v>
      </c>
      <c r="Q254" s="333">
        <f ca="1">IFERROR(INDEX(INDIRECT($D$4), MATCH(team_lookup!$C182,INDIRECT($D$5),0),
MATCH("*" &amp; Q$3 &amp; "*",INDIRECT($D$6),0)+Q$223), 0)</f>
        <v>0</v>
      </c>
      <c r="R254" s="333">
        <f ca="1">IFERROR(INDEX(INDIRECT($D$4), MATCH(team_lookup!$C182,INDIRECT($D$5),0),
MATCH("*" &amp; R$3 &amp; "*",INDIRECT($D$6),0)+R$223), 0)</f>
        <v>0</v>
      </c>
      <c r="S254" s="333">
        <f ca="1">IFERROR(INDEX(INDIRECT($D$4), MATCH(team_lookup!$C182,INDIRECT($D$5),0),
MATCH("*" &amp; S$3 &amp; "*",INDIRECT($D$6),0)+S$223), 0)</f>
        <v>0</v>
      </c>
      <c r="T254" s="333">
        <f ca="1">IFERROR(INDEX(INDIRECT($D$4), MATCH(team_lookup!$C182,INDIRECT($D$5),0),
MATCH("*" &amp; T$3 &amp; "*",INDIRECT($D$6),0)+T$223), 0)</f>
        <v>0</v>
      </c>
    </row>
    <row r="255" spans="1:20">
      <c r="A255"/>
      <c r="C255" s="164" t="s">
        <v>26</v>
      </c>
      <c r="D255" s="167">
        <f>IF(team_settings!G33="",0,1)</f>
        <v>1</v>
      </c>
      <c r="E255" s="333">
        <f ca="1">IFERROR(INDEX(INDIRECT($D$4), MATCH(team_lookup!$C183,INDIRECT($D$5),0),
MATCH("*" &amp; E$3 &amp; "*",INDIRECT($D$6),0)+E$223), 0)</f>
        <v>0</v>
      </c>
      <c r="F255" s="333">
        <f ca="1">IFERROR(INDEX(INDIRECT($D$4), MATCH(team_lookup!$C183,INDIRECT($D$5),0),
MATCH("*" &amp; F$3 &amp; "*",INDIRECT($D$6),0)+F$223), 0)</f>
        <v>0</v>
      </c>
      <c r="G255" s="333">
        <f ca="1">IFERROR(INDEX(INDIRECT($D$4), MATCH(team_lookup!$C183,INDIRECT($D$5),0),
MATCH("*" &amp; G$3 &amp; "*",INDIRECT($D$6),0)+G$223), 0)</f>
        <v>0</v>
      </c>
      <c r="H255" s="333">
        <f ca="1">IFERROR(INDEX(INDIRECT($D$4), MATCH(team_lookup!$C183,INDIRECT($D$5),0),
MATCH("*" &amp; H$3 &amp; "*",INDIRECT($D$6),0)+H$223), 0)</f>
        <v>0</v>
      </c>
      <c r="I255" s="333">
        <f ca="1">IFERROR(INDEX(INDIRECT($D$4), MATCH(team_lookup!$C183,INDIRECT($D$5),0),
MATCH("*" &amp; I$3 &amp; "*",INDIRECT($D$6),0)+I$223), 0)</f>
        <v>0</v>
      </c>
      <c r="J255" s="333">
        <f ca="1">IFERROR(INDEX(INDIRECT($D$4), MATCH(team_lookup!$C183,INDIRECT($D$5),0),
MATCH("*" &amp; J$3 &amp; "*",INDIRECT($D$6),0)+J$223), 0)</f>
        <v>0</v>
      </c>
      <c r="K255" s="333">
        <f ca="1">IFERROR(INDEX(INDIRECT($D$4), MATCH(team_lookup!$C183,INDIRECT($D$5),0),
MATCH("*" &amp; K$3 &amp; "*",INDIRECT($D$6),0)+K$223), 0)</f>
        <v>0</v>
      </c>
      <c r="L255" s="333">
        <f ca="1">IFERROR(INDEX(INDIRECT($D$4), MATCH(team_lookup!$C183,INDIRECT($D$5),0),
MATCH("*" &amp; L$3 &amp; "*",INDIRECT($D$6),0)+L$223), 0)</f>
        <v>0</v>
      </c>
      <c r="M255" s="333">
        <f ca="1">IFERROR(INDEX(INDIRECT($D$4), MATCH(team_lookup!$C183,INDIRECT($D$5),0),
MATCH("*" &amp; M$3 &amp; "*",INDIRECT($D$6),0)+M$223), 0)</f>
        <v>0</v>
      </c>
      <c r="N255" s="333">
        <f ca="1">IFERROR(INDEX(INDIRECT($D$4), MATCH(team_lookup!$C183,INDIRECT($D$5),0),
MATCH("*" &amp; N$3 &amp; "*",INDIRECT($D$6),0)+N$223), 0)</f>
        <v>0</v>
      </c>
      <c r="O255" s="333">
        <f ca="1">IFERROR(INDEX(INDIRECT($D$4), MATCH(team_lookup!$C183,INDIRECT($D$5),0),
MATCH("*" &amp; O$3 &amp; "*",INDIRECT($D$6),0)+O$223), 0)</f>
        <v>0</v>
      </c>
      <c r="P255" s="333">
        <f ca="1">IFERROR(INDEX(INDIRECT($D$4), MATCH(team_lookup!$C183,INDIRECT($D$5),0),
MATCH("*" &amp; P$3 &amp; "*",INDIRECT($D$6),0)+P$223), 0)</f>
        <v>0</v>
      </c>
      <c r="Q255" s="333">
        <f ca="1">IFERROR(INDEX(INDIRECT($D$4), MATCH(team_lookup!$C183,INDIRECT($D$5),0),
MATCH("*" &amp; Q$3 &amp; "*",INDIRECT($D$6),0)+Q$223), 0)</f>
        <v>0</v>
      </c>
      <c r="R255" s="333">
        <f ca="1">IFERROR(INDEX(INDIRECT($D$4), MATCH(team_lookup!$C183,INDIRECT($D$5),0),
MATCH("*" &amp; R$3 &amp; "*",INDIRECT($D$6),0)+R$223), 0)</f>
        <v>0</v>
      </c>
      <c r="S255" s="333">
        <f ca="1">IFERROR(INDEX(INDIRECT($D$4), MATCH(team_lookup!$C183,INDIRECT($D$5),0),
MATCH("*" &amp; S$3 &amp; "*",INDIRECT($D$6),0)+S$223), 0)</f>
        <v>0</v>
      </c>
      <c r="T255" s="333">
        <f ca="1">IFERROR(INDEX(INDIRECT($D$4), MATCH(team_lookup!$C183,INDIRECT($D$5),0),
MATCH("*" &amp; T$3 &amp; "*",INDIRECT($D$6),0)+T$223), 0)</f>
        <v>0</v>
      </c>
    </row>
    <row r="256" spans="1:20">
      <c r="A256"/>
      <c r="C256" s="271" t="s">
        <v>455</v>
      </c>
      <c r="D256" s="167">
        <f>IF(team_settings!G34="",0,1)</f>
        <v>0</v>
      </c>
      <c r="E256" s="333">
        <f ca="1">IFERROR(INDEX(INDIRECT($D$4), MATCH(team_lookup!$C184,INDIRECT($D$5),0),
MATCH("*" &amp; E$3 &amp; "*",INDIRECT($D$6),0)+E$223), 0)</f>
        <v>0</v>
      </c>
      <c r="F256" s="333">
        <f ca="1">IFERROR(INDEX(INDIRECT($D$4), MATCH(team_lookup!$C184,INDIRECT($D$5),0),
MATCH("*" &amp; F$3 &amp; "*",INDIRECT($D$6),0)+F$223), 0)</f>
        <v>0</v>
      </c>
      <c r="G256" s="333">
        <f ca="1">IFERROR(INDEX(INDIRECT($D$4), MATCH(team_lookup!$C184,INDIRECT($D$5),0),
MATCH("*" &amp; G$3 &amp; "*",INDIRECT($D$6),0)+G$223), 0)</f>
        <v>0</v>
      </c>
      <c r="H256" s="333">
        <f ca="1">IFERROR(INDEX(INDIRECT($D$4), MATCH(team_lookup!$C184,INDIRECT($D$5),0),
MATCH("*" &amp; H$3 &amp; "*",INDIRECT($D$6),0)+H$223), 0)</f>
        <v>0</v>
      </c>
      <c r="I256" s="333">
        <f ca="1">IFERROR(INDEX(INDIRECT($D$4), MATCH(team_lookup!$C184,INDIRECT($D$5),0),
MATCH("*" &amp; I$3 &amp; "*",INDIRECT($D$6),0)+I$223), 0)</f>
        <v>0</v>
      </c>
      <c r="J256" s="333">
        <f ca="1">IFERROR(INDEX(INDIRECT($D$4), MATCH(team_lookup!$C184,INDIRECT($D$5),0),
MATCH("*" &amp; J$3 &amp; "*",INDIRECT($D$6),0)+J$223), 0)</f>
        <v>0</v>
      </c>
      <c r="K256" s="333">
        <f ca="1">IFERROR(INDEX(INDIRECT($D$4), MATCH(team_lookup!$C184,INDIRECT($D$5),0),
MATCH("*" &amp; K$3 &amp; "*",INDIRECT($D$6),0)+K$223), 0)</f>
        <v>0</v>
      </c>
      <c r="L256" s="333">
        <f ca="1">IFERROR(INDEX(INDIRECT($D$4), MATCH(team_lookup!$C184,INDIRECT($D$5),0),
MATCH("*" &amp; L$3 &amp; "*",INDIRECT($D$6),0)+L$223), 0)</f>
        <v>0</v>
      </c>
      <c r="M256" s="333">
        <f ca="1">IFERROR(INDEX(INDIRECT($D$4), MATCH(team_lookup!$C184,INDIRECT($D$5),0),
MATCH("*" &amp; M$3 &amp; "*",INDIRECT($D$6),0)+M$223), 0)</f>
        <v>0</v>
      </c>
      <c r="N256" s="333">
        <f ca="1">IFERROR(INDEX(INDIRECT($D$4), MATCH(team_lookup!$C184,INDIRECT($D$5),0),
MATCH("*" &amp; N$3 &amp; "*",INDIRECT($D$6),0)+N$223), 0)</f>
        <v>0</v>
      </c>
      <c r="O256" s="333">
        <f ca="1">IFERROR(INDEX(INDIRECT($D$4), MATCH(team_lookup!$C184,INDIRECT($D$5),0),
MATCH("*" &amp; O$3 &amp; "*",INDIRECT($D$6),0)+O$223), 0)</f>
        <v>0</v>
      </c>
      <c r="P256" s="333">
        <f ca="1">IFERROR(INDEX(INDIRECT($D$4), MATCH(team_lookup!$C184,INDIRECT($D$5),0),
MATCH("*" &amp; P$3 &amp; "*",INDIRECT($D$6),0)+P$223), 0)</f>
        <v>0</v>
      </c>
      <c r="Q256" s="333">
        <f ca="1">IFERROR(INDEX(INDIRECT($D$4), MATCH(team_lookup!$C184,INDIRECT($D$5),0),
MATCH("*" &amp; Q$3 &amp; "*",INDIRECT($D$6),0)+Q$223), 0)</f>
        <v>0</v>
      </c>
      <c r="R256" s="333">
        <f ca="1">IFERROR(INDEX(INDIRECT($D$4), MATCH(team_lookup!$C184,INDIRECT($D$5),0),
MATCH("*" &amp; R$3 &amp; "*",INDIRECT($D$6),0)+R$223), 0)</f>
        <v>0</v>
      </c>
      <c r="S256" s="333">
        <f ca="1">IFERROR(INDEX(INDIRECT($D$4), MATCH(team_lookup!$C184,INDIRECT($D$5),0),
MATCH("*" &amp; S$3 &amp; "*",INDIRECT($D$6),0)+S$223), 0)</f>
        <v>0</v>
      </c>
      <c r="T256" s="333">
        <f ca="1">IFERROR(INDEX(INDIRECT($D$4), MATCH(team_lookup!$C184,INDIRECT($D$5),0),
MATCH("*" &amp; T$3 &amp; "*",INDIRECT($D$6),0)+T$223), 0)</f>
        <v>0</v>
      </c>
    </row>
  </sheetData>
  <autoFilter ref="A7:T145" xr:uid="{2290F337-3409-ED42-8C59-2361CBA8C57A}">
    <filterColumn colId="3">
      <filters blank="1"/>
    </filterColumn>
  </autoFilter>
  <conditionalFormatting sqref="E8:T41">
    <cfRule type="endsWith" dxfId="121" priority="48" operator="endsWith" text="#3">
      <formula>RIGHT(E8,LEN("#3"))="#3"</formula>
    </cfRule>
    <cfRule type="endsWith" dxfId="120" priority="49" operator="endsWith" text="#1">
      <formula>RIGHT(E8,LEN("#1"))="#1"</formula>
    </cfRule>
    <cfRule type="endsWith" dxfId="119" priority="50" operator="endsWith" text="#2">
      <formula>RIGHT(E8,LEN("#2"))="#2"</formula>
    </cfRule>
  </conditionalFormatting>
  <conditionalFormatting sqref="E8:T41">
    <cfRule type="cellIs" dxfId="118" priority="45" operator="equal">
      <formula>"#16"</formula>
    </cfRule>
    <cfRule type="cellIs" dxfId="117" priority="46" operator="equal">
      <formula>"#15"</formula>
    </cfRule>
    <cfRule type="cellIs" dxfId="116" priority="47" operator="equal">
      <formula>"#14"</formula>
    </cfRule>
  </conditionalFormatting>
  <conditionalFormatting sqref="B8:B41">
    <cfRule type="cellIs" dxfId="115" priority="36" operator="equal">
      <formula>"#3"</formula>
    </cfRule>
    <cfRule type="cellIs" dxfId="114" priority="37" operator="equal">
      <formula>"#1"</formula>
    </cfRule>
    <cfRule type="cellIs" dxfId="113" priority="38" operator="equal">
      <formula>"#2"</formula>
    </cfRule>
  </conditionalFormatting>
  <conditionalFormatting sqref="B8:B41">
    <cfRule type="cellIs" dxfId="112" priority="33" operator="equal">
      <formula>"#16"</formula>
    </cfRule>
    <cfRule type="cellIs" dxfId="111" priority="34" operator="equal">
      <formula>"#15"</formula>
    </cfRule>
    <cfRule type="cellIs" dxfId="110" priority="35" operator="equal">
      <formula>"#14"</formula>
    </cfRule>
  </conditionalFormatting>
  <conditionalFormatting sqref="E113:T145">
    <cfRule type="containsText" dxfId="109" priority="18" operator="containsText" text="Final">
      <formula>NOT(ISERROR(SEARCH("Final",E113)))</formula>
    </cfRule>
    <cfRule type="containsText" dxfId="108" priority="19" operator="containsText" text="Semi D">
      <formula>NOT(ISERROR(SEARCH("Semi D",E113)))</formula>
    </cfRule>
    <cfRule type="containsText" dxfId="107" priority="20" operator="containsText" text="Semi C">
      <formula>NOT(ISERROR(SEARCH("Semi C",E113)))</formula>
    </cfRule>
    <cfRule type="containsText" dxfId="106" priority="21" operator="containsText" text="Grp 3">
      <formula>NOT(ISERROR(SEARCH("Grp 3",E113)))</formula>
    </cfRule>
    <cfRule type="containsText" dxfId="105" priority="22" operator="containsText" text="Grp 2">
      <formula>NOT(ISERROR(SEARCH("Grp 2",E113)))</formula>
    </cfRule>
    <cfRule type="containsText" dxfId="104" priority="23" operator="containsText" text="Grp 4">
      <formula>NOT(ISERROR(SEARCH("Grp 4",E113)))</formula>
    </cfRule>
    <cfRule type="containsText" dxfId="103" priority="24" operator="containsText" text="Grp 1">
      <formula>NOT(ISERROR(SEARCH("Grp 1",E113)))</formula>
    </cfRule>
    <cfRule type="containsText" dxfId="102" priority="25" operator="containsText" text="Semi B">
      <formula>NOT(ISERROR(SEARCH("Semi B",E113)))</formula>
    </cfRule>
    <cfRule type="containsText" dxfId="101" priority="26" operator="containsText" text="Semi A">
      <formula>NOT(ISERROR(SEARCH("Semi A",E113)))</formula>
    </cfRule>
  </conditionalFormatting>
  <conditionalFormatting sqref="B8:B41 E8:T41">
    <cfRule type="cellIs" dxfId="100" priority="1" operator="equal">
      <formula>"#13"</formula>
    </cfRule>
    <cfRule type="cellIs" dxfId="99" priority="2" operator="equal">
      <formula>"#20"</formula>
    </cfRule>
    <cfRule type="cellIs" dxfId="98" priority="3" operator="equal">
      <formula>"#19"</formula>
    </cfRule>
    <cfRule type="cellIs" dxfId="97" priority="4" operator="equal">
      <formula>"#18"</formula>
    </cfRule>
    <cfRule type="cellIs" dxfId="96" priority="5" operator="equal">
      <formula>"#17"</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71169-134D-0D4B-B860-92331008CCFC}">
  <sheetPr codeName="Sheet7"/>
  <dimension ref="A1:T44"/>
  <sheetViews>
    <sheetView zoomScale="90" zoomScaleNormal="90" workbookViewId="0">
      <selection activeCell="B2" sqref="B2"/>
    </sheetView>
  </sheetViews>
  <sheetFormatPr baseColWidth="10" defaultRowHeight="16"/>
  <cols>
    <col min="1" max="1" width="16.6640625" customWidth="1"/>
    <col min="2" max="2" width="20" customWidth="1"/>
    <col min="3" max="3" width="16.6640625" style="6" customWidth="1"/>
    <col min="4" max="4" width="12.5" style="5" customWidth="1"/>
    <col min="5" max="20" width="15" customWidth="1"/>
  </cols>
  <sheetData>
    <row r="1" spans="1:20" ht="17" thickBot="1">
      <c r="A1" s="51"/>
      <c r="B1" s="136"/>
      <c r="C1" s="173"/>
      <c r="D1" s="165" t="s">
        <v>257</v>
      </c>
      <c r="E1" s="174">
        <v>1</v>
      </c>
      <c r="F1" s="174">
        <v>2</v>
      </c>
      <c r="G1" s="174">
        <v>3</v>
      </c>
      <c r="H1" s="174">
        <v>4</v>
      </c>
      <c r="I1" s="174">
        <v>5</v>
      </c>
      <c r="J1" s="174">
        <v>6</v>
      </c>
      <c r="K1" s="174">
        <v>7</v>
      </c>
      <c r="L1" s="174">
        <v>8</v>
      </c>
      <c r="M1" s="174">
        <v>9</v>
      </c>
      <c r="N1" s="174">
        <v>10</v>
      </c>
      <c r="O1" s="174">
        <v>11</v>
      </c>
      <c r="P1" s="174">
        <v>12</v>
      </c>
      <c r="Q1" s="174">
        <v>13</v>
      </c>
      <c r="R1" s="174">
        <v>14</v>
      </c>
      <c r="S1" s="174">
        <v>15</v>
      </c>
      <c r="T1" s="174">
        <v>16</v>
      </c>
    </row>
    <row r="2" spans="1:20" ht="18" thickTop="1" thickBot="1">
      <c r="A2" s="171" t="s">
        <v>261</v>
      </c>
      <c r="B2" s="284">
        <v>2019.5</v>
      </c>
      <c r="C2" s="279"/>
      <c r="D2" s="165" t="s">
        <v>258</v>
      </c>
      <c r="E2" s="281"/>
      <c r="F2" s="282"/>
      <c r="G2" s="282"/>
      <c r="H2" s="282"/>
      <c r="I2" s="282"/>
      <c r="J2" s="282"/>
      <c r="K2" s="282"/>
      <c r="L2" s="282"/>
      <c r="M2" s="282"/>
      <c r="N2" s="282"/>
      <c r="O2" s="282"/>
      <c r="P2" s="282"/>
      <c r="Q2" s="282"/>
      <c r="R2" s="282"/>
      <c r="S2" s="282"/>
      <c r="T2" s="283"/>
    </row>
    <row r="3" spans="1:20" ht="18" thickTop="1" thickBot="1">
      <c r="A3" s="171" t="s">
        <v>334</v>
      </c>
      <c r="B3" s="284" t="s">
        <v>871</v>
      </c>
      <c r="C3" s="279"/>
      <c r="D3" s="165" t="s">
        <v>336</v>
      </c>
      <c r="E3" s="175" t="str">
        <f>IF(E$2="",INDEX(event_lookup!$B$32:$Q$39,MATCH($B$2,event_lookup!$A$32:$A$39,0),MATCH(E$1,event_lookup!$B$11:$Q$11,1)),"  ")</f>
        <v>INDIVIDUAL</v>
      </c>
      <c r="F3" s="175" t="str">
        <f>IF(F$2="",INDEX(event_lookup!$B$32:$Q$39,MATCH($B$2,event_lookup!$A$32:$A$39,0),MATCH(F$1,event_lookup!$B$11:$Q$11,1)),"  ")</f>
        <v>TEAM</v>
      </c>
      <c r="G3" s="175" t="str">
        <f>IF(G$2="",INDEX(event_lookup!$B$32:$Q$39,MATCH($B$2,event_lookup!$A$32:$A$39,0),MATCH(G$1,event_lookup!$B$11:$Q$11,1)),"  ")</f>
        <v>INDIVIDUAL</v>
      </c>
      <c r="H3" s="175" t="str">
        <f>IF(H$2="",INDEX(event_lookup!$B$32:$Q$39,MATCH($B$2,event_lookup!$A$32:$A$39,0),MATCH(H$1,event_lookup!$B$11:$Q$11,1)),"  ")</f>
        <v>INDIVIDUAL</v>
      </c>
      <c r="I3" s="175">
        <f>IF(I$2="",INDEX(event_lookup!$B$32:$Q$39,MATCH($B$2,event_lookup!$A$32:$A$39,0),MATCH(I$1,event_lookup!$B$11:$Q$11,1)),"  ")</f>
        <v>0</v>
      </c>
      <c r="J3" s="175">
        <f>IF(J$2="",INDEX(event_lookup!$B$32:$Q$39,MATCH($B$2,event_lookup!$A$32:$A$39,0),MATCH(J$1,event_lookup!$B$11:$Q$11,1)),"  ")</f>
        <v>0</v>
      </c>
      <c r="K3" s="175">
        <f>IF(K$2="",INDEX(event_lookup!$B$32:$Q$39,MATCH($B$2,event_lookup!$A$32:$A$39,0),MATCH(K$1,event_lookup!$B$11:$Q$11,1)),"  ")</f>
        <v>0</v>
      </c>
      <c r="L3" s="175">
        <f>IF(L$2="",INDEX(event_lookup!$B$32:$Q$39,MATCH($B$2,event_lookup!$A$32:$A$39,0),MATCH(L$1,event_lookup!$B$11:$Q$11,1)),"  ")</f>
        <v>0</v>
      </c>
      <c r="M3" s="175">
        <f>IF(M$2="",INDEX(event_lookup!$B$32:$Q$39,MATCH($B$2,event_lookup!$A$32:$A$39,0),MATCH(M$1,event_lookup!$B$11:$Q$11,1)),"  ")</f>
        <v>0</v>
      </c>
      <c r="N3" s="175">
        <f>IF(N$2="",INDEX(event_lookup!$B$32:$Q$39,MATCH($B$2,event_lookup!$A$32:$A$39,0),MATCH(N$1,event_lookup!$B$11:$Q$11,1)),"  ")</f>
        <v>0</v>
      </c>
      <c r="O3" s="175">
        <f>IF(O$2="",INDEX(event_lookup!$B$32:$Q$39,MATCH($B$2,event_lookup!$A$32:$A$39,0),MATCH(O$1,event_lookup!$B$11:$Q$11,1)),"  ")</f>
        <v>0</v>
      </c>
      <c r="P3" s="175">
        <f>IF(P$2="",INDEX(event_lookup!$B$32:$Q$39,MATCH($B$2,event_lookup!$A$32:$A$39,0),MATCH(P$1,event_lookup!$B$11:$Q$11,1)),"  ")</f>
        <v>0</v>
      </c>
      <c r="Q3" s="175">
        <f>IF(Q$2="",INDEX(event_lookup!$B$32:$Q$39,MATCH($B$2,event_lookup!$A$32:$A$39,0),MATCH(Q$1,event_lookup!$B$11:$Q$11,1)),"  ")</f>
        <v>0</v>
      </c>
      <c r="R3" s="175">
        <f>IF(R$2="",INDEX(event_lookup!$B$32:$Q$39,MATCH($B$2,event_lookup!$A$32:$A$39,0),MATCH(R$1,event_lookup!$B$11:$Q$11,1)),"  ")</f>
        <v>0</v>
      </c>
      <c r="S3" s="175">
        <f>IF(S$2="",INDEX(event_lookup!$B$32:$Q$39,MATCH($B$2,event_lookup!$A$32:$A$39,0),MATCH(S$1,event_lookup!$B$11:$Q$11,1)),"  ")</f>
        <v>0</v>
      </c>
      <c r="T3" s="175">
        <f>IF(T$2="",INDEX(event_lookup!$B$32:$Q$39,MATCH($B$2,event_lookup!$A$32:$A$39,0),MATCH(T$1,event_lookup!$B$11:$Q$11,1)),"  ")</f>
        <v>0</v>
      </c>
    </row>
    <row r="4" spans="1:20" ht="40" customHeight="1" thickTop="1" thickBot="1">
      <c r="A4" s="176" t="s">
        <v>335</v>
      </c>
      <c r="B4" s="176" t="str">
        <f>INDEX(team_settings!A2:A33,MATCH("*" &amp; B3 &amp; "*",team_settings!$A$2:$A33,0),1)</f>
        <v>HORNETS</v>
      </c>
      <c r="C4" s="47" t="s">
        <v>333</v>
      </c>
      <c r="D4" s="166" t="s">
        <v>260</v>
      </c>
      <c r="E4" s="177" t="str">
        <f>IF(E$2="",INDEX(event_lookup!$B$11:$Q$19,MATCH($B$2,event_lookup!$A$11:$A$19,0),MATCH(E$1,event_lookup!$B$11:$Q$11,1)),"  ")</f>
        <v>SAND</v>
      </c>
      <c r="F4" s="177" t="str">
        <f>IF(F$2="",INDEX(event_lookup!$B$11:$Q$19,MATCH($B$2,event_lookup!$A$11:$A$19,0),MATCH(F$1,event_lookup!$B$11:$Q$11,1)),"  ")</f>
        <v>COLLISION</v>
      </c>
      <c r="G4" s="177" t="str">
        <f>IF(G$2="",INDEX(event_lookup!$B$11:$Q$19,MATCH($B$2,event_lookup!$A$11:$A$19,0),MATCH(G$1,event_lookup!$B$11:$Q$11,1)),"  ")</f>
        <v>FUNNEL</v>
      </c>
      <c r="H4" s="177" t="str">
        <f>IF(H$2="",INDEX(event_lookup!$B$11:$Q$19,MATCH($B$2,event_lookup!$A$11:$A$19,0),MATCH(H$1,event_lookup!$B$11:$Q$11,1)),"  ")</f>
        <v>5 METER SPRINT</v>
      </c>
      <c r="I4" s="177">
        <f>IF(I$2="",INDEX(event_lookup!$B$11:$Q$19,MATCH($B$2,event_lookup!$A$11:$A$19,0),MATCH(I$1,event_lookup!$B$11:$Q$11,1)),"  ")</f>
        <v>0</v>
      </c>
      <c r="J4" s="177">
        <f>IF(J$2="",INDEX(event_lookup!$B$11:$Q$19,MATCH($B$2,event_lookup!$A$11:$A$19,0),MATCH(J$1,event_lookup!$B$11:$Q$11,1)),"  ")</f>
        <v>0</v>
      </c>
      <c r="K4" s="177">
        <f>IF(K$2="",INDEX(event_lookup!$B$11:$Q$19,MATCH($B$2,event_lookup!$A$11:$A$19,0),MATCH(K$1,event_lookup!$B$11:$Q$11,1)),"  ")</f>
        <v>0</v>
      </c>
      <c r="L4" s="177">
        <f>IF(L$2="",INDEX(event_lookup!$B$11:$Q$19,MATCH($B$2,event_lookup!$A$11:$A$19,0),MATCH(L$1,event_lookup!$B$11:$Q$11,1)),"  ")</f>
        <v>0</v>
      </c>
      <c r="M4" s="177">
        <f>IF(M$2="",INDEX(event_lookup!$B$11:$Q$19,MATCH($B$2,event_lookup!$A$11:$A$19,0),MATCH(M$1,event_lookup!$B$11:$Q$11,1)),"  ")</f>
        <v>0</v>
      </c>
      <c r="N4" s="177">
        <f>IF(N$2="",INDEX(event_lookup!$B$11:$Q$19,MATCH($B$2,event_lookup!$A$11:$A$19,0),MATCH(N$1,event_lookup!$B$11:$Q$11,1)),"  ")</f>
        <v>0</v>
      </c>
      <c r="O4" s="177">
        <f>IF(O$2="",INDEX(event_lookup!$B$11:$Q$19,MATCH($B$2,event_lookup!$A$11:$A$19,0),MATCH(O$1,event_lookup!$B$11:$Q$11,1)),"  ")</f>
        <v>0</v>
      </c>
      <c r="P4" s="177">
        <f>IF(P$2="",INDEX(event_lookup!$B$11:$Q$19,MATCH($B$2,event_lookup!$A$11:$A$19,0),MATCH(P$1,event_lookup!$B$11:$Q$11,1)),"  ")</f>
        <v>0</v>
      </c>
      <c r="Q4" s="177">
        <f>IF(Q$2="",INDEX(event_lookup!$B$11:$Q$19,MATCH($B$2,event_lookup!$A$11:$A$19,0),MATCH(Q$1,event_lookup!$B$11:$Q$11,1)),"  ")</f>
        <v>0</v>
      </c>
      <c r="R4" s="177">
        <f>IF(R$2="",INDEX(event_lookup!$B$11:$Q$19,MATCH($B$2,event_lookup!$A$11:$A$19,0),MATCH(R$1,event_lookup!$B$11:$Q$11,1)),"  ")</f>
        <v>0</v>
      </c>
      <c r="S4" s="177">
        <f>IF(S$2="",INDEX(event_lookup!$B$11:$Q$19,MATCH($B$2,event_lookup!$A$11:$A$19,0),MATCH(S$1,event_lookup!$B$11:$Q$11,1)),"  ")</f>
        <v>0</v>
      </c>
      <c r="T4" s="177">
        <f>IF(T$2="",INDEX(event_lookup!$B$11:$Q$19,MATCH($B$2,event_lookup!$A$11:$A$19,0),MATCH(T$1,event_lookup!$B$11:$Q$11,1)),"  ")</f>
        <v>0</v>
      </c>
    </row>
    <row r="5" spans="1:20" ht="40" hidden="1" customHeight="1">
      <c r="A5" s="178"/>
      <c r="B5" s="178"/>
      <c r="C5" s="47"/>
      <c r="D5" s="274" t="str">
        <f>"ML_" &amp; FLOOR($B$2,1) &amp; INDEX(event_lookup!B2:E9, MATCH($B$2,event_lookup!A2:A9,0), 2)</f>
        <v>ML_2019!$X$90:$DY$155</v>
      </c>
      <c r="E5" s="177"/>
      <c r="F5" s="177"/>
      <c r="G5" s="177"/>
      <c r="H5" s="177"/>
      <c r="I5" s="177"/>
      <c r="J5" s="177"/>
      <c r="K5" s="177"/>
      <c r="L5" s="177"/>
      <c r="M5" s="177"/>
      <c r="N5" s="177"/>
      <c r="O5" s="177"/>
      <c r="P5" s="177"/>
      <c r="Q5" s="177"/>
      <c r="R5" s="177"/>
      <c r="S5" s="177"/>
      <c r="T5" s="177"/>
    </row>
    <row r="6" spans="1:20" ht="40" hidden="1" customHeight="1">
      <c r="A6" s="178"/>
      <c r="B6" s="178"/>
      <c r="C6" s="47"/>
      <c r="D6" s="274" t="str">
        <f>"ML_" &amp; FLOOR($B$2,1) &amp; "!" &amp; INDEX(event_lookup!B2:E9, MATCH($B$2,event_lookup!A2:A9,0), 4)</f>
        <v>ML_2019!$A90:$A155</v>
      </c>
      <c r="E6" s="177"/>
      <c r="F6" s="177"/>
      <c r="G6" s="177"/>
      <c r="H6" s="177"/>
      <c r="I6" s="177"/>
      <c r="J6" s="177"/>
      <c r="K6" s="177"/>
      <c r="L6" s="177"/>
      <c r="M6" s="177"/>
      <c r="N6" s="177"/>
      <c r="O6" s="177"/>
      <c r="P6" s="177"/>
      <c r="Q6" s="177"/>
      <c r="R6" s="177"/>
      <c r="S6" s="177"/>
      <c r="T6" s="177"/>
    </row>
    <row r="7" spans="1:20" ht="40" hidden="1" customHeight="1">
      <c r="A7" s="178"/>
      <c r="B7" s="178"/>
      <c r="C7" s="47"/>
      <c r="D7" s="274" t="str">
        <f>"ML_" &amp; FLOOR($B$2,1) &amp; INDEX(event_lookup!B2:E9, MATCH($B$2,event_lookup!A2:A9,0), 3)</f>
        <v>ML_2019!$X$1:$DY$1</v>
      </c>
      <c r="E7" s="177"/>
      <c r="F7" s="177"/>
      <c r="G7" s="177"/>
      <c r="H7" s="177"/>
      <c r="I7" s="177"/>
      <c r="J7" s="177"/>
      <c r="K7" s="177"/>
      <c r="L7" s="177"/>
      <c r="M7" s="177"/>
      <c r="N7" s="177"/>
      <c r="O7" s="177"/>
      <c r="P7" s="177"/>
      <c r="Q7" s="177"/>
      <c r="R7" s="177"/>
      <c r="S7" s="177"/>
      <c r="T7" s="177"/>
    </row>
    <row r="8" spans="1:20" ht="40" hidden="1" customHeight="1">
      <c r="A8" s="178"/>
      <c r="B8" s="178"/>
      <c r="C8" s="47"/>
      <c r="D8" s="274" t="str">
        <f ca="1">"ML_" &amp; FLOOR($B$2,1) &amp; "!$B" &amp; MATCH($B$4,INDIRECT($D$6),0)+SUBSTITUTE(MID(D6,11,2), ":", "",1) &amp;":$B" &amp; MATCH($B$4,INDIRECT($D$6),0)+SUBSTITUTE(MID(D6,11,2), ":", "",1)+5</f>
        <v>ML_2019!$B143:$B148</v>
      </c>
      <c r="E8" s="177"/>
      <c r="F8" s="177"/>
      <c r="G8" s="177"/>
      <c r="H8" s="177"/>
      <c r="I8" s="177"/>
      <c r="J8" s="177"/>
      <c r="K8" s="177"/>
      <c r="L8" s="177"/>
      <c r="M8" s="177"/>
      <c r="N8" s="177"/>
      <c r="O8" s="177"/>
      <c r="P8" s="177"/>
      <c r="Q8" s="177"/>
      <c r="R8" s="177"/>
      <c r="S8" s="177"/>
      <c r="T8" s="177"/>
    </row>
    <row r="9" spans="1:20">
      <c r="C9" s="193" t="str">
        <f ca="1">INDEX(INDIRECT($D$6), MATCH($B$4,INDIRECT($D$6),0) +MATCH(1,INDIRECT($D$8),0),1)</f>
        <v>STINGER</v>
      </c>
      <c r="E9" s="139">
        <f ca="1">IFERROR(INDEX(INDIRECT($D$5),
MATCH($C9,INDIRECT($D$6),0), MATCH("*" &amp; E$4 &amp; "*",INDIRECT($D$7),0)), 0)</f>
        <v>0</v>
      </c>
      <c r="F9" s="139">
        <f t="shared" ref="F9:T12" ca="1" si="0">IFERROR(INDEX(INDIRECT($D$5),
MATCH($C9,INDIRECT($D$6),0), MATCH("*" &amp; F$4 &amp; "*",INDIRECT($D$7),0)), 0)</f>
        <v>0</v>
      </c>
      <c r="G9" s="139" t="str">
        <f t="shared" ca="1" si="0"/>
        <v>#6</v>
      </c>
      <c r="H9" s="139">
        <f t="shared" ca="1" si="0"/>
        <v>0</v>
      </c>
      <c r="I9" s="139">
        <f t="shared" ca="1" si="0"/>
        <v>0</v>
      </c>
      <c r="J9" s="139">
        <f t="shared" ca="1" si="0"/>
        <v>0</v>
      </c>
      <c r="K9" s="139">
        <f t="shared" ca="1" si="0"/>
        <v>0</v>
      </c>
      <c r="L9" s="139">
        <f t="shared" ca="1" si="0"/>
        <v>0</v>
      </c>
      <c r="M9" s="139">
        <f t="shared" ca="1" si="0"/>
        <v>0</v>
      </c>
      <c r="N9" s="139">
        <f t="shared" ca="1" si="0"/>
        <v>0</v>
      </c>
      <c r="O9" s="139">
        <f t="shared" ca="1" si="0"/>
        <v>0</v>
      </c>
      <c r="P9" s="139">
        <f t="shared" ca="1" si="0"/>
        <v>0</v>
      </c>
      <c r="Q9" s="139">
        <f t="shared" ca="1" si="0"/>
        <v>0</v>
      </c>
      <c r="R9" s="139">
        <f t="shared" ca="1" si="0"/>
        <v>0</v>
      </c>
      <c r="S9" s="139">
        <f t="shared" ca="1" si="0"/>
        <v>0</v>
      </c>
      <c r="T9" s="139">
        <f t="shared" ca="1" si="0"/>
        <v>0</v>
      </c>
    </row>
    <row r="10" spans="1:20">
      <c r="C10" s="193" t="str">
        <f ca="1">INDEX(INDIRECT($D$6), MATCH($B$4,INDIRECT($D$6),0) +MATCH(2,INDIRECT($D$8),0),1)</f>
        <v>WASP</v>
      </c>
      <c r="E10" s="139">
        <f t="shared" ref="E10:E12" ca="1" si="1">IFERROR(INDEX(INDIRECT($D$5),
MATCH($C10,INDIRECT($D$6),0), MATCH("*" &amp; E$4 &amp; "*",INDIRECT($D$7),0)), 0)</f>
        <v>0</v>
      </c>
      <c r="F10" s="139">
        <f t="shared" ca="1" si="0"/>
        <v>0</v>
      </c>
      <c r="G10" s="139">
        <f t="shared" ca="1" si="0"/>
        <v>0</v>
      </c>
      <c r="H10" s="139">
        <f t="shared" ca="1" si="0"/>
        <v>0</v>
      </c>
      <c r="I10" s="139">
        <f t="shared" ca="1" si="0"/>
        <v>0</v>
      </c>
      <c r="J10" s="139">
        <f t="shared" ca="1" si="0"/>
        <v>0</v>
      </c>
      <c r="K10" s="139">
        <f t="shared" ca="1" si="0"/>
        <v>0</v>
      </c>
      <c r="L10" s="139">
        <f t="shared" ca="1" si="0"/>
        <v>0</v>
      </c>
      <c r="M10" s="139">
        <f t="shared" ca="1" si="0"/>
        <v>0</v>
      </c>
      <c r="N10" s="139">
        <f t="shared" ca="1" si="0"/>
        <v>0</v>
      </c>
      <c r="O10" s="139">
        <f t="shared" ca="1" si="0"/>
        <v>0</v>
      </c>
      <c r="P10" s="139">
        <f t="shared" ca="1" si="0"/>
        <v>0</v>
      </c>
      <c r="Q10" s="139">
        <f t="shared" ca="1" si="0"/>
        <v>0</v>
      </c>
      <c r="R10" s="139">
        <f t="shared" ca="1" si="0"/>
        <v>0</v>
      </c>
      <c r="S10" s="139">
        <f t="shared" ca="1" si="0"/>
        <v>0</v>
      </c>
      <c r="T10" s="139">
        <f t="shared" ca="1" si="0"/>
        <v>0</v>
      </c>
    </row>
    <row r="11" spans="1:20">
      <c r="C11" s="193" t="str">
        <f ca="1">INDEX(INDIRECT($D$6), MATCH($B$4,INDIRECT($D$6),0) +MATCH(3,INDIRECT($D$8),0),1)</f>
        <v>VESPA</v>
      </c>
      <c r="E11" s="139" t="str">
        <f t="shared" ca="1" si="1"/>
        <v>#2</v>
      </c>
      <c r="F11" s="139">
        <f t="shared" ca="1" si="0"/>
        <v>0</v>
      </c>
      <c r="G11" s="139">
        <f t="shared" ca="1" si="0"/>
        <v>0</v>
      </c>
      <c r="H11" s="139">
        <f t="shared" ca="1" si="0"/>
        <v>0</v>
      </c>
      <c r="I11" s="139">
        <f t="shared" ca="1" si="0"/>
        <v>0</v>
      </c>
      <c r="J11" s="139">
        <f t="shared" ca="1" si="0"/>
        <v>0</v>
      </c>
      <c r="K11" s="139">
        <f t="shared" ca="1" si="0"/>
        <v>0</v>
      </c>
      <c r="L11" s="139">
        <f t="shared" ca="1" si="0"/>
        <v>0</v>
      </c>
      <c r="M11" s="139">
        <f t="shared" ca="1" si="0"/>
        <v>0</v>
      </c>
      <c r="N11" s="139">
        <f t="shared" ca="1" si="0"/>
        <v>0</v>
      </c>
      <c r="O11" s="139">
        <f t="shared" ca="1" si="0"/>
        <v>0</v>
      </c>
      <c r="P11" s="139">
        <f t="shared" ca="1" si="0"/>
        <v>0</v>
      </c>
      <c r="Q11" s="139">
        <f t="shared" ca="1" si="0"/>
        <v>0</v>
      </c>
      <c r="R11" s="139">
        <f t="shared" ca="1" si="0"/>
        <v>0</v>
      </c>
      <c r="S11" s="139">
        <f t="shared" ca="1" si="0"/>
        <v>0</v>
      </c>
      <c r="T11" s="139">
        <f t="shared" ca="1" si="0"/>
        <v>0</v>
      </c>
    </row>
    <row r="12" spans="1:20">
      <c r="C12" s="193" t="str">
        <f ca="1">INDEX(INDIRECT($D$6), MATCH($B$4,INDIRECT($D$6),0) +MATCH(4,INDIRECT($D$8),0),1)</f>
        <v>HIVE</v>
      </c>
      <c r="E12" s="139">
        <f t="shared" ca="1" si="1"/>
        <v>0</v>
      </c>
      <c r="F12" s="139">
        <f t="shared" ca="1" si="0"/>
        <v>0</v>
      </c>
      <c r="G12" s="139">
        <f t="shared" ca="1" si="0"/>
        <v>0</v>
      </c>
      <c r="H12" s="139">
        <f t="shared" ca="1" si="0"/>
        <v>0</v>
      </c>
      <c r="I12" s="139">
        <f t="shared" ca="1" si="0"/>
        <v>0</v>
      </c>
      <c r="J12" s="139">
        <f t="shared" ca="1" si="0"/>
        <v>0</v>
      </c>
      <c r="K12" s="139">
        <f t="shared" ca="1" si="0"/>
        <v>0</v>
      </c>
      <c r="L12" s="139">
        <f t="shared" ca="1" si="0"/>
        <v>0</v>
      </c>
      <c r="M12" s="139">
        <f t="shared" ca="1" si="0"/>
        <v>0</v>
      </c>
      <c r="N12" s="139">
        <f t="shared" ca="1" si="0"/>
        <v>0</v>
      </c>
      <c r="O12" s="139">
        <f t="shared" ca="1" si="0"/>
        <v>0</v>
      </c>
      <c r="P12" s="139">
        <f t="shared" ca="1" si="0"/>
        <v>0</v>
      </c>
      <c r="Q12" s="139">
        <f t="shared" ca="1" si="0"/>
        <v>0</v>
      </c>
      <c r="R12" s="139">
        <f t="shared" ca="1" si="0"/>
        <v>0</v>
      </c>
      <c r="S12" s="139">
        <f t="shared" ca="1" si="0"/>
        <v>0</v>
      </c>
      <c r="T12" s="139">
        <f t="shared" ca="1" si="0"/>
        <v>0</v>
      </c>
    </row>
    <row r="13" spans="1:20">
      <c r="C13" s="193" t="str">
        <f ca="1">IFERROR(INDEX(INDIRECT($D$6), MATCH($B$4,INDIRECT($D$6),0) +MATCH(5,INDIRECT($D$8),0),1),"")</f>
        <v/>
      </c>
      <c r="D13" s="194">
        <f ca="1">IFERROR(MATCH($C13,team_settings!$A$2:$A$33,0),0)</f>
        <v>0</v>
      </c>
      <c r="E13" s="139">
        <f ca="1">IF($C13&lt;&gt;"",IFERROR(INDEX(INDIRECT($D$5),
MATCH($C13,INDIRECT($D$6),0),MATCH("*"&amp;E$4&amp;"*",INDIRECT($D$7),0)),0),0)</f>
        <v>0</v>
      </c>
      <c r="F13" s="139">
        <f t="shared" ref="F13:T13" ca="1" si="2">IF($C13&lt;&gt;"",IFERROR(INDEX(INDIRECT($D$5),
MATCH($C13,INDIRECT($D$6),0),MATCH("*"&amp;F$4&amp;"*",INDIRECT($D$7),0)),0),0)</f>
        <v>0</v>
      </c>
      <c r="G13" s="139">
        <f t="shared" ca="1" si="2"/>
        <v>0</v>
      </c>
      <c r="H13" s="139">
        <f t="shared" ca="1" si="2"/>
        <v>0</v>
      </c>
      <c r="I13" s="139">
        <f t="shared" ca="1" si="2"/>
        <v>0</v>
      </c>
      <c r="J13" s="139">
        <f t="shared" ca="1" si="2"/>
        <v>0</v>
      </c>
      <c r="K13" s="139">
        <f t="shared" ca="1" si="2"/>
        <v>0</v>
      </c>
      <c r="L13" s="139">
        <f t="shared" ca="1" si="2"/>
        <v>0</v>
      </c>
      <c r="M13" s="139">
        <f t="shared" ca="1" si="2"/>
        <v>0</v>
      </c>
      <c r="N13" s="139">
        <f t="shared" ca="1" si="2"/>
        <v>0</v>
      </c>
      <c r="O13" s="139">
        <f t="shared" ca="1" si="2"/>
        <v>0</v>
      </c>
      <c r="P13" s="139">
        <f t="shared" ca="1" si="2"/>
        <v>0</v>
      </c>
      <c r="Q13" s="139">
        <f t="shared" ca="1" si="2"/>
        <v>0</v>
      </c>
      <c r="R13" s="139">
        <f t="shared" ca="1" si="2"/>
        <v>0</v>
      </c>
      <c r="S13" s="139">
        <f t="shared" ca="1" si="2"/>
        <v>0</v>
      </c>
      <c r="T13" s="139">
        <f t="shared" ca="1" si="2"/>
        <v>0</v>
      </c>
    </row>
    <row r="14" spans="1:20">
      <c r="E14" s="139"/>
      <c r="F14" s="139"/>
      <c r="G14" s="139"/>
      <c r="H14" s="139"/>
      <c r="I14" s="139"/>
      <c r="J14" s="139"/>
      <c r="K14" s="139"/>
      <c r="L14" s="139"/>
      <c r="M14" s="139"/>
      <c r="N14" s="139"/>
      <c r="O14" s="139"/>
      <c r="P14" s="139"/>
      <c r="Q14" s="139"/>
      <c r="R14" s="139"/>
      <c r="S14" s="139"/>
      <c r="T14" s="139"/>
    </row>
    <row r="15" spans="1:20" hidden="1">
      <c r="D15" s="167" t="s">
        <v>266</v>
      </c>
    </row>
    <row r="16" spans="1:20" hidden="1">
      <c r="D16" s="167" t="s">
        <v>266</v>
      </c>
    </row>
    <row r="17" spans="1:20" hidden="1">
      <c r="D17" s="167" t="s">
        <v>266</v>
      </c>
      <c r="E17" s="138">
        <f>IF(E$2="",INDEX(event_lookup!$B$22:$Q$29,MATCH(players_lookup!$B$2,event_lookup!$A$22:$A$29,0),MATCH(players_lookup!E$1,event_lookup!$B$11:$Q$11,1)),"  ")</f>
        <v>2</v>
      </c>
      <c r="F17" s="138">
        <f>IF(F$2="",INDEX(event_lookup!$B$22:$Q$29,MATCH(players_lookup!$B$2,event_lookup!$A$22:$A$29,0),MATCH(players_lookup!F$1,event_lookup!$B$11:$Q$11,1)),"  ")</f>
        <v>8</v>
      </c>
      <c r="G17" s="138">
        <f>IF(G$2="",INDEX(event_lookup!$B$22:$Q$29,MATCH(players_lookup!$B$2,event_lookup!$A$22:$A$29,0),MATCH(players_lookup!G$1,event_lookup!$B$11:$Q$11,1)),"  ")</f>
        <v>4</v>
      </c>
      <c r="H17" s="138">
        <f>IF(H$2="",INDEX(event_lookup!$B$22:$Q$29,MATCH(players_lookup!$B$2,event_lookup!$A$22:$A$29,0),MATCH(players_lookup!H$1,event_lookup!$B$11:$Q$11,1)),"  ")</f>
        <v>5</v>
      </c>
      <c r="I17" s="138">
        <f>IF(I$2="",INDEX(event_lookup!$B$22:$Q$29,MATCH(players_lookup!$B$2,event_lookup!$A$22:$A$29,0),MATCH(players_lookup!I$1,event_lookup!$B$11:$Q$11,1)),"  ")</f>
        <v>0</v>
      </c>
      <c r="J17" s="138">
        <f>IF(J$2="",INDEX(event_lookup!$B$22:$Q$29,MATCH(players_lookup!$B$2,event_lookup!$A$22:$A$29,0),MATCH(players_lookup!J$1,event_lookup!$B$11:$Q$11,1)),"  ")</f>
        <v>0</v>
      </c>
      <c r="K17" s="138">
        <f>IF(K$2="",INDEX(event_lookup!$B$22:$Q$29,MATCH(players_lookup!$B$2,event_lookup!$A$22:$A$29,0),MATCH(players_lookup!K$1,event_lookup!$B$11:$Q$11,1)),"  ")</f>
        <v>0</v>
      </c>
      <c r="L17" s="138">
        <f>IF(L$2="",INDEX(event_lookup!$B$22:$Q$29,MATCH(players_lookup!$B$2,event_lookup!$A$22:$A$29,0),MATCH(players_lookup!L$1,event_lookup!$B$11:$Q$11,1)),"  ")</f>
        <v>0</v>
      </c>
      <c r="M17" s="138">
        <f>IF(M$2="",INDEX(event_lookup!$B$22:$Q$29,MATCH(players_lookup!$B$2,event_lookup!$A$22:$A$29,0),MATCH(players_lookup!M$1,event_lookup!$B$11:$Q$11,1)),"  ")</f>
        <v>0</v>
      </c>
      <c r="N17" s="138">
        <f>IF(N$2="",INDEX(event_lookup!$B$22:$Q$29,MATCH(players_lookup!$B$2,event_lookup!$A$22:$A$29,0),MATCH(players_lookup!N$1,event_lookup!$B$11:$Q$11,1)),"  ")</f>
        <v>0</v>
      </c>
      <c r="O17" s="138">
        <f>IF(O$2="",INDEX(event_lookup!$B$22:$Q$29,MATCH(players_lookup!$B$2,event_lookup!$A$22:$A$29,0),MATCH(players_lookup!O$1,event_lookup!$B$11:$Q$11,1)),"  ")</f>
        <v>0</v>
      </c>
      <c r="P17" s="138">
        <f>IF(P$2="",INDEX(event_lookup!$B$22:$Q$29,MATCH(players_lookup!$B$2,event_lookup!$A$22:$A$29,0),MATCH(players_lookup!P$1,event_lookup!$B$11:$Q$11,1)),"  ")</f>
        <v>0</v>
      </c>
      <c r="Q17" s="138">
        <f>IF(Q$2="",INDEX(event_lookup!$B$22:$Q$29,MATCH(players_lookup!$B$2,event_lookup!$A$22:$A$29,0),MATCH(players_lookup!Q$1,event_lookup!$B$11:$Q$11,1)),"  ")</f>
        <v>0</v>
      </c>
      <c r="R17" s="138">
        <f>IF(R$2="",INDEX(event_lookup!$B$22:$Q$29,MATCH(players_lookup!$B$2,event_lookup!$A$22:$A$29,0),MATCH(players_lookup!R$1,event_lookup!$B$11:$Q$11,1)),"  ")</f>
        <v>0</v>
      </c>
      <c r="S17" s="138">
        <f>IF(S$2="",INDEX(event_lookup!$B$22:$Q$29,MATCH(players_lookup!$B$2,event_lookup!$A$22:$A$29,0),MATCH(players_lookup!S$1,event_lookup!$B$11:$Q$11,1)),"  ")</f>
        <v>0</v>
      </c>
      <c r="T17" s="138">
        <f>IF(T$2="",INDEX(event_lookup!$B$22:$Q$29,MATCH(players_lookup!$B$2,event_lookup!$A$22:$A$29,0),MATCH(players_lookup!T$1,event_lookup!$B$11:$Q$11,1)),"  ")</f>
        <v>0</v>
      </c>
    </row>
    <row r="18" spans="1:20">
      <c r="A18" s="76" t="s">
        <v>265</v>
      </c>
      <c r="B18" s="169" t="s">
        <v>256</v>
      </c>
    </row>
    <row r="19" spans="1:20">
      <c r="B19" s="355">
        <f ca="1">SUM($E19:$T19) + COUNTIF($E9:$T9, "#1")*0.01 + COUNTIF($E9:$T9, "#2")*0.0001 + COUNTIF($E9:$T9, "#3")*0.000001</f>
        <v>9</v>
      </c>
      <c r="C19" s="193" t="str">
        <f ca="1">INDEX(INDIRECT($D$6), MATCH($B$4,INDIRECT($D$6),0) +MATCH(1,INDIRECT($D$8),0),1)</f>
        <v>STINGER</v>
      </c>
      <c r="E19" s="348">
        <f ca="1">IFERROR(INDEX(INDIRECT($D$5),
MATCH($C19,INDIRECT($D$6),0), MATCH("*" &amp; E$4 &amp; "*",INDIRECT($D$7),0)+E$17)
/INDEX(event_lookup!$B$42:$Q$49,MATCH($B$2,event_lookup!$A$42:$A$49,0),MATCH(E$1,event_lookup!$B$11:$Q$11,1)), 0)</f>
        <v>0</v>
      </c>
      <c r="F19" s="348">
        <f ca="1">IFERROR(INDEX(INDIRECT($D$5),
MATCH($C19,INDIRECT($D$6),0), MATCH("*" &amp; F$4 &amp; "*",INDIRECT($D$7),0)+F$17)
/INDEX(event_lookup!$B$42:$Q$49,MATCH($B$2,event_lookup!$A$42:$A$49,0),MATCH(F$1,event_lookup!$B$11:$Q$11,1)), 0)</f>
        <v>3</v>
      </c>
      <c r="G19" s="348">
        <f ca="1">IFERROR(INDEX(INDIRECT($D$5),
MATCH($C19,INDIRECT($D$6),0), MATCH("*" &amp; G$4 &amp; "*",INDIRECT($D$7),0)+G$17)
/INDEX(event_lookup!$B$42:$Q$49,MATCH($B$2,event_lookup!$A$42:$A$49,0),MATCH(G$1,event_lookup!$B$11:$Q$11,1)), 0)</f>
        <v>6</v>
      </c>
      <c r="H19" s="348">
        <f ca="1">IFERROR(INDEX(INDIRECT($D$5),
MATCH($C19,INDIRECT($D$6),0), MATCH("*" &amp; H$4 &amp; "*",INDIRECT($D$7),0)+H$17)
/INDEX(event_lookup!$B$42:$Q$49,MATCH($B$2,event_lookup!$A$42:$A$49,0),MATCH(H$1,event_lookup!$B$11:$Q$11,1)), 0)</f>
        <v>0</v>
      </c>
      <c r="I19" s="348">
        <f ca="1">IFERROR(INDEX(INDIRECT($D$5),
MATCH($C19,INDIRECT($D$6),0), MATCH("*" &amp; I$4 &amp; "*",INDIRECT($D$7),0)+I$17)
/INDEX(event_lookup!$B$42:$Q$49,MATCH($B$2,event_lookup!$A$42:$A$49,0),MATCH(I$1,event_lookup!$B$11:$Q$11,1)), 0)</f>
        <v>0</v>
      </c>
      <c r="J19" s="348">
        <f ca="1">IFERROR(INDEX(INDIRECT($D$5),
MATCH($C19,INDIRECT($D$6),0), MATCH("*" &amp; J$4 &amp; "*",INDIRECT($D$7),0)+J$17)
/INDEX(event_lookup!$B$42:$Q$49,MATCH($B$2,event_lookup!$A$42:$A$49,0),MATCH(J$1,event_lookup!$B$11:$Q$11,1)), 0)</f>
        <v>0</v>
      </c>
      <c r="K19" s="348">
        <f ca="1">IFERROR(INDEX(INDIRECT($D$5),
MATCH($C19,INDIRECT($D$6),0), MATCH("*" &amp; K$4 &amp; "*",INDIRECT($D$7),0)+K$17)
/INDEX(event_lookup!$B$42:$Q$49,MATCH($B$2,event_lookup!$A$42:$A$49,0),MATCH(K$1,event_lookup!$B$11:$Q$11,1)), 0)</f>
        <v>0</v>
      </c>
      <c r="L19" s="348">
        <f ca="1">IFERROR(INDEX(INDIRECT($D$5),
MATCH($C19,INDIRECT($D$6),0), MATCH("*" &amp; L$4 &amp; "*",INDIRECT($D$7),0)+L$17)
/INDEX(event_lookup!$B$42:$Q$49,MATCH($B$2,event_lookup!$A$42:$A$49,0),MATCH(L$1,event_lookup!$B$11:$Q$11,1)), 0)</f>
        <v>0</v>
      </c>
      <c r="M19" s="348">
        <f ca="1">IFERROR(INDEX(INDIRECT($D$5),
MATCH($C19,INDIRECT($D$6),0), MATCH("*" &amp; M$4 &amp; "*",INDIRECT($D$7),0)+M$17)
/INDEX(event_lookup!$B$42:$Q$49,MATCH($B$2,event_lookup!$A$42:$A$49,0),MATCH(M$1,event_lookup!$B$11:$Q$11,1)), 0)</f>
        <v>0</v>
      </c>
      <c r="N19" s="348">
        <f ca="1">IFERROR(INDEX(INDIRECT($D$5),
MATCH($C19,INDIRECT($D$6),0), MATCH("*" &amp; N$4 &amp; "*",INDIRECT($D$7),0)+N$17)
/INDEX(event_lookup!$B$42:$Q$49,MATCH($B$2,event_lookup!$A$42:$A$49,0),MATCH(N$1,event_lookup!$B$11:$Q$11,1)), 0)</f>
        <v>0</v>
      </c>
      <c r="O19" s="348">
        <f ca="1">IFERROR(INDEX(INDIRECT($D$5),
MATCH($C19,INDIRECT($D$6),0), MATCH("*" &amp; O$4 &amp; "*",INDIRECT($D$7),0)+O$17)
/INDEX(event_lookup!$B$42:$Q$49,MATCH($B$2,event_lookup!$A$42:$A$49,0),MATCH(O$1,event_lookup!$B$11:$Q$11,1)), 0)</f>
        <v>0</v>
      </c>
      <c r="P19" s="348">
        <f ca="1">IFERROR(INDEX(INDIRECT($D$5),
MATCH($C19,INDIRECT($D$6),0), MATCH("*" &amp; P$4 &amp; "*",INDIRECT($D$7),0)+P$17)
/INDEX(event_lookup!$B$42:$Q$49,MATCH($B$2,event_lookup!$A$42:$A$49,0),MATCH(P$1,event_lookup!$B$11:$Q$11,1)), 0)</f>
        <v>0</v>
      </c>
      <c r="Q19" s="348">
        <f ca="1">IFERROR(INDEX(INDIRECT($D$5),
MATCH($C19,INDIRECT($D$6),0), MATCH("*" &amp; Q$4 &amp; "*",INDIRECT($D$7),0)+Q$17)
/INDEX(event_lookup!$B$42:$Q$49,MATCH($B$2,event_lookup!$A$42:$A$49,0),MATCH(Q$1,event_lookup!$B$11:$Q$11,1)), 0)</f>
        <v>0</v>
      </c>
      <c r="R19" s="348">
        <f ca="1">IFERROR(INDEX(INDIRECT($D$5),
MATCH($C19,INDIRECT($D$6),0), MATCH("*" &amp; R$4 &amp; "*",INDIRECT($D$7),0)+R$17)
/INDEX(event_lookup!$B$42:$Q$49,MATCH($B$2,event_lookup!$A$42:$A$49,0),MATCH(R$1,event_lookup!$B$11:$Q$11,1)), 0)</f>
        <v>0</v>
      </c>
      <c r="S19" s="348">
        <f ca="1">IFERROR(INDEX(INDIRECT($D$5),
MATCH($C19,INDIRECT($D$6),0), MATCH("*" &amp; S$4 &amp; "*",INDIRECT($D$7),0)+S$17)
/INDEX(event_lookup!$B$42:$Q$49,MATCH($B$2,event_lookup!$A$42:$A$49,0),MATCH(S$1,event_lookup!$B$11:$Q$11,1)), 0)</f>
        <v>0</v>
      </c>
      <c r="T19" s="348">
        <f ca="1">IFERROR(INDEX(INDIRECT($D$5),
MATCH($C19,INDIRECT($D$6),0), MATCH("*" &amp; T$4 &amp; "*",INDIRECT($D$7),0)+T$17)
/INDEX(event_lookup!$B$42:$Q$49,MATCH($B$2,event_lookup!$A$42:$A$49,0),MATCH(T$1,event_lookup!$B$11:$Q$11,1)), 0)</f>
        <v>0</v>
      </c>
    </row>
    <row r="20" spans="1:20">
      <c r="B20" s="355">
        <f t="shared" ref="B20:B22" ca="1" si="3">SUM($E20:$T20) + COUNTIF($E10:$T10, "#1")*0.01 + COUNTIF($E10:$T10, "#2")*0.0001 + COUNTIF($E10:$T10, "#3")*0.000001</f>
        <v>3</v>
      </c>
      <c r="C20" s="193" t="str">
        <f ca="1">INDEX(INDIRECT($D$6), MATCH($B$4,INDIRECT($D$6),0) +MATCH(2,INDIRECT($D$8),0),1)</f>
        <v>WASP</v>
      </c>
      <c r="E20" s="348">
        <f ca="1">IFERROR(INDEX(INDIRECT($D$5),
MATCH($C20,INDIRECT($D$6),0), MATCH("*" &amp; E$4 &amp; "*",INDIRECT($D$7),0)+E$17)
/INDEX(event_lookup!$B$42:$Q$49,MATCH($B$2,event_lookup!$A$42:$A$49,0),MATCH(E$1,event_lookup!$B$11:$Q$11,1)), 0)</f>
        <v>0</v>
      </c>
      <c r="F20" s="348">
        <f ca="1">IFERROR(INDEX(INDIRECT($D$5),
MATCH($C20,INDIRECT($D$6),0), MATCH("*" &amp; F$4 &amp; "*",INDIRECT($D$7),0)+F$17)
/INDEX(event_lookup!$B$42:$Q$49,MATCH($B$2,event_lookup!$A$42:$A$49,0),MATCH(F$1,event_lookup!$B$11:$Q$11,1)), 0)</f>
        <v>3</v>
      </c>
      <c r="G20" s="348">
        <f ca="1">IFERROR(INDEX(INDIRECT($D$5),
MATCH($C20,INDIRECT($D$6),0), MATCH("*" &amp; G$4 &amp; "*",INDIRECT($D$7),0)+G$17)
/INDEX(event_lookup!$B$42:$Q$49,MATCH($B$2,event_lookup!$A$42:$A$49,0),MATCH(G$1,event_lookup!$B$11:$Q$11,1)), 0)</f>
        <v>0</v>
      </c>
      <c r="H20" s="348">
        <f ca="1">IFERROR(INDEX(INDIRECT($D$5),
MATCH($C20,INDIRECT($D$6),0), MATCH("*" &amp; H$4 &amp; "*",INDIRECT($D$7),0)+H$17)
/INDEX(event_lookup!$B$42:$Q$49,MATCH($B$2,event_lookup!$A$42:$A$49,0),MATCH(H$1,event_lookup!$B$11:$Q$11,1)), 0)</f>
        <v>0</v>
      </c>
      <c r="I20" s="348">
        <f ca="1">IFERROR(INDEX(INDIRECT($D$5),
MATCH($C20,INDIRECT($D$6),0), MATCH("*" &amp; I$4 &amp; "*",INDIRECT($D$7),0)+I$17)
/INDEX(event_lookup!$B$42:$Q$49,MATCH($B$2,event_lookup!$A$42:$A$49,0),MATCH(I$1,event_lookup!$B$11:$Q$11,1)), 0)</f>
        <v>0</v>
      </c>
      <c r="J20" s="348">
        <f ca="1">IFERROR(INDEX(INDIRECT($D$5),
MATCH($C20,INDIRECT($D$6),0), MATCH("*" &amp; J$4 &amp; "*",INDIRECT($D$7),0)+J$17)
/INDEX(event_lookup!$B$42:$Q$49,MATCH($B$2,event_lookup!$A$42:$A$49,0),MATCH(J$1,event_lookup!$B$11:$Q$11,1)), 0)</f>
        <v>0</v>
      </c>
      <c r="K20" s="348">
        <f ca="1">IFERROR(INDEX(INDIRECT($D$5),
MATCH($C20,INDIRECT($D$6),0), MATCH("*" &amp; K$4 &amp; "*",INDIRECT($D$7),0)+K$17)
/INDEX(event_lookup!$B$42:$Q$49,MATCH($B$2,event_lookup!$A$42:$A$49,0),MATCH(K$1,event_lookup!$B$11:$Q$11,1)), 0)</f>
        <v>0</v>
      </c>
      <c r="L20" s="348">
        <f ca="1">IFERROR(INDEX(INDIRECT($D$5),
MATCH($C20,INDIRECT($D$6),0), MATCH("*" &amp; L$4 &amp; "*",INDIRECT($D$7),0)+L$17)
/INDEX(event_lookup!$B$42:$Q$49,MATCH($B$2,event_lookup!$A$42:$A$49,0),MATCH(L$1,event_lookup!$B$11:$Q$11,1)), 0)</f>
        <v>0</v>
      </c>
      <c r="M20" s="348">
        <f ca="1">IFERROR(INDEX(INDIRECT($D$5),
MATCH($C20,INDIRECT($D$6),0), MATCH("*" &amp; M$4 &amp; "*",INDIRECT($D$7),0)+M$17)
/INDEX(event_lookup!$B$42:$Q$49,MATCH($B$2,event_lookup!$A$42:$A$49,0),MATCH(M$1,event_lookup!$B$11:$Q$11,1)), 0)</f>
        <v>0</v>
      </c>
      <c r="N20" s="348">
        <f ca="1">IFERROR(INDEX(INDIRECT($D$5),
MATCH($C20,INDIRECT($D$6),0), MATCH("*" &amp; N$4 &amp; "*",INDIRECT($D$7),0)+N$17)
/INDEX(event_lookup!$B$42:$Q$49,MATCH($B$2,event_lookup!$A$42:$A$49,0),MATCH(N$1,event_lookup!$B$11:$Q$11,1)), 0)</f>
        <v>0</v>
      </c>
      <c r="O20" s="348">
        <f ca="1">IFERROR(INDEX(INDIRECT($D$5),
MATCH($C20,INDIRECT($D$6),0), MATCH("*" &amp; O$4 &amp; "*",INDIRECT($D$7),0)+O$17)
/INDEX(event_lookup!$B$42:$Q$49,MATCH($B$2,event_lookup!$A$42:$A$49,0),MATCH(O$1,event_lookup!$B$11:$Q$11,1)), 0)</f>
        <v>0</v>
      </c>
      <c r="P20" s="348">
        <f ca="1">IFERROR(INDEX(INDIRECT($D$5),
MATCH($C20,INDIRECT($D$6),0), MATCH("*" &amp; P$4 &amp; "*",INDIRECT($D$7),0)+P$17)
/INDEX(event_lookup!$B$42:$Q$49,MATCH($B$2,event_lookup!$A$42:$A$49,0),MATCH(P$1,event_lookup!$B$11:$Q$11,1)), 0)</f>
        <v>0</v>
      </c>
      <c r="Q20" s="348">
        <f ca="1">IFERROR(INDEX(INDIRECT($D$5),
MATCH($C20,INDIRECT($D$6),0), MATCH("*" &amp; Q$4 &amp; "*",INDIRECT($D$7),0)+Q$17)
/INDEX(event_lookup!$B$42:$Q$49,MATCH($B$2,event_lookup!$A$42:$A$49,0),MATCH(Q$1,event_lookup!$B$11:$Q$11,1)), 0)</f>
        <v>0</v>
      </c>
      <c r="R20" s="348">
        <f ca="1">IFERROR(INDEX(INDIRECT($D$5),
MATCH($C20,INDIRECT($D$6),0), MATCH("*" &amp; R$4 &amp; "*",INDIRECT($D$7),0)+R$17)
/INDEX(event_lookup!$B$42:$Q$49,MATCH($B$2,event_lookup!$A$42:$A$49,0),MATCH(R$1,event_lookup!$B$11:$Q$11,1)), 0)</f>
        <v>0</v>
      </c>
      <c r="S20" s="348">
        <f ca="1">IFERROR(INDEX(INDIRECT($D$5),
MATCH($C20,INDIRECT($D$6),0), MATCH("*" &amp; S$4 &amp; "*",INDIRECT($D$7),0)+S$17)
/INDEX(event_lookup!$B$42:$Q$49,MATCH($B$2,event_lookup!$A$42:$A$49,0),MATCH(S$1,event_lookup!$B$11:$Q$11,1)), 0)</f>
        <v>0</v>
      </c>
      <c r="T20" s="348">
        <f ca="1">IFERROR(INDEX(INDIRECT($D$5),
MATCH($C20,INDIRECT($D$6),0), MATCH("*" &amp; T$4 &amp; "*",INDIRECT($D$7),0)+T$17)
/INDEX(event_lookup!$B$42:$Q$49,MATCH($B$2,event_lookup!$A$42:$A$49,0),MATCH(T$1,event_lookup!$B$11:$Q$11,1)), 0)</f>
        <v>0</v>
      </c>
    </row>
    <row r="21" spans="1:20">
      <c r="B21" s="355">
        <f t="shared" ca="1" si="3"/>
        <v>18.0001</v>
      </c>
      <c r="C21" s="193" t="str">
        <f ca="1">INDEX(INDIRECT($D$6), MATCH($B$4,INDIRECT($D$6),0) +MATCH(3,INDIRECT($D$8),0),1)</f>
        <v>VESPA</v>
      </c>
      <c r="E21" s="348">
        <f ca="1">IFERROR(INDEX(INDIRECT($D$5),
MATCH($C21,INDIRECT($D$6),0), MATCH("*" &amp; E$4 &amp; "*",INDIRECT($D$7),0)+E$17)
/INDEX(event_lookup!$B$42:$Q$49,MATCH($B$2,event_lookup!$A$42:$A$49,0),MATCH(E$1,event_lookup!$B$11:$Q$11,1)), 0)</f>
        <v>15</v>
      </c>
      <c r="F21" s="348">
        <f ca="1">IFERROR(INDEX(INDIRECT($D$5),
MATCH($C21,INDIRECT($D$6),0), MATCH("*" &amp; F$4 &amp; "*",INDIRECT($D$7),0)+F$17)
/INDEX(event_lookup!$B$42:$Q$49,MATCH($B$2,event_lookup!$A$42:$A$49,0),MATCH(F$1,event_lookup!$B$11:$Q$11,1)), 0)</f>
        <v>3</v>
      </c>
      <c r="G21" s="348">
        <f ca="1">IFERROR(INDEX(INDIRECT($D$5),
MATCH($C21,INDIRECT($D$6),0), MATCH("*" &amp; G$4 &amp; "*",INDIRECT($D$7),0)+G$17)
/INDEX(event_lookup!$B$42:$Q$49,MATCH($B$2,event_lookup!$A$42:$A$49,0),MATCH(G$1,event_lookup!$B$11:$Q$11,1)), 0)</f>
        <v>0</v>
      </c>
      <c r="H21" s="348">
        <f ca="1">IFERROR(INDEX(INDIRECT($D$5),
MATCH($C21,INDIRECT($D$6),0), MATCH("*" &amp; H$4 &amp; "*",INDIRECT($D$7),0)+H$17)
/INDEX(event_lookup!$B$42:$Q$49,MATCH($B$2,event_lookup!$A$42:$A$49,0),MATCH(H$1,event_lookup!$B$11:$Q$11,1)), 0)</f>
        <v>0</v>
      </c>
      <c r="I21" s="348">
        <f ca="1">IFERROR(INDEX(INDIRECT($D$5),
MATCH($C21,INDIRECT($D$6),0), MATCH("*" &amp; I$4 &amp; "*",INDIRECT($D$7),0)+I$17)
/INDEX(event_lookup!$B$42:$Q$49,MATCH($B$2,event_lookup!$A$42:$A$49,0),MATCH(I$1,event_lookup!$B$11:$Q$11,1)), 0)</f>
        <v>0</v>
      </c>
      <c r="J21" s="348">
        <f ca="1">IFERROR(INDEX(INDIRECT($D$5),
MATCH($C21,INDIRECT($D$6),0), MATCH("*" &amp; J$4 &amp; "*",INDIRECT($D$7),0)+J$17)
/INDEX(event_lookup!$B$42:$Q$49,MATCH($B$2,event_lookup!$A$42:$A$49,0),MATCH(J$1,event_lookup!$B$11:$Q$11,1)), 0)</f>
        <v>0</v>
      </c>
      <c r="K21" s="348">
        <f ca="1">IFERROR(INDEX(INDIRECT($D$5),
MATCH($C21,INDIRECT($D$6),0), MATCH("*" &amp; K$4 &amp; "*",INDIRECT($D$7),0)+K$17)
/INDEX(event_lookup!$B$42:$Q$49,MATCH($B$2,event_lookup!$A$42:$A$49,0),MATCH(K$1,event_lookup!$B$11:$Q$11,1)), 0)</f>
        <v>0</v>
      </c>
      <c r="L21" s="348">
        <f ca="1">IFERROR(INDEX(INDIRECT($D$5),
MATCH($C21,INDIRECT($D$6),0), MATCH("*" &amp; L$4 &amp; "*",INDIRECT($D$7),0)+L$17)
/INDEX(event_lookup!$B$42:$Q$49,MATCH($B$2,event_lookup!$A$42:$A$49,0),MATCH(L$1,event_lookup!$B$11:$Q$11,1)), 0)</f>
        <v>0</v>
      </c>
      <c r="M21" s="348">
        <f ca="1">IFERROR(INDEX(INDIRECT($D$5),
MATCH($C21,INDIRECT($D$6),0), MATCH("*" &amp; M$4 &amp; "*",INDIRECT($D$7),0)+M$17)
/INDEX(event_lookup!$B$42:$Q$49,MATCH($B$2,event_lookup!$A$42:$A$49,0),MATCH(M$1,event_lookup!$B$11:$Q$11,1)), 0)</f>
        <v>0</v>
      </c>
      <c r="N21" s="348">
        <f ca="1">IFERROR(INDEX(INDIRECT($D$5),
MATCH($C21,INDIRECT($D$6),0), MATCH("*" &amp; N$4 &amp; "*",INDIRECT($D$7),0)+N$17)
/INDEX(event_lookup!$B$42:$Q$49,MATCH($B$2,event_lookup!$A$42:$A$49,0),MATCH(N$1,event_lookup!$B$11:$Q$11,1)), 0)</f>
        <v>0</v>
      </c>
      <c r="O21" s="348">
        <f ca="1">IFERROR(INDEX(INDIRECT($D$5),
MATCH($C21,INDIRECT($D$6),0), MATCH("*" &amp; O$4 &amp; "*",INDIRECT($D$7),0)+O$17)
/INDEX(event_lookup!$B$42:$Q$49,MATCH($B$2,event_lookup!$A$42:$A$49,0),MATCH(O$1,event_lookup!$B$11:$Q$11,1)), 0)</f>
        <v>0</v>
      </c>
      <c r="P21" s="348">
        <f ca="1">IFERROR(INDEX(INDIRECT($D$5),
MATCH($C21,INDIRECT($D$6),0), MATCH("*" &amp; P$4 &amp; "*",INDIRECT($D$7),0)+P$17)
/INDEX(event_lookup!$B$42:$Q$49,MATCH($B$2,event_lookup!$A$42:$A$49,0),MATCH(P$1,event_lookup!$B$11:$Q$11,1)), 0)</f>
        <v>0</v>
      </c>
      <c r="Q21" s="348">
        <f ca="1">IFERROR(INDEX(INDIRECT($D$5),
MATCH($C21,INDIRECT($D$6),0), MATCH("*" &amp; Q$4 &amp; "*",INDIRECT($D$7),0)+Q$17)
/INDEX(event_lookup!$B$42:$Q$49,MATCH($B$2,event_lookup!$A$42:$A$49,0),MATCH(Q$1,event_lookup!$B$11:$Q$11,1)), 0)</f>
        <v>0</v>
      </c>
      <c r="R21" s="348">
        <f ca="1">IFERROR(INDEX(INDIRECT($D$5),
MATCH($C21,INDIRECT($D$6),0), MATCH("*" &amp; R$4 &amp; "*",INDIRECT($D$7),0)+R$17)
/INDEX(event_lookup!$B$42:$Q$49,MATCH($B$2,event_lookup!$A$42:$A$49,0),MATCH(R$1,event_lookup!$B$11:$Q$11,1)), 0)</f>
        <v>0</v>
      </c>
      <c r="S21" s="348">
        <f ca="1">IFERROR(INDEX(INDIRECT($D$5),
MATCH($C21,INDIRECT($D$6),0), MATCH("*" &amp; S$4 &amp; "*",INDIRECT($D$7),0)+S$17)
/INDEX(event_lookup!$B$42:$Q$49,MATCH($B$2,event_lookup!$A$42:$A$49,0),MATCH(S$1,event_lookup!$B$11:$Q$11,1)), 0)</f>
        <v>0</v>
      </c>
      <c r="T21" s="348">
        <f ca="1">IFERROR(INDEX(INDIRECT($D$5),
MATCH($C21,INDIRECT($D$6),0), MATCH("*" &amp; T$4 &amp; "*",INDIRECT($D$7),0)+T$17)
/INDEX(event_lookup!$B$42:$Q$49,MATCH($B$2,event_lookup!$A$42:$A$49,0),MATCH(T$1,event_lookup!$B$11:$Q$11,1)), 0)</f>
        <v>0</v>
      </c>
    </row>
    <row r="22" spans="1:20">
      <c r="B22" s="355">
        <f t="shared" ca="1" si="3"/>
        <v>3</v>
      </c>
      <c r="C22" s="193" t="str">
        <f ca="1">INDEX(INDIRECT($D$6), MATCH($B$4,INDIRECT($D$6),0) +MATCH(4,INDIRECT($D$8),0),1)</f>
        <v>HIVE</v>
      </c>
      <c r="E22" s="348">
        <f ca="1">IFERROR(INDEX(INDIRECT($D$5),
MATCH($C22,INDIRECT($D$6),0), MATCH("*" &amp; E$4 &amp; "*",INDIRECT($D$7),0)+E$17)
/INDEX(event_lookup!$B$42:$Q$49,MATCH($B$2,event_lookup!$A$42:$A$49,0),MATCH(E$1,event_lookup!$B$11:$Q$11,1)), 0)</f>
        <v>0</v>
      </c>
      <c r="F22" s="348">
        <f ca="1">IFERROR(INDEX(INDIRECT($D$5),
MATCH($C22,INDIRECT($D$6),0), MATCH("*" &amp; F$4 &amp; "*",INDIRECT($D$7),0)+F$17)
/INDEX(event_lookup!$B$42:$Q$49,MATCH($B$2,event_lookup!$A$42:$A$49,0),MATCH(F$1,event_lookup!$B$11:$Q$11,1)), 0)</f>
        <v>3</v>
      </c>
      <c r="G22" s="348">
        <f ca="1">IFERROR(INDEX(INDIRECT($D$5),
MATCH($C22,INDIRECT($D$6),0), MATCH("*" &amp; G$4 &amp; "*",INDIRECT($D$7),0)+G$17)
/INDEX(event_lookup!$B$42:$Q$49,MATCH($B$2,event_lookup!$A$42:$A$49,0),MATCH(G$1,event_lookup!$B$11:$Q$11,1)), 0)</f>
        <v>0</v>
      </c>
      <c r="H22" s="348">
        <f ca="1">IFERROR(INDEX(INDIRECT($D$5),
MATCH($C22,INDIRECT($D$6),0), MATCH("*" &amp; H$4 &amp; "*",INDIRECT($D$7),0)+H$17)
/INDEX(event_lookup!$B$42:$Q$49,MATCH($B$2,event_lookup!$A$42:$A$49,0),MATCH(H$1,event_lookup!$B$11:$Q$11,1)), 0)</f>
        <v>0</v>
      </c>
      <c r="I22" s="348">
        <f ca="1">IFERROR(INDEX(INDIRECT($D$5),
MATCH($C22,INDIRECT($D$6),0), MATCH("*" &amp; I$4 &amp; "*",INDIRECT($D$7),0)+I$17)
/INDEX(event_lookup!$B$42:$Q$49,MATCH($B$2,event_lookup!$A$42:$A$49,0),MATCH(I$1,event_lookup!$B$11:$Q$11,1)), 0)</f>
        <v>0</v>
      </c>
      <c r="J22" s="348">
        <f ca="1">IFERROR(INDEX(INDIRECT($D$5),
MATCH($C22,INDIRECT($D$6),0), MATCH("*" &amp; J$4 &amp; "*",INDIRECT($D$7),0)+J$17)
/INDEX(event_lookup!$B$42:$Q$49,MATCH($B$2,event_lookup!$A$42:$A$49,0),MATCH(J$1,event_lookup!$B$11:$Q$11,1)), 0)</f>
        <v>0</v>
      </c>
      <c r="K22" s="348">
        <f ca="1">IFERROR(INDEX(INDIRECT($D$5),
MATCH($C22,INDIRECT($D$6),0), MATCH("*" &amp; K$4 &amp; "*",INDIRECT($D$7),0)+K$17)
/INDEX(event_lookup!$B$42:$Q$49,MATCH($B$2,event_lookup!$A$42:$A$49,0),MATCH(K$1,event_lookup!$B$11:$Q$11,1)), 0)</f>
        <v>0</v>
      </c>
      <c r="L22" s="348">
        <f ca="1">IFERROR(INDEX(INDIRECT($D$5),
MATCH($C22,INDIRECT($D$6),0), MATCH("*" &amp; L$4 &amp; "*",INDIRECT($D$7),0)+L$17)
/INDEX(event_lookup!$B$42:$Q$49,MATCH($B$2,event_lookup!$A$42:$A$49,0),MATCH(L$1,event_lookup!$B$11:$Q$11,1)), 0)</f>
        <v>0</v>
      </c>
      <c r="M22" s="348">
        <f ca="1">IFERROR(INDEX(INDIRECT($D$5),
MATCH($C22,INDIRECT($D$6),0), MATCH("*" &amp; M$4 &amp; "*",INDIRECT($D$7),0)+M$17)
/INDEX(event_lookup!$B$42:$Q$49,MATCH($B$2,event_lookup!$A$42:$A$49,0),MATCH(M$1,event_lookup!$B$11:$Q$11,1)), 0)</f>
        <v>0</v>
      </c>
      <c r="N22" s="348">
        <f ca="1">IFERROR(INDEX(INDIRECT($D$5),
MATCH($C22,INDIRECT($D$6),0), MATCH("*" &amp; N$4 &amp; "*",INDIRECT($D$7),0)+N$17)
/INDEX(event_lookup!$B$42:$Q$49,MATCH($B$2,event_lookup!$A$42:$A$49,0),MATCH(N$1,event_lookup!$B$11:$Q$11,1)), 0)</f>
        <v>0</v>
      </c>
      <c r="O22" s="348">
        <f ca="1">IFERROR(INDEX(INDIRECT($D$5),
MATCH($C22,INDIRECT($D$6),0), MATCH("*" &amp; O$4 &amp; "*",INDIRECT($D$7),0)+O$17)
/INDEX(event_lookup!$B$42:$Q$49,MATCH($B$2,event_lookup!$A$42:$A$49,0),MATCH(O$1,event_lookup!$B$11:$Q$11,1)), 0)</f>
        <v>0</v>
      </c>
      <c r="P22" s="348">
        <f ca="1">IFERROR(INDEX(INDIRECT($D$5),
MATCH($C22,INDIRECT($D$6),0), MATCH("*" &amp; P$4 &amp; "*",INDIRECT($D$7),0)+P$17)
/INDEX(event_lookup!$B$42:$Q$49,MATCH($B$2,event_lookup!$A$42:$A$49,0),MATCH(P$1,event_lookup!$B$11:$Q$11,1)), 0)</f>
        <v>0</v>
      </c>
      <c r="Q22" s="348">
        <f ca="1">IFERROR(INDEX(INDIRECT($D$5),
MATCH($C22,INDIRECT($D$6),0), MATCH("*" &amp; Q$4 &amp; "*",INDIRECT($D$7),0)+Q$17)
/INDEX(event_lookup!$B$42:$Q$49,MATCH($B$2,event_lookup!$A$42:$A$49,0),MATCH(Q$1,event_lookup!$B$11:$Q$11,1)), 0)</f>
        <v>0</v>
      </c>
      <c r="R22" s="348">
        <f ca="1">IFERROR(INDEX(INDIRECT($D$5),
MATCH($C22,INDIRECT($D$6),0), MATCH("*" &amp; R$4 &amp; "*",INDIRECT($D$7),0)+R$17)
/INDEX(event_lookup!$B$42:$Q$49,MATCH($B$2,event_lookup!$A$42:$A$49,0),MATCH(R$1,event_lookup!$B$11:$Q$11,1)), 0)</f>
        <v>0</v>
      </c>
      <c r="S22" s="348">
        <f ca="1">IFERROR(INDEX(INDIRECT($D$5),
MATCH($C22,INDIRECT($D$6),0), MATCH("*" &amp; S$4 &amp; "*",INDIRECT($D$7),0)+S$17)
/INDEX(event_lookup!$B$42:$Q$49,MATCH($B$2,event_lookup!$A$42:$A$49,0),MATCH(S$1,event_lookup!$B$11:$Q$11,1)), 0)</f>
        <v>0</v>
      </c>
      <c r="T22" s="348">
        <f ca="1">IFERROR(INDEX(INDIRECT($D$5),
MATCH($C22,INDIRECT($D$6),0), MATCH("*" &amp; T$4 &amp; "*",INDIRECT($D$7),0)+T$17)
/INDEX(event_lookup!$B$42:$Q$49,MATCH($B$2,event_lookup!$A$42:$A$49,0),MATCH(T$1,event_lookup!$B$11:$Q$11,1)), 0)</f>
        <v>0</v>
      </c>
    </row>
    <row r="23" spans="1:20">
      <c r="B23" s="355">
        <f ca="1">SUM($E23:$T23) + COUNTIF($E13:$T13, "#1")*0.01 + COUNTIF($E13:$T13, "#2")*0.0001 + COUNTIF($E13:$T13, "#3")*0.000001</f>
        <v>0</v>
      </c>
      <c r="C23" s="193" t="str">
        <f ca="1">IFERROR(INDEX(INDIRECT($D$6), MATCH($B$4,INDIRECT($D$6),0) +MATCH(5,INDIRECT($D$8),0),1),"")</f>
        <v/>
      </c>
      <c r="D23" s="194">
        <f ca="1">IFERROR(MATCH($C23,team_settings!$A$2:$A$33,0),0)</f>
        <v>0</v>
      </c>
      <c r="E23" s="348">
        <f ca="1">IF($C23&lt;&gt;"",IFERROR(INDEX(INDIRECT($D$5),
MATCH($C23,INDIRECT($D$6),0), MATCH("*" &amp; E$4 &amp; "*",INDIRECT($D$7),0)+E$17)
/INDEX(event_lookup!$B$42:$Q$49,MATCH($B$2,event_lookup!$A$42:$A$49,0),MATCH(E$1,event_lookup!$B$11:$Q$11,1)), 0),0)</f>
        <v>0</v>
      </c>
      <c r="F23" s="348">
        <f ca="1">IF($C23&lt;&gt;"",IFERROR(INDEX(INDIRECT($D$5),
MATCH($C23,INDIRECT($D$6),0), MATCH("*" &amp; F$4 &amp; "*",INDIRECT($D$7),0)+F$17)
/INDEX(event_lookup!$B$42:$Q$49,MATCH($B$2,event_lookup!$A$42:$A$49,0),MATCH(F$1,event_lookup!$B$11:$Q$11,1)), 0),0)</f>
        <v>0</v>
      </c>
      <c r="G23" s="348">
        <f ca="1">IF($C23&lt;&gt;"",IFERROR(INDEX(INDIRECT($D$5),
MATCH($C23,INDIRECT($D$6),0), MATCH("*" &amp; G$4 &amp; "*",INDIRECT($D$7),0)+G$17)
/INDEX(event_lookup!$B$42:$Q$49,MATCH($B$2,event_lookup!$A$42:$A$49,0),MATCH(G$1,event_lookup!$B$11:$Q$11,1)), 0),0)</f>
        <v>0</v>
      </c>
      <c r="H23" s="348">
        <f ca="1">IF($C23&lt;&gt;"",IFERROR(INDEX(INDIRECT($D$5),
MATCH($C23,INDIRECT($D$6),0), MATCH("*" &amp; H$4 &amp; "*",INDIRECT($D$7),0)+H$17)
/INDEX(event_lookup!$B$42:$Q$49,MATCH($B$2,event_lookup!$A$42:$A$49,0),MATCH(H$1,event_lookup!$B$11:$Q$11,1)), 0),0)</f>
        <v>0</v>
      </c>
      <c r="I23" s="348">
        <f ca="1">IF($C23&lt;&gt;"",IFERROR(INDEX(INDIRECT($D$5),
MATCH($C23,INDIRECT($D$6),0), MATCH("*" &amp; I$4 &amp; "*",INDIRECT($D$7),0)+I$17)
/INDEX(event_lookup!$B$42:$Q$49,MATCH($B$2,event_lookup!$A$42:$A$49,0),MATCH(I$1,event_lookup!$B$11:$Q$11,1)), 0),0)</f>
        <v>0</v>
      </c>
      <c r="J23" s="348">
        <f ca="1">IF($C23&lt;&gt;"",IFERROR(INDEX(INDIRECT($D$5),
MATCH($C23,INDIRECT($D$6),0), MATCH("*" &amp; J$4 &amp; "*",INDIRECT($D$7),0)+J$17)
/INDEX(event_lookup!$B$42:$Q$49,MATCH($B$2,event_lookup!$A$42:$A$49,0),MATCH(J$1,event_lookup!$B$11:$Q$11,1)), 0),0)</f>
        <v>0</v>
      </c>
      <c r="K23" s="348">
        <f ca="1">IF($C23&lt;&gt;"",IFERROR(INDEX(INDIRECT($D$5),
MATCH($C23,INDIRECT($D$6),0), MATCH("*" &amp; K$4 &amp; "*",INDIRECT($D$7),0)+K$17)
/INDEX(event_lookup!$B$42:$Q$49,MATCH($B$2,event_lookup!$A$42:$A$49,0),MATCH(K$1,event_lookup!$B$11:$Q$11,1)), 0),0)</f>
        <v>0</v>
      </c>
      <c r="L23" s="348">
        <f ca="1">IF($C23&lt;&gt;"",IFERROR(INDEX(INDIRECT($D$5),
MATCH($C23,INDIRECT($D$6),0), MATCH("*" &amp; L$4 &amp; "*",INDIRECT($D$7),0)+L$17)
/INDEX(event_lookup!$B$42:$Q$49,MATCH($B$2,event_lookup!$A$42:$A$49,0),MATCH(L$1,event_lookup!$B$11:$Q$11,1)), 0),0)</f>
        <v>0</v>
      </c>
      <c r="M23" s="348">
        <f ca="1">IF($C23&lt;&gt;"",IFERROR(INDEX(INDIRECT($D$5),
MATCH($C23,INDIRECT($D$6),0), MATCH("*" &amp; M$4 &amp; "*",INDIRECT($D$7),0)+M$17)
/INDEX(event_lookup!$B$42:$Q$49,MATCH($B$2,event_lookup!$A$42:$A$49,0),MATCH(M$1,event_lookup!$B$11:$Q$11,1)), 0),0)</f>
        <v>0</v>
      </c>
      <c r="N23" s="348">
        <f ca="1">IF($C23&lt;&gt;"",IFERROR(INDEX(INDIRECT($D$5),
MATCH($C23,INDIRECT($D$6),0), MATCH("*" &amp; N$4 &amp; "*",INDIRECT($D$7),0)+N$17)
/INDEX(event_lookup!$B$42:$Q$49,MATCH($B$2,event_lookup!$A$42:$A$49,0),MATCH(N$1,event_lookup!$B$11:$Q$11,1)), 0),0)</f>
        <v>0</v>
      </c>
      <c r="O23" s="348">
        <f ca="1">IF($C23&lt;&gt;"",IFERROR(INDEX(INDIRECT($D$5),
MATCH($C23,INDIRECT($D$6),0), MATCH("*" &amp; O$4 &amp; "*",INDIRECT($D$7),0)+O$17)
/INDEX(event_lookup!$B$42:$Q$49,MATCH($B$2,event_lookup!$A$42:$A$49,0),MATCH(O$1,event_lookup!$B$11:$Q$11,1)), 0),0)</f>
        <v>0</v>
      </c>
      <c r="P23" s="348">
        <f ca="1">IF($C23&lt;&gt;"",IFERROR(INDEX(INDIRECT($D$5),
MATCH($C23,INDIRECT($D$6),0), MATCH("*" &amp; P$4 &amp; "*",INDIRECT($D$7),0)+P$17)
/INDEX(event_lookup!$B$42:$Q$49,MATCH($B$2,event_lookup!$A$42:$A$49,0),MATCH(P$1,event_lookup!$B$11:$Q$11,1)), 0),0)</f>
        <v>0</v>
      </c>
      <c r="Q23" s="348">
        <f ca="1">IF($C23&lt;&gt;"",IFERROR(INDEX(INDIRECT($D$5),
MATCH($C23,INDIRECT($D$6),0), MATCH("*" &amp; Q$4 &amp; "*",INDIRECT($D$7),0)+Q$17)
/INDEX(event_lookup!$B$42:$Q$49,MATCH($B$2,event_lookup!$A$42:$A$49,0),MATCH(Q$1,event_lookup!$B$11:$Q$11,1)), 0),0)</f>
        <v>0</v>
      </c>
      <c r="R23" s="348">
        <f ca="1">IF($C23&lt;&gt;"",IFERROR(INDEX(INDIRECT($D$5),
MATCH($C23,INDIRECT($D$6),0), MATCH("*" &amp; R$4 &amp; "*",INDIRECT($D$7),0)+R$17)
/INDEX(event_lookup!$B$42:$Q$49,MATCH($B$2,event_lookup!$A$42:$A$49,0),MATCH(R$1,event_lookup!$B$11:$Q$11,1)), 0),0)</f>
        <v>0</v>
      </c>
      <c r="S23" s="348">
        <f ca="1">IF($C23&lt;&gt;"",IFERROR(INDEX(INDIRECT($D$5),
MATCH($C23,INDIRECT($D$6),0), MATCH("*" &amp; S$4 &amp; "*",INDIRECT($D$7),0)+S$17)
/INDEX(event_lookup!$B$42:$Q$49,MATCH($B$2,event_lookup!$A$42:$A$49,0),MATCH(S$1,event_lookup!$B$11:$Q$11,1)), 0),0)</f>
        <v>0</v>
      </c>
      <c r="T23" s="348">
        <f ca="1">IF($C23&lt;&gt;"",IFERROR(INDEX(INDIRECT($D$5),
MATCH($C23,INDIRECT($D$6),0), MATCH("*" &amp; T$4 &amp; "*",INDIRECT($D$7),0)+T$17)
/INDEX(event_lookup!$B$42:$Q$49,MATCH($B$2,event_lookup!$A$42:$A$49,0),MATCH(T$1,event_lookup!$B$11:$Q$11,1)), 0),0)</f>
        <v>0</v>
      </c>
    </row>
    <row r="24" spans="1:20" hidden="1">
      <c r="B24" s="349"/>
      <c r="C24" s="193"/>
      <c r="D24" s="194"/>
      <c r="E24" s="268">
        <f ca="1">IFERROR(INDEX(INDIRECT($D$5), MATCH($B$4,INDIRECT($D$6),0),
MATCH("*" &amp; E$4 &amp; "*",INDIRECT($D$7),0)+team_lookup!E$186), 0)</f>
        <v>1.5471064814814816E-3</v>
      </c>
      <c r="F24" s="268" t="str">
        <f ca="1">IFERROR(INDEX(INDIRECT($D$5), MATCH($B$4,INDIRECT($D$6),0),
MATCH("*" &amp; F$4 &amp; "*",INDIRECT($D$7),0)+team_lookup!F$186), 0)</f>
        <v>4 - 3; 3 - 1; 3 - 4</v>
      </c>
      <c r="G24" s="268">
        <f ca="1">IFERROR(INDEX(INDIRECT($D$5), MATCH($B$4,INDIRECT($D$6),0),
MATCH("*" &amp; G$4 &amp; "*",INDIRECT($D$7),0)+team_lookup!G$186), 0)</f>
        <v>9.4629629629629632E-4</v>
      </c>
      <c r="H24" s="268">
        <f ca="1">IFERROR(INDEX(INDIRECT($D$5), MATCH($B$4,INDIRECT($D$6),0),
MATCH("*" &amp; H$4 &amp; "*",INDIRECT($D$7),0)+team_lookup!H$186), 0)</f>
        <v>0</v>
      </c>
      <c r="I24" s="268">
        <f ca="1">IFERROR(INDEX(INDIRECT($D$5), MATCH($B$4,INDIRECT($D$6),0),
MATCH("*" &amp; I$4 &amp; "*",INDIRECT($D$7),0)+team_lookup!I$186), 0)</f>
        <v>0</v>
      </c>
      <c r="J24" s="268">
        <f ca="1">IFERROR(INDEX(INDIRECT($D$5), MATCH($B$4,INDIRECT($D$6),0),
MATCH("*" &amp; J$4 &amp; "*",INDIRECT($D$7),0)+team_lookup!J$186), 0)</f>
        <v>0</v>
      </c>
      <c r="K24" s="268">
        <f ca="1">IFERROR(INDEX(INDIRECT($D$5), MATCH($B$4,INDIRECT($D$6),0),
MATCH("*" &amp; K$4 &amp; "*",INDIRECT($D$7),0)+team_lookup!K$186), 0)</f>
        <v>0</v>
      </c>
      <c r="L24" s="268">
        <f ca="1">IFERROR(INDEX(INDIRECT($D$5), MATCH($B$4,INDIRECT($D$6),0),
MATCH("*" &amp; L$4 &amp; "*",INDIRECT($D$7),0)+team_lookup!L$186), 0)</f>
        <v>0</v>
      </c>
      <c r="M24" s="268">
        <f ca="1">IFERROR(INDEX(INDIRECT($D$5), MATCH($B$4,INDIRECT($D$6),0),
MATCH("*" &amp; M$4 &amp; "*",INDIRECT($D$7),0)+team_lookup!M$186), 0)</f>
        <v>0</v>
      </c>
      <c r="N24" s="268">
        <f ca="1">IFERROR(INDEX(INDIRECT($D$5), MATCH($B$4,INDIRECT($D$6),0),
MATCH("*" &amp; N$4 &amp; "*",INDIRECT($D$7),0)+team_lookup!N$186), 0)</f>
        <v>0</v>
      </c>
      <c r="O24" s="268">
        <f ca="1">IFERROR(INDEX(INDIRECT($D$5), MATCH($B$4,INDIRECT($D$6),0),
MATCH("*" &amp; O$4 &amp; "*",INDIRECT($D$7),0)+team_lookup!O$186), 0)</f>
        <v>0</v>
      </c>
      <c r="P24" s="268">
        <f ca="1">IFERROR(INDEX(INDIRECT($D$5), MATCH($B$4,INDIRECT($D$6),0),
MATCH("*" &amp; P$4 &amp; "*",INDIRECT($D$7),0)+team_lookup!P$186), 0)</f>
        <v>0</v>
      </c>
      <c r="Q24" s="268">
        <f ca="1">IFERROR(INDEX(INDIRECT($D$5), MATCH($B$4,INDIRECT($D$6),0),
MATCH("*" &amp; Q$4 &amp; "*",INDIRECT($D$7),0)+team_lookup!Q$186), 0)</f>
        <v>0</v>
      </c>
      <c r="R24" s="268">
        <f ca="1">IFERROR(INDEX(INDIRECT($D$5), MATCH($B$4,INDIRECT($D$6),0),
MATCH("*" &amp; R$4 &amp; "*",INDIRECT($D$7),0)+team_lookup!R$186), 0)</f>
        <v>0</v>
      </c>
      <c r="S24" s="268">
        <f ca="1">IFERROR(INDEX(INDIRECT($D$5), MATCH($B$4,INDIRECT($D$6),0),
MATCH("*" &amp; S$4 &amp; "*",INDIRECT($D$7),0)+team_lookup!S$186), 0)</f>
        <v>0</v>
      </c>
      <c r="T24" s="268">
        <f ca="1">IFERROR(INDEX(INDIRECT($D$5), MATCH($B$4,INDIRECT($D$6),0),
MATCH("*" &amp; T$4 &amp; "*",INDIRECT($D$7),0)+team_lookup!T$186), 0)</f>
        <v>0</v>
      </c>
    </row>
    <row r="25" spans="1:20">
      <c r="A25" s="76" t="s">
        <v>527</v>
      </c>
      <c r="B25" s="100"/>
      <c r="C25" s="193" t="s">
        <v>259</v>
      </c>
      <c r="D25" s="194"/>
      <c r="E25" s="269" t="str">
        <f ca="1">IF(E24 &lt; 1, IF(E24*86400 &gt; 60, TEXT(E24, "mm:ss.00"), E24*86400), E24)</f>
        <v>02:13.67</v>
      </c>
      <c r="F25" s="269" t="str">
        <f t="shared" ref="F25:T25" ca="1" si="4">IF(F24 &lt; 1, IF(F24*86400 &gt; 60, TEXT(F24, "mm:ss.00"), F24*86400), F24)</f>
        <v>4 - 3; 3 - 1; 3 - 4</v>
      </c>
      <c r="G25" s="269" t="str">
        <f t="shared" ca="1" si="4"/>
        <v>01:21.76</v>
      </c>
      <c r="H25" s="269">
        <f t="shared" ca="1" si="4"/>
        <v>0</v>
      </c>
      <c r="I25" s="269">
        <f t="shared" ca="1" si="4"/>
        <v>0</v>
      </c>
      <c r="J25" s="269">
        <f t="shared" ca="1" si="4"/>
        <v>0</v>
      </c>
      <c r="K25" s="269">
        <f t="shared" ca="1" si="4"/>
        <v>0</v>
      </c>
      <c r="L25" s="269">
        <f t="shared" ca="1" si="4"/>
        <v>0</v>
      </c>
      <c r="M25" s="269">
        <f t="shared" ca="1" si="4"/>
        <v>0</v>
      </c>
      <c r="N25" s="269">
        <f t="shared" ca="1" si="4"/>
        <v>0</v>
      </c>
      <c r="O25" s="269">
        <f t="shared" ca="1" si="4"/>
        <v>0</v>
      </c>
      <c r="P25" s="269">
        <f t="shared" ca="1" si="4"/>
        <v>0</v>
      </c>
      <c r="Q25" s="269">
        <f t="shared" ca="1" si="4"/>
        <v>0</v>
      </c>
      <c r="R25" s="269">
        <f t="shared" ca="1" si="4"/>
        <v>0</v>
      </c>
      <c r="S25" s="269">
        <f t="shared" ca="1" si="4"/>
        <v>0</v>
      </c>
      <c r="T25" s="269">
        <f t="shared" ca="1" si="4"/>
        <v>0</v>
      </c>
    </row>
    <row r="26" spans="1:20">
      <c r="B26" s="100"/>
      <c r="C26" s="193" t="str">
        <f ca="1">INDEX(INDIRECT($D$6), MATCH($B$4,INDIRECT($D$6),0) +MATCH(1,INDIRECT($D$8),0),1)</f>
        <v>STINGER</v>
      </c>
      <c r="D26" s="194"/>
      <c r="E26" s="269">
        <f ca="1">IF(E33 &lt; 1, IF(E33*86400 &gt; 60, TEXT(E33, "mm:ss.00"), E33*86400), E33)</f>
        <v>0</v>
      </c>
      <c r="F26" s="269" t="str">
        <f t="shared" ref="F26:T26" ca="1" si="5">IF(F33 &lt; 1, IF(F33*86400 &gt; 60, TEXT(F33, "mm:ss.00"), F33*86400), F33)</f>
        <v>4 - 3; 3 - 1; 3 - 4</v>
      </c>
      <c r="G26" s="269" t="str">
        <f t="shared" ca="1" si="5"/>
        <v>01:21.76</v>
      </c>
      <c r="H26" s="269">
        <f t="shared" ca="1" si="5"/>
        <v>0</v>
      </c>
      <c r="I26" s="269">
        <f t="shared" ca="1" si="5"/>
        <v>0</v>
      </c>
      <c r="J26" s="269">
        <f t="shared" ca="1" si="5"/>
        <v>0</v>
      </c>
      <c r="K26" s="269">
        <f t="shared" ca="1" si="5"/>
        <v>0</v>
      </c>
      <c r="L26" s="269">
        <f t="shared" ca="1" si="5"/>
        <v>0</v>
      </c>
      <c r="M26" s="269">
        <f t="shared" ca="1" si="5"/>
        <v>0</v>
      </c>
      <c r="N26" s="269">
        <f t="shared" ca="1" si="5"/>
        <v>0</v>
      </c>
      <c r="O26" s="269">
        <f t="shared" ca="1" si="5"/>
        <v>0</v>
      </c>
      <c r="P26" s="269">
        <f t="shared" ca="1" si="5"/>
        <v>0</v>
      </c>
      <c r="Q26" s="269">
        <f t="shared" ca="1" si="5"/>
        <v>0</v>
      </c>
      <c r="R26" s="269">
        <f t="shared" ca="1" si="5"/>
        <v>0</v>
      </c>
      <c r="S26" s="269">
        <f t="shared" ca="1" si="5"/>
        <v>0</v>
      </c>
      <c r="T26" s="269">
        <f t="shared" ca="1" si="5"/>
        <v>0</v>
      </c>
    </row>
    <row r="27" spans="1:20">
      <c r="B27" s="100"/>
      <c r="C27" s="193" t="str">
        <f ca="1">INDEX(INDIRECT($D$6), MATCH($B$4,INDIRECT($D$6),0) +MATCH(2,INDIRECT($D$8),0),1)</f>
        <v>WASP</v>
      </c>
      <c r="D27" s="194"/>
      <c r="E27" s="269">
        <f t="shared" ref="E27:T29" ca="1" si="6">IF(E34 &lt; 1, IF(E34*86400 &gt; 60, TEXT(E34, "mm:ss.00"), E34*86400), E34)</f>
        <v>0</v>
      </c>
      <c r="F27" s="269" t="str">
        <f t="shared" ca="1" si="6"/>
        <v>4 - 3; 3 - 1; 3 - 4</v>
      </c>
      <c r="G27" s="269">
        <f t="shared" ca="1" si="6"/>
        <v>0</v>
      </c>
      <c r="H27" s="269">
        <f t="shared" ca="1" si="6"/>
        <v>0</v>
      </c>
      <c r="I27" s="269">
        <f t="shared" ca="1" si="6"/>
        <v>0</v>
      </c>
      <c r="J27" s="269">
        <f t="shared" ca="1" si="6"/>
        <v>0</v>
      </c>
      <c r="K27" s="269">
        <f t="shared" ca="1" si="6"/>
        <v>0</v>
      </c>
      <c r="L27" s="269">
        <f t="shared" ca="1" si="6"/>
        <v>0</v>
      </c>
      <c r="M27" s="269">
        <f t="shared" ca="1" si="6"/>
        <v>0</v>
      </c>
      <c r="N27" s="269">
        <f t="shared" ca="1" si="6"/>
        <v>0</v>
      </c>
      <c r="O27" s="269">
        <f t="shared" ca="1" si="6"/>
        <v>0</v>
      </c>
      <c r="P27" s="269">
        <f t="shared" ca="1" si="6"/>
        <v>0</v>
      </c>
      <c r="Q27" s="269">
        <f t="shared" ca="1" si="6"/>
        <v>0</v>
      </c>
      <c r="R27" s="269">
        <f t="shared" ca="1" si="6"/>
        <v>0</v>
      </c>
      <c r="S27" s="269">
        <f t="shared" ca="1" si="6"/>
        <v>0</v>
      </c>
      <c r="T27" s="269">
        <f t="shared" ca="1" si="6"/>
        <v>0</v>
      </c>
    </row>
    <row r="28" spans="1:20">
      <c r="C28" s="193" t="str">
        <f ca="1">INDEX(INDIRECT($D$6), MATCH($B$4,INDIRECT($D$6),0) +MATCH(3,INDIRECT($D$8),0),1)</f>
        <v>VESPA</v>
      </c>
      <c r="E28" s="269" t="str">
        <f t="shared" ca="1" si="6"/>
        <v>02:13.67</v>
      </c>
      <c r="F28" s="269" t="str">
        <f t="shared" ca="1" si="6"/>
        <v>4 - 3; 3 - 1; 3 - 4</v>
      </c>
      <c r="G28" s="269">
        <f t="shared" ca="1" si="6"/>
        <v>0</v>
      </c>
      <c r="H28" s="269">
        <f t="shared" ca="1" si="6"/>
        <v>0</v>
      </c>
      <c r="I28" s="269">
        <f t="shared" ca="1" si="6"/>
        <v>0</v>
      </c>
      <c r="J28" s="269">
        <f t="shared" ca="1" si="6"/>
        <v>0</v>
      </c>
      <c r="K28" s="269">
        <f t="shared" ca="1" si="6"/>
        <v>0</v>
      </c>
      <c r="L28" s="269">
        <f t="shared" ca="1" si="6"/>
        <v>0</v>
      </c>
      <c r="M28" s="269">
        <f t="shared" ca="1" si="6"/>
        <v>0</v>
      </c>
      <c r="N28" s="269">
        <f t="shared" ca="1" si="6"/>
        <v>0</v>
      </c>
      <c r="O28" s="269">
        <f t="shared" ca="1" si="6"/>
        <v>0</v>
      </c>
      <c r="P28" s="269">
        <f t="shared" ca="1" si="6"/>
        <v>0</v>
      </c>
      <c r="Q28" s="269">
        <f t="shared" ca="1" si="6"/>
        <v>0</v>
      </c>
      <c r="R28" s="269">
        <f t="shared" ca="1" si="6"/>
        <v>0</v>
      </c>
      <c r="S28" s="269">
        <f t="shared" ca="1" si="6"/>
        <v>0</v>
      </c>
      <c r="T28" s="269">
        <f t="shared" ca="1" si="6"/>
        <v>0</v>
      </c>
    </row>
    <row r="29" spans="1:20">
      <c r="C29" s="193" t="str">
        <f ca="1">INDEX(INDIRECT($D$6), MATCH($B$4,INDIRECT($D$6),0) +MATCH(4,INDIRECT($D$8),0),1)</f>
        <v>HIVE</v>
      </c>
      <c r="E29" s="269">
        <f t="shared" ca="1" si="6"/>
        <v>0</v>
      </c>
      <c r="F29" s="269" t="str">
        <f t="shared" ca="1" si="6"/>
        <v>4 - 3; 3 - 1; 3 - 4</v>
      </c>
      <c r="G29" s="269">
        <f t="shared" ca="1" si="6"/>
        <v>0</v>
      </c>
      <c r="H29" s="269">
        <f t="shared" ca="1" si="6"/>
        <v>0</v>
      </c>
      <c r="I29" s="269">
        <f t="shared" ca="1" si="6"/>
        <v>0</v>
      </c>
      <c r="J29" s="269">
        <f t="shared" ca="1" si="6"/>
        <v>0</v>
      </c>
      <c r="K29" s="269">
        <f t="shared" ca="1" si="6"/>
        <v>0</v>
      </c>
      <c r="L29" s="269">
        <f t="shared" ca="1" si="6"/>
        <v>0</v>
      </c>
      <c r="M29" s="269">
        <f t="shared" ca="1" si="6"/>
        <v>0</v>
      </c>
      <c r="N29" s="269">
        <f t="shared" ca="1" si="6"/>
        <v>0</v>
      </c>
      <c r="O29" s="269">
        <f t="shared" ca="1" si="6"/>
        <v>0</v>
      </c>
      <c r="P29" s="269">
        <f t="shared" ca="1" si="6"/>
        <v>0</v>
      </c>
      <c r="Q29" s="269">
        <f t="shared" ca="1" si="6"/>
        <v>0</v>
      </c>
      <c r="R29" s="269">
        <f t="shared" ca="1" si="6"/>
        <v>0</v>
      </c>
      <c r="S29" s="269">
        <f t="shared" ca="1" si="6"/>
        <v>0</v>
      </c>
      <c r="T29" s="269">
        <f t="shared" ca="1" si="6"/>
        <v>0</v>
      </c>
    </row>
    <row r="30" spans="1:20">
      <c r="C30" s="193" t="str">
        <f ca="1">IFERROR(INDEX(INDIRECT($D$6), MATCH($B$4,INDIRECT($D$6),0) +MATCH(5,INDIRECT($D$8),0),1),"")</f>
        <v/>
      </c>
      <c r="E30" s="269">
        <f ca="1">IF($C30&lt;&gt;"", IF(E37 &lt; 1, IF(E37*86400 &gt; 60, TEXT(E37, "mm:ss.00"), E37*86400),  E37), 0)</f>
        <v>0</v>
      </c>
      <c r="F30" s="269">
        <f t="shared" ref="F30:T30" ca="1" si="7">IF($C30&lt;&gt;"", IF(F37 &lt; 1, IF(F37*86400 &gt; 60, TEXT(F37, "mm:ss.00"), F37*86400),  F37), 0)</f>
        <v>0</v>
      </c>
      <c r="G30" s="269">
        <f t="shared" ca="1" si="7"/>
        <v>0</v>
      </c>
      <c r="H30" s="269">
        <f t="shared" ca="1" si="7"/>
        <v>0</v>
      </c>
      <c r="I30" s="269">
        <f t="shared" ca="1" si="7"/>
        <v>0</v>
      </c>
      <c r="J30" s="269">
        <f t="shared" ca="1" si="7"/>
        <v>0</v>
      </c>
      <c r="K30" s="269">
        <f t="shared" ca="1" si="7"/>
        <v>0</v>
      </c>
      <c r="L30" s="269">
        <f t="shared" ca="1" si="7"/>
        <v>0</v>
      </c>
      <c r="M30" s="269">
        <f t="shared" ca="1" si="7"/>
        <v>0</v>
      </c>
      <c r="N30" s="269">
        <f t="shared" ca="1" si="7"/>
        <v>0</v>
      </c>
      <c r="O30" s="269">
        <f t="shared" ca="1" si="7"/>
        <v>0</v>
      </c>
      <c r="P30" s="269">
        <f t="shared" ca="1" si="7"/>
        <v>0</v>
      </c>
      <c r="Q30" s="269">
        <f t="shared" ca="1" si="7"/>
        <v>0</v>
      </c>
      <c r="R30" s="269">
        <f t="shared" ca="1" si="7"/>
        <v>0</v>
      </c>
      <c r="S30" s="269">
        <f t="shared" ca="1" si="7"/>
        <v>0</v>
      </c>
      <c r="T30" s="269">
        <f t="shared" ca="1" si="7"/>
        <v>0</v>
      </c>
    </row>
    <row r="31" spans="1:20" hidden="1">
      <c r="E31" s="138">
        <f>IF(E$2="",INDEX(event_lookup!$B$22:$Q$29,MATCH($B$2,event_lookup!$A$22:$A$29,0),MATCH(E$1,event_lookup!$B$11:$Q$11,1))
-INDEX(event_lookup!$B$2:$B$9,MATCH($B$2,event_lookup!$A$2:$A$9,0),1),"  ")</f>
        <v>1</v>
      </c>
      <c r="F31" s="138">
        <f>IF(F$2="",INDEX(event_lookup!$B$22:$Q$29,MATCH($B$2,event_lookup!$A$22:$A$29,0),MATCH(F$1,event_lookup!$B$11:$Q$11,1))
-INDEX(event_lookup!$B$2:$B$9,MATCH($B$2,event_lookup!$A$2:$A$9,0),1),"  ")</f>
        <v>7</v>
      </c>
      <c r="G31" s="138">
        <f>IF(G$2="",INDEX(event_lookup!$B$22:$Q$29,MATCH($B$2,event_lookup!$A$22:$A$29,0),MATCH(G$1,event_lookup!$B$11:$Q$11,1))
-INDEX(event_lookup!$B$2:$B$9,MATCH($B$2,event_lookup!$A$2:$A$9,0),1),"  ")</f>
        <v>3</v>
      </c>
      <c r="H31" s="138">
        <f>IF(H$2="",INDEX(event_lookup!$B$22:$Q$29,MATCH($B$2,event_lookup!$A$22:$A$29,0),MATCH(H$1,event_lookup!$B$11:$Q$11,1))
-INDEX(event_lookup!$B$2:$B$9,MATCH($B$2,event_lookup!$A$2:$A$9,0),1),"  ")</f>
        <v>4</v>
      </c>
      <c r="I31" s="138">
        <f>IF(I$2="",INDEX(event_lookup!$B$22:$Q$29,MATCH($B$2,event_lookup!$A$22:$A$29,0),MATCH(I$1,event_lookup!$B$11:$Q$11,1))
-INDEX(event_lookup!$B$2:$B$9,MATCH($B$2,event_lookup!$A$2:$A$9,0),1),"  ")</f>
        <v>-1</v>
      </c>
      <c r="J31" s="138">
        <f>IF(J$2="",INDEX(event_lookup!$B$22:$Q$29,MATCH($B$2,event_lookup!$A$22:$A$29,0),MATCH(J$1,event_lookup!$B$11:$Q$11,1))
-INDEX(event_lookup!$B$2:$B$9,MATCH($B$2,event_lookup!$A$2:$A$9,0),1),"  ")</f>
        <v>-1</v>
      </c>
      <c r="K31" s="138">
        <f>IF(K$2="",INDEX(event_lookup!$B$22:$Q$29,MATCH($B$2,event_lookup!$A$22:$A$29,0),MATCH(K$1,event_lookup!$B$11:$Q$11,1))
-INDEX(event_lookup!$B$2:$B$9,MATCH($B$2,event_lookup!$A$2:$A$9,0),1),"  ")</f>
        <v>-1</v>
      </c>
      <c r="L31" s="138">
        <f>IF(L$2="",INDEX(event_lookup!$B$22:$Q$29,MATCH($B$2,event_lookup!$A$22:$A$29,0),MATCH(L$1,event_lookup!$B$11:$Q$11,1))
-INDEX(event_lookup!$B$2:$B$9,MATCH($B$2,event_lookup!$A$2:$A$9,0),1),"  ")</f>
        <v>-1</v>
      </c>
      <c r="M31" s="138">
        <f>IF(M$2="",INDEX(event_lookup!$B$22:$Q$29,MATCH($B$2,event_lookup!$A$22:$A$29,0),MATCH(M$1,event_lookup!$B$11:$Q$11,1))
-INDEX(event_lookup!$B$2:$B$9,MATCH($B$2,event_lookup!$A$2:$A$9,0),1),"  ")</f>
        <v>-1</v>
      </c>
      <c r="N31" s="138">
        <f>IF(N$2="",INDEX(event_lookup!$B$22:$Q$29,MATCH($B$2,event_lookup!$A$22:$A$29,0),MATCH(N$1,event_lookup!$B$11:$Q$11,1))
-INDEX(event_lookup!$B$2:$B$9,MATCH($B$2,event_lookup!$A$2:$A$9,0),1),"  ")</f>
        <v>-1</v>
      </c>
      <c r="O31" s="138">
        <f>IF(O$2="",INDEX(event_lookup!$B$22:$Q$29,MATCH($B$2,event_lookup!$A$22:$A$29,0),MATCH(O$1,event_lookup!$B$11:$Q$11,1))
-INDEX(event_lookup!$B$2:$B$9,MATCH($B$2,event_lookup!$A$2:$A$9,0),1),"  ")</f>
        <v>-1</v>
      </c>
      <c r="P31" s="138">
        <f>IF(P$2="",INDEX(event_lookup!$B$22:$Q$29,MATCH($B$2,event_lookup!$A$22:$A$29,0),MATCH(P$1,event_lookup!$B$11:$Q$11,1))
-INDEX(event_lookup!$B$2:$B$9,MATCH($B$2,event_lookup!$A$2:$A$9,0),1),"  ")</f>
        <v>-1</v>
      </c>
      <c r="Q31" s="138">
        <f>IF(Q$2="",INDEX(event_lookup!$B$22:$Q$29,MATCH($B$2,event_lookup!$A$22:$A$29,0),MATCH(Q$1,event_lookup!$B$11:$Q$11,1))
-INDEX(event_lookup!$B$2:$B$9,MATCH($B$2,event_lookup!$A$2:$A$9,0),1),"  ")</f>
        <v>-1</v>
      </c>
      <c r="R31" s="138">
        <f>IF(R$2="",INDEX(event_lookup!$B$22:$Q$29,MATCH($B$2,event_lookup!$A$22:$A$29,0),MATCH(R$1,event_lookup!$B$11:$Q$11,1))
-INDEX(event_lookup!$B$2:$B$9,MATCH($B$2,event_lookup!$A$2:$A$9,0),1),"  ")</f>
        <v>-1</v>
      </c>
      <c r="S31" s="138">
        <f>IF(S$2="",INDEX(event_lookup!$B$22:$Q$29,MATCH($B$2,event_lookup!$A$22:$A$29,0),MATCH(S$1,event_lookup!$B$11:$Q$11,1))
-INDEX(event_lookup!$B$2:$B$9,MATCH($B$2,event_lookup!$A$2:$A$9,0),1),"  ")</f>
        <v>-1</v>
      </c>
      <c r="T31" s="138">
        <f>IF(T$2="",INDEX(event_lookup!$B$22:$Q$29,MATCH($B$2,event_lookup!$A$22:$A$29,0),MATCH(T$1,event_lookup!$B$11:$Q$11,1))
-INDEX(event_lookup!$B$2:$B$9,MATCH($B$2,event_lookup!$A$2:$A$9,0),1),"  ")</f>
        <v>-1</v>
      </c>
    </row>
    <row r="32" spans="1:20" hidden="1"/>
    <row r="33" spans="1:20" hidden="1">
      <c r="C33" s="193" t="str">
        <f ca="1">INDEX(INDIRECT(_xlfn.CONCAT("ML_", FLOOR($B$2,1)) &amp; "!$A:$A"),
MATCH($B$4,INDIRECT(_xlfn.CONCAT("ML_", FLOOR($B$2,1)) &amp; "!$A:$A"),0)+1,1)</f>
        <v>STINGER</v>
      </c>
      <c r="E33" s="268">
        <f t="shared" ref="E33:F36" ca="1" si="8">IFERROR(INDEX(INDIRECT($D$5),
MATCH($C19,INDIRECT($D$6),0), MATCH("*" &amp; E$4 &amp; "*",INDIRECT($D$7),0)+E$31), 0)</f>
        <v>0</v>
      </c>
      <c r="F33" s="268" t="str">
        <f t="shared" ca="1" si="8"/>
        <v>4 - 3; 3 - 1; 3 - 4</v>
      </c>
      <c r="G33" s="268">
        <f t="shared" ref="G33:T33" ca="1" si="9">IFERROR(INDEX(INDIRECT($D$5),
MATCH($C19,INDIRECT($D$6),0), MATCH("*" &amp; G$4 &amp; "*",INDIRECT($D$7),0)+G$31), 0)</f>
        <v>9.4629629629629632E-4</v>
      </c>
      <c r="H33" s="268">
        <f t="shared" ca="1" si="9"/>
        <v>0</v>
      </c>
      <c r="I33" s="268">
        <f t="shared" ca="1" si="9"/>
        <v>0</v>
      </c>
      <c r="J33" s="268">
        <f t="shared" ca="1" si="9"/>
        <v>0</v>
      </c>
      <c r="K33" s="268">
        <f t="shared" ca="1" si="9"/>
        <v>0</v>
      </c>
      <c r="L33" s="268">
        <f t="shared" ca="1" si="9"/>
        <v>0</v>
      </c>
      <c r="M33" s="268">
        <f t="shared" ca="1" si="9"/>
        <v>0</v>
      </c>
      <c r="N33" s="268">
        <f t="shared" ca="1" si="9"/>
        <v>0</v>
      </c>
      <c r="O33" s="268">
        <f t="shared" ca="1" si="9"/>
        <v>0</v>
      </c>
      <c r="P33" s="268">
        <f t="shared" ca="1" si="9"/>
        <v>0</v>
      </c>
      <c r="Q33" s="268">
        <f t="shared" ca="1" si="9"/>
        <v>0</v>
      </c>
      <c r="R33" s="268">
        <f t="shared" ca="1" si="9"/>
        <v>0</v>
      </c>
      <c r="S33" s="268">
        <f t="shared" ca="1" si="9"/>
        <v>0</v>
      </c>
      <c r="T33" s="268">
        <f t="shared" ca="1" si="9"/>
        <v>0</v>
      </c>
    </row>
    <row r="34" spans="1:20" hidden="1">
      <c r="C34" s="193" t="str">
        <f ca="1">INDEX(INDIRECT(_xlfn.CONCAT("ML_", FLOOR($B$2,1)) &amp; "!$A:$A"),
MATCH($B$4,INDIRECT(_xlfn.CONCAT("ML_", FLOOR($B$2,1)) &amp; "!$A:$A"),0)+2,1)</f>
        <v>WASP</v>
      </c>
      <c r="E34" s="268">
        <f t="shared" ca="1" si="8"/>
        <v>0</v>
      </c>
      <c r="F34" s="268" t="str">
        <f t="shared" ca="1" si="8"/>
        <v>4 - 3; 3 - 1; 3 - 4</v>
      </c>
      <c r="G34" s="268">
        <f t="shared" ref="G34:T34" ca="1" si="10">IFERROR(INDEX(INDIRECT($D$5),
MATCH($C20,INDIRECT($D$6),0), MATCH("*" &amp; G$4 &amp; "*",INDIRECT($D$7),0)+G$31), 0)</f>
        <v>0</v>
      </c>
      <c r="H34" s="268">
        <f t="shared" ca="1" si="10"/>
        <v>0</v>
      </c>
      <c r="I34" s="268">
        <f t="shared" ca="1" si="10"/>
        <v>0</v>
      </c>
      <c r="J34" s="268">
        <f t="shared" ca="1" si="10"/>
        <v>0</v>
      </c>
      <c r="K34" s="268">
        <f t="shared" ca="1" si="10"/>
        <v>0</v>
      </c>
      <c r="L34" s="268">
        <f t="shared" ca="1" si="10"/>
        <v>0</v>
      </c>
      <c r="M34" s="268">
        <f t="shared" ca="1" si="10"/>
        <v>0</v>
      </c>
      <c r="N34" s="268">
        <f t="shared" ca="1" si="10"/>
        <v>0</v>
      </c>
      <c r="O34" s="268">
        <f t="shared" ca="1" si="10"/>
        <v>0</v>
      </c>
      <c r="P34" s="268">
        <f t="shared" ca="1" si="10"/>
        <v>0</v>
      </c>
      <c r="Q34" s="268">
        <f t="shared" ca="1" si="10"/>
        <v>0</v>
      </c>
      <c r="R34" s="268">
        <f t="shared" ca="1" si="10"/>
        <v>0</v>
      </c>
      <c r="S34" s="268">
        <f t="shared" ca="1" si="10"/>
        <v>0</v>
      </c>
      <c r="T34" s="268">
        <f t="shared" ca="1" si="10"/>
        <v>0</v>
      </c>
    </row>
    <row r="35" spans="1:20" hidden="1">
      <c r="C35" s="193" t="str">
        <f ca="1">INDEX(INDIRECT(_xlfn.CONCAT("ML_", FLOOR($B$2,1)) &amp; "!$A:$A"),
MATCH($B$4,INDIRECT(_xlfn.CONCAT("ML_", FLOOR($B$2,1)) &amp; "!$A:$A"),0)+3,1)</f>
        <v>VESPA</v>
      </c>
      <c r="E35" s="268">
        <f t="shared" ca="1" si="8"/>
        <v>1.5471064814814816E-3</v>
      </c>
      <c r="F35" s="268" t="str">
        <f t="shared" ca="1" si="8"/>
        <v>4 - 3; 3 - 1; 3 - 4</v>
      </c>
      <c r="G35" s="268">
        <f t="shared" ref="G35:T35" ca="1" si="11">IFERROR(INDEX(INDIRECT($D$5),
MATCH($C21,INDIRECT($D$6),0), MATCH("*" &amp; G$4 &amp; "*",INDIRECT($D$7),0)+G$31), 0)</f>
        <v>0</v>
      </c>
      <c r="H35" s="268">
        <f t="shared" ca="1" si="11"/>
        <v>0</v>
      </c>
      <c r="I35" s="268">
        <f t="shared" ca="1" si="11"/>
        <v>0</v>
      </c>
      <c r="J35" s="268">
        <f t="shared" ca="1" si="11"/>
        <v>0</v>
      </c>
      <c r="K35" s="268">
        <f t="shared" ca="1" si="11"/>
        <v>0</v>
      </c>
      <c r="L35" s="268">
        <f t="shared" ca="1" si="11"/>
        <v>0</v>
      </c>
      <c r="M35" s="268">
        <f t="shared" ca="1" si="11"/>
        <v>0</v>
      </c>
      <c r="N35" s="268">
        <f t="shared" ca="1" si="11"/>
        <v>0</v>
      </c>
      <c r="O35" s="268">
        <f t="shared" ca="1" si="11"/>
        <v>0</v>
      </c>
      <c r="P35" s="268">
        <f t="shared" ca="1" si="11"/>
        <v>0</v>
      </c>
      <c r="Q35" s="268">
        <f t="shared" ca="1" si="11"/>
        <v>0</v>
      </c>
      <c r="R35" s="268">
        <f t="shared" ca="1" si="11"/>
        <v>0</v>
      </c>
      <c r="S35" s="268">
        <f t="shared" ca="1" si="11"/>
        <v>0</v>
      </c>
      <c r="T35" s="268">
        <f t="shared" ca="1" si="11"/>
        <v>0</v>
      </c>
    </row>
    <row r="36" spans="1:20" hidden="1">
      <c r="C36" s="193" t="str">
        <f ca="1">INDEX(INDIRECT(_xlfn.CONCAT("ML_", FLOOR($B$2,1)) &amp; "!$A:$A"),
MATCH($B$4,INDIRECT(_xlfn.CONCAT("ML_", FLOOR($B$2,1)) &amp; "!$A:$A"),0)+4,1)</f>
        <v>HIVE</v>
      </c>
      <c r="E36" s="268">
        <f t="shared" ca="1" si="8"/>
        <v>0</v>
      </c>
      <c r="F36" s="268" t="str">
        <f t="shared" ca="1" si="8"/>
        <v>4 - 3; 3 - 1; 3 - 4</v>
      </c>
      <c r="G36" s="268">
        <f t="shared" ref="G36:T36" ca="1" si="12">IFERROR(INDEX(INDIRECT($D$5),
MATCH($C22,INDIRECT($D$6),0), MATCH("*" &amp; G$4 &amp; "*",INDIRECT($D$7),0)+G$31), 0)</f>
        <v>0</v>
      </c>
      <c r="H36" s="268">
        <f t="shared" ca="1" si="12"/>
        <v>0</v>
      </c>
      <c r="I36" s="268">
        <f t="shared" ca="1" si="12"/>
        <v>0</v>
      </c>
      <c r="J36" s="268">
        <f t="shared" ca="1" si="12"/>
        <v>0</v>
      </c>
      <c r="K36" s="268">
        <f t="shared" ca="1" si="12"/>
        <v>0</v>
      </c>
      <c r="L36" s="268">
        <f t="shared" ca="1" si="12"/>
        <v>0</v>
      </c>
      <c r="M36" s="268">
        <f t="shared" ca="1" si="12"/>
        <v>0</v>
      </c>
      <c r="N36" s="268">
        <f t="shared" ca="1" si="12"/>
        <v>0</v>
      </c>
      <c r="O36" s="268">
        <f t="shared" ca="1" si="12"/>
        <v>0</v>
      </c>
      <c r="P36" s="268">
        <f t="shared" ca="1" si="12"/>
        <v>0</v>
      </c>
      <c r="Q36" s="268">
        <f t="shared" ca="1" si="12"/>
        <v>0</v>
      </c>
      <c r="R36" s="268">
        <f t="shared" ca="1" si="12"/>
        <v>0</v>
      </c>
      <c r="S36" s="268">
        <f t="shared" ca="1" si="12"/>
        <v>0</v>
      </c>
      <c r="T36" s="268">
        <f t="shared" ca="1" si="12"/>
        <v>0</v>
      </c>
    </row>
    <row r="37" spans="1:20" hidden="1">
      <c r="C37" s="193" t="str">
        <f ca="1">INDEX(INDIRECT(_xlfn.CONCAT("ML_", FLOOR($B$2,1)) &amp; "!$A:$A"),
MATCH($B$4,INDIRECT(_xlfn.CONCAT("ML_", FLOOR($B$2,1)) &amp; "!$A:$A"),0)+5,1)</f>
        <v>TURTLE SLIDERS</v>
      </c>
      <c r="D37" s="194">
        <f ca="1">IFERROR(MATCH($C37,team_settings!$A$2:$A$33,0),0)</f>
        <v>0</v>
      </c>
      <c r="E37" s="268">
        <f ca="1">IF($D13=0,IFERROR(INDEX(INDIRECT($D$5),
MATCH($C37,INDIRECT($D$6),0), MATCH("*" &amp; E$4 &amp; "*",INDIRECT($D$7),0)+E$31), 0),0)</f>
        <v>1.5770833333333333E-3</v>
      </c>
      <c r="F37" s="268" t="str">
        <f t="shared" ref="F37:T37" ca="1" si="13">IF($D13=0,IFERROR(INDEX(INDIRECT($D$5),
MATCH($C37,INDIRECT($D$6),0), MATCH("*" &amp; F$4 &amp; "*",INDIRECT($D$7),0)+F$31), 0),0)</f>
        <v>3 - 4</v>
      </c>
      <c r="G37" s="268">
        <f t="shared" ca="1" si="13"/>
        <v>9.4039351851851847E-4</v>
      </c>
      <c r="H37" s="268">
        <f t="shared" ca="1" si="13"/>
        <v>0</v>
      </c>
      <c r="I37" s="268">
        <f t="shared" ca="1" si="13"/>
        <v>0</v>
      </c>
      <c r="J37" s="268">
        <f t="shared" ca="1" si="13"/>
        <v>0</v>
      </c>
      <c r="K37" s="268">
        <f t="shared" ca="1" si="13"/>
        <v>0</v>
      </c>
      <c r="L37" s="268">
        <f t="shared" ca="1" si="13"/>
        <v>0</v>
      </c>
      <c r="M37" s="268">
        <f t="shared" ca="1" si="13"/>
        <v>0</v>
      </c>
      <c r="N37" s="268">
        <f t="shared" ca="1" si="13"/>
        <v>0</v>
      </c>
      <c r="O37" s="268">
        <f t="shared" ca="1" si="13"/>
        <v>0</v>
      </c>
      <c r="P37" s="268">
        <f t="shared" ca="1" si="13"/>
        <v>0</v>
      </c>
      <c r="Q37" s="268">
        <f t="shared" ca="1" si="13"/>
        <v>0</v>
      </c>
      <c r="R37" s="268">
        <f t="shared" ca="1" si="13"/>
        <v>0</v>
      </c>
      <c r="S37" s="268">
        <f t="shared" ca="1" si="13"/>
        <v>0</v>
      </c>
      <c r="T37" s="268">
        <f t="shared" ca="1" si="13"/>
        <v>0</v>
      </c>
    </row>
    <row r="39" spans="1:20" s="226" customFormat="1">
      <c r="A39" s="329" t="s">
        <v>783</v>
      </c>
      <c r="B39" s="330"/>
      <c r="C39" s="331"/>
      <c r="D39" s="332"/>
      <c r="E39" s="137" t="s">
        <v>240</v>
      </c>
      <c r="F39" s="137" t="s">
        <v>240</v>
      </c>
      <c r="G39" s="137" t="s">
        <v>240</v>
      </c>
      <c r="H39" s="137" t="s">
        <v>240</v>
      </c>
      <c r="I39" s="137" t="s">
        <v>240</v>
      </c>
      <c r="J39" s="137" t="s">
        <v>240</v>
      </c>
      <c r="K39" s="137" t="s">
        <v>240</v>
      </c>
      <c r="L39" s="137" t="s">
        <v>240</v>
      </c>
      <c r="M39" s="137" t="s">
        <v>240</v>
      </c>
      <c r="N39" s="137" t="s">
        <v>240</v>
      </c>
      <c r="O39" s="137" t="s">
        <v>240</v>
      </c>
      <c r="P39" s="137" t="s">
        <v>240</v>
      </c>
      <c r="Q39" s="137" t="s">
        <v>240</v>
      </c>
      <c r="R39" s="137" t="s">
        <v>240</v>
      </c>
      <c r="S39" s="137" t="s">
        <v>240</v>
      </c>
      <c r="T39" s="137" t="s">
        <v>240</v>
      </c>
    </row>
    <row r="40" spans="1:20">
      <c r="C40" s="193" t="str">
        <f ca="1">INDEX(INDIRECT($D$6), MATCH($B$4,INDIRECT($D$6),0) +MATCH(1,INDIRECT($D$8),0),1)</f>
        <v>STINGER</v>
      </c>
      <c r="E40" s="333">
        <f ca="1">IFERROR(INDEX(INDIRECT($D$5),
MATCH($C40,INDIRECT($D$6),0), MATCH("*" &amp; E$4 &amp; "*",INDIRECT($D$7),0)+E$39),0)</f>
        <v>0</v>
      </c>
      <c r="F40" s="333">
        <f t="shared" ref="F40:T40" ca="1" si="14">IFERROR(INDEX(INDIRECT($D$5),
MATCH($C40,INDIRECT($D$6),0), MATCH("*" &amp; F$4 &amp; "*",INDIRECT($D$7),0)+F$39),0)</f>
        <v>0</v>
      </c>
      <c r="G40" s="333">
        <f t="shared" ca="1" si="14"/>
        <v>0</v>
      </c>
      <c r="H40" s="333">
        <f t="shared" ca="1" si="14"/>
        <v>0</v>
      </c>
      <c r="I40" s="333">
        <f t="shared" ca="1" si="14"/>
        <v>0</v>
      </c>
      <c r="J40" s="333">
        <f t="shared" ca="1" si="14"/>
        <v>0</v>
      </c>
      <c r="K40" s="333">
        <f t="shared" ca="1" si="14"/>
        <v>0</v>
      </c>
      <c r="L40" s="333">
        <f t="shared" ca="1" si="14"/>
        <v>0</v>
      </c>
      <c r="M40" s="333">
        <f t="shared" ca="1" si="14"/>
        <v>0</v>
      </c>
      <c r="N40" s="333">
        <f t="shared" ca="1" si="14"/>
        <v>0</v>
      </c>
      <c r="O40" s="333">
        <f t="shared" ca="1" si="14"/>
        <v>0</v>
      </c>
      <c r="P40" s="333">
        <f t="shared" ca="1" si="14"/>
        <v>0</v>
      </c>
      <c r="Q40" s="333">
        <f t="shared" ca="1" si="14"/>
        <v>0</v>
      </c>
      <c r="R40" s="333">
        <f t="shared" ca="1" si="14"/>
        <v>0</v>
      </c>
      <c r="S40" s="333">
        <f t="shared" ca="1" si="14"/>
        <v>0</v>
      </c>
      <c r="T40" s="333">
        <f t="shared" ca="1" si="14"/>
        <v>0</v>
      </c>
    </row>
    <row r="41" spans="1:20">
      <c r="C41" s="193" t="str">
        <f ca="1">INDEX(INDIRECT($D$6), MATCH($B$4,INDIRECT($D$6),0) +MATCH(2,INDIRECT($D$8),0),1)</f>
        <v>WASP</v>
      </c>
      <c r="E41" s="333">
        <f t="shared" ref="E41:T43" ca="1" si="15">IFERROR(INDEX(INDIRECT($D$5),
MATCH($C41,INDIRECT($D$6),0), MATCH("*" &amp; E$4 &amp; "*",INDIRECT($D$7),0)+E$39),0)</f>
        <v>0</v>
      </c>
      <c r="F41" s="333">
        <f t="shared" ca="1" si="15"/>
        <v>0</v>
      </c>
      <c r="G41" s="333">
        <f t="shared" ca="1" si="15"/>
        <v>0</v>
      </c>
      <c r="H41" s="333">
        <f t="shared" ca="1" si="15"/>
        <v>0</v>
      </c>
      <c r="I41" s="333">
        <f t="shared" ca="1" si="15"/>
        <v>0</v>
      </c>
      <c r="J41" s="333">
        <f t="shared" ca="1" si="15"/>
        <v>0</v>
      </c>
      <c r="K41" s="333">
        <f t="shared" ca="1" si="15"/>
        <v>0</v>
      </c>
      <c r="L41" s="333">
        <f t="shared" ca="1" si="15"/>
        <v>0</v>
      </c>
      <c r="M41" s="333">
        <f t="shared" ca="1" si="15"/>
        <v>0</v>
      </c>
      <c r="N41" s="333">
        <f t="shared" ca="1" si="15"/>
        <v>0</v>
      </c>
      <c r="O41" s="333">
        <f t="shared" ca="1" si="15"/>
        <v>0</v>
      </c>
      <c r="P41" s="333">
        <f t="shared" ca="1" si="15"/>
        <v>0</v>
      </c>
      <c r="Q41" s="333">
        <f t="shared" ca="1" si="15"/>
        <v>0</v>
      </c>
      <c r="R41" s="333">
        <f t="shared" ca="1" si="15"/>
        <v>0</v>
      </c>
      <c r="S41" s="333">
        <f t="shared" ca="1" si="15"/>
        <v>0</v>
      </c>
      <c r="T41" s="333">
        <f t="shared" ca="1" si="15"/>
        <v>0</v>
      </c>
    </row>
    <row r="42" spans="1:20">
      <c r="C42" s="193" t="str">
        <f ca="1">INDEX(INDIRECT($D$6), MATCH($B$4,INDIRECT($D$6),0) +MATCH(3,INDIRECT($D$8),0),1)</f>
        <v>VESPA</v>
      </c>
      <c r="E42" s="333">
        <f t="shared" ca="1" si="15"/>
        <v>0</v>
      </c>
      <c r="F42" s="333">
        <f t="shared" ca="1" si="15"/>
        <v>0</v>
      </c>
      <c r="G42" s="333">
        <f t="shared" ca="1" si="15"/>
        <v>0</v>
      </c>
      <c r="H42" s="333">
        <f t="shared" ca="1" si="15"/>
        <v>0</v>
      </c>
      <c r="I42" s="333">
        <f t="shared" ca="1" si="15"/>
        <v>0</v>
      </c>
      <c r="J42" s="333">
        <f t="shared" ca="1" si="15"/>
        <v>0</v>
      </c>
      <c r="K42" s="333">
        <f t="shared" ca="1" si="15"/>
        <v>0</v>
      </c>
      <c r="L42" s="333">
        <f t="shared" ca="1" si="15"/>
        <v>0</v>
      </c>
      <c r="M42" s="333">
        <f t="shared" ca="1" si="15"/>
        <v>0</v>
      </c>
      <c r="N42" s="333">
        <f t="shared" ca="1" si="15"/>
        <v>0</v>
      </c>
      <c r="O42" s="333">
        <f t="shared" ca="1" si="15"/>
        <v>0</v>
      </c>
      <c r="P42" s="333">
        <f t="shared" ca="1" si="15"/>
        <v>0</v>
      </c>
      <c r="Q42" s="333">
        <f t="shared" ca="1" si="15"/>
        <v>0</v>
      </c>
      <c r="R42" s="333">
        <f t="shared" ca="1" si="15"/>
        <v>0</v>
      </c>
      <c r="S42" s="333">
        <f t="shared" ca="1" si="15"/>
        <v>0</v>
      </c>
      <c r="T42" s="333">
        <f t="shared" ca="1" si="15"/>
        <v>0</v>
      </c>
    </row>
    <row r="43" spans="1:20">
      <c r="C43" s="193" t="str">
        <f ca="1">INDEX(INDIRECT($D$6), MATCH($B$4,INDIRECT($D$6),0) +MATCH(4,INDIRECT($D$8),0),1)</f>
        <v>HIVE</v>
      </c>
      <c r="E43" s="333">
        <f t="shared" ca="1" si="15"/>
        <v>0</v>
      </c>
      <c r="F43" s="333">
        <f t="shared" ca="1" si="15"/>
        <v>0</v>
      </c>
      <c r="G43" s="333">
        <f t="shared" ca="1" si="15"/>
        <v>0</v>
      </c>
      <c r="H43" s="333">
        <f t="shared" ca="1" si="15"/>
        <v>0</v>
      </c>
      <c r="I43" s="333">
        <f t="shared" ca="1" si="15"/>
        <v>0</v>
      </c>
      <c r="J43" s="333">
        <f t="shared" ca="1" si="15"/>
        <v>0</v>
      </c>
      <c r="K43" s="333">
        <f t="shared" ca="1" si="15"/>
        <v>0</v>
      </c>
      <c r="L43" s="333">
        <f t="shared" ca="1" si="15"/>
        <v>0</v>
      </c>
      <c r="M43" s="333">
        <f t="shared" ca="1" si="15"/>
        <v>0</v>
      </c>
      <c r="N43" s="333">
        <f t="shared" ca="1" si="15"/>
        <v>0</v>
      </c>
      <c r="O43" s="333">
        <f t="shared" ca="1" si="15"/>
        <v>0</v>
      </c>
      <c r="P43" s="333">
        <f t="shared" ca="1" si="15"/>
        <v>0</v>
      </c>
      <c r="Q43" s="333">
        <f t="shared" ca="1" si="15"/>
        <v>0</v>
      </c>
      <c r="R43" s="333">
        <f t="shared" ca="1" si="15"/>
        <v>0</v>
      </c>
      <c r="S43" s="333">
        <f t="shared" ca="1" si="15"/>
        <v>0</v>
      </c>
      <c r="T43" s="333">
        <f t="shared" ca="1" si="15"/>
        <v>0</v>
      </c>
    </row>
    <row r="44" spans="1:20">
      <c r="C44" s="193" t="str">
        <f ca="1">IFERROR(INDEX(INDIRECT($D$6), MATCH($B$4,INDIRECT($D$6),0) +MATCH(5,INDIRECT($D$8),0),1),"")</f>
        <v/>
      </c>
      <c r="E44" s="333">
        <f ca="1">IF($C44&lt;&gt;"",IFERROR(INDEX(INDIRECT($D$5),
MATCH($C44,INDIRECT($D$6),0),MATCH("*"&amp;E$4&amp;"*",INDIRECT($D$7),0)+E$39),0),0)</f>
        <v>0</v>
      </c>
      <c r="F44" s="333">
        <f t="shared" ref="F44:T44" ca="1" si="16">IF($C44&lt;&gt;"",IFERROR(INDEX(INDIRECT($D$5),
MATCH($C44,INDIRECT($D$6),0),MATCH("*"&amp;F$4&amp;"*",INDIRECT($D$7),0)+F$39),0),0)</f>
        <v>0</v>
      </c>
      <c r="G44" s="333">
        <f t="shared" ca="1" si="16"/>
        <v>0</v>
      </c>
      <c r="H44" s="333">
        <f t="shared" ca="1" si="16"/>
        <v>0</v>
      </c>
      <c r="I44" s="333">
        <f t="shared" ca="1" si="16"/>
        <v>0</v>
      </c>
      <c r="J44" s="333">
        <f t="shared" ca="1" si="16"/>
        <v>0</v>
      </c>
      <c r="K44" s="333">
        <f t="shared" ca="1" si="16"/>
        <v>0</v>
      </c>
      <c r="L44" s="333">
        <f t="shared" ca="1" si="16"/>
        <v>0</v>
      </c>
      <c r="M44" s="333">
        <f t="shared" ca="1" si="16"/>
        <v>0</v>
      </c>
      <c r="N44" s="333">
        <f t="shared" ca="1" si="16"/>
        <v>0</v>
      </c>
      <c r="O44" s="333">
        <f t="shared" ca="1" si="16"/>
        <v>0</v>
      </c>
      <c r="P44" s="333">
        <f t="shared" ca="1" si="16"/>
        <v>0</v>
      </c>
      <c r="Q44" s="333">
        <f t="shared" ca="1" si="16"/>
        <v>0</v>
      </c>
      <c r="R44" s="333">
        <f t="shared" ca="1" si="16"/>
        <v>0</v>
      </c>
      <c r="S44" s="333">
        <f t="shared" ca="1" si="16"/>
        <v>0</v>
      </c>
      <c r="T44" s="333">
        <f t="shared" ca="1" si="16"/>
        <v>0</v>
      </c>
    </row>
  </sheetData>
  <conditionalFormatting sqref="E9:T12">
    <cfRule type="cellIs" dxfId="95" priority="65" operator="equal">
      <formula>"#1"</formula>
    </cfRule>
  </conditionalFormatting>
  <conditionalFormatting sqref="E9:T12">
    <cfRule type="cellIs" dxfId="94" priority="62" operator="equal">
      <formula>"#15"</formula>
    </cfRule>
    <cfRule type="cellIs" dxfId="93" priority="63" operator="equal">
      <formula>"#14"</formula>
    </cfRule>
  </conditionalFormatting>
  <conditionalFormatting sqref="E9:T13">
    <cfRule type="cellIs" dxfId="92" priority="61" operator="equal">
      <formula>"#16"</formula>
    </cfRule>
    <cfRule type="cellIs" dxfId="91" priority="64" operator="equal">
      <formula>"#3"</formula>
    </cfRule>
    <cfRule type="cellIs" dxfId="90" priority="66" operator="equal">
      <formula>"#2"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85E65-B3DC-EE41-AAAB-4003D9373343}">
  <sheetPr codeName="Sheet6"/>
  <dimension ref="A1:M35"/>
  <sheetViews>
    <sheetView workbookViewId="0">
      <selection activeCell="G34" sqref="G34"/>
    </sheetView>
  </sheetViews>
  <sheetFormatPr baseColWidth="10" defaultRowHeight="16"/>
  <cols>
    <col min="1" max="1" width="19.1640625" customWidth="1"/>
    <col min="2" max="6" width="10" style="241" customWidth="1"/>
    <col min="7" max="9" width="19.6640625" style="206" customWidth="1"/>
    <col min="10" max="11" width="20" customWidth="1"/>
  </cols>
  <sheetData>
    <row r="1" spans="1:13" ht="18" thickBot="1">
      <c r="A1" s="47" t="s">
        <v>259</v>
      </c>
      <c r="B1" s="239">
        <v>2016</v>
      </c>
      <c r="C1" s="239">
        <v>2017</v>
      </c>
      <c r="D1" s="239">
        <v>2018</v>
      </c>
      <c r="E1" s="239">
        <v>2019</v>
      </c>
      <c r="F1" s="239">
        <v>2020</v>
      </c>
      <c r="G1" s="243" t="s">
        <v>267</v>
      </c>
      <c r="H1" s="243" t="s">
        <v>574</v>
      </c>
      <c r="I1" s="243" t="s">
        <v>573</v>
      </c>
      <c r="J1" s="3" t="s">
        <v>539</v>
      </c>
      <c r="K1" s="3" t="s">
        <v>674</v>
      </c>
    </row>
    <row r="2" spans="1:13" ht="18" thickTop="1" thickBot="1">
      <c r="A2" s="168" t="s">
        <v>13</v>
      </c>
      <c r="B2" s="240"/>
      <c r="C2" s="240" t="s">
        <v>240</v>
      </c>
      <c r="D2" s="240"/>
      <c r="E2" s="240"/>
      <c r="F2" s="240"/>
      <c r="G2" s="286" t="s">
        <v>240</v>
      </c>
      <c r="H2" s="205"/>
      <c r="I2" s="205" t="s">
        <v>240</v>
      </c>
      <c r="J2" s="206" t="str">
        <f>IF(OR(INDEX(B2:F2,1,MATCH(FLOOR($M$2,1),B$1:F$1,0))="-",INDEX(B2:F2,1,MATCH(FLOOR($M$2,1),B$1:F$1,0))="X"),"X","")</f>
        <v/>
      </c>
      <c r="K2" t="str">
        <f>IF(INDEX(B2:F2,1,MATCH(FLOOR($M$2,1),B$1:F$1,0))="-","X","")</f>
        <v/>
      </c>
      <c r="L2" s="273" t="s">
        <v>538</v>
      </c>
      <c r="M2" s="285">
        <f>team_lookup!B2</f>
        <v>2019.5</v>
      </c>
    </row>
    <row r="3" spans="1:13" ht="17" thickTop="1">
      <c r="A3" s="233" t="s">
        <v>456</v>
      </c>
      <c r="B3" s="240" t="s">
        <v>266</v>
      </c>
      <c r="C3" s="240" t="s">
        <v>266</v>
      </c>
      <c r="D3" s="240" t="s">
        <v>240</v>
      </c>
      <c r="E3" s="240" t="s">
        <v>266</v>
      </c>
      <c r="F3" s="240" t="s">
        <v>266</v>
      </c>
      <c r="G3" s="287" t="s">
        <v>240</v>
      </c>
      <c r="H3" s="205"/>
      <c r="I3" s="205" t="s">
        <v>240</v>
      </c>
      <c r="J3" s="206" t="str">
        <f t="shared" ref="J3:J34" si="0">IF(OR(INDEX(B3:F3,1,MATCH(FLOOR($M$2,1),B$1:F$1,0))="-",INDEX(B3:F3,1,MATCH(FLOOR($M$2,1),B$1:F$1,0))="X"),"X","")</f>
        <v>X</v>
      </c>
      <c r="K3" t="str">
        <f t="shared" ref="K3:K34" si="1">IF(INDEX(B3:F3,1,MATCH(FLOOR($M$2,1),B$1:F$1,0))="-","X","")</f>
        <v>X</v>
      </c>
    </row>
    <row r="4" spans="1:13">
      <c r="A4" s="234" t="s">
        <v>457</v>
      </c>
      <c r="B4" s="240" t="s">
        <v>266</v>
      </c>
      <c r="C4" s="240" t="s">
        <v>266</v>
      </c>
      <c r="D4" s="240" t="s">
        <v>266</v>
      </c>
      <c r="E4" s="240" t="s">
        <v>266</v>
      </c>
      <c r="F4" s="240"/>
      <c r="G4" s="287"/>
      <c r="H4" s="205"/>
      <c r="I4" s="205" t="s">
        <v>240</v>
      </c>
      <c r="J4" s="206" t="str">
        <f t="shared" si="0"/>
        <v>X</v>
      </c>
      <c r="K4" t="str">
        <f t="shared" si="1"/>
        <v>X</v>
      </c>
    </row>
    <row r="5" spans="1:13">
      <c r="A5" s="140" t="s">
        <v>11</v>
      </c>
      <c r="B5" s="240"/>
      <c r="C5" s="240"/>
      <c r="D5" s="240" t="s">
        <v>240</v>
      </c>
      <c r="E5" s="240"/>
      <c r="F5" s="240"/>
      <c r="G5" s="287" t="s">
        <v>240</v>
      </c>
      <c r="H5" s="205"/>
      <c r="I5" s="205" t="s">
        <v>240</v>
      </c>
      <c r="J5" s="206" t="str">
        <f t="shared" si="0"/>
        <v/>
      </c>
      <c r="K5" t="str">
        <f t="shared" si="1"/>
        <v/>
      </c>
    </row>
    <row r="6" spans="1:13">
      <c r="A6" s="141" t="s">
        <v>12</v>
      </c>
      <c r="B6" s="240" t="s">
        <v>266</v>
      </c>
      <c r="C6" s="240" t="s">
        <v>266</v>
      </c>
      <c r="D6" s="240"/>
      <c r="E6" s="240"/>
      <c r="F6" s="240"/>
      <c r="G6" s="287" t="s">
        <v>240</v>
      </c>
      <c r="H6" s="205"/>
      <c r="I6" s="205" t="s">
        <v>240</v>
      </c>
      <c r="J6" s="206" t="str">
        <f t="shared" si="0"/>
        <v/>
      </c>
      <c r="K6" t="str">
        <f t="shared" si="1"/>
        <v/>
      </c>
    </row>
    <row r="7" spans="1:13">
      <c r="A7" s="142" t="s">
        <v>17</v>
      </c>
      <c r="B7" s="240"/>
      <c r="C7" s="240"/>
      <c r="D7" s="240"/>
      <c r="E7" s="240"/>
      <c r="F7" s="240"/>
      <c r="G7" s="287" t="s">
        <v>240</v>
      </c>
      <c r="H7" s="205"/>
      <c r="I7" s="205" t="s">
        <v>240</v>
      </c>
      <c r="J7" s="206" t="str">
        <f t="shared" si="0"/>
        <v/>
      </c>
      <c r="K7" t="str">
        <f t="shared" si="1"/>
        <v/>
      </c>
    </row>
    <row r="8" spans="1:13">
      <c r="A8" s="235" t="s">
        <v>458</v>
      </c>
      <c r="B8" s="240" t="s">
        <v>266</v>
      </c>
      <c r="C8" s="240" t="s">
        <v>266</v>
      </c>
      <c r="D8" s="240" t="s">
        <v>240</v>
      </c>
      <c r="E8" s="240" t="s">
        <v>266</v>
      </c>
      <c r="F8" s="240" t="s">
        <v>266</v>
      </c>
      <c r="G8" s="287" t="s">
        <v>240</v>
      </c>
      <c r="H8" s="205"/>
      <c r="I8" s="205" t="s">
        <v>240</v>
      </c>
      <c r="J8" s="206" t="str">
        <f t="shared" si="0"/>
        <v>X</v>
      </c>
      <c r="K8" t="str">
        <f t="shared" si="1"/>
        <v>X</v>
      </c>
    </row>
    <row r="9" spans="1:13">
      <c r="A9" s="242" t="s">
        <v>461</v>
      </c>
      <c r="B9" s="240" t="s">
        <v>266</v>
      </c>
      <c r="C9" s="240" t="s">
        <v>266</v>
      </c>
      <c r="D9" s="240" t="s">
        <v>240</v>
      </c>
      <c r="E9" s="240" t="s">
        <v>266</v>
      </c>
      <c r="F9" s="240" t="s">
        <v>266</v>
      </c>
      <c r="G9" s="287" t="s">
        <v>240</v>
      </c>
      <c r="H9" s="205"/>
      <c r="I9" s="205" t="s">
        <v>240</v>
      </c>
      <c r="J9" s="206" t="str">
        <f t="shared" si="0"/>
        <v>X</v>
      </c>
      <c r="K9" t="str">
        <f t="shared" si="1"/>
        <v>X</v>
      </c>
    </row>
    <row r="10" spans="1:13">
      <c r="A10" s="143" t="s">
        <v>14</v>
      </c>
      <c r="B10" s="240" t="s">
        <v>266</v>
      </c>
      <c r="C10" s="240" t="s">
        <v>266</v>
      </c>
      <c r="D10" s="240" t="s">
        <v>266</v>
      </c>
      <c r="E10" s="240"/>
      <c r="F10" s="240" t="s">
        <v>462</v>
      </c>
      <c r="G10" s="287" t="s">
        <v>240</v>
      </c>
      <c r="H10" s="205"/>
      <c r="I10" s="205" t="s">
        <v>240</v>
      </c>
      <c r="J10" s="206" t="str">
        <f t="shared" si="0"/>
        <v/>
      </c>
      <c r="K10" t="str">
        <f t="shared" si="1"/>
        <v/>
      </c>
    </row>
    <row r="11" spans="1:13">
      <c r="A11" s="144" t="s">
        <v>15</v>
      </c>
      <c r="B11" s="240" t="s">
        <v>266</v>
      </c>
      <c r="C11" s="240" t="s">
        <v>266</v>
      </c>
      <c r="D11" s="240"/>
      <c r="E11" s="240"/>
      <c r="F11" s="240" t="s">
        <v>462</v>
      </c>
      <c r="G11" s="287" t="s">
        <v>240</v>
      </c>
      <c r="H11" s="205"/>
      <c r="I11" s="205" t="s">
        <v>240</v>
      </c>
      <c r="J11" s="206" t="str">
        <f t="shared" si="0"/>
        <v/>
      </c>
      <c r="K11" t="str">
        <f t="shared" si="1"/>
        <v/>
      </c>
    </row>
    <row r="12" spans="1:13">
      <c r="A12" s="236" t="s">
        <v>459</v>
      </c>
      <c r="B12" s="240" t="s">
        <v>266</v>
      </c>
      <c r="C12" s="240" t="s">
        <v>266</v>
      </c>
      <c r="D12" s="240" t="s">
        <v>266</v>
      </c>
      <c r="E12" s="240" t="s">
        <v>266</v>
      </c>
      <c r="F12" s="240"/>
      <c r="G12" s="287"/>
      <c r="H12" s="205"/>
      <c r="I12" s="205" t="s">
        <v>240</v>
      </c>
      <c r="J12" s="206" t="str">
        <f t="shared" si="0"/>
        <v>X</v>
      </c>
      <c r="K12" t="str">
        <f t="shared" si="1"/>
        <v>X</v>
      </c>
    </row>
    <row r="13" spans="1:13">
      <c r="A13" s="145" t="s">
        <v>16</v>
      </c>
      <c r="B13" s="240" t="s">
        <v>266</v>
      </c>
      <c r="C13" s="240" t="s">
        <v>266</v>
      </c>
      <c r="D13" s="240" t="s">
        <v>266</v>
      </c>
      <c r="E13" s="240"/>
      <c r="F13" s="240"/>
      <c r="G13" s="287" t="s">
        <v>240</v>
      </c>
      <c r="H13" s="205"/>
      <c r="I13" s="205" t="s">
        <v>240</v>
      </c>
      <c r="J13" s="206" t="str">
        <f t="shared" si="0"/>
        <v/>
      </c>
      <c r="K13" t="str">
        <f t="shared" si="1"/>
        <v/>
      </c>
    </row>
    <row r="14" spans="1:13">
      <c r="A14" s="146" t="s">
        <v>110</v>
      </c>
      <c r="B14" s="240"/>
      <c r="C14" s="240"/>
      <c r="D14" s="240" t="s">
        <v>240</v>
      </c>
      <c r="E14" s="240" t="s">
        <v>240</v>
      </c>
      <c r="F14" s="240"/>
      <c r="G14" s="287"/>
      <c r="H14" s="205"/>
      <c r="I14" s="205" t="s">
        <v>240</v>
      </c>
      <c r="J14" s="206" t="str">
        <f t="shared" si="0"/>
        <v>X</v>
      </c>
      <c r="K14" t="str">
        <f t="shared" si="1"/>
        <v/>
      </c>
    </row>
    <row r="15" spans="1:13">
      <c r="A15" s="147" t="s">
        <v>18</v>
      </c>
      <c r="B15" s="240" t="s">
        <v>266</v>
      </c>
      <c r="C15" s="240"/>
      <c r="D15" s="240" t="s">
        <v>240</v>
      </c>
      <c r="E15" s="240"/>
      <c r="F15" s="240"/>
      <c r="G15" s="287" t="s">
        <v>240</v>
      </c>
      <c r="H15" s="205"/>
      <c r="I15" s="205" t="s">
        <v>240</v>
      </c>
      <c r="J15" s="206" t="str">
        <f t="shared" si="0"/>
        <v/>
      </c>
      <c r="K15" t="str">
        <f t="shared" si="1"/>
        <v/>
      </c>
    </row>
    <row r="16" spans="1:13">
      <c r="A16" s="148" t="s">
        <v>111</v>
      </c>
      <c r="B16" s="240"/>
      <c r="C16" s="240" t="s">
        <v>240</v>
      </c>
      <c r="D16" s="240" t="s">
        <v>240</v>
      </c>
      <c r="E16" s="240" t="s">
        <v>240</v>
      </c>
      <c r="F16" s="240"/>
      <c r="G16" s="287"/>
      <c r="H16" s="205"/>
      <c r="I16" s="205" t="s">
        <v>240</v>
      </c>
      <c r="J16" s="206" t="str">
        <f t="shared" si="0"/>
        <v>X</v>
      </c>
      <c r="K16" t="str">
        <f t="shared" si="1"/>
        <v/>
      </c>
    </row>
    <row r="17" spans="1:11">
      <c r="A17" s="149" t="s">
        <v>112</v>
      </c>
      <c r="B17" s="240"/>
      <c r="C17" s="240"/>
      <c r="D17" s="240"/>
      <c r="E17" s="240" t="s">
        <v>240</v>
      </c>
      <c r="F17" s="240"/>
      <c r="G17" s="287"/>
      <c r="H17" s="205"/>
      <c r="I17" s="205" t="s">
        <v>240</v>
      </c>
      <c r="J17" s="206" t="str">
        <f t="shared" si="0"/>
        <v>X</v>
      </c>
      <c r="K17" t="str">
        <f t="shared" si="1"/>
        <v/>
      </c>
    </row>
    <row r="18" spans="1:11">
      <c r="A18" s="150" t="s">
        <v>19</v>
      </c>
      <c r="B18" s="240"/>
      <c r="C18" s="240" t="s">
        <v>462</v>
      </c>
      <c r="D18" s="240" t="s">
        <v>462</v>
      </c>
      <c r="E18" s="240"/>
      <c r="F18" s="240"/>
      <c r="G18" s="287" t="s">
        <v>240</v>
      </c>
      <c r="H18" s="205"/>
      <c r="I18" s="205" t="s">
        <v>240</v>
      </c>
      <c r="J18" s="206" t="str">
        <f t="shared" si="0"/>
        <v/>
      </c>
      <c r="K18" t="str">
        <f t="shared" si="1"/>
        <v/>
      </c>
    </row>
    <row r="19" spans="1:11">
      <c r="A19" s="151" t="s">
        <v>262</v>
      </c>
      <c r="B19" s="240" t="s">
        <v>266</v>
      </c>
      <c r="C19" s="240" t="s">
        <v>266</v>
      </c>
      <c r="D19" s="240"/>
      <c r="E19" s="240" t="s">
        <v>266</v>
      </c>
      <c r="F19" s="240"/>
      <c r="G19" s="287"/>
      <c r="H19" s="205"/>
      <c r="I19" s="205" t="s">
        <v>240</v>
      </c>
      <c r="J19" s="206" t="str">
        <f t="shared" si="0"/>
        <v>X</v>
      </c>
      <c r="K19" t="str">
        <f t="shared" si="1"/>
        <v>X</v>
      </c>
    </row>
    <row r="20" spans="1:11">
      <c r="A20" s="152" t="s">
        <v>20</v>
      </c>
      <c r="B20" s="240" t="s">
        <v>266</v>
      </c>
      <c r="C20" s="240"/>
      <c r="D20" s="240"/>
      <c r="E20" s="240" t="s">
        <v>462</v>
      </c>
      <c r="F20" s="240"/>
      <c r="G20" s="287" t="s">
        <v>240</v>
      </c>
      <c r="H20" s="205"/>
      <c r="I20" s="205" t="s">
        <v>240</v>
      </c>
      <c r="J20" s="206" t="str">
        <f t="shared" si="0"/>
        <v/>
      </c>
      <c r="K20" t="str">
        <f t="shared" si="1"/>
        <v/>
      </c>
    </row>
    <row r="21" spans="1:11">
      <c r="A21" s="153" t="s">
        <v>113</v>
      </c>
      <c r="B21" s="240"/>
      <c r="C21" s="240" t="s">
        <v>462</v>
      </c>
      <c r="D21" s="240"/>
      <c r="E21" s="240" t="s">
        <v>240</v>
      </c>
      <c r="F21" s="240"/>
      <c r="G21" s="288"/>
      <c r="H21" s="296"/>
      <c r="I21" s="205" t="s">
        <v>240</v>
      </c>
      <c r="J21" s="206" t="str">
        <f t="shared" si="0"/>
        <v>X</v>
      </c>
      <c r="K21" t="str">
        <f t="shared" si="1"/>
        <v/>
      </c>
    </row>
    <row r="22" spans="1:11">
      <c r="A22" s="154" t="s">
        <v>21</v>
      </c>
      <c r="B22" s="240"/>
      <c r="C22" s="240"/>
      <c r="D22" s="240"/>
      <c r="E22" s="240" t="s">
        <v>463</v>
      </c>
      <c r="F22" s="240"/>
      <c r="G22" s="287" t="s">
        <v>240</v>
      </c>
      <c r="H22" s="205"/>
      <c r="I22" s="205" t="s">
        <v>240</v>
      </c>
      <c r="J22" s="206" t="str">
        <f t="shared" si="0"/>
        <v/>
      </c>
      <c r="K22" t="str">
        <f t="shared" si="1"/>
        <v/>
      </c>
    </row>
    <row r="23" spans="1:11">
      <c r="A23" s="155" t="s">
        <v>22</v>
      </c>
      <c r="B23" s="240"/>
      <c r="C23" s="240"/>
      <c r="D23" s="240" t="s">
        <v>462</v>
      </c>
      <c r="E23" s="240" t="s">
        <v>462</v>
      </c>
      <c r="F23" s="240"/>
      <c r="G23" s="287" t="s">
        <v>240</v>
      </c>
      <c r="H23" s="205"/>
      <c r="I23" s="205" t="s">
        <v>240</v>
      </c>
      <c r="J23" s="206" t="str">
        <f t="shared" si="0"/>
        <v/>
      </c>
      <c r="K23" t="str">
        <f t="shared" si="1"/>
        <v/>
      </c>
    </row>
    <row r="24" spans="1:11">
      <c r="A24" s="156" t="s">
        <v>25</v>
      </c>
      <c r="B24" s="240"/>
      <c r="C24" s="240"/>
      <c r="D24" s="240"/>
      <c r="E24" s="240"/>
      <c r="F24" s="240"/>
      <c r="G24" s="287" t="s">
        <v>240</v>
      </c>
      <c r="H24" s="205"/>
      <c r="I24" s="205" t="s">
        <v>240</v>
      </c>
      <c r="J24" s="206" t="str">
        <f t="shared" si="0"/>
        <v/>
      </c>
      <c r="K24" t="str">
        <f t="shared" si="1"/>
        <v/>
      </c>
    </row>
    <row r="25" spans="1:11">
      <c r="A25" s="237" t="s">
        <v>460</v>
      </c>
      <c r="B25" s="240" t="s">
        <v>266</v>
      </c>
      <c r="C25" s="240" t="s">
        <v>266</v>
      </c>
      <c r="D25" s="240" t="s">
        <v>240</v>
      </c>
      <c r="E25" s="240" t="s">
        <v>266</v>
      </c>
      <c r="F25" s="240" t="s">
        <v>266</v>
      </c>
      <c r="G25" s="287" t="s">
        <v>240</v>
      </c>
      <c r="H25" s="205"/>
      <c r="I25" s="205" t="s">
        <v>240</v>
      </c>
      <c r="J25" s="206" t="str">
        <f t="shared" si="0"/>
        <v>X</v>
      </c>
      <c r="K25" t="str">
        <f t="shared" si="1"/>
        <v>X</v>
      </c>
    </row>
    <row r="26" spans="1:11">
      <c r="A26" s="157" t="s">
        <v>114</v>
      </c>
      <c r="B26" s="240"/>
      <c r="C26" s="240"/>
      <c r="D26" s="240" t="s">
        <v>240</v>
      </c>
      <c r="E26" s="240" t="s">
        <v>240</v>
      </c>
      <c r="F26" s="240"/>
      <c r="G26" s="287"/>
      <c r="H26" s="205"/>
      <c r="I26" s="205" t="s">
        <v>240</v>
      </c>
      <c r="J26" s="206" t="str">
        <f t="shared" si="0"/>
        <v>X</v>
      </c>
      <c r="K26" t="str">
        <f t="shared" si="1"/>
        <v/>
      </c>
    </row>
    <row r="27" spans="1:11">
      <c r="A27" s="158" t="s">
        <v>263</v>
      </c>
      <c r="B27" s="240" t="s">
        <v>266</v>
      </c>
      <c r="C27" s="240"/>
      <c r="D27" s="240" t="s">
        <v>240</v>
      </c>
      <c r="E27" s="240" t="s">
        <v>266</v>
      </c>
      <c r="F27" s="240" t="s">
        <v>266</v>
      </c>
      <c r="G27" s="287" t="s">
        <v>240</v>
      </c>
      <c r="H27" s="205"/>
      <c r="I27" s="205" t="s">
        <v>240</v>
      </c>
      <c r="J27" s="206" t="str">
        <f t="shared" si="0"/>
        <v>X</v>
      </c>
      <c r="K27" t="str">
        <f t="shared" si="1"/>
        <v>X</v>
      </c>
    </row>
    <row r="28" spans="1:11">
      <c r="A28" s="159" t="s">
        <v>23</v>
      </c>
      <c r="B28" s="240" t="s">
        <v>266</v>
      </c>
      <c r="C28" s="240" t="s">
        <v>266</v>
      </c>
      <c r="D28" s="240"/>
      <c r="E28" s="240"/>
      <c r="F28" s="240" t="s">
        <v>462</v>
      </c>
      <c r="G28" s="287" t="s">
        <v>240</v>
      </c>
      <c r="H28" s="205"/>
      <c r="I28" s="205" t="s">
        <v>240</v>
      </c>
      <c r="J28" s="206" t="str">
        <f t="shared" si="0"/>
        <v/>
      </c>
      <c r="K28" t="str">
        <f t="shared" si="1"/>
        <v/>
      </c>
    </row>
    <row r="29" spans="1:11">
      <c r="A29" s="160" t="s">
        <v>115</v>
      </c>
      <c r="B29" s="240"/>
      <c r="C29" s="240" t="s">
        <v>240</v>
      </c>
      <c r="D29" s="240" t="s">
        <v>240</v>
      </c>
      <c r="E29" s="240" t="s">
        <v>240</v>
      </c>
      <c r="F29" s="240"/>
      <c r="G29" s="287"/>
      <c r="H29" s="205"/>
      <c r="I29" s="205" t="s">
        <v>240</v>
      </c>
      <c r="J29" s="206" t="str">
        <f t="shared" si="0"/>
        <v>X</v>
      </c>
      <c r="K29" t="str">
        <f t="shared" si="1"/>
        <v/>
      </c>
    </row>
    <row r="30" spans="1:11">
      <c r="A30" s="161" t="s">
        <v>24</v>
      </c>
      <c r="B30" s="240"/>
      <c r="C30" s="240" t="s">
        <v>462</v>
      </c>
      <c r="D30" s="240" t="s">
        <v>462</v>
      </c>
      <c r="E30" s="240" t="s">
        <v>462</v>
      </c>
      <c r="F30" s="240"/>
      <c r="G30" s="287" t="s">
        <v>240</v>
      </c>
      <c r="H30" s="205"/>
      <c r="I30" s="205" t="s">
        <v>240</v>
      </c>
      <c r="J30" s="206" t="str">
        <f t="shared" si="0"/>
        <v/>
      </c>
      <c r="K30" t="str">
        <f t="shared" si="1"/>
        <v/>
      </c>
    </row>
    <row r="31" spans="1:11">
      <c r="A31" s="162" t="s">
        <v>117</v>
      </c>
      <c r="B31" s="240" t="s">
        <v>266</v>
      </c>
      <c r="C31" s="240"/>
      <c r="D31" s="240" t="s">
        <v>240</v>
      </c>
      <c r="E31" s="240" t="s">
        <v>240</v>
      </c>
      <c r="F31" s="240"/>
      <c r="G31" s="287"/>
      <c r="H31" s="205"/>
      <c r="I31" s="205" t="s">
        <v>240</v>
      </c>
      <c r="J31" s="206" t="str">
        <f t="shared" si="0"/>
        <v>X</v>
      </c>
      <c r="K31" t="str">
        <f t="shared" si="1"/>
        <v/>
      </c>
    </row>
    <row r="32" spans="1:11">
      <c r="A32" s="163" t="s">
        <v>116</v>
      </c>
      <c r="B32" s="240"/>
      <c r="C32" s="240" t="s">
        <v>240</v>
      </c>
      <c r="D32" s="240" t="s">
        <v>463</v>
      </c>
      <c r="E32" s="240" t="s">
        <v>240</v>
      </c>
      <c r="F32" s="240"/>
      <c r="G32" s="287"/>
      <c r="H32" s="205"/>
      <c r="I32" s="205" t="s">
        <v>240</v>
      </c>
      <c r="J32" s="206" t="str">
        <f t="shared" si="0"/>
        <v>X</v>
      </c>
      <c r="K32" t="str">
        <f t="shared" si="1"/>
        <v/>
      </c>
    </row>
    <row r="33" spans="1:11">
      <c r="A33" s="164" t="s">
        <v>26</v>
      </c>
      <c r="B33" s="240"/>
      <c r="C33" s="240" t="s">
        <v>462</v>
      </c>
      <c r="D33" s="240"/>
      <c r="E33" s="240"/>
      <c r="F33" s="240"/>
      <c r="G33" s="287" t="s">
        <v>240</v>
      </c>
      <c r="H33" s="205"/>
      <c r="I33" s="205" t="s">
        <v>240</v>
      </c>
      <c r="J33" s="206" t="str">
        <f t="shared" si="0"/>
        <v/>
      </c>
      <c r="K33" t="str">
        <f t="shared" si="1"/>
        <v/>
      </c>
    </row>
    <row r="34" spans="1:11" ht="17" thickBot="1">
      <c r="A34" s="238" t="s">
        <v>455</v>
      </c>
      <c r="B34" s="241" t="s">
        <v>266</v>
      </c>
      <c r="C34" s="241" t="s">
        <v>266</v>
      </c>
      <c r="D34" s="241" t="s">
        <v>266</v>
      </c>
      <c r="E34" s="241" t="s">
        <v>266</v>
      </c>
      <c r="G34" s="289"/>
      <c r="H34" s="205"/>
      <c r="I34" s="205" t="s">
        <v>240</v>
      </c>
      <c r="J34" s="206" t="str">
        <f t="shared" si="0"/>
        <v>X</v>
      </c>
      <c r="K34" t="str">
        <f t="shared" si="1"/>
        <v>X</v>
      </c>
    </row>
    <row r="35" spans="1:11" ht="17" thickTop="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CF11F-EE94-184E-B8C3-69254CFBD1EE}">
  <dimension ref="A2:G33"/>
  <sheetViews>
    <sheetView zoomScaleNormal="100" zoomScaleSheetLayoutView="100" workbookViewId="0">
      <selection activeCell="B3" sqref="B3:C3"/>
    </sheetView>
  </sheetViews>
  <sheetFormatPr baseColWidth="10" defaultRowHeight="16"/>
  <cols>
    <col min="1" max="1" width="50.83203125" style="293" customWidth="1"/>
    <col min="2" max="2" width="12.5" customWidth="1"/>
    <col min="3" max="3" width="15.83203125" customWidth="1"/>
    <col min="4" max="6" width="12.5" customWidth="1"/>
  </cols>
  <sheetData>
    <row r="2" spans="1:7" s="3" customFormat="1" ht="17">
      <c r="A2" s="326" t="s">
        <v>835</v>
      </c>
      <c r="B2" s="382" t="s">
        <v>837</v>
      </c>
      <c r="C2" s="382"/>
      <c r="D2" s="382" t="s">
        <v>838</v>
      </c>
      <c r="E2" s="382"/>
      <c r="F2" s="382" t="s">
        <v>839</v>
      </c>
      <c r="G2" s="382"/>
    </row>
    <row r="3" spans="1:7" s="367" customFormat="1" ht="177" customHeight="1">
      <c r="A3" s="368" t="s">
        <v>836</v>
      </c>
      <c r="B3" s="383" t="s">
        <v>840</v>
      </c>
      <c r="C3" s="383"/>
      <c r="D3" s="383" t="s">
        <v>842</v>
      </c>
      <c r="E3" s="383"/>
      <c r="F3" s="383" t="s">
        <v>841</v>
      </c>
      <c r="G3" s="383"/>
    </row>
    <row r="4" spans="1:7" s="3" customFormat="1">
      <c r="A4" s="326"/>
    </row>
    <row r="5" spans="1:7" ht="17" hidden="1">
      <c r="A5" s="293" t="s">
        <v>707</v>
      </c>
    </row>
    <row r="6" spans="1:7" ht="17" hidden="1">
      <c r="A6" s="293" t="s">
        <v>708</v>
      </c>
      <c r="B6" t="s">
        <v>730</v>
      </c>
      <c r="C6" t="s">
        <v>793</v>
      </c>
    </row>
    <row r="7" spans="1:7" ht="17" hidden="1">
      <c r="A7" s="293" t="s">
        <v>709</v>
      </c>
      <c r="B7" t="s">
        <v>730</v>
      </c>
    </row>
    <row r="8" spans="1:7" ht="17" hidden="1">
      <c r="A8" s="293" t="s">
        <v>714</v>
      </c>
      <c r="B8" t="s">
        <v>730</v>
      </c>
    </row>
    <row r="9" spans="1:7" ht="17" hidden="1">
      <c r="A9" s="293" t="s">
        <v>710</v>
      </c>
      <c r="B9" t="s">
        <v>730</v>
      </c>
      <c r="C9" t="s">
        <v>731</v>
      </c>
    </row>
    <row r="10" spans="1:7" ht="17" hidden="1">
      <c r="A10" s="293" t="s">
        <v>711</v>
      </c>
      <c r="B10" t="s">
        <v>730</v>
      </c>
    </row>
    <row r="11" spans="1:7" ht="17" hidden="1">
      <c r="A11" s="293" t="s">
        <v>712</v>
      </c>
      <c r="B11" t="s">
        <v>730</v>
      </c>
    </row>
    <row r="12" spans="1:7" ht="17" hidden="1">
      <c r="A12" s="293" t="s">
        <v>713</v>
      </c>
      <c r="B12" t="s">
        <v>730</v>
      </c>
    </row>
    <row r="13" spans="1:7" ht="17" hidden="1">
      <c r="A13" s="293" t="s">
        <v>732</v>
      </c>
      <c r="B13" t="s">
        <v>730</v>
      </c>
    </row>
    <row r="14" spans="1:7" ht="17" hidden="1">
      <c r="A14" s="293" t="s">
        <v>740</v>
      </c>
      <c r="B14" t="s">
        <v>730</v>
      </c>
    </row>
    <row r="15" spans="1:7" ht="17" hidden="1">
      <c r="A15" s="293" t="s">
        <v>742</v>
      </c>
      <c r="B15" t="s">
        <v>730</v>
      </c>
    </row>
    <row r="16" spans="1:7" ht="17" hidden="1">
      <c r="A16" s="293" t="s">
        <v>743</v>
      </c>
      <c r="B16" t="s">
        <v>730</v>
      </c>
    </row>
    <row r="17" spans="1:6" ht="17" hidden="1">
      <c r="A17" s="293" t="s">
        <v>744</v>
      </c>
      <c r="B17" t="s">
        <v>730</v>
      </c>
    </row>
    <row r="18" spans="1:6" ht="17" hidden="1">
      <c r="A18" s="293" t="s">
        <v>745</v>
      </c>
      <c r="B18" t="s">
        <v>730</v>
      </c>
    </row>
    <row r="19" spans="1:6" ht="17">
      <c r="A19" s="326" t="s">
        <v>830</v>
      </c>
      <c r="B19" s="382" t="s">
        <v>843</v>
      </c>
      <c r="C19" s="382"/>
      <c r="D19" s="382" t="s">
        <v>844</v>
      </c>
      <c r="E19" s="382"/>
    </row>
    <row r="20" spans="1:6" ht="67" customHeight="1">
      <c r="A20" s="369"/>
      <c r="B20" s="384" t="s">
        <v>846</v>
      </c>
      <c r="C20" s="384"/>
      <c r="D20" s="384" t="s">
        <v>847</v>
      </c>
      <c r="E20" s="384"/>
    </row>
    <row r="21" spans="1:6">
      <c r="A21" s="326"/>
      <c r="B21" s="382" t="s">
        <v>845</v>
      </c>
      <c r="C21" s="382"/>
      <c r="D21" s="382" t="s">
        <v>210</v>
      </c>
      <c r="E21" s="382"/>
    </row>
    <row r="22" spans="1:6" ht="68" customHeight="1">
      <c r="B22" s="384" t="s">
        <v>849</v>
      </c>
      <c r="C22" s="384"/>
      <c r="D22" s="384" t="s">
        <v>848</v>
      </c>
      <c r="E22" s="384"/>
    </row>
    <row r="24" spans="1:6" ht="17" customHeight="1">
      <c r="A24" s="326" t="s">
        <v>770</v>
      </c>
      <c r="B24" s="381" t="s">
        <v>831</v>
      </c>
      <c r="C24" s="381"/>
      <c r="D24" s="381"/>
      <c r="E24" s="381"/>
      <c r="F24" s="381"/>
    </row>
    <row r="25" spans="1:6">
      <c r="A25" s="326"/>
      <c r="B25" s="381"/>
      <c r="C25" s="381"/>
      <c r="D25" s="381"/>
      <c r="E25" s="381"/>
      <c r="F25" s="381"/>
    </row>
    <row r="26" spans="1:6">
      <c r="A26" s="326"/>
      <c r="B26" s="381"/>
      <c r="C26" s="381"/>
      <c r="D26" s="381"/>
      <c r="E26" s="381"/>
      <c r="F26" s="381"/>
    </row>
    <row r="27" spans="1:6">
      <c r="B27" s="3" t="s">
        <v>771</v>
      </c>
      <c r="C27" s="3" t="s">
        <v>772</v>
      </c>
      <c r="D27" s="3" t="s">
        <v>773</v>
      </c>
      <c r="E27" s="3" t="s">
        <v>774</v>
      </c>
      <c r="F27" s="3" t="s">
        <v>779</v>
      </c>
    </row>
    <row r="28" spans="1:6" ht="17">
      <c r="A28" s="325" t="s">
        <v>768</v>
      </c>
      <c r="B28" t="s">
        <v>755</v>
      </c>
      <c r="C28" t="s">
        <v>756</v>
      </c>
      <c r="D28" t="s">
        <v>757</v>
      </c>
      <c r="E28" t="s">
        <v>758</v>
      </c>
      <c r="F28" t="s">
        <v>765</v>
      </c>
    </row>
    <row r="29" spans="1:6" ht="34">
      <c r="A29" s="325" t="s">
        <v>777</v>
      </c>
      <c r="B29" t="s">
        <v>754</v>
      </c>
      <c r="C29" t="s">
        <v>778</v>
      </c>
      <c r="D29" t="s">
        <v>775</v>
      </c>
      <c r="E29" t="s">
        <v>776</v>
      </c>
      <c r="F29" t="s">
        <v>760</v>
      </c>
    </row>
    <row r="30" spans="1:6" ht="34">
      <c r="A30" s="325" t="s">
        <v>781</v>
      </c>
      <c r="B30" t="s">
        <v>761</v>
      </c>
      <c r="C30" t="s">
        <v>759</v>
      </c>
    </row>
    <row r="31" spans="1:6" ht="34">
      <c r="A31" s="325" t="s">
        <v>780</v>
      </c>
      <c r="B31" t="s">
        <v>762</v>
      </c>
      <c r="C31" t="s">
        <v>763</v>
      </c>
      <c r="D31" t="s">
        <v>764</v>
      </c>
    </row>
    <row r="32" spans="1:6" ht="51">
      <c r="A32" s="325" t="s">
        <v>782</v>
      </c>
      <c r="B32" t="s">
        <v>767</v>
      </c>
    </row>
    <row r="33" spans="1:2" ht="34">
      <c r="A33" s="325" t="s">
        <v>769</v>
      </c>
      <c r="B33" t="s">
        <v>766</v>
      </c>
    </row>
  </sheetData>
  <mergeCells count="15">
    <mergeCell ref="B24:F26"/>
    <mergeCell ref="B2:C2"/>
    <mergeCell ref="B3:C3"/>
    <mergeCell ref="D2:E2"/>
    <mergeCell ref="D3:E3"/>
    <mergeCell ref="F2:G2"/>
    <mergeCell ref="F3:G3"/>
    <mergeCell ref="B19:C19"/>
    <mergeCell ref="B20:C20"/>
    <mergeCell ref="D19:E19"/>
    <mergeCell ref="D20:E20"/>
    <mergeCell ref="B21:C21"/>
    <mergeCell ref="D21:E21"/>
    <mergeCell ref="B22:C22"/>
    <mergeCell ref="D22:E22"/>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B16D-22F2-7F43-9A58-A7E3DA23166D}">
  <sheetPr codeName="Sheet1"/>
  <dimension ref="A1:CS146"/>
  <sheetViews>
    <sheetView zoomScaleNormal="80" workbookViewId="0">
      <pane xSplit="1" ySplit="4" topLeftCell="W5" activePane="bottomRight" state="frozen"/>
      <selection pane="topRight"/>
      <selection pane="bottomLeft"/>
      <selection pane="bottomRight" activeCell="BK15" sqref="BK15"/>
    </sheetView>
  </sheetViews>
  <sheetFormatPr baseColWidth="10" defaultRowHeight="16"/>
  <cols>
    <col min="1" max="1" width="20" customWidth="1"/>
    <col min="2" max="2" width="7.5" style="344" hidden="1" customWidth="1"/>
    <col min="3" max="3" width="10" style="19" customWidth="1"/>
    <col min="4" max="8" width="10" customWidth="1"/>
    <col min="9" max="22" width="0" hidden="1" customWidth="1"/>
    <col min="23" max="23" width="10.83203125" style="11"/>
    <col min="24" max="24" width="10.83203125" style="18"/>
    <col min="25" max="27" width="10.83203125" style="56"/>
    <col min="28" max="28" width="10.83203125" style="18"/>
    <col min="29" max="29" width="10.83203125" style="56"/>
    <col min="30" max="31" width="10.83203125" style="88"/>
    <col min="32" max="33" width="10.83203125" style="56"/>
    <col min="34" max="34" width="10.83203125" style="18"/>
    <col min="35" max="36" width="10.83203125" style="56"/>
    <col min="37" max="38" width="10.83203125" style="257"/>
    <col min="39" max="40" width="10.83203125" style="56"/>
    <col min="41" max="41" width="20" style="186" customWidth="1"/>
    <col min="42" max="43" width="10.83203125" style="56"/>
    <col min="44" max="44" width="10.83203125" style="18" customWidth="1"/>
    <col min="45" max="45" width="10.83203125" style="56" customWidth="1"/>
    <col min="46" max="47" width="10.83203125" style="88" customWidth="1"/>
    <col min="48" max="49" width="10.83203125" style="56" customWidth="1"/>
    <col min="50" max="50" width="10.83203125" style="18" customWidth="1"/>
    <col min="51" max="53" width="10.83203125" style="56" customWidth="1"/>
    <col min="54" max="54" width="10.83203125" style="18" customWidth="1"/>
    <col min="55" max="55" width="10.83203125" style="56" customWidth="1"/>
    <col min="56" max="57" width="10.83203125" style="55" customWidth="1"/>
    <col min="58" max="59" width="10.83203125" style="56" customWidth="1"/>
    <col min="60" max="60" width="10.83203125" style="18" customWidth="1"/>
    <col min="61" max="63" width="10.83203125" style="56" customWidth="1"/>
    <col min="64" max="64" width="10.83203125" style="18" customWidth="1"/>
    <col min="65" max="65" width="10.83203125" style="56" customWidth="1"/>
    <col min="66" max="67" width="10.83203125" style="85" customWidth="1"/>
    <col min="68" max="69" width="10.83203125" style="56" customWidth="1"/>
    <col min="70" max="70" width="10.83203125" style="18"/>
    <col min="71" max="71" width="10.83203125" style="56"/>
    <col min="72" max="75" width="10.83203125" style="88"/>
    <col min="76" max="77" width="10.83203125" style="56"/>
    <col min="78" max="78" width="10.83203125" style="18"/>
    <col min="79" max="83" width="10.83203125" style="56"/>
    <col min="84" max="84" width="10.83203125" style="62"/>
    <col min="85" max="85" width="10.83203125" style="18"/>
    <col min="86" max="87" width="10.83203125" style="190"/>
    <col min="88" max="89" width="10.83203125" style="267"/>
    <col min="90" max="90" width="10.83203125" style="190"/>
    <col min="91" max="91" width="10.83203125" style="62"/>
    <col min="92" max="92" width="10.83203125" style="18"/>
    <col min="93" max="94" width="10.83203125" style="88"/>
    <col min="95" max="96" width="10.83203125" style="56"/>
  </cols>
  <sheetData>
    <row r="1" spans="1:97" ht="150" customHeight="1">
      <c r="A1" s="3"/>
      <c r="B1" s="334" t="s">
        <v>784</v>
      </c>
      <c r="C1" s="7" t="s">
        <v>5</v>
      </c>
      <c r="D1" s="2" t="s">
        <v>6</v>
      </c>
      <c r="E1" s="93" t="s">
        <v>7</v>
      </c>
      <c r="F1" s="94" t="s">
        <v>8</v>
      </c>
      <c r="G1" s="95" t="s">
        <v>9</v>
      </c>
      <c r="H1" s="96" t="s">
        <v>10</v>
      </c>
      <c r="X1" s="4" t="s">
        <v>168</v>
      </c>
      <c r="Y1" s="1" t="s">
        <v>169</v>
      </c>
      <c r="Z1" s="1" t="s">
        <v>1</v>
      </c>
      <c r="AA1" s="1" t="s">
        <v>424</v>
      </c>
      <c r="AB1" s="4" t="s">
        <v>201</v>
      </c>
      <c r="AC1" s="77" t="s">
        <v>175</v>
      </c>
      <c r="AD1" s="32" t="s">
        <v>159</v>
      </c>
      <c r="AE1" s="1" t="s">
        <v>202</v>
      </c>
      <c r="AF1" s="1" t="s">
        <v>1</v>
      </c>
      <c r="AG1" s="1" t="s">
        <v>424</v>
      </c>
      <c r="AH1" s="4" t="s">
        <v>221</v>
      </c>
      <c r="AI1" s="1" t="s">
        <v>175</v>
      </c>
      <c r="AJ1" s="1" t="s">
        <v>222</v>
      </c>
      <c r="AK1" s="1" t="s">
        <v>223</v>
      </c>
      <c r="AL1" s="1" t="s">
        <v>224</v>
      </c>
      <c r="AM1" s="1" t="s">
        <v>225</v>
      </c>
      <c r="AN1" s="1" t="s">
        <v>292</v>
      </c>
      <c r="AO1" s="1" t="s">
        <v>226</v>
      </c>
      <c r="AP1" s="1" t="s">
        <v>1</v>
      </c>
      <c r="AQ1" s="1" t="s">
        <v>424</v>
      </c>
      <c r="AR1" s="4" t="s">
        <v>227</v>
      </c>
      <c r="AS1" s="77" t="s">
        <v>175</v>
      </c>
      <c r="AT1" s="32" t="s">
        <v>159</v>
      </c>
      <c r="AU1" s="1" t="s">
        <v>228</v>
      </c>
      <c r="AV1" s="215" t="s">
        <v>1</v>
      </c>
      <c r="AW1" s="1" t="s">
        <v>424</v>
      </c>
      <c r="AX1" s="4" t="s">
        <v>343</v>
      </c>
      <c r="AY1" s="1" t="s">
        <v>344</v>
      </c>
      <c r="AZ1" s="1" t="s">
        <v>1</v>
      </c>
      <c r="BA1" s="1" t="s">
        <v>424</v>
      </c>
      <c r="BB1" s="4" t="s">
        <v>425</v>
      </c>
      <c r="BC1" s="77" t="s">
        <v>175</v>
      </c>
      <c r="BD1" s="32" t="s">
        <v>159</v>
      </c>
      <c r="BE1" s="1" t="s">
        <v>426</v>
      </c>
      <c r="BF1" s="215" t="s">
        <v>1</v>
      </c>
      <c r="BG1" s="1" t="s">
        <v>424</v>
      </c>
      <c r="BH1" s="4" t="s">
        <v>348</v>
      </c>
      <c r="BI1" s="1" t="s">
        <v>350</v>
      </c>
      <c r="BJ1" s="1" t="s">
        <v>1</v>
      </c>
      <c r="BK1" s="1" t="s">
        <v>424</v>
      </c>
      <c r="BL1" s="4" t="s">
        <v>427</v>
      </c>
      <c r="BM1" s="77" t="s">
        <v>175</v>
      </c>
      <c r="BN1" s="32" t="s">
        <v>159</v>
      </c>
      <c r="BO1" s="1" t="s">
        <v>428</v>
      </c>
      <c r="BP1" s="215" t="s">
        <v>1</v>
      </c>
      <c r="BQ1" s="1" t="s">
        <v>424</v>
      </c>
      <c r="BR1" s="4" t="s">
        <v>429</v>
      </c>
      <c r="BS1" s="77" t="s">
        <v>175</v>
      </c>
      <c r="BT1" s="1" t="s">
        <v>430</v>
      </c>
      <c r="BU1" s="1" t="s">
        <v>431</v>
      </c>
      <c r="BV1" s="1" t="s">
        <v>432</v>
      </c>
      <c r="BW1" s="32" t="s">
        <v>433</v>
      </c>
      <c r="BX1" s="215" t="s">
        <v>1</v>
      </c>
      <c r="BY1" s="1" t="s">
        <v>424</v>
      </c>
      <c r="BZ1" s="4" t="s">
        <v>434</v>
      </c>
      <c r="CA1" s="77" t="s">
        <v>175</v>
      </c>
      <c r="CB1" s="1" t="s">
        <v>292</v>
      </c>
      <c r="CC1" s="250" t="s">
        <v>226</v>
      </c>
      <c r="CD1" s="1" t="s">
        <v>435</v>
      </c>
      <c r="CE1" s="1" t="s">
        <v>1</v>
      </c>
      <c r="CF1" s="32" t="s">
        <v>424</v>
      </c>
      <c r="CG1" s="4" t="s">
        <v>436</v>
      </c>
      <c r="CH1" s="1" t="s">
        <v>437</v>
      </c>
      <c r="CI1" s="1" t="s">
        <v>438</v>
      </c>
      <c r="CJ1" s="1" t="s">
        <v>439</v>
      </c>
      <c r="CK1" s="1" t="s">
        <v>440</v>
      </c>
      <c r="CL1" s="215" t="s">
        <v>1</v>
      </c>
      <c r="CM1" s="32" t="s">
        <v>424</v>
      </c>
      <c r="CN1" s="4" t="s">
        <v>441</v>
      </c>
      <c r="CO1" s="77" t="s">
        <v>175</v>
      </c>
      <c r="CP1" s="32" t="s">
        <v>159</v>
      </c>
      <c r="CQ1" s="1" t="s">
        <v>442</v>
      </c>
      <c r="CR1" s="215" t="s">
        <v>1</v>
      </c>
      <c r="CS1" s="1" t="s">
        <v>424</v>
      </c>
    </row>
    <row r="2" spans="1:97" s="11" customFormat="1">
      <c r="A2" s="45" t="s">
        <v>35</v>
      </c>
      <c r="B2" s="45"/>
      <c r="C2" s="228"/>
      <c r="D2" s="46"/>
      <c r="E2" s="229"/>
      <c r="F2" s="229">
        <v>0</v>
      </c>
      <c r="G2" s="229">
        <v>0</v>
      </c>
      <c r="H2" s="229"/>
      <c r="I2" s="230"/>
      <c r="J2" s="230"/>
      <c r="K2" s="230"/>
      <c r="L2" s="230"/>
      <c r="M2" s="230"/>
      <c r="N2" s="230"/>
      <c r="O2" s="230"/>
      <c r="P2" s="230"/>
      <c r="Q2" s="230"/>
      <c r="R2" s="230"/>
      <c r="S2" s="230"/>
      <c r="T2" s="230"/>
      <c r="U2" s="230"/>
      <c r="V2" s="230"/>
      <c r="W2" s="46"/>
      <c r="X2" s="231"/>
      <c r="Y2" s="230"/>
      <c r="Z2" s="230"/>
      <c r="AA2" s="230"/>
      <c r="AB2" s="231"/>
      <c r="AC2" s="230"/>
      <c r="AD2" s="232"/>
      <c r="AE2" s="232"/>
      <c r="AF2" s="230"/>
      <c r="AG2" s="230"/>
      <c r="AH2" s="231"/>
      <c r="AI2" s="230"/>
      <c r="AJ2" s="230"/>
      <c r="AK2" s="230"/>
      <c r="AL2" s="230"/>
      <c r="AM2" s="230"/>
      <c r="AN2" s="230"/>
      <c r="AO2" s="254"/>
      <c r="AP2" s="230"/>
      <c r="AQ2" s="230"/>
      <c r="AR2" s="231"/>
      <c r="AS2" s="230"/>
      <c r="AT2" s="230"/>
      <c r="AU2" s="230"/>
      <c r="AV2" s="230"/>
      <c r="AW2" s="230"/>
      <c r="AX2" s="231"/>
      <c r="AY2" s="230"/>
      <c r="AZ2" s="230"/>
      <c r="BA2" s="230"/>
      <c r="BB2" s="231"/>
      <c r="BC2" s="230"/>
      <c r="BD2" s="230"/>
      <c r="BE2" s="230"/>
      <c r="BF2" s="230"/>
      <c r="BG2" s="230"/>
      <c r="BH2" s="231"/>
      <c r="BI2" s="230"/>
      <c r="BJ2" s="230"/>
      <c r="BK2" s="230"/>
      <c r="BL2" s="231"/>
      <c r="BM2" s="230"/>
      <c r="BN2" s="230"/>
      <c r="BO2" s="230"/>
      <c r="BP2" s="230"/>
      <c r="BQ2" s="230"/>
      <c r="BR2" s="231"/>
      <c r="BS2" s="230"/>
      <c r="BT2" s="232"/>
      <c r="BU2" s="232"/>
      <c r="BV2" s="232"/>
      <c r="BW2" s="232"/>
      <c r="BX2" s="230"/>
      <c r="BY2" s="230"/>
      <c r="BZ2" s="231"/>
      <c r="CA2" s="230"/>
      <c r="CB2" s="230"/>
      <c r="CC2" s="251"/>
      <c r="CD2" s="230"/>
      <c r="CE2" s="230"/>
      <c r="CF2" s="249"/>
      <c r="CG2" s="231"/>
      <c r="CH2" s="261"/>
      <c r="CI2" s="261"/>
      <c r="CJ2" s="261"/>
      <c r="CK2" s="261"/>
      <c r="CL2" s="264"/>
      <c r="CM2" s="249"/>
      <c r="CN2" s="231"/>
      <c r="CO2" s="230"/>
      <c r="CP2" s="232"/>
      <c r="CQ2" s="232"/>
      <c r="CR2" s="230"/>
      <c r="CS2" s="230"/>
    </row>
    <row r="3" spans="1:97" s="51" customFormat="1">
      <c r="A3" s="45" t="s">
        <v>36</v>
      </c>
      <c r="B3" s="45"/>
      <c r="C3" s="107"/>
      <c r="D3" s="108"/>
      <c r="E3" s="109"/>
      <c r="F3" s="109"/>
      <c r="G3" s="109"/>
      <c r="H3" s="109"/>
      <c r="W3" s="46"/>
      <c r="X3" s="78" t="s">
        <v>443</v>
      </c>
      <c r="Y3" s="51">
        <v>332</v>
      </c>
      <c r="AB3" s="78" t="s">
        <v>443</v>
      </c>
      <c r="AD3" s="104"/>
      <c r="AE3" s="104">
        <v>2.6585648148148144E-4</v>
      </c>
      <c r="AH3" s="52" t="s">
        <v>161</v>
      </c>
      <c r="AO3" s="131"/>
      <c r="AR3" s="78" t="s">
        <v>443</v>
      </c>
      <c r="AT3" s="104"/>
      <c r="AU3" s="104">
        <v>6.3912037037037041E-4</v>
      </c>
      <c r="AX3" s="78" t="s">
        <v>443</v>
      </c>
      <c r="AY3" s="51">
        <v>93.8</v>
      </c>
      <c r="AZ3" s="104"/>
      <c r="BB3" s="78" t="s">
        <v>443</v>
      </c>
      <c r="BD3" s="104"/>
      <c r="BE3" s="49">
        <v>8.7939814814814814E-4</v>
      </c>
      <c r="BH3" s="78" t="s">
        <v>443</v>
      </c>
      <c r="BI3" s="51">
        <v>57</v>
      </c>
      <c r="BL3" s="78" t="s">
        <v>443</v>
      </c>
      <c r="BN3" s="105"/>
      <c r="BO3" s="105">
        <v>5.7743055555555557E-5</v>
      </c>
      <c r="BR3" s="52" t="s">
        <v>161</v>
      </c>
      <c r="BT3" s="104"/>
      <c r="BU3" s="104"/>
      <c r="BV3" s="104"/>
      <c r="BW3" s="104"/>
      <c r="BZ3" s="52" t="s">
        <v>161</v>
      </c>
      <c r="CC3" s="252"/>
      <c r="CF3" s="76"/>
      <c r="CG3" s="78" t="s">
        <v>443</v>
      </c>
      <c r="CH3" s="262"/>
      <c r="CI3" s="262"/>
      <c r="CJ3" s="262"/>
      <c r="CK3" s="262">
        <v>43.2</v>
      </c>
      <c r="CL3" s="265"/>
      <c r="CM3" s="76"/>
      <c r="CN3" s="78" t="s">
        <v>443</v>
      </c>
      <c r="CP3" s="104"/>
      <c r="CQ3" s="104">
        <v>5.7291666666666672E-5</v>
      </c>
    </row>
    <row r="4" spans="1:97" s="244" customFormat="1" ht="17" thickBot="1">
      <c r="A4" s="217" t="s">
        <v>173</v>
      </c>
      <c r="B4" s="217"/>
      <c r="C4" s="201"/>
      <c r="D4" s="202"/>
      <c r="E4" s="203"/>
      <c r="F4" s="203"/>
      <c r="G4" s="203"/>
      <c r="H4" s="203"/>
      <c r="W4" s="227"/>
      <c r="X4" s="69" t="s">
        <v>172</v>
      </c>
      <c r="Y4" s="244">
        <v>347</v>
      </c>
      <c r="AB4" s="102" t="s">
        <v>204</v>
      </c>
      <c r="AD4" s="246"/>
      <c r="AE4" s="246">
        <v>2.6550925925925928E-4</v>
      </c>
      <c r="AH4" s="245"/>
      <c r="AO4" s="255"/>
      <c r="AR4" s="245"/>
      <c r="AT4" s="246"/>
      <c r="AU4" s="246"/>
      <c r="AX4" s="224" t="s">
        <v>163</v>
      </c>
      <c r="AY4" s="244">
        <v>103.8</v>
      </c>
      <c r="BB4" s="245"/>
      <c r="BH4" s="247"/>
      <c r="BL4" s="102" t="s">
        <v>204</v>
      </c>
      <c r="BN4" s="248"/>
      <c r="BO4" s="248">
        <v>5.7499999999999995E-5</v>
      </c>
      <c r="BR4" s="245"/>
      <c r="BT4" s="246"/>
      <c r="BU4" s="246"/>
      <c r="BV4" s="246"/>
      <c r="BW4" s="246"/>
      <c r="BZ4" s="245"/>
      <c r="CC4" s="253"/>
      <c r="CG4" s="245"/>
      <c r="CH4" s="263"/>
      <c r="CI4" s="263"/>
      <c r="CJ4" s="263"/>
      <c r="CK4" s="263"/>
      <c r="CL4" s="266"/>
      <c r="CN4" s="245"/>
      <c r="CP4" s="246"/>
      <c r="CQ4" s="246"/>
    </row>
    <row r="5" spans="1:97">
      <c r="A5" s="198" t="s">
        <v>13</v>
      </c>
      <c r="B5" s="335"/>
      <c r="C5" s="19" t="s">
        <v>135</v>
      </c>
      <c r="D5" s="226">
        <f>SUM(Z5,AF5,AV5,AZ5,BP5,CL5,CR5,AP5,BF5,BJ5,CE5,BX5)</f>
        <v>21</v>
      </c>
      <c r="E5" s="100">
        <f t="shared" ref="E5:E36" si="0">COUNTIF($X5:$EH5, "#1")</f>
        <v>0</v>
      </c>
      <c r="F5" s="100">
        <f t="shared" ref="F5:F36" si="1">COUNTIF($X5:$EH5, "#2")</f>
        <v>1</v>
      </c>
      <c r="G5" s="100">
        <f t="shared" ref="G5:G36" si="2">COUNTIF($X5:$EH5, "#3")</f>
        <v>1</v>
      </c>
      <c r="H5" s="100">
        <f>SUM(COUNTIFS($X5:$EH5, {"#14","#15","#16"}))</f>
        <v>4</v>
      </c>
      <c r="W5" s="200"/>
      <c r="X5" s="18" t="s">
        <v>154</v>
      </c>
      <c r="Y5" s="56">
        <v>206</v>
      </c>
      <c r="Z5" s="350">
        <f>INDEX(event_lookup!$F$2:$Y$9,MATCH(2016,event_lookup!$A$2:$A$9,0),MATCH(RIGHT(ML_2016!X5,3),event_lookup!$F$1:$Y$1,0))</f>
        <v>0</v>
      </c>
      <c r="AA5" s="350">
        <f>INDEX(event_lookup!$F$2:$Y$9,MATCH(2019,event_lookup!$A$2:$A$9,0),MATCH(RIGHT(ML_2016!X5,3),event_lookup!$F$1:$Y$1,0))</f>
        <v>0</v>
      </c>
      <c r="AB5" s="18" t="s">
        <v>154</v>
      </c>
      <c r="AC5" s="56" t="s">
        <v>182</v>
      </c>
      <c r="AD5" s="88" t="s">
        <v>464</v>
      </c>
      <c r="AE5" s="88" t="s">
        <v>464</v>
      </c>
      <c r="AF5" s="350">
        <v>-3</v>
      </c>
      <c r="AG5" s="350">
        <v>-3</v>
      </c>
      <c r="AH5" s="18" t="s">
        <v>102</v>
      </c>
      <c r="AI5" s="186" t="s">
        <v>486</v>
      </c>
      <c r="AJ5" s="186" t="s">
        <v>235</v>
      </c>
      <c r="AK5" s="256" t="s">
        <v>470</v>
      </c>
      <c r="AL5" s="256" t="s">
        <v>237</v>
      </c>
      <c r="AM5" s="186" t="s">
        <v>297</v>
      </c>
      <c r="AN5" s="56">
        <v>7</v>
      </c>
      <c r="AO5" s="186" t="s">
        <v>298</v>
      </c>
      <c r="AP5" s="350">
        <f>INDEX(event_lookup!$F$2:$Y$9,MATCH(2016,event_lookup!$A$2:$A$9,0),MATCH(RIGHT(ML_2016!AH5,3),event_lookup!$F$1:$Y$1,0))</f>
        <v>2</v>
      </c>
      <c r="AQ5" s="350">
        <f>INDEX(event_lookup!$F$2:$Y$9,MATCH(2019,event_lookup!$A$2:$A$9,0),MATCH(RIGHT(ML_2016!AH5,3),event_lookup!$F$1:$Y$1,0))</f>
        <v>10</v>
      </c>
      <c r="AR5" s="18" t="s">
        <v>103</v>
      </c>
      <c r="AS5" s="56" t="s">
        <v>187</v>
      </c>
      <c r="AT5" s="88">
        <v>6.6145833333333334E-4</v>
      </c>
      <c r="AU5" s="88">
        <v>6.9212962962962967E-4</v>
      </c>
      <c r="AV5" s="350">
        <f>INDEX(event_lookup!$F$2:$Y$9,MATCH(2016,event_lookup!$A$2:$A$9,0),MATCH(RIGHT(ML_2016!AR5,3),event_lookup!$F$1:$Y$1,0))</f>
        <v>1</v>
      </c>
      <c r="AW5" s="350">
        <f>INDEX(event_lookup!$F$2:$Y$9,MATCH(2019,event_lookup!$A$2:$A$9,0),MATCH(RIGHT(ML_2016!AR5,3),event_lookup!$F$1:$Y$1,0))</f>
        <v>9</v>
      </c>
      <c r="AX5" s="18" t="s">
        <v>103</v>
      </c>
      <c r="AY5" s="56">
        <v>91.8</v>
      </c>
      <c r="AZ5" s="350">
        <f>INDEX(event_lookup!$F$2:$Y$9,MATCH(2016,event_lookup!$A$2:$A$9,0),MATCH(RIGHT(ML_2016!AX5,3),event_lookup!$F$1:$Y$1,0))</f>
        <v>1</v>
      </c>
      <c r="BA5" s="350">
        <f>INDEX(event_lookup!$F$2:$Y$9,MATCH(2019,event_lookup!$A$2:$A$9,0),MATCH(RIGHT(ML_2016!AX5,3),event_lookup!$F$1:$Y$1,0))</f>
        <v>9</v>
      </c>
      <c r="BB5" s="18" t="s">
        <v>103</v>
      </c>
      <c r="BC5" s="56" t="s">
        <v>187</v>
      </c>
      <c r="BD5" s="55">
        <v>9.0428240740740747E-4</v>
      </c>
      <c r="BE5" s="55" t="s">
        <v>466</v>
      </c>
      <c r="BF5" s="350">
        <f>INDEX(event_lookup!$F$2:$Y$9,MATCH(2016,event_lookup!$A$2:$A$9,0),MATCH(RIGHT(ML_2016!BB5,3),event_lookup!$F$1:$Y$1,0))</f>
        <v>1</v>
      </c>
      <c r="BG5" s="350">
        <f>INDEX(event_lookup!$F$2:$Y$9,MATCH(2019,event_lookup!$A$2:$A$9,0),MATCH(RIGHT(ML_2016!BB5,3),event_lookup!$F$1:$Y$1,0))</f>
        <v>9</v>
      </c>
      <c r="BH5" s="18" t="s">
        <v>101</v>
      </c>
      <c r="BI5" s="56">
        <v>51</v>
      </c>
      <c r="BJ5" s="350">
        <f>INDEX(event_lookup!$F$2:$Y$9,MATCH(2016,event_lookup!$A$2:$A$9,0),MATCH(RIGHT(ML_2016!BH5,3),event_lookup!$F$1:$Y$1,0))</f>
        <v>3</v>
      </c>
      <c r="BK5" s="350">
        <f>INDEX(event_lookup!$F$2:$Y$9,MATCH(2019,event_lookup!$A$2:$A$9,0),MATCH(RIGHT(ML_2016!BH5,3),event_lookup!$F$1:$Y$1,0))</f>
        <v>11</v>
      </c>
      <c r="BL5" s="18" t="s">
        <v>34</v>
      </c>
      <c r="BM5" s="56" t="s">
        <v>448</v>
      </c>
      <c r="BN5" s="85">
        <v>5.9212962962962958E-5</v>
      </c>
      <c r="BO5" s="85">
        <v>5.8946759259259266E-5</v>
      </c>
      <c r="BP5" s="350">
        <f>INDEX(event_lookup!$F$2:$Y$9,MATCH(2016,event_lookup!$A$2:$A$9,0),MATCH(RIGHT(ML_2016!BL5,3),event_lookup!$F$1:$Y$1,0))</f>
        <v>5</v>
      </c>
      <c r="BQ5" s="350">
        <f>INDEX(event_lookup!$F$2:$Y$9,MATCH(2019,event_lookup!$A$2:$A$9,0),MATCH(RIGHT(ML_2016!BL5,3),event_lookup!$F$1:$Y$1,0))</f>
        <v>15</v>
      </c>
      <c r="BR5" s="18" t="s">
        <v>33</v>
      </c>
      <c r="BS5" s="56" t="s">
        <v>503</v>
      </c>
      <c r="BT5" s="88">
        <v>2.909722222222222E-4</v>
      </c>
      <c r="BU5" s="88">
        <v>2.9201388888888891E-4</v>
      </c>
      <c r="BV5" s="88">
        <v>2.8912037037037036E-4</v>
      </c>
      <c r="BW5" s="88">
        <v>3.0347222222222223E-4</v>
      </c>
      <c r="BX5" s="350">
        <f>INDEX(event_lookup!$F$2:$Y$9,MATCH(2016,event_lookup!$A$2:$A$9,0),MATCH(RIGHT(ML_2016!BR5,3),event_lookup!$F$1:$Y$1,0))</f>
        <v>7</v>
      </c>
      <c r="BY5" s="350">
        <f>INDEX(event_lookup!$F$2:$Y$9,MATCH(2019,event_lookup!$A$2:$A$9,0),MATCH(RIGHT(ML_2016!BR5,3),event_lookup!$F$1:$Y$1,0))</f>
        <v>20</v>
      </c>
      <c r="BZ5" s="18" t="s">
        <v>37</v>
      </c>
      <c r="CA5" s="56" t="s">
        <v>499</v>
      </c>
      <c r="CB5" s="56">
        <v>11</v>
      </c>
      <c r="CC5" s="56" t="s">
        <v>513</v>
      </c>
      <c r="CD5" s="56">
        <v>7</v>
      </c>
      <c r="CE5" s="350">
        <f>INDEX(event_lookup!$F$2:$Y$9,MATCH(2016,event_lookup!$A$2:$A$9,0),MATCH(RIGHT(ML_2016!BZ5,3),event_lookup!$F$1:$Y$1,0))</f>
        <v>4</v>
      </c>
      <c r="CF5" s="350">
        <f>INDEX(event_lookup!$F$2:$Y$9,MATCH(2019,event_lookup!$A$2:$A$9,0),MATCH(RIGHT(ML_2016!BZ5,3),event_lookup!$F$1:$Y$1,0))</f>
        <v>12</v>
      </c>
      <c r="CG5" s="17" t="s">
        <v>154</v>
      </c>
      <c r="CH5" s="190">
        <v>17</v>
      </c>
      <c r="CI5" s="190">
        <v>4</v>
      </c>
      <c r="CJ5" s="267">
        <v>0.74</v>
      </c>
      <c r="CK5" s="267">
        <f>CH5+CI5+CJ5</f>
        <v>21.74</v>
      </c>
      <c r="CL5" s="350">
        <f>INDEX(event_lookup!$F$2:$Y$9,MATCH(2016,event_lookup!$A$2:$A$9,0),MATCH(RIGHT(ML_2016!CG5,3),event_lookup!$F$1:$Y$1,0))</f>
        <v>0</v>
      </c>
      <c r="CM5" s="350">
        <f>INDEX(event_lookup!$F$2:$Y$9,MATCH(2019,event_lookup!$A$2:$A$9,0),MATCH(RIGHT(ML_2016!CG5,3),event_lookup!$F$1:$Y$1,0))</f>
        <v>0</v>
      </c>
      <c r="CN5" s="18" t="s">
        <v>120</v>
      </c>
      <c r="CO5" s="56" t="s">
        <v>181</v>
      </c>
      <c r="CP5" s="88">
        <v>6.0069444444444454E-5</v>
      </c>
      <c r="CQ5" s="88">
        <v>6.0069444444444454E-5</v>
      </c>
      <c r="CR5" s="350">
        <f>INDEX(event_lookup!$F$2:$Y$9,MATCH(2016,event_lookup!$A$2:$A$9,0),MATCH(RIGHT(ML_2016!CN5,3),event_lookup!$F$1:$Y$1,0))</f>
        <v>0</v>
      </c>
      <c r="CS5" s="350">
        <f>INDEX(event_lookup!$F$2:$Y$9,MATCH(2019,event_lookup!$A$2:$A$9,0),MATCH(RIGHT(ML_2016!CN5,3),event_lookup!$F$1:$Y$1,0))</f>
        <v>2</v>
      </c>
    </row>
    <row r="6" spans="1:97">
      <c r="A6" s="15" t="s">
        <v>27</v>
      </c>
      <c r="B6" s="336">
        <v>1</v>
      </c>
      <c r="D6">
        <f>SUM(AV6,AZ6,BF6,BJ6,BP6,CR6)</f>
        <v>1</v>
      </c>
      <c r="E6" s="100">
        <f t="shared" si="0"/>
        <v>0</v>
      </c>
      <c r="F6" s="100">
        <f t="shared" si="1"/>
        <v>0</v>
      </c>
      <c r="G6" s="100">
        <f t="shared" si="2"/>
        <v>0</v>
      </c>
      <c r="H6" s="100">
        <f>SUM(COUNTIFS($X6:$EH6, {"#14","#15","#16"}))</f>
        <v>0</v>
      </c>
      <c r="I6" s="139"/>
      <c r="J6" s="139"/>
      <c r="K6" s="139"/>
      <c r="X6" s="18" t="s">
        <v>386</v>
      </c>
      <c r="Y6" s="56">
        <v>30</v>
      </c>
      <c r="Z6" s="350">
        <f>IF(Y6&lt;&gt;"",Z$5,0)</f>
        <v>0</v>
      </c>
      <c r="AA6" s="350">
        <f>IF(Y6&lt;&gt;"",AA$5,0)</f>
        <v>0</v>
      </c>
      <c r="AB6" s="181"/>
      <c r="AC6" s="56" t="s">
        <v>182</v>
      </c>
      <c r="AD6" s="88">
        <v>4.7916666666666655E-5</v>
      </c>
      <c r="AE6" s="88">
        <v>4.7916666666666655E-5</v>
      </c>
      <c r="AF6" s="350">
        <f>IF(AE6&lt;&gt;"",AF$5,0)</f>
        <v>-3</v>
      </c>
      <c r="AG6" s="350">
        <f>IF(AE6&lt;&gt;"",AG$5,0)</f>
        <v>-3</v>
      </c>
      <c r="AH6" s="18" t="s">
        <v>487</v>
      </c>
      <c r="AJ6" s="186" t="s">
        <v>235</v>
      </c>
      <c r="AK6" s="256" t="s">
        <v>470</v>
      </c>
      <c r="AL6" s="256" t="s">
        <v>237</v>
      </c>
      <c r="AM6" s="186" t="s">
        <v>297</v>
      </c>
      <c r="AN6" s="56">
        <v>7</v>
      </c>
      <c r="AO6" s="186" t="s">
        <v>298</v>
      </c>
      <c r="AP6" s="350">
        <f>IF(AO6&lt;&gt;"",AP$5,0)</f>
        <v>2</v>
      </c>
      <c r="AQ6" s="350">
        <f>IF(AO6&lt;&gt;"",AQ$5,0)</f>
        <v>10</v>
      </c>
      <c r="AV6" s="350">
        <f>IF(AU6&lt;&gt;"",AV$5,0)</f>
        <v>0</v>
      </c>
      <c r="AW6" s="350">
        <f>IF(AU6&lt;&gt;"",AW$5,0)</f>
        <v>0</v>
      </c>
      <c r="AZ6" s="350">
        <f>IF(AY6&lt;&gt;"",AZ$5,0)</f>
        <v>0</v>
      </c>
      <c r="BA6" s="350">
        <f>IF(AY6&lt;&gt;"",BA$5,0)</f>
        <v>0</v>
      </c>
      <c r="BB6" s="18" t="s">
        <v>103</v>
      </c>
      <c r="BC6" s="56" t="s">
        <v>187</v>
      </c>
      <c r="BD6" s="55">
        <v>9.0428240740740747E-4</v>
      </c>
      <c r="BE6" s="55" t="s">
        <v>466</v>
      </c>
      <c r="BF6" s="350">
        <f>IF(BE6&lt;&gt;"",BF$5,0)</f>
        <v>1</v>
      </c>
      <c r="BG6" s="350">
        <f>IF(BE6&lt;&gt;"",BG$5,0)</f>
        <v>9</v>
      </c>
      <c r="BJ6" s="350">
        <f>IF(BI6&lt;&gt;"",BJ$5,0)</f>
        <v>0</v>
      </c>
      <c r="BK6" s="350">
        <f>IF(BI6&lt;&gt;"",BK$5,0)</f>
        <v>0</v>
      </c>
      <c r="BP6" s="350">
        <f>IF(BO6&lt;&gt;"",BP$5,0)</f>
        <v>0</v>
      </c>
      <c r="BQ6" s="350">
        <f>IF(BO6&lt;&gt;"",BQ$5,0)</f>
        <v>0</v>
      </c>
      <c r="BT6" s="88">
        <v>2.909722222222222E-4</v>
      </c>
      <c r="BU6" s="88">
        <v>2.9201388888888891E-4</v>
      </c>
      <c r="BV6" s="88">
        <v>2.8912037037037036E-4</v>
      </c>
      <c r="BW6" s="88">
        <v>3.0347222222222223E-4</v>
      </c>
      <c r="BX6" s="350">
        <f>IF(BW6&lt;&gt;"",BX$5,0)</f>
        <v>7</v>
      </c>
      <c r="BY6" s="350">
        <f>IF(BW6&lt;&gt;"",BY$5,0)</f>
        <v>20</v>
      </c>
      <c r="CB6" s="56">
        <v>1</v>
      </c>
      <c r="CC6" s="56" t="s">
        <v>736</v>
      </c>
      <c r="CD6" s="56">
        <v>2</v>
      </c>
      <c r="CE6" s="350">
        <f>IF(CD6&lt;&gt;"",CE$5,0)</f>
        <v>4</v>
      </c>
      <c r="CF6" s="350">
        <f>IF(CD6&lt;&gt;"",CF$5,0)</f>
        <v>12</v>
      </c>
      <c r="CH6" s="190">
        <v>3</v>
      </c>
      <c r="CI6" s="190">
        <v>1</v>
      </c>
      <c r="CJ6" s="267">
        <v>0.74</v>
      </c>
      <c r="CK6" s="267">
        <f>CH6+CI6</f>
        <v>4</v>
      </c>
      <c r="CL6" s="350">
        <f>IF(CK6&lt;&gt;"",CL$5,0)</f>
        <v>0</v>
      </c>
      <c r="CM6" s="350">
        <f>IF(CK6&lt;&gt;"",CM$5,0)</f>
        <v>0</v>
      </c>
      <c r="CO6" s="56"/>
      <c r="CQ6" s="88"/>
      <c r="CR6" s="350">
        <f>IF(CQ6&lt;&gt;"",CR$5,0)</f>
        <v>0</v>
      </c>
      <c r="CS6" s="350">
        <f>IF(CQ6&lt;&gt;"",CS$5,0)</f>
        <v>0</v>
      </c>
    </row>
    <row r="7" spans="1:97">
      <c r="A7" s="15" t="s">
        <v>28</v>
      </c>
      <c r="B7" s="336">
        <v>2</v>
      </c>
      <c r="D7">
        <f>SUM(AV7,AZ7,BF7,BJ7,BP7,CR7)</f>
        <v>3</v>
      </c>
      <c r="E7" s="100">
        <f t="shared" si="0"/>
        <v>0</v>
      </c>
      <c r="F7" s="100">
        <f t="shared" si="1"/>
        <v>0</v>
      </c>
      <c r="G7" s="100">
        <f t="shared" si="2"/>
        <v>0</v>
      </c>
      <c r="H7" s="100">
        <f>SUM(COUNTIFS($X7:$EH7, {"#14","#15","#16"}))</f>
        <v>0</v>
      </c>
      <c r="I7" s="139"/>
      <c r="J7" s="139"/>
      <c r="K7" s="139"/>
      <c r="X7" s="18" t="s">
        <v>386</v>
      </c>
      <c r="Y7" s="56">
        <v>82</v>
      </c>
      <c r="Z7" s="350">
        <f>IF(Y7&lt;&gt;"",Z$5,0)</f>
        <v>0</v>
      </c>
      <c r="AA7" s="350">
        <f>IF(Y7&lt;&gt;"",AA$5,0)</f>
        <v>0</v>
      </c>
      <c r="AB7" s="181"/>
      <c r="AC7" s="56" t="s">
        <v>182</v>
      </c>
      <c r="AD7" s="88" t="s">
        <v>464</v>
      </c>
      <c r="AE7" s="88" t="s">
        <v>464</v>
      </c>
      <c r="AF7" s="350">
        <f>IF(AE7&lt;&gt;"",AF$5,0)</f>
        <v>-3</v>
      </c>
      <c r="AG7" s="350">
        <f>IF(AE7&lt;&gt;"",AG$5,0)</f>
        <v>-3</v>
      </c>
      <c r="AH7" s="18" t="s">
        <v>487</v>
      </c>
      <c r="AJ7" s="186" t="s">
        <v>235</v>
      </c>
      <c r="AK7" s="256" t="s">
        <v>470</v>
      </c>
      <c r="AL7" s="256" t="s">
        <v>237</v>
      </c>
      <c r="AM7" s="186" t="s">
        <v>297</v>
      </c>
      <c r="AN7" s="56">
        <v>7</v>
      </c>
      <c r="AO7" s="186" t="s">
        <v>298</v>
      </c>
      <c r="AP7" s="350">
        <f>IF(AO7&lt;&gt;"",AP$5,0)</f>
        <v>2</v>
      </c>
      <c r="AQ7" s="350">
        <f>IF(AO7&lt;&gt;"",AQ$5,0)</f>
        <v>10</v>
      </c>
      <c r="AV7" s="350">
        <f>IF(AU7&lt;&gt;"",AV$5,0)</f>
        <v>0</v>
      </c>
      <c r="AW7" s="350">
        <f>IF(AU7&lt;&gt;"",AW$5,0)</f>
        <v>0</v>
      </c>
      <c r="AZ7" s="350">
        <f>IF(AY7&lt;&gt;"",AZ$5,0)</f>
        <v>0</v>
      </c>
      <c r="BA7" s="350">
        <f>IF(AY7&lt;&gt;"",BA$5,0)</f>
        <v>0</v>
      </c>
      <c r="BF7" s="350">
        <f>IF(BE7&lt;&gt;"",BF$5,0)</f>
        <v>0</v>
      </c>
      <c r="BG7" s="350">
        <f>IF(BE7&lt;&gt;"",BG$5,0)</f>
        <v>0</v>
      </c>
      <c r="BH7" s="18" t="s">
        <v>101</v>
      </c>
      <c r="BI7" s="56">
        <v>51</v>
      </c>
      <c r="BJ7" s="350">
        <f>IF(BI7&lt;&gt;"",BJ$5,0)</f>
        <v>3</v>
      </c>
      <c r="BK7" s="350">
        <f>IF(BI7&lt;&gt;"",BK$5,0)</f>
        <v>11</v>
      </c>
      <c r="BP7" s="350">
        <f>IF(BO7&lt;&gt;"",BP$5,0)</f>
        <v>0</v>
      </c>
      <c r="BQ7" s="350">
        <f>IF(BO7&lt;&gt;"",BQ$5,0)</f>
        <v>0</v>
      </c>
      <c r="BT7" s="88">
        <v>2.909722222222222E-4</v>
      </c>
      <c r="BU7" s="88">
        <v>2.9201388888888891E-4</v>
      </c>
      <c r="BV7" s="88">
        <v>2.8912037037037036E-4</v>
      </c>
      <c r="BW7" s="88">
        <v>3.0347222222222223E-4</v>
      </c>
      <c r="BX7" s="350">
        <f>IF(BW7&lt;&gt;"",BX$5,0)</f>
        <v>7</v>
      </c>
      <c r="BY7" s="350">
        <f>IF(BW7&lt;&gt;"",BY$5,0)</f>
        <v>20</v>
      </c>
      <c r="CB7" s="56">
        <v>3</v>
      </c>
      <c r="CC7" s="56" t="s">
        <v>514</v>
      </c>
      <c r="CD7" s="56">
        <v>1</v>
      </c>
      <c r="CE7" s="350">
        <f>IF(CD7&lt;&gt;"",CE$5,0)</f>
        <v>4</v>
      </c>
      <c r="CF7" s="350">
        <f>IF(CD7&lt;&gt;"",CF$5,0)</f>
        <v>12</v>
      </c>
      <c r="CH7" s="190">
        <v>4</v>
      </c>
      <c r="CI7" s="190">
        <v>1</v>
      </c>
      <c r="CJ7" s="267">
        <v>0.74</v>
      </c>
      <c r="CK7" s="267">
        <f t="shared" ref="CK7:CK69" si="3">CH7+CI7</f>
        <v>5</v>
      </c>
      <c r="CL7" s="350">
        <f>IF(CK7&lt;&gt;"",CL$5,0)</f>
        <v>0</v>
      </c>
      <c r="CM7" s="350">
        <f>IF(CK7&lt;&gt;"",CM$5,0)</f>
        <v>0</v>
      </c>
      <c r="CO7" s="56"/>
      <c r="CQ7" s="88"/>
      <c r="CR7" s="350">
        <f>IF(CQ7&lt;&gt;"",CR$5,0)</f>
        <v>0</v>
      </c>
      <c r="CS7" s="350">
        <f>IF(CQ7&lt;&gt;"",CS$5,0)</f>
        <v>0</v>
      </c>
    </row>
    <row r="8" spans="1:97">
      <c r="A8" s="15" t="s">
        <v>29</v>
      </c>
      <c r="B8" s="336">
        <v>3</v>
      </c>
      <c r="D8">
        <f>SUM(AV8,AZ8,BF8,BJ8,BP8,CR8)</f>
        <v>6</v>
      </c>
      <c r="E8" s="100">
        <f t="shared" si="0"/>
        <v>0</v>
      </c>
      <c r="F8" s="100">
        <f t="shared" si="1"/>
        <v>0</v>
      </c>
      <c r="G8" s="100">
        <f t="shared" si="2"/>
        <v>1</v>
      </c>
      <c r="H8" s="100">
        <f>SUM(COUNTIFS($X8:$EH8, {"#14","#15","#16"}))</f>
        <v>1</v>
      </c>
      <c r="I8" s="139"/>
      <c r="J8" s="139"/>
      <c r="K8" s="139"/>
      <c r="X8" s="18" t="s">
        <v>386</v>
      </c>
      <c r="Y8" s="56">
        <v>67</v>
      </c>
      <c r="Z8" s="350">
        <f>IF(Y8&lt;&gt;"",Z$5,0)</f>
        <v>0</v>
      </c>
      <c r="AA8" s="350">
        <f>IF(Y8&lt;&gt;"",AA$5,0)</f>
        <v>0</v>
      </c>
      <c r="AB8" s="181"/>
      <c r="AC8" s="56" t="s">
        <v>182</v>
      </c>
      <c r="AD8" s="88" t="s">
        <v>464</v>
      </c>
      <c r="AE8" s="88" t="s">
        <v>464</v>
      </c>
      <c r="AF8" s="350">
        <f>IF(AE8&lt;&gt;"",AF$5,0)</f>
        <v>-3</v>
      </c>
      <c r="AG8" s="350">
        <f>IF(AE8&lt;&gt;"",AG$5,0)</f>
        <v>-3</v>
      </c>
      <c r="AH8" s="18" t="s">
        <v>487</v>
      </c>
      <c r="AJ8" s="186" t="s">
        <v>235</v>
      </c>
      <c r="AK8" s="256" t="s">
        <v>470</v>
      </c>
      <c r="AL8" s="256" t="s">
        <v>237</v>
      </c>
      <c r="AM8" s="186" t="s">
        <v>297</v>
      </c>
      <c r="AN8" s="56">
        <v>7</v>
      </c>
      <c r="AO8" s="186" t="s">
        <v>298</v>
      </c>
      <c r="AP8" s="350">
        <f>IF(AO8&lt;&gt;"",AP$5,0)</f>
        <v>2</v>
      </c>
      <c r="AQ8" s="350">
        <f>IF(AO8&lt;&gt;"",AQ$5,0)</f>
        <v>10</v>
      </c>
      <c r="AV8" s="350">
        <f>IF(AU8&lt;&gt;"",AV$5,0)</f>
        <v>0</v>
      </c>
      <c r="AW8" s="350">
        <f>IF(AU8&lt;&gt;"",AW$5,0)</f>
        <v>0</v>
      </c>
      <c r="AX8" s="18" t="s">
        <v>103</v>
      </c>
      <c r="AY8" s="56">
        <v>91.8</v>
      </c>
      <c r="AZ8" s="350">
        <f>IF(AY8&lt;&gt;"",AZ$5,0)</f>
        <v>1</v>
      </c>
      <c r="BA8" s="350">
        <f>IF(AY8&lt;&gt;"",BA$5,0)</f>
        <v>9</v>
      </c>
      <c r="BF8" s="350">
        <f>IF(BE8&lt;&gt;"",BF$5,0)</f>
        <v>0</v>
      </c>
      <c r="BG8" s="350">
        <f>IF(BE8&lt;&gt;"",BG$5,0)</f>
        <v>0</v>
      </c>
      <c r="BJ8" s="350">
        <f>IF(BI8&lt;&gt;"",BJ$5,0)</f>
        <v>0</v>
      </c>
      <c r="BK8" s="350">
        <f>IF(BI8&lt;&gt;"",BK$5,0)</f>
        <v>0</v>
      </c>
      <c r="BL8" s="18" t="s">
        <v>34</v>
      </c>
      <c r="BM8" s="56" t="s">
        <v>448</v>
      </c>
      <c r="BN8" s="85">
        <v>5.9212962962962958E-5</v>
      </c>
      <c r="BO8" s="85">
        <v>5.8946759259259266E-5</v>
      </c>
      <c r="BP8" s="350">
        <f>IF(BO8&lt;&gt;"",BP$5,0)</f>
        <v>5</v>
      </c>
      <c r="BQ8" s="350">
        <f>IF(BO8&lt;&gt;"",BQ$5,0)</f>
        <v>15</v>
      </c>
      <c r="BT8" s="88">
        <v>2.909722222222222E-4</v>
      </c>
      <c r="BU8" s="88">
        <v>2.9201388888888891E-4</v>
      </c>
      <c r="BV8" s="88">
        <v>2.8912037037037036E-4</v>
      </c>
      <c r="BW8" s="88">
        <v>3.0347222222222223E-4</v>
      </c>
      <c r="BX8" s="350">
        <f>IF(BW8&lt;&gt;"",BX$5,0)</f>
        <v>7</v>
      </c>
      <c r="BY8" s="350">
        <f>IF(BW8&lt;&gt;"",BY$5,0)</f>
        <v>20</v>
      </c>
      <c r="CB8" s="56">
        <v>6</v>
      </c>
      <c r="CC8" s="56" t="s">
        <v>515</v>
      </c>
      <c r="CD8" s="56">
        <v>1</v>
      </c>
      <c r="CE8" s="350">
        <f>IF(CD8&lt;&gt;"",CE$5,0)</f>
        <v>4</v>
      </c>
      <c r="CF8" s="350">
        <f>IF(CD8&lt;&gt;"",CF$5,0)</f>
        <v>12</v>
      </c>
      <c r="CH8" s="190">
        <v>6</v>
      </c>
      <c r="CI8" s="190">
        <v>1</v>
      </c>
      <c r="CJ8" s="267">
        <v>0.74</v>
      </c>
      <c r="CK8" s="267">
        <f t="shared" si="3"/>
        <v>7</v>
      </c>
      <c r="CL8" s="350">
        <f>IF(CK8&lt;&gt;"",CL$5,0)</f>
        <v>0</v>
      </c>
      <c r="CM8" s="350">
        <f>IF(CK8&lt;&gt;"",CM$5,0)</f>
        <v>0</v>
      </c>
      <c r="CN8" s="18" t="s">
        <v>120</v>
      </c>
      <c r="CO8" s="56" t="s">
        <v>181</v>
      </c>
      <c r="CP8" s="88">
        <v>6.0069444444444454E-5</v>
      </c>
      <c r="CQ8" s="88">
        <v>6.0069444444444454E-5</v>
      </c>
      <c r="CR8" s="350">
        <f>IF(CQ8&lt;&gt;"",CR$5,0)</f>
        <v>0</v>
      </c>
      <c r="CS8" s="350">
        <f>IF(CQ8&lt;&gt;"",CS$5,0)</f>
        <v>2</v>
      </c>
    </row>
    <row r="9" spans="1:97">
      <c r="A9" s="15" t="s">
        <v>30</v>
      </c>
      <c r="B9" s="336">
        <v>4</v>
      </c>
      <c r="D9">
        <f>SUM(AV9,AZ9,BF9,BJ9,BP9,CR9)</f>
        <v>1</v>
      </c>
      <c r="E9" s="100">
        <f t="shared" si="0"/>
        <v>0</v>
      </c>
      <c r="F9" s="100">
        <f t="shared" si="1"/>
        <v>0</v>
      </c>
      <c r="G9" s="100">
        <f t="shared" si="2"/>
        <v>0</v>
      </c>
      <c r="H9" s="100">
        <f>SUM(COUNTIFS($X9:$EH9, {"#14","#15","#16"}))</f>
        <v>0</v>
      </c>
      <c r="I9" s="139"/>
      <c r="J9" s="139"/>
      <c r="K9" s="139"/>
      <c r="X9" s="18" t="s">
        <v>386</v>
      </c>
      <c r="Y9" s="56">
        <v>27</v>
      </c>
      <c r="Z9" s="350">
        <f>IF(Y9&lt;&gt;"",Z$5,0)</f>
        <v>0</v>
      </c>
      <c r="AA9" s="350">
        <f>IF(Y9&lt;&gt;"",AA$5,0)</f>
        <v>0</v>
      </c>
      <c r="AC9" s="56" t="s">
        <v>182</v>
      </c>
      <c r="AD9" s="88" t="s">
        <v>464</v>
      </c>
      <c r="AE9" s="88" t="s">
        <v>464</v>
      </c>
      <c r="AF9" s="350">
        <f>IF(AE9&lt;&gt;"",AF$5,0)</f>
        <v>-3</v>
      </c>
      <c r="AG9" s="350">
        <f>IF(AE9&lt;&gt;"",AG$5,0)</f>
        <v>-3</v>
      </c>
      <c r="AH9" s="18" t="s">
        <v>487</v>
      </c>
      <c r="AJ9" s="186" t="s">
        <v>235</v>
      </c>
      <c r="AK9" s="256" t="s">
        <v>470</v>
      </c>
      <c r="AL9" s="256" t="s">
        <v>237</v>
      </c>
      <c r="AM9" s="186" t="s">
        <v>297</v>
      </c>
      <c r="AN9" s="56">
        <v>7</v>
      </c>
      <c r="AO9" s="186" t="s">
        <v>298</v>
      </c>
      <c r="AP9" s="350">
        <f>IF(AO9&lt;&gt;"",AP$5,0)</f>
        <v>2</v>
      </c>
      <c r="AQ9" s="350">
        <f>IF(AO9&lt;&gt;"",AQ$5,0)</f>
        <v>10</v>
      </c>
      <c r="AR9" s="18" t="s">
        <v>103</v>
      </c>
      <c r="AS9" s="56" t="s">
        <v>187</v>
      </c>
      <c r="AT9" s="88">
        <v>6.6145833333333334E-4</v>
      </c>
      <c r="AU9" s="88">
        <v>6.9212962962962967E-4</v>
      </c>
      <c r="AV9" s="350">
        <f>IF(AU9&lt;&gt;"",AV$5,0)</f>
        <v>1</v>
      </c>
      <c r="AW9" s="350">
        <f>IF(AU9&lt;&gt;"",AW$5,0)</f>
        <v>9</v>
      </c>
      <c r="AZ9" s="350">
        <f>IF(AY9&lt;&gt;"",AZ$5,0)</f>
        <v>0</v>
      </c>
      <c r="BA9" s="350">
        <f>IF(AY9&lt;&gt;"",BA$5,0)</f>
        <v>0</v>
      </c>
      <c r="BF9" s="350">
        <f>IF(BE9&lt;&gt;"",BF$5,0)</f>
        <v>0</v>
      </c>
      <c r="BG9" s="350">
        <f>IF(BE9&lt;&gt;"",BG$5,0)</f>
        <v>0</v>
      </c>
      <c r="BJ9" s="350">
        <f>IF(BI9&lt;&gt;"",BJ$5,0)</f>
        <v>0</v>
      </c>
      <c r="BK9" s="350">
        <f>IF(BI9&lt;&gt;"",BK$5,0)</f>
        <v>0</v>
      </c>
      <c r="BP9" s="350">
        <f>IF(BO9&lt;&gt;"",BP$5,0)</f>
        <v>0</v>
      </c>
      <c r="BQ9" s="350">
        <f>IF(BO9&lt;&gt;"",BQ$5,0)</f>
        <v>0</v>
      </c>
      <c r="BT9" s="88">
        <v>2.909722222222222E-4</v>
      </c>
      <c r="BU9" s="88">
        <v>2.9201388888888891E-4</v>
      </c>
      <c r="BV9" s="88">
        <v>2.8912037037037036E-4</v>
      </c>
      <c r="BW9" s="88">
        <v>3.0347222222222223E-4</v>
      </c>
      <c r="BX9" s="350">
        <f>IF(BW9&lt;&gt;"",BX$5,0)</f>
        <v>7</v>
      </c>
      <c r="BY9" s="350">
        <f>IF(BW9&lt;&gt;"",BY$5,0)</f>
        <v>20</v>
      </c>
      <c r="CB9" s="56">
        <v>1</v>
      </c>
      <c r="CC9" s="56" t="s">
        <v>735</v>
      </c>
      <c r="CD9" s="56">
        <v>3</v>
      </c>
      <c r="CE9" s="350">
        <f>IF(CD9&lt;&gt;"",CE$5,0)</f>
        <v>4</v>
      </c>
      <c r="CF9" s="350">
        <f>IF(CD9&lt;&gt;"",CF$5,0)</f>
        <v>12</v>
      </c>
      <c r="CH9" s="190">
        <v>4</v>
      </c>
      <c r="CI9" s="190">
        <v>1</v>
      </c>
      <c r="CJ9" s="267">
        <v>0.74</v>
      </c>
      <c r="CK9" s="267">
        <f t="shared" si="3"/>
        <v>5</v>
      </c>
      <c r="CL9" s="350">
        <f>IF(CK9&lt;&gt;"",CL$5,0)</f>
        <v>0</v>
      </c>
      <c r="CM9" s="350">
        <f>IF(CK9&lt;&gt;"",CM$5,0)</f>
        <v>0</v>
      </c>
      <c r="CO9" s="56"/>
      <c r="CQ9" s="88"/>
      <c r="CR9" s="350">
        <f>IF(CQ9&lt;&gt;"",CR$5,0)</f>
        <v>0</v>
      </c>
      <c r="CS9" s="350">
        <f>IF(CQ9&lt;&gt;"",CS$5,0)</f>
        <v>0</v>
      </c>
    </row>
    <row r="10" spans="1:97">
      <c r="A10" s="195" t="s">
        <v>11</v>
      </c>
      <c r="B10" s="337"/>
      <c r="C10" s="19" t="s">
        <v>148</v>
      </c>
      <c r="D10" s="226">
        <f>SUM(Z10,AF10,AV10,AZ10,BP10,CL10,CR10,AP10,BF10,BJ10,CE10,BX10)</f>
        <v>16</v>
      </c>
      <c r="E10" s="100">
        <f t="shared" si="0"/>
        <v>0</v>
      </c>
      <c r="F10" s="100">
        <f t="shared" si="1"/>
        <v>1</v>
      </c>
      <c r="G10" s="100">
        <f t="shared" si="2"/>
        <v>0</v>
      </c>
      <c r="H10" s="100">
        <f>SUM(COUNTIFS($X10:$EH10, {"#14","#15","#16"}))</f>
        <v>3</v>
      </c>
      <c r="I10" s="139"/>
      <c r="J10" s="139"/>
      <c r="K10" s="139"/>
      <c r="X10" s="18" t="s">
        <v>120</v>
      </c>
      <c r="Y10" s="56">
        <v>210</v>
      </c>
      <c r="Z10" s="350">
        <f>INDEX(event_lookup!$F$2:$Y$9,MATCH(2016,event_lookup!$A$2:$A$9,0),MATCH(RIGHT(ML_2016!X10,3),event_lookup!$F$1:$Y$1,0))</f>
        <v>0</v>
      </c>
      <c r="AA10" s="350">
        <f>INDEX(event_lookup!$F$2:$Y$9,MATCH(2019,event_lookup!$A$2:$A$9,0),MATCH(RIGHT(ML_2016!X10,3),event_lookup!$F$1:$Y$1,0))</f>
        <v>2</v>
      </c>
      <c r="AB10" s="18" t="s">
        <v>101</v>
      </c>
      <c r="AC10" s="56" t="s">
        <v>451</v>
      </c>
      <c r="AD10" s="88">
        <v>2.7650462962962964E-4</v>
      </c>
      <c r="AE10" s="88">
        <v>2.6967592592592592E-4</v>
      </c>
      <c r="AF10" s="350">
        <f>INDEX(event_lookup!$F$2:$Y$9,MATCH(2016,event_lookup!$A$2:$A$9,0),MATCH(RIGHT(ML_2016!AB10,3),event_lookup!$F$1:$Y$1,0))</f>
        <v>3</v>
      </c>
      <c r="AG10" s="350">
        <f>INDEX(event_lookup!$F$2:$Y$9,MATCH(2019,event_lookup!$A$2:$A$9,0),MATCH(RIGHT(ML_2016!AB10,3),event_lookup!$F$1:$Y$1,0))</f>
        <v>11</v>
      </c>
      <c r="AH10" s="18" t="s">
        <v>105</v>
      </c>
      <c r="AI10" s="56" t="s">
        <v>318</v>
      </c>
      <c r="AJ10" s="186" t="s">
        <v>311</v>
      </c>
      <c r="AK10" s="256" t="s">
        <v>473</v>
      </c>
      <c r="AL10" s="256" t="s">
        <v>235</v>
      </c>
      <c r="AM10" s="186" t="s">
        <v>296</v>
      </c>
      <c r="AN10" s="56">
        <v>4</v>
      </c>
      <c r="AO10" s="186" t="s">
        <v>532</v>
      </c>
      <c r="AP10" s="350">
        <f>INDEX(event_lookup!$F$2:$Y$9,MATCH(2016,event_lookup!$A$2:$A$9,0),MATCH(RIGHT(ML_2016!AH10,3),event_lookup!$F$1:$Y$1,0))</f>
        <v>0</v>
      </c>
      <c r="AQ10" s="350">
        <f>INDEX(event_lookup!$F$2:$Y$9,MATCH(2019,event_lookup!$A$2:$A$9,0),MATCH(RIGHT(ML_2016!AH10,3),event_lookup!$F$1:$Y$1,0))</f>
        <v>7</v>
      </c>
      <c r="AR10" s="18" t="s">
        <v>104</v>
      </c>
      <c r="AS10" s="56" t="s">
        <v>177</v>
      </c>
      <c r="AT10" s="88">
        <v>6.7928240740740742E-4</v>
      </c>
      <c r="AU10" s="88">
        <v>6.7928240740740742E-4</v>
      </c>
      <c r="AV10" s="350">
        <f>INDEX(event_lookup!$F$2:$Y$9,MATCH(2016,event_lookup!$A$2:$A$9,0),MATCH(RIGHT(ML_2016!AR10,3),event_lookup!$F$1:$Y$1,0))</f>
        <v>0</v>
      </c>
      <c r="AW10" s="350">
        <f>INDEX(event_lookup!$F$2:$Y$9,MATCH(2019,event_lookup!$A$2:$A$9,0),MATCH(RIGHT(ML_2016!AR10,3),event_lookup!$F$1:$Y$1,0))</f>
        <v>5</v>
      </c>
      <c r="AX10" s="18" t="s">
        <v>149</v>
      </c>
      <c r="AY10" s="56">
        <v>74.8</v>
      </c>
      <c r="AZ10" s="350">
        <f>INDEX(event_lookup!$F$2:$Y$9,MATCH(2016,event_lookup!$A$2:$A$9,0),MATCH(RIGHT(ML_2016!AX10,3),event_lookup!$F$1:$Y$1,0))</f>
        <v>0</v>
      </c>
      <c r="BA10" s="350">
        <f>INDEX(event_lookup!$F$2:$Y$9,MATCH(2019,event_lookup!$A$2:$A$9,0),MATCH(RIGHT(ML_2016!AX10,3),event_lookup!$F$1:$Y$1,0))</f>
        <v>1</v>
      </c>
      <c r="BB10" s="18" t="s">
        <v>104</v>
      </c>
      <c r="BC10" s="56" t="s">
        <v>177</v>
      </c>
      <c r="BD10" s="55">
        <v>9.7939814814814829E-4</v>
      </c>
      <c r="BE10" s="55">
        <v>9.7939814814814829E-4</v>
      </c>
      <c r="BF10" s="350">
        <f>INDEX(event_lookup!$F$2:$Y$9,MATCH(2016,event_lookup!$A$2:$A$9,0),MATCH(RIGHT(ML_2016!BB10,3),event_lookup!$F$1:$Y$1,0))</f>
        <v>0</v>
      </c>
      <c r="BG10" s="350">
        <f>INDEX(event_lookup!$F$2:$Y$9,MATCH(2019,event_lookup!$A$2:$A$9,0),MATCH(RIGHT(ML_2016!BB10,3),event_lookup!$F$1:$Y$1,0))</f>
        <v>5</v>
      </c>
      <c r="BH10" s="18" t="s">
        <v>149</v>
      </c>
      <c r="BI10" s="56" t="s">
        <v>164</v>
      </c>
      <c r="BJ10" s="350">
        <f>INDEX(event_lookup!$F$2:$Y$9,MATCH(2016,event_lookup!$A$2:$A$9,0),MATCH(RIGHT(ML_2016!BH10,3),event_lookup!$F$1:$Y$1,0))</f>
        <v>0</v>
      </c>
      <c r="BK10" s="350">
        <f>INDEX(event_lookup!$F$2:$Y$9,MATCH(2019,event_lookup!$A$2:$A$9,0),MATCH(RIGHT(ML_2016!BH10,3),event_lookup!$F$1:$Y$1,0))</f>
        <v>1</v>
      </c>
      <c r="BL10" s="18" t="s">
        <v>33</v>
      </c>
      <c r="BM10" s="56" t="s">
        <v>187</v>
      </c>
      <c r="BN10" s="85">
        <v>5.9988425925925919E-5</v>
      </c>
      <c r="BO10" s="85">
        <v>5.870370370370371E-5</v>
      </c>
      <c r="BP10" s="350">
        <f>INDEX(event_lookup!$F$2:$Y$9,MATCH(2016,event_lookup!$A$2:$A$9,0),MATCH(RIGHT(ML_2016!BL10,3),event_lookup!$F$1:$Y$1,0))</f>
        <v>7</v>
      </c>
      <c r="BQ10" s="350">
        <f>INDEX(event_lookup!$F$2:$Y$9,MATCH(2019,event_lookup!$A$2:$A$9,0),MATCH(RIGHT(ML_2016!BL10,3),event_lookup!$F$1:$Y$1,0))</f>
        <v>20</v>
      </c>
      <c r="BR10" s="18" t="s">
        <v>101</v>
      </c>
      <c r="BS10" s="56" t="s">
        <v>504</v>
      </c>
      <c r="BT10" s="88">
        <v>2.9988425925925923E-4</v>
      </c>
      <c r="BU10" s="88">
        <v>2.9930555555555553E-4</v>
      </c>
      <c r="BW10" s="88">
        <v>2.9930555555555553E-4</v>
      </c>
      <c r="BX10" s="350">
        <f>INDEX(event_lookup!$F$2:$Y$9,MATCH(2016,event_lookup!$A$2:$A$9,0),MATCH(RIGHT(ML_2016!BR10,3),event_lookup!$F$1:$Y$1,0))</f>
        <v>3</v>
      </c>
      <c r="BY10" s="350">
        <f>INDEX(event_lookup!$F$2:$Y$9,MATCH(2019,event_lookup!$A$2:$A$9,0),MATCH(RIGHT(ML_2016!BR10,3),event_lookup!$F$1:$Y$1,0))</f>
        <v>11</v>
      </c>
      <c r="BZ10" s="18" t="s">
        <v>105</v>
      </c>
      <c r="CA10" s="56" t="s">
        <v>301</v>
      </c>
      <c r="CB10" s="56" t="s">
        <v>526</v>
      </c>
      <c r="CD10" s="56" t="s">
        <v>526</v>
      </c>
      <c r="CE10" s="350">
        <f>INDEX(event_lookup!$F$2:$Y$9,MATCH(2016,event_lookup!$A$2:$A$9,0),MATCH(RIGHT(ML_2016!BZ10,3),event_lookup!$F$1:$Y$1,0))</f>
        <v>0</v>
      </c>
      <c r="CF10" s="350">
        <f>INDEX(event_lookup!$F$2:$Y$9,MATCH(2019,event_lookup!$A$2:$A$9,0),MATCH(RIGHT(ML_2016!BZ10,3),event_lookup!$F$1:$Y$1,0))</f>
        <v>7</v>
      </c>
      <c r="CG10" s="18" t="s">
        <v>101</v>
      </c>
      <c r="CH10" s="190">
        <v>23</v>
      </c>
      <c r="CI10" s="190">
        <v>12</v>
      </c>
      <c r="CJ10" s="267">
        <v>0.61</v>
      </c>
      <c r="CK10" s="267">
        <f>CH10+CI10+CJ10</f>
        <v>35.61</v>
      </c>
      <c r="CL10" s="350">
        <f>INDEX(event_lookup!$F$2:$Y$9,MATCH(2016,event_lookup!$A$2:$A$9,0),MATCH(RIGHT(ML_2016!CG10,3),event_lookup!$F$1:$Y$1,0))</f>
        <v>3</v>
      </c>
      <c r="CM10" s="350">
        <f>INDEX(event_lookup!$F$2:$Y$9,MATCH(2019,event_lookup!$A$2:$A$9,0),MATCH(RIGHT(ML_2016!CG10,3),event_lookup!$F$1:$Y$1,0))</f>
        <v>11</v>
      </c>
      <c r="CN10" s="18" t="s">
        <v>130</v>
      </c>
      <c r="CO10" s="56" t="s">
        <v>178</v>
      </c>
      <c r="CP10" s="88">
        <v>6.8865740740740744E-5</v>
      </c>
      <c r="CQ10" s="88">
        <v>6.8865740740740744E-5</v>
      </c>
      <c r="CR10" s="350">
        <f>INDEX(event_lookup!$F$2:$Y$9,MATCH(2016,event_lookup!$A$2:$A$9,0),MATCH(RIGHT(ML_2016!CN10,3),event_lookup!$F$1:$Y$1,0))</f>
        <v>0</v>
      </c>
      <c r="CS10" s="350">
        <f>INDEX(event_lookup!$F$2:$Y$9,MATCH(2019,event_lookup!$A$2:$A$9,0),MATCH(RIGHT(ML_2016!CN10,3),event_lookup!$F$1:$Y$1,0))</f>
        <v>4</v>
      </c>
    </row>
    <row r="11" spans="1:97">
      <c r="A11" s="15" t="s">
        <v>43</v>
      </c>
      <c r="B11" s="336">
        <v>1</v>
      </c>
      <c r="D11">
        <f>SUM(AV11,AZ11,BF11,BJ11,BP11,CR11)</f>
        <v>0</v>
      </c>
      <c r="E11" s="100">
        <f t="shared" si="0"/>
        <v>0</v>
      </c>
      <c r="F11" s="100">
        <f t="shared" si="1"/>
        <v>0</v>
      </c>
      <c r="G11" s="100">
        <f t="shared" si="2"/>
        <v>0</v>
      </c>
      <c r="H11" s="100">
        <f>SUM(COUNTIFS($X11:$EH11, {"#14","#15","#16"}))</f>
        <v>0</v>
      </c>
      <c r="I11" s="139"/>
      <c r="J11" s="139"/>
      <c r="K11" s="139"/>
      <c r="X11" s="18" t="s">
        <v>386</v>
      </c>
      <c r="Y11" s="56">
        <v>80</v>
      </c>
      <c r="Z11" s="350">
        <f>IF(Y11&lt;&gt;"",Z$10,0)</f>
        <v>0</v>
      </c>
      <c r="AA11" s="350">
        <f>IF(Y11&lt;&gt;"",AA$10,0)</f>
        <v>2</v>
      </c>
      <c r="AB11" s="181"/>
      <c r="AC11" s="56" t="s">
        <v>451</v>
      </c>
      <c r="AD11" s="88">
        <v>4.6643518518518514E-5</v>
      </c>
      <c r="AE11" s="88">
        <v>4.9884259259259256E-5</v>
      </c>
      <c r="AF11" s="350">
        <f>IF(AE11&lt;&gt;"",AF$10,0)</f>
        <v>3</v>
      </c>
      <c r="AG11" s="350">
        <f>IF(AE11&lt;&gt;"",AG$10,0)</f>
        <v>11</v>
      </c>
      <c r="AH11" s="18" t="s">
        <v>487</v>
      </c>
      <c r="AJ11" s="186" t="s">
        <v>311</v>
      </c>
      <c r="AK11" s="256" t="s">
        <v>473</v>
      </c>
      <c r="AL11" s="256" t="s">
        <v>235</v>
      </c>
      <c r="AM11" s="186" t="s">
        <v>296</v>
      </c>
      <c r="AN11" s="56">
        <v>4</v>
      </c>
      <c r="AO11" s="186" t="s">
        <v>532</v>
      </c>
      <c r="AP11" s="350">
        <f>IF(AO11&lt;&gt;"",AP$10,0)</f>
        <v>0</v>
      </c>
      <c r="AQ11" s="350">
        <f>IF(AO11&lt;&gt;"",AQ$10,0)</f>
        <v>7</v>
      </c>
      <c r="AV11" s="350">
        <f>IF(AU11&lt;&gt;"",AV$10,0)</f>
        <v>0</v>
      </c>
      <c r="AW11" s="350">
        <f>IF(AU11&lt;&gt;"",AW$10,0)</f>
        <v>0</v>
      </c>
      <c r="AZ11" s="350">
        <f>IF(AY11&lt;&gt;"",AZ$10,0)</f>
        <v>0</v>
      </c>
      <c r="BA11" s="350">
        <f>IF(AY11&lt;&gt;"",BA$10,0)</f>
        <v>0</v>
      </c>
      <c r="BB11" s="18" t="s">
        <v>104</v>
      </c>
      <c r="BC11" s="56" t="s">
        <v>177</v>
      </c>
      <c r="BD11" s="55">
        <v>9.7939814814814829E-4</v>
      </c>
      <c r="BE11" s="55">
        <v>9.7939814814814829E-4</v>
      </c>
      <c r="BF11" s="350">
        <f>IF(BE11&lt;&gt;"",BF$10,0)</f>
        <v>0</v>
      </c>
      <c r="BG11" s="350">
        <f>IF(BE11&lt;&gt;"",BG$10,0)</f>
        <v>5</v>
      </c>
      <c r="BJ11" s="350">
        <f>IF(BI11&lt;&gt;"",BJ$10,0)</f>
        <v>0</v>
      </c>
      <c r="BK11" s="350">
        <f>IF(BI11&lt;&gt;"",BK$10,0)</f>
        <v>0</v>
      </c>
      <c r="BP11" s="350">
        <f>IF(BO11&lt;&gt;"",BP$10,0)</f>
        <v>0</v>
      </c>
      <c r="BQ11" s="350">
        <f>IF(BO11&lt;&gt;"",BQ$10,0)</f>
        <v>0</v>
      </c>
      <c r="BT11" s="88">
        <v>2.9988425925925923E-4</v>
      </c>
      <c r="BU11" s="88">
        <v>2.9930555555555553E-4</v>
      </c>
      <c r="BW11" s="88">
        <v>2.9930555555555553E-4</v>
      </c>
      <c r="BX11" s="350">
        <f>IF(BW11&lt;&gt;"",BX$10,0)</f>
        <v>3</v>
      </c>
      <c r="BY11" s="350">
        <f>IF(BW11&lt;&gt;"",BY$10,0)</f>
        <v>11</v>
      </c>
      <c r="CB11" s="56" t="s">
        <v>734</v>
      </c>
      <c r="CD11" s="56" t="s">
        <v>675</v>
      </c>
      <c r="CE11" s="350">
        <f>IF(CD11&lt;&gt;"",CE$10,0)</f>
        <v>0</v>
      </c>
      <c r="CF11" s="350">
        <f>IF(CD11&lt;&gt;"",CF$10,0)</f>
        <v>7</v>
      </c>
      <c r="CH11" s="190">
        <v>6</v>
      </c>
      <c r="CI11" s="190">
        <v>5</v>
      </c>
      <c r="CJ11" s="267">
        <v>0.61</v>
      </c>
      <c r="CK11" s="267">
        <f t="shared" si="3"/>
        <v>11</v>
      </c>
      <c r="CL11" s="350">
        <f>IF(CK11&lt;&gt;"",CL$10,0)</f>
        <v>3</v>
      </c>
      <c r="CM11" s="350">
        <f>IF(CK11&lt;&gt;"",CM$10,0)</f>
        <v>11</v>
      </c>
      <c r="CO11" s="56"/>
      <c r="CQ11" s="88"/>
      <c r="CR11" s="350">
        <f>IF(CQ11&lt;&gt;"",CR$10,0)</f>
        <v>0</v>
      </c>
      <c r="CS11" s="350">
        <f>IF(CQ11&lt;&gt;"",CS$10,0)</f>
        <v>0</v>
      </c>
    </row>
    <row r="12" spans="1:97">
      <c r="A12" s="15" t="s">
        <v>42</v>
      </c>
      <c r="B12" s="336">
        <v>2</v>
      </c>
      <c r="D12">
        <f>SUM(AV12,AZ12,BF12,BJ12,BP12,CR12)</f>
        <v>7</v>
      </c>
      <c r="E12" s="100">
        <f t="shared" si="0"/>
        <v>0</v>
      </c>
      <c r="F12" s="100">
        <f t="shared" si="1"/>
        <v>1</v>
      </c>
      <c r="G12" s="100">
        <f t="shared" si="2"/>
        <v>0</v>
      </c>
      <c r="H12" s="100">
        <f>SUM(COUNTIFS($X12:$EH12, {"#14","#15","#16"}))</f>
        <v>1</v>
      </c>
      <c r="I12" s="139"/>
      <c r="J12" s="139"/>
      <c r="K12" s="139"/>
      <c r="X12" s="18" t="s">
        <v>386</v>
      </c>
      <c r="Y12" s="56">
        <v>30</v>
      </c>
      <c r="Z12" s="350">
        <f>IF(Y12&lt;&gt;"",Z$10,0)</f>
        <v>0</v>
      </c>
      <c r="AA12" s="350">
        <f>IF(Y12&lt;&gt;"",AA$10,0)</f>
        <v>2</v>
      </c>
      <c r="AB12" s="181"/>
      <c r="AC12" s="56" t="s">
        <v>451</v>
      </c>
      <c r="AD12" s="88">
        <v>8.7268518518518533E-5</v>
      </c>
      <c r="AE12" s="88">
        <v>8.4027777777777771E-5</v>
      </c>
      <c r="AF12" s="350">
        <f>IF(AE12&lt;&gt;"",AF$10,0)</f>
        <v>3</v>
      </c>
      <c r="AG12" s="350">
        <f>IF(AE12&lt;&gt;"",AG$10,0)</f>
        <v>11</v>
      </c>
      <c r="AH12" s="18" t="s">
        <v>487</v>
      </c>
      <c r="AJ12" s="186" t="s">
        <v>311</v>
      </c>
      <c r="AK12" s="256" t="s">
        <v>473</v>
      </c>
      <c r="AL12" s="256" t="s">
        <v>235</v>
      </c>
      <c r="AM12" s="186" t="s">
        <v>296</v>
      </c>
      <c r="AN12" s="56">
        <v>4</v>
      </c>
      <c r="AO12" s="186" t="s">
        <v>532</v>
      </c>
      <c r="AP12" s="350">
        <f>IF(AO12&lt;&gt;"",AP$10,0)</f>
        <v>0</v>
      </c>
      <c r="AQ12" s="350">
        <f>IF(AO12&lt;&gt;"",AQ$10,0)</f>
        <v>7</v>
      </c>
      <c r="AV12" s="350">
        <f>IF(AU12&lt;&gt;"",AV$10,0)</f>
        <v>0</v>
      </c>
      <c r="AW12" s="350">
        <f>IF(AU12&lt;&gt;"",AW$10,0)</f>
        <v>0</v>
      </c>
      <c r="AX12" s="18" t="s">
        <v>149</v>
      </c>
      <c r="AY12" s="56">
        <v>74.8</v>
      </c>
      <c r="AZ12" s="350">
        <f>IF(AY12&lt;&gt;"",AZ$10,0)</f>
        <v>0</v>
      </c>
      <c r="BA12" s="350">
        <f>IF(AY12&lt;&gt;"",BA$10,0)</f>
        <v>1</v>
      </c>
      <c r="BF12" s="350">
        <f>IF(BE12&lt;&gt;"",BF$10,0)</f>
        <v>0</v>
      </c>
      <c r="BG12" s="350">
        <f>IF(BE12&lt;&gt;"",BG$10,0)</f>
        <v>0</v>
      </c>
      <c r="BJ12" s="350">
        <f>IF(BI12&lt;&gt;"",BJ$10,0)</f>
        <v>0</v>
      </c>
      <c r="BK12" s="350">
        <f>IF(BI12&lt;&gt;"",BK$10,0)</f>
        <v>0</v>
      </c>
      <c r="BL12" s="18" t="s">
        <v>33</v>
      </c>
      <c r="BM12" s="56" t="s">
        <v>187</v>
      </c>
      <c r="BN12" s="85">
        <v>5.9988425925925919E-5</v>
      </c>
      <c r="BO12" s="85">
        <v>5.870370370370371E-5</v>
      </c>
      <c r="BP12" s="350">
        <f>IF(BO12&lt;&gt;"",BP$10,0)</f>
        <v>7</v>
      </c>
      <c r="BQ12" s="350">
        <f>IF(BO12&lt;&gt;"",BQ$10,0)</f>
        <v>20</v>
      </c>
      <c r="BT12" s="88">
        <v>2.9988425925925923E-4</v>
      </c>
      <c r="BU12" s="88">
        <v>2.9930555555555553E-4</v>
      </c>
      <c r="BW12" s="88">
        <v>2.9930555555555553E-4</v>
      </c>
      <c r="BX12" s="350">
        <f>IF(BW12&lt;&gt;"",BX$10,0)</f>
        <v>3</v>
      </c>
      <c r="BY12" s="350">
        <f>IF(BW12&lt;&gt;"",BY$10,0)</f>
        <v>11</v>
      </c>
      <c r="CB12" s="56" t="s">
        <v>676</v>
      </c>
      <c r="CD12" s="56" t="s">
        <v>676</v>
      </c>
      <c r="CE12" s="350">
        <f>IF(CD12&lt;&gt;"",CE$10,0)</f>
        <v>0</v>
      </c>
      <c r="CF12" s="350">
        <f>IF(CD12&lt;&gt;"",CF$10,0)</f>
        <v>7</v>
      </c>
      <c r="CH12" s="190">
        <v>6</v>
      </c>
      <c r="CI12" s="190">
        <v>4</v>
      </c>
      <c r="CJ12" s="267">
        <v>0.61</v>
      </c>
      <c r="CK12" s="267">
        <f t="shared" si="3"/>
        <v>10</v>
      </c>
      <c r="CL12" s="350">
        <f>IF(CK12&lt;&gt;"",CL$10,0)</f>
        <v>3</v>
      </c>
      <c r="CM12" s="350">
        <f>IF(CK12&lt;&gt;"",CM$10,0)</f>
        <v>11</v>
      </c>
      <c r="CN12" s="18" t="s">
        <v>130</v>
      </c>
      <c r="CO12" s="56" t="s">
        <v>178</v>
      </c>
      <c r="CP12" s="88">
        <v>6.8865740740740744E-5</v>
      </c>
      <c r="CQ12" s="88">
        <v>6.8865740740740744E-5</v>
      </c>
      <c r="CR12" s="350">
        <f>IF(CQ12&lt;&gt;"",CR$10,0)</f>
        <v>0</v>
      </c>
      <c r="CS12" s="350">
        <f>IF(CQ12&lt;&gt;"",CS$10,0)</f>
        <v>4</v>
      </c>
    </row>
    <row r="13" spans="1:97">
      <c r="A13" s="15" t="s">
        <v>44</v>
      </c>
      <c r="B13" s="336">
        <v>3</v>
      </c>
      <c r="D13">
        <f>SUM(AV13,AZ13,BF13,BJ13,BP13,CR13)</f>
        <v>0</v>
      </c>
      <c r="E13" s="100">
        <f t="shared" si="0"/>
        <v>0</v>
      </c>
      <c r="F13" s="100">
        <f t="shared" si="1"/>
        <v>0</v>
      </c>
      <c r="G13" s="100">
        <f t="shared" si="2"/>
        <v>0</v>
      </c>
      <c r="H13" s="100">
        <f>SUM(COUNTIFS($X13:$EH13, {"#14","#15","#16"}))</f>
        <v>0</v>
      </c>
      <c r="I13" s="139"/>
      <c r="J13" s="139"/>
      <c r="K13" s="139"/>
      <c r="X13" s="18" t="s">
        <v>386</v>
      </c>
      <c r="Y13" s="56">
        <v>71</v>
      </c>
      <c r="Z13" s="350">
        <f>IF(Y13&lt;&gt;"",Z$10,0)</f>
        <v>0</v>
      </c>
      <c r="AA13" s="350">
        <f>IF(Y13&lt;&gt;"",AA$10,0)</f>
        <v>2</v>
      </c>
      <c r="AB13" s="181"/>
      <c r="AC13" s="56" t="s">
        <v>451</v>
      </c>
      <c r="AD13" s="88">
        <v>8.194444444444445E-5</v>
      </c>
      <c r="AE13" s="88">
        <v>7.5694444444444447E-5</v>
      </c>
      <c r="AF13" s="350">
        <f>IF(AE13&lt;&gt;"",AF$10,0)</f>
        <v>3</v>
      </c>
      <c r="AG13" s="350">
        <f>IF(AE13&lt;&gt;"",AG$10,0)</f>
        <v>11</v>
      </c>
      <c r="AH13" s="18" t="s">
        <v>487</v>
      </c>
      <c r="AJ13" s="186" t="s">
        <v>311</v>
      </c>
      <c r="AK13" s="256" t="s">
        <v>473</v>
      </c>
      <c r="AL13" s="256" t="s">
        <v>235</v>
      </c>
      <c r="AM13" s="186" t="s">
        <v>296</v>
      </c>
      <c r="AN13" s="56">
        <v>4</v>
      </c>
      <c r="AO13" s="186" t="s">
        <v>532</v>
      </c>
      <c r="AP13" s="350">
        <f>IF(AO13&lt;&gt;"",AP$10,0)</f>
        <v>0</v>
      </c>
      <c r="AQ13" s="350">
        <f>IF(AO13&lt;&gt;"",AQ$10,0)</f>
        <v>7</v>
      </c>
      <c r="AR13" s="18" t="s">
        <v>104</v>
      </c>
      <c r="AS13" s="56" t="s">
        <v>177</v>
      </c>
      <c r="AT13" s="88">
        <v>6.7928240740740742E-4</v>
      </c>
      <c r="AU13" s="88">
        <v>6.7928240740740742E-4</v>
      </c>
      <c r="AV13" s="350">
        <f>IF(AU13&lt;&gt;"",AV$10,0)</f>
        <v>0</v>
      </c>
      <c r="AW13" s="350">
        <f>IF(AU13&lt;&gt;"",AW$10,0)</f>
        <v>5</v>
      </c>
      <c r="AZ13" s="350">
        <f>IF(AY13&lt;&gt;"",AZ$10,0)</f>
        <v>0</v>
      </c>
      <c r="BA13" s="350">
        <f>IF(AY13&lt;&gt;"",BA$10,0)</f>
        <v>0</v>
      </c>
      <c r="BF13" s="350">
        <f>IF(BE13&lt;&gt;"",BF$10,0)</f>
        <v>0</v>
      </c>
      <c r="BG13" s="350">
        <f>IF(BE13&lt;&gt;"",BG$10,0)</f>
        <v>0</v>
      </c>
      <c r="BJ13" s="350">
        <f>IF(BI13&lt;&gt;"",BJ$10,0)</f>
        <v>0</v>
      </c>
      <c r="BK13" s="350">
        <f>IF(BI13&lt;&gt;"",BK$10,0)</f>
        <v>0</v>
      </c>
      <c r="BP13" s="350">
        <f>IF(BO13&lt;&gt;"",BP$10,0)</f>
        <v>0</v>
      </c>
      <c r="BQ13" s="350">
        <f>IF(BO13&lt;&gt;"",BQ$10,0)</f>
        <v>0</v>
      </c>
      <c r="BT13" s="88">
        <v>2.9988425925925923E-4</v>
      </c>
      <c r="BU13" s="88">
        <v>2.9930555555555553E-4</v>
      </c>
      <c r="BW13" s="88">
        <v>2.9930555555555553E-4</v>
      </c>
      <c r="BX13" s="350">
        <f>IF(BW13&lt;&gt;"",BX$10,0)</f>
        <v>3</v>
      </c>
      <c r="BY13" s="350">
        <f>IF(BW13&lt;&gt;"",BY$10,0)</f>
        <v>11</v>
      </c>
      <c r="CB13" s="56" t="s">
        <v>677</v>
      </c>
      <c r="CD13" s="56" t="s">
        <v>677</v>
      </c>
      <c r="CE13" s="350">
        <f>IF(CD13&lt;&gt;"",CE$10,0)</f>
        <v>0</v>
      </c>
      <c r="CF13" s="350">
        <f>IF(CD13&lt;&gt;"",CF$10,0)</f>
        <v>7</v>
      </c>
      <c r="CH13" s="190">
        <v>6</v>
      </c>
      <c r="CI13" s="190">
        <v>2</v>
      </c>
      <c r="CJ13" s="267">
        <v>0.61</v>
      </c>
      <c r="CK13" s="267">
        <f t="shared" si="3"/>
        <v>8</v>
      </c>
      <c r="CL13" s="350">
        <f>IF(CK13&lt;&gt;"",CL$10,0)</f>
        <v>3</v>
      </c>
      <c r="CM13" s="350">
        <f>IF(CK13&lt;&gt;"",CM$10,0)</f>
        <v>11</v>
      </c>
      <c r="CO13" s="56"/>
      <c r="CQ13" s="88"/>
      <c r="CR13" s="350">
        <f>IF(CQ13&lt;&gt;"",CR$10,0)</f>
        <v>0</v>
      </c>
      <c r="CS13" s="350">
        <f>IF(CQ13&lt;&gt;"",CS$10,0)</f>
        <v>0</v>
      </c>
    </row>
    <row r="14" spans="1:97">
      <c r="A14" s="15" t="s">
        <v>45</v>
      </c>
      <c r="B14" s="336">
        <v>4</v>
      </c>
      <c r="D14">
        <f>SUM(AV14,AZ14,BF14,BJ14,BP14,CR14)</f>
        <v>0</v>
      </c>
      <c r="E14" s="100">
        <f t="shared" si="0"/>
        <v>0</v>
      </c>
      <c r="F14" s="100">
        <f t="shared" si="1"/>
        <v>0</v>
      </c>
      <c r="G14" s="100">
        <f t="shared" si="2"/>
        <v>0</v>
      </c>
      <c r="H14" s="100">
        <f>SUM(COUNTIFS($X14:$EH14, {"#14","#15","#16"}))</f>
        <v>1</v>
      </c>
      <c r="I14" s="139"/>
      <c r="J14" s="139"/>
      <c r="K14" s="139"/>
      <c r="X14" s="18" t="s">
        <v>386</v>
      </c>
      <c r="Y14" s="56">
        <v>29</v>
      </c>
      <c r="Z14" s="350">
        <f>IF(Y14&lt;&gt;"",Z$10,0)</f>
        <v>0</v>
      </c>
      <c r="AA14" s="350">
        <f>IF(Y14&lt;&gt;"",AA$10,0)</f>
        <v>2</v>
      </c>
      <c r="AC14" s="56" t="s">
        <v>451</v>
      </c>
      <c r="AD14" s="88">
        <v>6.0648148148148161E-5</v>
      </c>
      <c r="AE14" s="88">
        <v>6.0069444444444433E-5</v>
      </c>
      <c r="AF14" s="350">
        <f>IF(AE14&lt;&gt;"",AF$10,0)</f>
        <v>3</v>
      </c>
      <c r="AG14" s="350">
        <f>IF(AE14&lt;&gt;"",AG$10,0)</f>
        <v>11</v>
      </c>
      <c r="AH14" s="18" t="s">
        <v>487</v>
      </c>
      <c r="AJ14" s="186" t="s">
        <v>311</v>
      </c>
      <c r="AK14" s="256" t="s">
        <v>473</v>
      </c>
      <c r="AL14" s="256" t="s">
        <v>235</v>
      </c>
      <c r="AM14" s="186" t="s">
        <v>296</v>
      </c>
      <c r="AN14" s="56">
        <v>4</v>
      </c>
      <c r="AO14" s="186" t="s">
        <v>532</v>
      </c>
      <c r="AP14" s="350">
        <f>IF(AO14&lt;&gt;"",AP$10,0)</f>
        <v>0</v>
      </c>
      <c r="AQ14" s="350">
        <f>IF(AO14&lt;&gt;"",AQ$10,0)</f>
        <v>7</v>
      </c>
      <c r="AV14" s="350">
        <f>IF(AU14&lt;&gt;"",AV$10,0)</f>
        <v>0</v>
      </c>
      <c r="AW14" s="350">
        <f>IF(AU14&lt;&gt;"",AW$10,0)</f>
        <v>0</v>
      </c>
      <c r="AZ14" s="350">
        <f>IF(AY14&lt;&gt;"",AZ$10,0)</f>
        <v>0</v>
      </c>
      <c r="BA14" s="350">
        <f>IF(AY14&lt;&gt;"",BA$10,0)</f>
        <v>0</v>
      </c>
      <c r="BF14" s="350">
        <f>IF(BE14&lt;&gt;"",BF$10,0)</f>
        <v>0</v>
      </c>
      <c r="BG14" s="350">
        <f>IF(BE14&lt;&gt;"",BG$10,0)</f>
        <v>0</v>
      </c>
      <c r="BH14" s="18" t="s">
        <v>149</v>
      </c>
      <c r="BI14" s="56" t="s">
        <v>164</v>
      </c>
      <c r="BJ14" s="350">
        <f>IF(BI14&lt;&gt;"",BJ$10,0)</f>
        <v>0</v>
      </c>
      <c r="BK14" s="350">
        <f>IF(BI14&lt;&gt;"",BK$10,0)</f>
        <v>1</v>
      </c>
      <c r="BP14" s="350">
        <f>IF(BO14&lt;&gt;"",BP$10,0)</f>
        <v>0</v>
      </c>
      <c r="BQ14" s="350">
        <f>IF(BO14&lt;&gt;"",BQ$10,0)</f>
        <v>0</v>
      </c>
      <c r="BT14" s="88">
        <v>2.9988425925925923E-4</v>
      </c>
      <c r="BU14" s="88">
        <v>2.9930555555555553E-4</v>
      </c>
      <c r="BW14" s="88">
        <v>2.9930555555555553E-4</v>
      </c>
      <c r="BX14" s="350">
        <f>IF(BW14&lt;&gt;"",BX$10,0)</f>
        <v>3</v>
      </c>
      <c r="BY14" s="350">
        <f>IF(BW14&lt;&gt;"",BY$10,0)</f>
        <v>11</v>
      </c>
      <c r="CB14" s="56" t="s">
        <v>733</v>
      </c>
      <c r="CD14" s="56" t="s">
        <v>678</v>
      </c>
      <c r="CE14" s="350">
        <f>IF(CD14&lt;&gt;"",CE$10,0)</f>
        <v>0</v>
      </c>
      <c r="CF14" s="350">
        <f>IF(CD14&lt;&gt;"",CF$10,0)</f>
        <v>7</v>
      </c>
      <c r="CH14" s="190">
        <v>4</v>
      </c>
      <c r="CI14" s="190">
        <v>1</v>
      </c>
      <c r="CJ14" s="267">
        <v>0.61</v>
      </c>
      <c r="CK14" s="267">
        <f t="shared" si="3"/>
        <v>5</v>
      </c>
      <c r="CL14" s="350">
        <f>IF(CK14&lt;&gt;"",CL$10,0)</f>
        <v>3</v>
      </c>
      <c r="CM14" s="350">
        <f>IF(CK14&lt;&gt;"",CM$10,0)</f>
        <v>11</v>
      </c>
      <c r="CO14" s="56"/>
      <c r="CQ14" s="88"/>
      <c r="CR14" s="350">
        <f>IF(CQ14&lt;&gt;"",CR$10,0)</f>
        <v>0</v>
      </c>
      <c r="CS14" s="350">
        <f>IF(CQ14&lt;&gt;"",CS$10,0)</f>
        <v>0</v>
      </c>
    </row>
    <row r="15" spans="1:97">
      <c r="A15" s="20" t="s">
        <v>17</v>
      </c>
      <c r="B15" s="338"/>
      <c r="C15" s="19" t="s">
        <v>104</v>
      </c>
      <c r="D15" s="226">
        <f>SUM(Z15,AF15,AV15,AZ15,BP15,CL15,CR15,AP15,BF15,BJ15,CE15,BX15)</f>
        <v>18</v>
      </c>
      <c r="E15" s="100">
        <f t="shared" si="0"/>
        <v>0</v>
      </c>
      <c r="F15" s="100">
        <f t="shared" si="1"/>
        <v>0</v>
      </c>
      <c r="G15" s="100">
        <f t="shared" si="2"/>
        <v>1</v>
      </c>
      <c r="H15" s="100">
        <f>SUM(COUNTIFS($X15:$EH15, {"#14","#15","#16"}))</f>
        <v>0</v>
      </c>
      <c r="I15" s="139"/>
      <c r="J15" s="139"/>
      <c r="K15" s="139"/>
      <c r="X15" s="18" t="s">
        <v>107</v>
      </c>
      <c r="Y15" s="56">
        <v>233</v>
      </c>
      <c r="Z15" s="350">
        <f>INDEX(event_lookup!$F$2:$Y$9,MATCH(2016,event_lookup!$A$2:$A$9,0),MATCH(RIGHT(ML_2016!X15,3),event_lookup!$F$1:$Y$1,0))</f>
        <v>0</v>
      </c>
      <c r="AA15" s="350">
        <f>INDEX(event_lookup!$F$2:$Y$9,MATCH(2019,event_lookup!$A$2:$A$9,0),MATCH(RIGHT(ML_2016!X15,3),event_lookup!$F$1:$Y$1,0))</f>
        <v>6</v>
      </c>
      <c r="AB15" s="18" t="s">
        <v>135</v>
      </c>
      <c r="AC15" s="56" t="s">
        <v>450</v>
      </c>
      <c r="AD15" s="88">
        <v>2.7210648148148152E-4</v>
      </c>
      <c r="AE15" s="88">
        <v>2.8171296296296294E-4</v>
      </c>
      <c r="AF15" s="350">
        <f>INDEX(event_lookup!$F$2:$Y$9,MATCH(2016,event_lookup!$A$2:$A$9,0),MATCH(RIGHT(ML_2016!AB15,3),event_lookup!$F$1:$Y$1,0))+1</f>
        <v>2</v>
      </c>
      <c r="AG15" s="350">
        <f>INDEX(event_lookup!$F$2:$Y$9,MATCH(2019,event_lookup!$A$2:$A$9,0),MATCH(RIGHT(ML_2016!AB15,3),event_lookup!$F$1:$Y$1,0))+1</f>
        <v>9</v>
      </c>
      <c r="AH15" s="18" t="s">
        <v>103</v>
      </c>
      <c r="AI15" s="56" t="s">
        <v>479</v>
      </c>
      <c r="AJ15" s="186" t="s">
        <v>235</v>
      </c>
      <c r="AK15" s="256" t="s">
        <v>300</v>
      </c>
      <c r="AL15" s="256" t="s">
        <v>312</v>
      </c>
      <c r="AM15" s="186" t="s">
        <v>470</v>
      </c>
      <c r="AN15" s="56">
        <v>6</v>
      </c>
      <c r="AO15" s="186" t="s">
        <v>238</v>
      </c>
      <c r="AP15" s="350">
        <f>INDEX(event_lookup!$F$2:$Y$9,MATCH(2016,event_lookup!$A$2:$A$9,0),MATCH(RIGHT(ML_2016!AH15,3),event_lookup!$F$1:$Y$1,0))</f>
        <v>1</v>
      </c>
      <c r="AQ15" s="350">
        <f>INDEX(event_lookup!$F$2:$Y$9,MATCH(2019,event_lookup!$A$2:$A$9,0),MATCH(RIGHT(ML_2016!AH15,3),event_lookup!$F$1:$Y$1,0))</f>
        <v>9</v>
      </c>
      <c r="AR15" s="18" t="s">
        <v>34</v>
      </c>
      <c r="AS15" s="56" t="s">
        <v>187</v>
      </c>
      <c r="AT15" s="88">
        <v>6.4814814814814813E-4</v>
      </c>
      <c r="AU15" s="88">
        <v>6.6967592592592599E-4</v>
      </c>
      <c r="AV15" s="350">
        <f>INDEX(event_lookup!$F$2:$Y$9,MATCH(2016,event_lookup!$A$2:$A$9,0),MATCH(RIGHT(ML_2016!AR15,3),event_lookup!$F$1:$Y$1,0))</f>
        <v>5</v>
      </c>
      <c r="AW15" s="350">
        <f>INDEX(event_lookup!$F$2:$Y$9,MATCH(2019,event_lookup!$A$2:$A$9,0),MATCH(RIGHT(ML_2016!AR15,3),event_lookup!$F$1:$Y$1,0))</f>
        <v>15</v>
      </c>
      <c r="AX15" s="18" t="s">
        <v>102</v>
      </c>
      <c r="AY15" s="56">
        <v>92</v>
      </c>
      <c r="AZ15" s="350">
        <f>INDEX(event_lookup!$F$2:$Y$9,MATCH(2016,event_lookup!$A$2:$A$9,0),MATCH(RIGHT(ML_2016!AX15,3),event_lookup!$F$1:$Y$1,0))</f>
        <v>2</v>
      </c>
      <c r="BA15" s="350">
        <f>INDEX(event_lookup!$F$2:$Y$9,MATCH(2019,event_lookup!$A$2:$A$9,0),MATCH(RIGHT(ML_2016!AX15,3),event_lookup!$F$1:$Y$1,0))</f>
        <v>10</v>
      </c>
      <c r="BB15" s="18" t="s">
        <v>102</v>
      </c>
      <c r="BC15" s="56" t="s">
        <v>187</v>
      </c>
      <c r="BD15" s="55">
        <v>9.1759259259259268E-4</v>
      </c>
      <c r="BE15" s="55" t="s">
        <v>466</v>
      </c>
      <c r="BF15" s="350">
        <f>INDEX(event_lookup!$F$2:$Y$9,MATCH(2016,event_lookup!$A$2:$A$9,0),MATCH(RIGHT(ML_2016!BB15,3),event_lookup!$F$1:$Y$1,0))</f>
        <v>2</v>
      </c>
      <c r="BG15" s="350">
        <f>INDEX(event_lookup!$F$2:$Y$9,MATCH(2019,event_lookup!$A$2:$A$9,0),MATCH(RIGHT(ML_2016!BB15,3),event_lookup!$F$1:$Y$1,0))</f>
        <v>10</v>
      </c>
      <c r="BH15" s="18" t="s">
        <v>37</v>
      </c>
      <c r="BI15" s="56">
        <v>51</v>
      </c>
      <c r="BJ15" s="350">
        <f>INDEX(event_lookup!$F$2:$Y$9,MATCH(2016,event_lookup!$A$2:$A$9,0),MATCH(RIGHT(ML_2016!BH15,3),event_lookup!$F$1:$Y$1,0))</f>
        <v>4</v>
      </c>
      <c r="BK15" s="350">
        <f>INDEX(event_lookup!$F$2:$Y$9,MATCH(2019,event_lookup!$A$2:$A$9,0),MATCH(RIGHT(ML_2016!BH15,3),event_lookup!$F$1:$Y$1,0))</f>
        <v>12</v>
      </c>
      <c r="BL15" s="18" t="s">
        <v>148</v>
      </c>
      <c r="BM15" s="56" t="s">
        <v>182</v>
      </c>
      <c r="BN15" s="85">
        <v>6.131944444444445E-5</v>
      </c>
      <c r="BO15" s="85">
        <v>6.131944444444445E-5</v>
      </c>
      <c r="BP15" s="350">
        <f>INDEX(event_lookup!$F$2:$Y$9,MATCH(2016,event_lookup!$A$2:$A$9,0),MATCH(RIGHT(ML_2016!BL15,3),event_lookup!$F$1:$Y$1,0))</f>
        <v>0</v>
      </c>
      <c r="BQ15" s="350">
        <f>INDEX(event_lookup!$F$2:$Y$9,MATCH(2019,event_lookup!$A$2:$A$9,0),MATCH(RIGHT(ML_2016!BL15,3),event_lookup!$F$1:$Y$1,0))</f>
        <v>3</v>
      </c>
      <c r="BR15" s="18" t="s">
        <v>103</v>
      </c>
      <c r="BS15" s="56" t="s">
        <v>505</v>
      </c>
      <c r="BT15" s="88">
        <v>3.0810185185185188E-4</v>
      </c>
      <c r="BU15" s="88">
        <v>3.1122685185185187E-4</v>
      </c>
      <c r="BW15" s="88">
        <v>3.1122685185185187E-4</v>
      </c>
      <c r="BX15" s="350">
        <f>INDEX(event_lookup!$F$2:$Y$9,MATCH(2016,event_lookup!$A$2:$A$9,0),MATCH(RIGHT(ML_2016!BR15,3),event_lookup!$F$1:$Y$1,0))</f>
        <v>1</v>
      </c>
      <c r="BY15" s="350">
        <f>INDEX(event_lookup!$F$2:$Y$9,MATCH(2019,event_lookup!$A$2:$A$9,0),MATCH(RIGHT(ML_2016!BR15,3),event_lookup!$F$1:$Y$1,0))</f>
        <v>9</v>
      </c>
      <c r="BZ15" s="18" t="s">
        <v>104</v>
      </c>
      <c r="CA15" s="56" t="s">
        <v>302</v>
      </c>
      <c r="CB15" s="56">
        <v>10</v>
      </c>
      <c r="CD15" s="56">
        <v>10</v>
      </c>
      <c r="CE15" s="350">
        <f>INDEX(event_lookup!$F$2:$Y$9,MATCH(2016,event_lookup!$A$2:$A$9,0),MATCH(RIGHT(ML_2016!BZ15,3),event_lookup!$F$1:$Y$1,0))</f>
        <v>0</v>
      </c>
      <c r="CF15" s="350">
        <f>INDEX(event_lookup!$F$2:$Y$9,MATCH(2019,event_lookup!$A$2:$A$9,0),MATCH(RIGHT(ML_2016!BZ15,3),event_lookup!$F$1:$Y$1,0))</f>
        <v>5</v>
      </c>
      <c r="CG15" s="18" t="s">
        <v>103</v>
      </c>
      <c r="CH15" s="190">
        <v>19</v>
      </c>
      <c r="CI15" s="190">
        <v>15</v>
      </c>
      <c r="CJ15" s="267">
        <v>0.64</v>
      </c>
      <c r="CK15" s="267">
        <f>CH15+CI15+CJ15</f>
        <v>34.64</v>
      </c>
      <c r="CL15" s="350">
        <f>INDEX(event_lookup!$F$2:$Y$9,MATCH(2016,event_lookup!$A$2:$A$9,0),MATCH(RIGHT(ML_2016!CG15,3),event_lookup!$F$1:$Y$1,0))</f>
        <v>1</v>
      </c>
      <c r="CM15" s="350">
        <f>INDEX(event_lookup!$F$2:$Y$9,MATCH(2019,event_lookup!$A$2:$A$9,0),MATCH(RIGHT(ML_2016!CG15,3),event_lookup!$F$1:$Y$1,0))</f>
        <v>9</v>
      </c>
      <c r="CN15" s="18" t="s">
        <v>107</v>
      </c>
      <c r="CO15" s="56" t="s">
        <v>177</v>
      </c>
      <c r="CP15" s="88">
        <v>6.747685185185185E-5</v>
      </c>
      <c r="CQ15" s="88">
        <v>6.747685185185185E-5</v>
      </c>
      <c r="CR15" s="350">
        <f>INDEX(event_lookup!$F$2:$Y$9,MATCH(2016,event_lookup!$A$2:$A$9,0),MATCH(RIGHT(ML_2016!CN15,3),event_lookup!$F$1:$Y$1,0))</f>
        <v>0</v>
      </c>
      <c r="CS15" s="350">
        <f>INDEX(event_lookup!$F$2:$Y$9,MATCH(2019,event_lookup!$A$2:$A$9,0),MATCH(RIGHT(ML_2016!CN15,3),event_lookup!$F$1:$Y$1,0))</f>
        <v>6</v>
      </c>
    </row>
    <row r="16" spans="1:97">
      <c r="A16" s="15" t="s">
        <v>54</v>
      </c>
      <c r="B16" s="336">
        <v>1</v>
      </c>
      <c r="D16">
        <f>SUM(AV16,AZ16,BF16,BJ16,BP16,CR16)</f>
        <v>0</v>
      </c>
      <c r="E16" s="100">
        <f t="shared" si="0"/>
        <v>0</v>
      </c>
      <c r="F16" s="100">
        <f t="shared" si="1"/>
        <v>0</v>
      </c>
      <c r="G16" s="100">
        <f t="shared" si="2"/>
        <v>0</v>
      </c>
      <c r="H16" s="100">
        <f>SUM(COUNTIFS($X16:$EH16, {"#14","#15","#16"}))</f>
        <v>0</v>
      </c>
      <c r="I16" s="139"/>
      <c r="J16" s="139"/>
      <c r="K16" s="139"/>
      <c r="X16" s="18" t="s">
        <v>386</v>
      </c>
      <c r="Y16" s="56">
        <v>25</v>
      </c>
      <c r="Z16" s="350">
        <f>IF(Y16&lt;&gt;"",Z$15,0)</f>
        <v>0</v>
      </c>
      <c r="AA16" s="350">
        <f>IF(Y16&lt;&gt;"",AA$15,0)</f>
        <v>6</v>
      </c>
      <c r="AB16" s="181"/>
      <c r="AC16" s="56" t="s">
        <v>450</v>
      </c>
      <c r="AD16" s="88">
        <v>4.8379629629629635E-5</v>
      </c>
      <c r="AE16" s="88">
        <v>4.8611111111111115E-5</v>
      </c>
      <c r="AF16" s="350">
        <f>IF(AE16&lt;&gt;"",AF$15,0)</f>
        <v>2</v>
      </c>
      <c r="AG16" s="350">
        <f>IF(AE16&lt;&gt;"",AG$15,0)</f>
        <v>9</v>
      </c>
      <c r="AH16" s="18" t="s">
        <v>487</v>
      </c>
      <c r="AJ16" s="186" t="s">
        <v>235</v>
      </c>
      <c r="AK16" s="256" t="s">
        <v>300</v>
      </c>
      <c r="AL16" s="256" t="s">
        <v>312</v>
      </c>
      <c r="AM16" s="186" t="s">
        <v>470</v>
      </c>
      <c r="AN16" s="56">
        <v>6</v>
      </c>
      <c r="AO16" s="186" t="s">
        <v>238</v>
      </c>
      <c r="AP16" s="350">
        <f>IF(AO16&lt;&gt;"",AP$15,0)</f>
        <v>1</v>
      </c>
      <c r="AQ16" s="350">
        <f>IF(AO16&lt;&gt;"",AQ$15,0)</f>
        <v>9</v>
      </c>
      <c r="AV16" s="350">
        <f>IF(AU16&lt;&gt;"",AV$15,0)</f>
        <v>0</v>
      </c>
      <c r="AW16" s="350">
        <f>IF(AU16&lt;&gt;"",AW$15,0)</f>
        <v>0</v>
      </c>
      <c r="AZ16" s="350">
        <f>IF(AY16&lt;&gt;"",AZ$15,0)</f>
        <v>0</v>
      </c>
      <c r="BA16" s="350">
        <f>IF(AY16&lt;&gt;"",BA$15,0)</f>
        <v>0</v>
      </c>
      <c r="BF16" s="350">
        <f>IF(BE16&lt;&gt;"",BF$15,0)</f>
        <v>0</v>
      </c>
      <c r="BG16" s="350">
        <f>IF(BE16&lt;&gt;"",BG$15,0)</f>
        <v>0</v>
      </c>
      <c r="BJ16" s="350">
        <f>IF(BI16&lt;&gt;"",BJ$15,0)</f>
        <v>0</v>
      </c>
      <c r="BK16" s="350">
        <f>IF(BI16&lt;&gt;"",BK$15,0)</f>
        <v>0</v>
      </c>
      <c r="BP16" s="350">
        <f>IF(BO16&lt;&gt;"",BP$15,0)</f>
        <v>0</v>
      </c>
      <c r="BQ16" s="350">
        <f>IF(BO16&lt;&gt;"",BQ$15,0)</f>
        <v>0</v>
      </c>
      <c r="BT16" s="88">
        <v>3.0810185185185188E-4</v>
      </c>
      <c r="BU16" s="88">
        <v>3.1122685185185187E-4</v>
      </c>
      <c r="BW16" s="88">
        <v>3.1122685185185187E-4</v>
      </c>
      <c r="BX16" s="350">
        <f>IF(BW16&lt;&gt;"",BX$15,0)</f>
        <v>1</v>
      </c>
      <c r="BY16" s="350">
        <f>IF(BW16&lt;&gt;"",BY$15,0)</f>
        <v>9</v>
      </c>
      <c r="CB16" s="56">
        <v>1</v>
      </c>
      <c r="CD16" s="56">
        <v>1</v>
      </c>
      <c r="CE16" s="350">
        <f>IF(CD16&lt;&gt;"",CE$15,0)</f>
        <v>0</v>
      </c>
      <c r="CF16" s="350">
        <f>IF(CD16&lt;&gt;"",CF$15,0)</f>
        <v>5</v>
      </c>
      <c r="CH16" s="190">
        <v>4</v>
      </c>
      <c r="CI16" s="190">
        <v>2</v>
      </c>
      <c r="CJ16" s="267">
        <v>0.64</v>
      </c>
      <c r="CK16" s="267">
        <f t="shared" si="3"/>
        <v>6</v>
      </c>
      <c r="CL16" s="350">
        <f>IF(CK16&lt;&gt;"",CL$15,0)</f>
        <v>1</v>
      </c>
      <c r="CM16" s="350">
        <f>IF(CK16&lt;&gt;"",CM$15,0)</f>
        <v>9</v>
      </c>
      <c r="CN16" s="18" t="s">
        <v>107</v>
      </c>
      <c r="CO16" s="56" t="s">
        <v>177</v>
      </c>
      <c r="CP16" s="88">
        <v>6.747685185185185E-5</v>
      </c>
      <c r="CQ16" s="88">
        <v>6.747685185185185E-5</v>
      </c>
      <c r="CR16" s="350">
        <f>IF(CQ16&lt;&gt;"",CR$15,0)</f>
        <v>0</v>
      </c>
      <c r="CS16" s="350">
        <f>IF(CQ16&lt;&gt;"",CS$15,0)</f>
        <v>6</v>
      </c>
    </row>
    <row r="17" spans="1:97">
      <c r="A17" s="15" t="s">
        <v>55</v>
      </c>
      <c r="B17" s="336">
        <v>2</v>
      </c>
      <c r="D17">
        <f>SUM(AV17,AZ17,BF17,BJ17,BP17,CR17)</f>
        <v>9</v>
      </c>
      <c r="E17" s="100">
        <f t="shared" si="0"/>
        <v>0</v>
      </c>
      <c r="F17" s="100">
        <f t="shared" si="1"/>
        <v>0</v>
      </c>
      <c r="G17" s="100">
        <f t="shared" si="2"/>
        <v>1</v>
      </c>
      <c r="H17" s="100">
        <f>SUM(COUNTIFS($X17:$EH17, {"#14","#15","#16"}))</f>
        <v>0</v>
      </c>
      <c r="I17" s="139"/>
      <c r="J17" s="139"/>
      <c r="K17" s="139"/>
      <c r="X17" s="18" t="s">
        <v>386</v>
      </c>
      <c r="Y17" s="56">
        <v>48</v>
      </c>
      <c r="Z17" s="350">
        <f>IF(Y17&lt;&gt;"",Z$15,0)</f>
        <v>0</v>
      </c>
      <c r="AA17" s="350">
        <f>IF(Y17&lt;&gt;"",AA$15,0)</f>
        <v>6</v>
      </c>
      <c r="AB17" s="181"/>
      <c r="AC17" s="85" t="s">
        <v>210</v>
      </c>
      <c r="AD17" s="88">
        <v>8.229166666666667E-5</v>
      </c>
      <c r="AE17" s="88">
        <v>9.6412037037037036E-5</v>
      </c>
      <c r="AF17" s="350">
        <f>IF(AE17&lt;&gt;"",AF$15,0)</f>
        <v>2</v>
      </c>
      <c r="AG17" s="350">
        <f>IF(AE17&lt;&gt;"",AG$15,0)</f>
        <v>9</v>
      </c>
      <c r="AH17" s="18" t="s">
        <v>487</v>
      </c>
      <c r="AJ17" s="186" t="s">
        <v>235</v>
      </c>
      <c r="AK17" s="256" t="s">
        <v>300</v>
      </c>
      <c r="AL17" s="256" t="s">
        <v>312</v>
      </c>
      <c r="AM17" s="186" t="s">
        <v>470</v>
      </c>
      <c r="AN17" s="56">
        <v>6</v>
      </c>
      <c r="AO17" s="186" t="s">
        <v>238</v>
      </c>
      <c r="AP17" s="350">
        <f>IF(AO17&lt;&gt;"",AP$15,0)</f>
        <v>1</v>
      </c>
      <c r="AQ17" s="350">
        <f>IF(AO17&lt;&gt;"",AQ$15,0)</f>
        <v>9</v>
      </c>
      <c r="AR17" s="18" t="s">
        <v>34</v>
      </c>
      <c r="AS17" s="56" t="s">
        <v>187</v>
      </c>
      <c r="AT17" s="88">
        <v>6.4814814814814813E-4</v>
      </c>
      <c r="AU17" s="88">
        <v>6.6967592592592599E-4</v>
      </c>
      <c r="AV17" s="350">
        <f>IF(AU17&lt;&gt;"",AV$15,0)</f>
        <v>5</v>
      </c>
      <c r="AW17" s="350">
        <f>IF(AU17&lt;&gt;"",AW$15,0)</f>
        <v>15</v>
      </c>
      <c r="AZ17" s="350">
        <f>IF(AY17&lt;&gt;"",AZ$15,0)</f>
        <v>0</v>
      </c>
      <c r="BA17" s="350">
        <f>IF(AY17&lt;&gt;"",BA$15,0)</f>
        <v>0</v>
      </c>
      <c r="BF17" s="350">
        <f>IF(BE17&lt;&gt;"",BF$15,0)</f>
        <v>0</v>
      </c>
      <c r="BG17" s="350">
        <f>IF(BE17&lt;&gt;"",BG$15,0)</f>
        <v>0</v>
      </c>
      <c r="BH17" s="18" t="s">
        <v>37</v>
      </c>
      <c r="BI17" s="56">
        <v>51</v>
      </c>
      <c r="BJ17" s="350">
        <f>IF(BI17&lt;&gt;"",BJ$15,0)</f>
        <v>4</v>
      </c>
      <c r="BK17" s="350">
        <f>IF(BI17&lt;&gt;"",BK$15,0)</f>
        <v>12</v>
      </c>
      <c r="BP17" s="350">
        <f>IF(BO17&lt;&gt;"",BP$15,0)</f>
        <v>0</v>
      </c>
      <c r="BQ17" s="350">
        <f>IF(BO17&lt;&gt;"",BQ$15,0)</f>
        <v>0</v>
      </c>
      <c r="BT17" s="88">
        <v>3.0810185185185188E-4</v>
      </c>
      <c r="BU17" s="88">
        <v>3.1122685185185187E-4</v>
      </c>
      <c r="BW17" s="88">
        <v>3.1122685185185187E-4</v>
      </c>
      <c r="BX17" s="350">
        <f>IF(BW17&lt;&gt;"",BX$15,0)</f>
        <v>1</v>
      </c>
      <c r="BY17" s="350">
        <f>IF(BW17&lt;&gt;"",BY$15,0)</f>
        <v>9</v>
      </c>
      <c r="CB17" s="56">
        <v>1</v>
      </c>
      <c r="CD17" s="56">
        <v>1</v>
      </c>
      <c r="CE17" s="350">
        <f>IF(CD17&lt;&gt;"",CE$15,0)</f>
        <v>0</v>
      </c>
      <c r="CF17" s="350">
        <f>IF(CD17&lt;&gt;"",CF$15,0)</f>
        <v>5</v>
      </c>
      <c r="CH17" s="190">
        <v>4</v>
      </c>
      <c r="CI17" s="190">
        <v>1</v>
      </c>
      <c r="CJ17" s="267">
        <v>0.64</v>
      </c>
      <c r="CK17" s="267">
        <f t="shared" si="3"/>
        <v>5</v>
      </c>
      <c r="CL17" s="350">
        <f>IF(CK17&lt;&gt;"",CL$15,0)</f>
        <v>1</v>
      </c>
      <c r="CM17" s="350">
        <f>IF(CK17&lt;&gt;"",CM$15,0)</f>
        <v>9</v>
      </c>
      <c r="CO17" s="56"/>
      <c r="CQ17" s="88"/>
      <c r="CR17" s="350">
        <f>IF(CQ17&lt;&gt;"",CR$15,0)</f>
        <v>0</v>
      </c>
      <c r="CS17" s="350">
        <f>IF(CQ17&lt;&gt;"",CS$15,0)</f>
        <v>0</v>
      </c>
    </row>
    <row r="18" spans="1:97">
      <c r="A18" s="15" t="s">
        <v>56</v>
      </c>
      <c r="B18" s="336">
        <v>3</v>
      </c>
      <c r="D18">
        <f>SUM(AV18,AZ18,BF18,BJ18,BP18,CR18)</f>
        <v>2</v>
      </c>
      <c r="E18" s="100">
        <f t="shared" si="0"/>
        <v>0</v>
      </c>
      <c r="F18" s="100">
        <f t="shared" si="1"/>
        <v>0</v>
      </c>
      <c r="G18" s="100">
        <f t="shared" si="2"/>
        <v>0</v>
      </c>
      <c r="H18" s="100">
        <f>SUM(COUNTIFS($X18:$EH18, {"#14","#15","#16"}))</f>
        <v>0</v>
      </c>
      <c r="I18" s="139"/>
      <c r="J18" s="139"/>
      <c r="K18" s="139"/>
      <c r="X18" s="18" t="s">
        <v>386</v>
      </c>
      <c r="Y18" s="56">
        <v>73</v>
      </c>
      <c r="Z18" s="350">
        <f>IF(Y18&lt;&gt;"",Z$15,0)</f>
        <v>0</v>
      </c>
      <c r="AA18" s="350">
        <f>IF(Y18&lt;&gt;"",AA$15,0)</f>
        <v>6</v>
      </c>
      <c r="AB18" s="181"/>
      <c r="AC18" s="56" t="s">
        <v>450</v>
      </c>
      <c r="AD18" s="88">
        <v>7.9398148148148156E-5</v>
      </c>
      <c r="AE18" s="88">
        <v>7.7083333333333341E-5</v>
      </c>
      <c r="AF18" s="350">
        <f>IF(AE18&lt;&gt;"",AF$15,0)</f>
        <v>2</v>
      </c>
      <c r="AG18" s="350">
        <f>IF(AE18&lt;&gt;"",AG$15,0)</f>
        <v>9</v>
      </c>
      <c r="AH18" s="18" t="s">
        <v>487</v>
      </c>
      <c r="AJ18" s="186" t="s">
        <v>235</v>
      </c>
      <c r="AK18" s="256" t="s">
        <v>300</v>
      </c>
      <c r="AL18" s="256" t="s">
        <v>312</v>
      </c>
      <c r="AM18" s="186" t="s">
        <v>470</v>
      </c>
      <c r="AN18" s="56">
        <v>6</v>
      </c>
      <c r="AO18" s="186" t="s">
        <v>238</v>
      </c>
      <c r="AP18" s="350">
        <f>IF(AO18&lt;&gt;"",AP$15,0)</f>
        <v>1</v>
      </c>
      <c r="AQ18" s="350">
        <f>IF(AO18&lt;&gt;"",AQ$15,0)</f>
        <v>9</v>
      </c>
      <c r="AV18" s="350">
        <f>IF(AU18&lt;&gt;"",AV$15,0)</f>
        <v>0</v>
      </c>
      <c r="AW18" s="350">
        <f>IF(AU18&lt;&gt;"",AW$15,0)</f>
        <v>0</v>
      </c>
      <c r="AX18" s="18" t="s">
        <v>102</v>
      </c>
      <c r="AY18" s="56">
        <v>92</v>
      </c>
      <c r="AZ18" s="350">
        <f>IF(AY18&lt;&gt;"",AZ$15,0)</f>
        <v>2</v>
      </c>
      <c r="BA18" s="350">
        <f>IF(AY18&lt;&gt;"",BA$15,0)</f>
        <v>10</v>
      </c>
      <c r="BF18" s="350">
        <f>IF(BE18&lt;&gt;"",BF$15,0)</f>
        <v>0</v>
      </c>
      <c r="BG18" s="350">
        <f>IF(BE18&lt;&gt;"",BG$15,0)</f>
        <v>0</v>
      </c>
      <c r="BJ18" s="350">
        <f>IF(BI18&lt;&gt;"",BJ$15,0)</f>
        <v>0</v>
      </c>
      <c r="BK18" s="350">
        <f>IF(BI18&lt;&gt;"",BK$15,0)</f>
        <v>0</v>
      </c>
      <c r="BL18" s="18" t="s">
        <v>148</v>
      </c>
      <c r="BM18" s="56" t="s">
        <v>182</v>
      </c>
      <c r="BN18" s="85">
        <v>6.131944444444445E-5</v>
      </c>
      <c r="BO18" s="85">
        <v>6.131944444444445E-5</v>
      </c>
      <c r="BP18" s="350">
        <f>IF(BO18&lt;&gt;"",BP$15,0)</f>
        <v>0</v>
      </c>
      <c r="BQ18" s="350">
        <f>IF(BO18&lt;&gt;"",BQ$15,0)</f>
        <v>3</v>
      </c>
      <c r="BT18" s="88">
        <v>3.0810185185185188E-4</v>
      </c>
      <c r="BU18" s="88">
        <v>3.1122685185185187E-4</v>
      </c>
      <c r="BW18" s="88">
        <v>3.1122685185185187E-4</v>
      </c>
      <c r="BX18" s="350">
        <f>IF(BW18&lt;&gt;"",BX$15,0)</f>
        <v>1</v>
      </c>
      <c r="BY18" s="350">
        <f>IF(BW18&lt;&gt;"",BY$15,0)</f>
        <v>9</v>
      </c>
      <c r="CB18" s="56">
        <v>2</v>
      </c>
      <c r="CD18" s="56">
        <v>2</v>
      </c>
      <c r="CE18" s="350">
        <f>IF(CD18&lt;&gt;"",CE$15,0)</f>
        <v>0</v>
      </c>
      <c r="CF18" s="350">
        <f>IF(CD18&lt;&gt;"",CF$15,0)</f>
        <v>5</v>
      </c>
      <c r="CH18" s="190">
        <v>4</v>
      </c>
      <c r="CI18" s="190">
        <v>5</v>
      </c>
      <c r="CJ18" s="267">
        <v>0.64</v>
      </c>
      <c r="CK18" s="267">
        <f t="shared" si="3"/>
        <v>9</v>
      </c>
      <c r="CL18" s="350">
        <f>IF(CK18&lt;&gt;"",CL$15,0)</f>
        <v>1</v>
      </c>
      <c r="CM18" s="350">
        <f>IF(CK18&lt;&gt;"",CM$15,0)</f>
        <v>9</v>
      </c>
      <c r="CO18" s="56"/>
      <c r="CQ18" s="88"/>
      <c r="CR18" s="350">
        <f>IF(CQ18&lt;&gt;"",CR$15,0)</f>
        <v>0</v>
      </c>
      <c r="CS18" s="350">
        <f>IF(CQ18&lt;&gt;"",CS$15,0)</f>
        <v>0</v>
      </c>
    </row>
    <row r="19" spans="1:97">
      <c r="A19" s="15" t="s">
        <v>57</v>
      </c>
      <c r="B19" s="336">
        <v>4</v>
      </c>
      <c r="D19">
        <f>SUM(AV19,AZ19,BF19,BJ19,BP19,CR19)</f>
        <v>2</v>
      </c>
      <c r="E19" s="100">
        <f t="shared" si="0"/>
        <v>0</v>
      </c>
      <c r="F19" s="100">
        <f t="shared" si="1"/>
        <v>0</v>
      </c>
      <c r="G19" s="100">
        <f t="shared" si="2"/>
        <v>0</v>
      </c>
      <c r="H19" s="100">
        <f>SUM(COUNTIFS($X19:$EH19, {"#14","#15","#16"}))</f>
        <v>0</v>
      </c>
      <c r="I19" s="139"/>
      <c r="J19" s="139"/>
      <c r="K19" s="139"/>
      <c r="X19" s="18" t="s">
        <v>386</v>
      </c>
      <c r="Y19" s="56">
        <v>87</v>
      </c>
      <c r="Z19" s="350">
        <f>IF(Y19&lt;&gt;"",Z$15,0)</f>
        <v>0</v>
      </c>
      <c r="AA19" s="350">
        <f>IF(Y19&lt;&gt;"",AA$15,0)</f>
        <v>6</v>
      </c>
      <c r="AC19" s="56" t="s">
        <v>450</v>
      </c>
      <c r="AD19" s="88">
        <v>6.2037037037037041E-5</v>
      </c>
      <c r="AE19" s="88">
        <v>5.9606481481481446E-5</v>
      </c>
      <c r="AF19" s="350">
        <f>IF(AE19&lt;&gt;"",AF$15,0)</f>
        <v>2</v>
      </c>
      <c r="AG19" s="350">
        <f>IF(AE19&lt;&gt;"",AG$15,0)</f>
        <v>9</v>
      </c>
      <c r="AH19" s="18" t="s">
        <v>487</v>
      </c>
      <c r="AJ19" s="186" t="s">
        <v>235</v>
      </c>
      <c r="AK19" s="256" t="s">
        <v>300</v>
      </c>
      <c r="AL19" s="256" t="s">
        <v>312</v>
      </c>
      <c r="AM19" s="186" t="s">
        <v>470</v>
      </c>
      <c r="AN19" s="56">
        <v>6</v>
      </c>
      <c r="AO19" s="186" t="s">
        <v>238</v>
      </c>
      <c r="AP19" s="350">
        <f>IF(AO19&lt;&gt;"",AP$15,0)</f>
        <v>1</v>
      </c>
      <c r="AQ19" s="350">
        <f>IF(AO19&lt;&gt;"",AQ$15,0)</f>
        <v>9</v>
      </c>
      <c r="AV19" s="350">
        <f>IF(AU19&lt;&gt;"",AV$15,0)</f>
        <v>0</v>
      </c>
      <c r="AW19" s="350">
        <f>IF(AU19&lt;&gt;"",AW$15,0)</f>
        <v>0</v>
      </c>
      <c r="AZ19" s="350">
        <f>IF(AY19&lt;&gt;"",AZ$15,0)</f>
        <v>0</v>
      </c>
      <c r="BA19" s="350">
        <f>IF(AY19&lt;&gt;"",BA$15,0)</f>
        <v>0</v>
      </c>
      <c r="BB19" s="18" t="s">
        <v>102</v>
      </c>
      <c r="BC19" s="56" t="s">
        <v>187</v>
      </c>
      <c r="BD19" s="55">
        <v>9.1759259259259268E-4</v>
      </c>
      <c r="BE19" s="55" t="s">
        <v>466</v>
      </c>
      <c r="BF19" s="350">
        <f>IF(BE19&lt;&gt;"",BF$15,0)</f>
        <v>2</v>
      </c>
      <c r="BG19" s="350">
        <f>IF(BE19&lt;&gt;"",BG$15,0)</f>
        <v>10</v>
      </c>
      <c r="BJ19" s="350">
        <f>IF(BI19&lt;&gt;"",BJ$15,0)</f>
        <v>0</v>
      </c>
      <c r="BK19" s="350">
        <f>IF(BI19&lt;&gt;"",BK$15,0)</f>
        <v>0</v>
      </c>
      <c r="BP19" s="350">
        <f>IF(BO19&lt;&gt;"",BP$15,0)</f>
        <v>0</v>
      </c>
      <c r="BQ19" s="350">
        <f>IF(BO19&lt;&gt;"",BQ$15,0)</f>
        <v>0</v>
      </c>
      <c r="BT19" s="88">
        <v>3.0810185185185188E-4</v>
      </c>
      <c r="BU19" s="88">
        <v>3.1122685185185187E-4</v>
      </c>
      <c r="BW19" s="88">
        <v>3.1122685185185187E-4</v>
      </c>
      <c r="BX19" s="350">
        <f>IF(BW19&lt;&gt;"",BX$15,0)</f>
        <v>1</v>
      </c>
      <c r="BY19" s="350">
        <f>IF(BW19&lt;&gt;"",BY$15,0)</f>
        <v>9</v>
      </c>
      <c r="CB19" s="56">
        <v>6</v>
      </c>
      <c r="CD19" s="56">
        <v>6</v>
      </c>
      <c r="CE19" s="350">
        <f>IF(CD19&lt;&gt;"",CE$15,0)</f>
        <v>0</v>
      </c>
      <c r="CF19" s="350">
        <f>IF(CD19&lt;&gt;"",CF$15,0)</f>
        <v>5</v>
      </c>
      <c r="CH19" s="190">
        <v>7</v>
      </c>
      <c r="CI19" s="190">
        <v>7</v>
      </c>
      <c r="CJ19" s="267">
        <v>0.64</v>
      </c>
      <c r="CK19" s="267">
        <f t="shared" si="3"/>
        <v>14</v>
      </c>
      <c r="CL19" s="350">
        <f>IF(CK19&lt;&gt;"",CL$15,0)</f>
        <v>1</v>
      </c>
      <c r="CM19" s="350">
        <f>IF(CK19&lt;&gt;"",CM$15,0)</f>
        <v>9</v>
      </c>
      <c r="CO19" s="56"/>
      <c r="CQ19" s="88"/>
      <c r="CR19" s="350">
        <f>IF(CQ19&lt;&gt;"",CR$15,0)</f>
        <v>0</v>
      </c>
      <c r="CS19" s="350">
        <f>IF(CQ19&lt;&gt;"",CS$15,0)</f>
        <v>0</v>
      </c>
    </row>
    <row r="20" spans="1:97">
      <c r="A20" s="35" t="s">
        <v>110</v>
      </c>
      <c r="B20" s="334"/>
      <c r="C20" s="19" t="s">
        <v>103</v>
      </c>
      <c r="D20" s="226">
        <f>SUM(Z20,AF20,AV20,AZ20,BP20,CL20,CR20,AP20,BF20,BJ20,CE20,BX20)</f>
        <v>21</v>
      </c>
      <c r="E20" s="100">
        <f t="shared" si="0"/>
        <v>0</v>
      </c>
      <c r="F20" s="100">
        <f t="shared" si="1"/>
        <v>2</v>
      </c>
      <c r="G20" s="100">
        <f t="shared" si="2"/>
        <v>0</v>
      </c>
      <c r="H20" s="100">
        <f>SUM(COUNTIFS($X20:$EH20, {"#14","#15","#16"}))</f>
        <v>2</v>
      </c>
      <c r="I20" s="139"/>
      <c r="J20" s="139"/>
      <c r="K20" s="139"/>
      <c r="X20" s="18" t="s">
        <v>104</v>
      </c>
      <c r="Y20" s="56">
        <v>226</v>
      </c>
      <c r="Z20" s="350">
        <f>INDEX(event_lookup!$F$2:$Y$9,MATCH(2016,event_lookup!$A$2:$A$9,0),MATCH(RIGHT(ML_2016!X20,3),event_lookup!$F$1:$Y$1,0))</f>
        <v>0</v>
      </c>
      <c r="AA20" s="350">
        <f>INDEX(event_lookup!$F$2:$Y$9,MATCH(2019,event_lookup!$A$2:$A$9,0),MATCH(RIGHT(ML_2016!X20,3),event_lookup!$F$1:$Y$1,0))</f>
        <v>5</v>
      </c>
      <c r="AB20" s="18" t="s">
        <v>33</v>
      </c>
      <c r="AC20" s="56" t="s">
        <v>187</v>
      </c>
      <c r="AD20" s="88">
        <v>2.7604166666666668E-4</v>
      </c>
      <c r="AE20" s="88">
        <v>2.7083333333333332E-4</v>
      </c>
      <c r="AF20" s="350">
        <f>INDEX(event_lookup!$F$2:$Y$9,MATCH(2016,event_lookup!$A$2:$A$9,0),MATCH(RIGHT(ML_2016!AB20,3),event_lookup!$F$1:$Y$1,0))</f>
        <v>7</v>
      </c>
      <c r="AG20" s="350">
        <f>INDEX(event_lookup!$F$2:$Y$9,MATCH(2019,event_lookup!$A$2:$A$9,0),MATCH(RIGHT(ML_2016!AB20,3),event_lookup!$F$1:$Y$1,0))</f>
        <v>20</v>
      </c>
      <c r="AH20" s="18" t="s">
        <v>33</v>
      </c>
      <c r="AI20" s="56" t="s">
        <v>480</v>
      </c>
      <c r="AJ20" s="186" t="s">
        <v>235</v>
      </c>
      <c r="AK20" s="256" t="s">
        <v>293</v>
      </c>
      <c r="AL20" s="256" t="s">
        <v>300</v>
      </c>
      <c r="AM20" s="186" t="s">
        <v>295</v>
      </c>
      <c r="AN20" s="56">
        <v>7</v>
      </c>
      <c r="AO20" s="186" t="s">
        <v>474</v>
      </c>
      <c r="AP20" s="350">
        <f>INDEX(event_lookup!$F$2:$Y$9,MATCH(2016,event_lookup!$A$2:$A$9,0),MATCH(RIGHT(ML_2016!AH20,3),event_lookup!$F$1:$Y$1,0))</f>
        <v>7</v>
      </c>
      <c r="AQ20" s="350">
        <f>INDEX(event_lookup!$F$2:$Y$9,MATCH(2019,event_lookup!$A$2:$A$9,0),MATCH(RIGHT(ML_2016!AH20,3),event_lookup!$F$1:$Y$1,0))</f>
        <v>20</v>
      </c>
      <c r="AR20" s="18" t="s">
        <v>37</v>
      </c>
      <c r="AS20" s="56" t="s">
        <v>188</v>
      </c>
      <c r="AT20" s="88">
        <v>6.7037037037037033E-4</v>
      </c>
      <c r="AU20" s="88">
        <v>6.6990740740740737E-4</v>
      </c>
      <c r="AV20" s="350">
        <f>INDEX(event_lookup!$F$2:$Y$9,MATCH(2016,event_lookup!$A$2:$A$9,0),MATCH(RIGHT(ML_2016!AR20,3),event_lookup!$F$1:$Y$1,0))</f>
        <v>4</v>
      </c>
      <c r="AW20" s="350">
        <f>INDEX(event_lookup!$F$2:$Y$9,MATCH(2019,event_lookup!$A$2:$A$9,0),MATCH(RIGHT(ML_2016!AR20,3),event_lookup!$F$1:$Y$1,0))</f>
        <v>12</v>
      </c>
      <c r="AX20" s="18" t="s">
        <v>130</v>
      </c>
      <c r="AY20" s="56">
        <v>80.5</v>
      </c>
      <c r="AZ20" s="350">
        <f>INDEX(event_lookup!$F$2:$Y$9,MATCH(2016,event_lookup!$A$2:$A$9,0),MATCH(RIGHT(ML_2016!AX20,3),event_lookup!$F$1:$Y$1,0))</f>
        <v>0</v>
      </c>
      <c r="BA20" s="350">
        <f>INDEX(event_lookup!$F$2:$Y$9,MATCH(2019,event_lookup!$A$2:$A$9,0),MATCH(RIGHT(ML_2016!AX20,3),event_lookup!$F$1:$Y$1,0))</f>
        <v>4</v>
      </c>
      <c r="BB20" s="18" t="s">
        <v>105</v>
      </c>
      <c r="BC20" s="56" t="s">
        <v>178</v>
      </c>
      <c r="BD20" s="55">
        <v>9.1817129629629627E-4</v>
      </c>
      <c r="BE20" s="55">
        <v>9.1817129629629627E-4</v>
      </c>
      <c r="BF20" s="350">
        <f>INDEX(event_lookup!$F$2:$Y$9,MATCH(2016,event_lookup!$A$2:$A$9,0),MATCH(RIGHT(ML_2016!BB20,3),event_lookup!$F$1:$Y$1,0))</f>
        <v>0</v>
      </c>
      <c r="BG20" s="350">
        <f>INDEX(event_lookup!$F$2:$Y$9,MATCH(2019,event_lookup!$A$2:$A$9,0),MATCH(RIGHT(ML_2016!BB20,3),event_lookup!$F$1:$Y$1,0))</f>
        <v>7</v>
      </c>
      <c r="BH20" s="18" t="s">
        <v>135</v>
      </c>
      <c r="BI20" s="56">
        <v>50</v>
      </c>
      <c r="BJ20" s="350">
        <f>INDEX(event_lookup!$F$2:$Y$9,MATCH(2016,event_lookup!$A$2:$A$9,0),MATCH(RIGHT(ML_2016!BH20,3),event_lookup!$F$1:$Y$1,0))</f>
        <v>1</v>
      </c>
      <c r="BK20" s="350">
        <f>INDEX(event_lookup!$F$2:$Y$9,MATCH(2019,event_lookup!$A$2:$A$9,0),MATCH(RIGHT(ML_2016!BH20,3),event_lookup!$F$1:$Y$1,0))</f>
        <v>8</v>
      </c>
      <c r="BL20" s="18" t="s">
        <v>104</v>
      </c>
      <c r="BM20" s="56" t="s">
        <v>178</v>
      </c>
      <c r="BN20" s="85">
        <v>6.0173611111111105E-5</v>
      </c>
      <c r="BO20" s="85">
        <v>6.0173611111111105E-5</v>
      </c>
      <c r="BP20" s="350">
        <f>INDEX(event_lookup!$F$2:$Y$9,MATCH(2016,event_lookup!$A$2:$A$9,0),MATCH(RIGHT(ML_2016!BL20,3),event_lookup!$F$1:$Y$1,0))</f>
        <v>0</v>
      </c>
      <c r="BQ20" s="350">
        <f>INDEX(event_lookup!$F$2:$Y$9,MATCH(2019,event_lookup!$A$2:$A$9,0),MATCH(RIGHT(ML_2016!BL20,3),event_lookup!$F$1:$Y$1,0))</f>
        <v>5</v>
      </c>
      <c r="BR20" s="18" t="s">
        <v>102</v>
      </c>
      <c r="BS20" s="56" t="s">
        <v>506</v>
      </c>
      <c r="BT20" s="88">
        <v>3.0648148148148152E-4</v>
      </c>
      <c r="BU20" s="88">
        <v>3.0925925925925923E-4</v>
      </c>
      <c r="BW20" s="88">
        <v>3.0925925925925923E-4</v>
      </c>
      <c r="BX20" s="350">
        <f>INDEX(event_lookup!$F$2:$Y$9,MATCH(2016,event_lookup!$A$2:$A$9,0),MATCH(RIGHT(ML_2016!BR20,3),event_lookup!$F$1:$Y$1,0))</f>
        <v>2</v>
      </c>
      <c r="BY20" s="350">
        <f>INDEX(event_lookup!$F$2:$Y$9,MATCH(2019,event_lookup!$A$2:$A$9,0),MATCH(RIGHT(ML_2016!BR20,3),event_lookup!$F$1:$Y$1,0))</f>
        <v>10</v>
      </c>
      <c r="BZ20" s="18" t="s">
        <v>149</v>
      </c>
      <c r="CA20" s="56" t="s">
        <v>318</v>
      </c>
      <c r="CB20" s="56">
        <v>8</v>
      </c>
      <c r="CD20" s="56">
        <v>8</v>
      </c>
      <c r="CE20" s="350">
        <f>INDEX(event_lookup!$F$2:$Y$9,MATCH(2016,event_lookup!$A$2:$A$9,0),MATCH(RIGHT(ML_2016!BZ20,3),event_lookup!$F$1:$Y$1,0))</f>
        <v>0</v>
      </c>
      <c r="CF20" s="350">
        <f>INDEX(event_lookup!$F$2:$Y$9,MATCH(2019,event_lookup!$A$2:$A$9,0),MATCH(RIGHT(ML_2016!BZ20,3),event_lookup!$F$1:$Y$1,0))</f>
        <v>1</v>
      </c>
      <c r="CG20" s="18" t="s">
        <v>149</v>
      </c>
      <c r="CH20" s="190">
        <v>18</v>
      </c>
      <c r="CI20" s="190">
        <v>6</v>
      </c>
      <c r="CJ20" s="267">
        <v>0.52</v>
      </c>
      <c r="CK20" s="267">
        <f>CH20+CI20+CJ20</f>
        <v>24.52</v>
      </c>
      <c r="CL20" s="350">
        <f>INDEX(event_lookup!$F$2:$Y$9,MATCH(2016,event_lookup!$A$2:$A$9,0),MATCH(RIGHT(ML_2016!CG20,3),event_lookup!$F$1:$Y$1,0))</f>
        <v>0</v>
      </c>
      <c r="CM20" s="350">
        <f>INDEX(event_lookup!$F$2:$Y$9,MATCH(2019,event_lookup!$A$2:$A$9,0),MATCH(RIGHT(ML_2016!CG20,3),event_lookup!$F$1:$Y$1,0))</f>
        <v>1</v>
      </c>
      <c r="CN20" s="18" t="s">
        <v>104</v>
      </c>
      <c r="CO20" s="56" t="s">
        <v>178</v>
      </c>
      <c r="CP20" s="88">
        <v>6.5740740740740736E-5</v>
      </c>
      <c r="CQ20" s="88">
        <v>6.5740740740740736E-5</v>
      </c>
      <c r="CR20" s="350">
        <f>INDEX(event_lookup!$F$2:$Y$9,MATCH(2016,event_lookup!$A$2:$A$9,0),MATCH(RIGHT(ML_2016!CN20,3),event_lookup!$F$1:$Y$1,0))</f>
        <v>0</v>
      </c>
      <c r="CS20" s="350">
        <f>INDEX(event_lookup!$F$2:$Y$9,MATCH(2019,event_lookup!$A$2:$A$9,0),MATCH(RIGHT(ML_2016!CN20,3),event_lookup!$F$1:$Y$1,0))</f>
        <v>5</v>
      </c>
    </row>
    <row r="21" spans="1:97">
      <c r="A21" s="15" t="s">
        <v>121</v>
      </c>
      <c r="B21" s="336">
        <v>1</v>
      </c>
      <c r="D21">
        <f>SUM(AV21,AZ21,BF21,BJ21,BP21,CR21)</f>
        <v>4</v>
      </c>
      <c r="E21" s="100">
        <f t="shared" si="0"/>
        <v>0</v>
      </c>
      <c r="F21" s="100">
        <f t="shared" si="1"/>
        <v>0</v>
      </c>
      <c r="G21" s="100">
        <f t="shared" si="2"/>
        <v>0</v>
      </c>
      <c r="H21" s="100">
        <f>SUM(COUNTIFS($X21:$EH21, {"#14","#15","#16"}))</f>
        <v>0</v>
      </c>
      <c r="I21" s="139">
        <f ca="1">IFERROR(INDEX(INDIRECT(_xlfn.CONCAT("ML_", $C$2) &amp; "!$W$1:$DY$88"),
MATCH(team_lookup!$C30,#REF!,0), MATCH("*" &amp; I$3 &amp; "*",#REF!,0)), 0)</f>
        <v>0</v>
      </c>
      <c r="J21" s="139">
        <f ca="1">IFERROR(INDEX(INDIRECT(_xlfn.CONCAT("ML_", $C$2) &amp; "!$W$1:$DY$88"),
MATCH(team_lookup!$C30,#REF!,0), MATCH("*" &amp; J$3 &amp; "*",#REF!,0)), 0)</f>
        <v>0</v>
      </c>
      <c r="K21" s="139">
        <f ca="1">IFERROR(INDEX(INDIRECT(_xlfn.CONCAT("ML_", $C$2) &amp; "!$W$1:$DY$88"),
MATCH(team_lookup!$C30,#REF!,0), MATCH("*" &amp; K$3 &amp; "*",#REF!,0)), 0)</f>
        <v>0</v>
      </c>
      <c r="X21" s="18" t="s">
        <v>386</v>
      </c>
      <c r="Y21" s="56">
        <v>35</v>
      </c>
      <c r="Z21" s="350">
        <f>IF(Y21&lt;&gt;"",Z$20,0)</f>
        <v>0</v>
      </c>
      <c r="AA21" s="350">
        <f>IF(Y21&lt;&gt;"",AA$20,0)</f>
        <v>5</v>
      </c>
      <c r="AB21" s="181"/>
      <c r="AC21" s="56" t="s">
        <v>187</v>
      </c>
      <c r="AD21" s="88">
        <v>4.7685185185185188E-5</v>
      </c>
      <c r="AE21" s="88">
        <v>4.8495370370370375E-5</v>
      </c>
      <c r="AF21" s="350">
        <f>IF(AE21&lt;&gt;"",AF$20,0)</f>
        <v>7</v>
      </c>
      <c r="AG21" s="350">
        <f>IF(AE21&lt;&gt;"",AG$20,0)</f>
        <v>20</v>
      </c>
      <c r="AH21" s="18" t="s">
        <v>487</v>
      </c>
      <c r="AJ21" s="186" t="s">
        <v>235</v>
      </c>
      <c r="AK21" s="256" t="s">
        <v>293</v>
      </c>
      <c r="AL21" s="256" t="s">
        <v>300</v>
      </c>
      <c r="AM21" s="186" t="s">
        <v>295</v>
      </c>
      <c r="AN21" s="56">
        <v>7</v>
      </c>
      <c r="AO21" s="186" t="s">
        <v>474</v>
      </c>
      <c r="AP21" s="350">
        <f>IF(AO21&lt;&gt;"",AP$20,0)</f>
        <v>7</v>
      </c>
      <c r="AQ21" s="350">
        <f>IF(AO21&lt;&gt;"",AQ$20,0)</f>
        <v>20</v>
      </c>
      <c r="AR21" s="18" t="s">
        <v>37</v>
      </c>
      <c r="AS21" s="56" t="s">
        <v>188</v>
      </c>
      <c r="AT21" s="88">
        <v>6.7037037037037033E-4</v>
      </c>
      <c r="AU21" s="88">
        <v>6.6990740740740737E-4</v>
      </c>
      <c r="AV21" s="350">
        <f>IF(AU21&lt;&gt;"",AV$20,0)</f>
        <v>4</v>
      </c>
      <c r="AW21" s="350">
        <f>IF(AU21&lt;&gt;"",AW$20,0)</f>
        <v>12</v>
      </c>
      <c r="AX21" s="18" t="s">
        <v>130</v>
      </c>
      <c r="AY21" s="56">
        <v>80.5</v>
      </c>
      <c r="AZ21" s="350">
        <f>IF(AY21&lt;&gt;"",AZ$20,0)</f>
        <v>0</v>
      </c>
      <c r="BA21" s="350">
        <f>IF(AY21&lt;&gt;"",BA$20,0)</f>
        <v>4</v>
      </c>
      <c r="BF21" s="350">
        <f>IF(BE21&lt;&gt;"",BF$20,0)</f>
        <v>0</v>
      </c>
      <c r="BG21" s="350">
        <f>IF(BE21&lt;&gt;"",BG$20,0)</f>
        <v>0</v>
      </c>
      <c r="BJ21" s="350">
        <f>IF(BI21&lt;&gt;"",BJ$20,0)</f>
        <v>0</v>
      </c>
      <c r="BK21" s="350">
        <f>IF(BI21&lt;&gt;"",BK$20,0)</f>
        <v>0</v>
      </c>
      <c r="BP21" s="350">
        <f>IF(BO21&lt;&gt;"",BP$20,0)</f>
        <v>0</v>
      </c>
      <c r="BQ21" s="350">
        <f>IF(BO21&lt;&gt;"",BQ$20,0)</f>
        <v>0</v>
      </c>
      <c r="BT21" s="88">
        <v>3.0648148148148152E-4</v>
      </c>
      <c r="BU21" s="88">
        <v>3.0925925925925923E-4</v>
      </c>
      <c r="BW21" s="88">
        <v>3.0925925925925923E-4</v>
      </c>
      <c r="BX21" s="350">
        <f>IF(BW21&lt;&gt;"",BX$20,0)</f>
        <v>2</v>
      </c>
      <c r="BY21" s="350">
        <f>IF(BW21&lt;&gt;"",BY$20,0)</f>
        <v>10</v>
      </c>
      <c r="CB21" s="56">
        <v>1</v>
      </c>
      <c r="CD21" s="56">
        <v>1</v>
      </c>
      <c r="CE21" s="350">
        <f>IF(CD21&lt;&gt;"",CE$20,0)</f>
        <v>0</v>
      </c>
      <c r="CF21" s="350">
        <f>IF(CD21&lt;&gt;"",CF$20,0)</f>
        <v>1</v>
      </c>
      <c r="CH21" s="190">
        <v>6</v>
      </c>
      <c r="CI21" s="190">
        <v>4</v>
      </c>
      <c r="CJ21" s="267">
        <v>0.52</v>
      </c>
      <c r="CK21" s="267">
        <f t="shared" si="3"/>
        <v>10</v>
      </c>
      <c r="CL21" s="350">
        <f>IF(CK21&lt;&gt;"",CL$20,0)</f>
        <v>0</v>
      </c>
      <c r="CM21" s="350">
        <f>IF(CK21&lt;&gt;"",CM$20,0)</f>
        <v>1</v>
      </c>
      <c r="CO21" s="56"/>
      <c r="CQ21" s="88"/>
      <c r="CR21" s="350">
        <f>IF(CQ21&lt;&gt;"",CR$20,0)</f>
        <v>0</v>
      </c>
      <c r="CS21" s="350">
        <f>IF(CQ21&lt;&gt;"",CS$20,0)</f>
        <v>0</v>
      </c>
    </row>
    <row r="22" spans="1:97">
      <c r="A22" s="15" t="s">
        <v>444</v>
      </c>
      <c r="B22" s="336">
        <v>2</v>
      </c>
      <c r="D22">
        <f>SUM(AV22,AZ22,BF22,BJ22,BP22,CR22)</f>
        <v>0</v>
      </c>
      <c r="E22" s="100">
        <f t="shared" si="0"/>
        <v>0</v>
      </c>
      <c r="F22" s="100">
        <f t="shared" si="1"/>
        <v>0</v>
      </c>
      <c r="G22" s="100">
        <f t="shared" si="2"/>
        <v>0</v>
      </c>
      <c r="H22" s="100">
        <f>SUM(COUNTIFS($X22:$EH22, {"#14","#15","#16"}))</f>
        <v>0</v>
      </c>
      <c r="I22" s="139">
        <f ca="1">IFERROR(INDEX(INDIRECT(_xlfn.CONCAT("ML_", $C$2) &amp; "!$W$1:$DY$88"),
MATCH(team_lookup!$C32,#REF!,0), MATCH("*" &amp; I$3 &amp; "*",#REF!,0)), 0)</f>
        <v>0</v>
      </c>
      <c r="J22" s="139">
        <f ca="1">IFERROR(INDEX(INDIRECT(_xlfn.CONCAT("ML_", $C$2) &amp; "!$W$1:$DY$88"),
MATCH(team_lookup!$C32,#REF!,0), MATCH("*" &amp; J$3 &amp; "*",#REF!,0)), 0)</f>
        <v>0</v>
      </c>
      <c r="K22" s="139">
        <f ca="1">IFERROR(INDEX(INDIRECT(_xlfn.CONCAT("ML_", $C$2) &amp; "!$W$1:$DY$88"),
MATCH(team_lookup!$C32,#REF!,0), MATCH("*" &amp; K$3 &amp; "*",#REF!,0)), 0)</f>
        <v>0</v>
      </c>
      <c r="X22" s="18" t="s">
        <v>386</v>
      </c>
      <c r="Y22" s="56">
        <v>84</v>
      </c>
      <c r="Z22" s="350">
        <f>IF(Y22&lt;&gt;"",Z$20,0)</f>
        <v>0</v>
      </c>
      <c r="AA22" s="350">
        <f>IF(Y22&lt;&gt;"",AA$20,0)</f>
        <v>5</v>
      </c>
      <c r="AB22" s="181"/>
      <c r="AC22" s="56" t="s">
        <v>187</v>
      </c>
      <c r="AD22" s="88">
        <v>8.4606481481481471E-5</v>
      </c>
      <c r="AE22" s="88">
        <v>8.287037037037037E-5</v>
      </c>
      <c r="AF22" s="350">
        <f>IF(AE22&lt;&gt;"",AF$20,0)</f>
        <v>7</v>
      </c>
      <c r="AG22" s="350">
        <f>IF(AE22&lt;&gt;"",AG$20,0)</f>
        <v>20</v>
      </c>
      <c r="AH22" s="18" t="s">
        <v>487</v>
      </c>
      <c r="AJ22" s="186" t="s">
        <v>235</v>
      </c>
      <c r="AK22" s="256" t="s">
        <v>293</v>
      </c>
      <c r="AL22" s="256" t="s">
        <v>300</v>
      </c>
      <c r="AM22" s="186" t="s">
        <v>295</v>
      </c>
      <c r="AN22" s="56">
        <v>7</v>
      </c>
      <c r="AO22" s="186" t="s">
        <v>474</v>
      </c>
      <c r="AP22" s="350">
        <f>IF(AO22&lt;&gt;"",AP$20,0)</f>
        <v>7</v>
      </c>
      <c r="AQ22" s="350">
        <f>IF(AO22&lt;&gt;"",AQ$20,0)</f>
        <v>20</v>
      </c>
      <c r="AV22" s="350">
        <f>IF(AU22&lt;&gt;"",AV$20,0)</f>
        <v>0</v>
      </c>
      <c r="AW22" s="350">
        <f>IF(AU22&lt;&gt;"",AW$20,0)</f>
        <v>0</v>
      </c>
      <c r="AZ22" s="350">
        <f>IF(AY22&lt;&gt;"",AZ$20,0)</f>
        <v>0</v>
      </c>
      <c r="BA22" s="350">
        <f>IF(AY22&lt;&gt;"",BA$20,0)</f>
        <v>0</v>
      </c>
      <c r="BB22" s="18" t="s">
        <v>105</v>
      </c>
      <c r="BC22" s="56" t="s">
        <v>178</v>
      </c>
      <c r="BD22" s="55">
        <v>9.1817129629629627E-4</v>
      </c>
      <c r="BE22" s="55">
        <v>9.1817129629629627E-4</v>
      </c>
      <c r="BF22" s="350">
        <f>IF(BE22&lt;&gt;"",BF$20,0)</f>
        <v>0</v>
      </c>
      <c r="BG22" s="350">
        <f>IF(BE22&lt;&gt;"",BG$20,0)</f>
        <v>7</v>
      </c>
      <c r="BJ22" s="350">
        <f>IF(BI22&lt;&gt;"",BJ$20,0)</f>
        <v>0</v>
      </c>
      <c r="BK22" s="350">
        <f>IF(BI22&lt;&gt;"",BK$20,0)</f>
        <v>0</v>
      </c>
      <c r="BP22" s="350">
        <f>IF(BO22&lt;&gt;"",BP$20,0)</f>
        <v>0</v>
      </c>
      <c r="BQ22" s="350">
        <f>IF(BO22&lt;&gt;"",BQ$20,0)</f>
        <v>0</v>
      </c>
      <c r="BT22" s="88">
        <v>3.0648148148148152E-4</v>
      </c>
      <c r="BU22" s="88">
        <v>3.0925925925925923E-4</v>
      </c>
      <c r="BW22" s="88">
        <v>3.0925925925925923E-4</v>
      </c>
      <c r="BX22" s="350">
        <f>IF(BW22&lt;&gt;"",BX$20,0)</f>
        <v>2</v>
      </c>
      <c r="BY22" s="350">
        <f>IF(BW22&lt;&gt;"",BY$20,0)</f>
        <v>10</v>
      </c>
      <c r="CB22" s="56">
        <v>1</v>
      </c>
      <c r="CD22" s="56">
        <v>1</v>
      </c>
      <c r="CE22" s="350">
        <f>IF(CD22&lt;&gt;"",CE$20,0)</f>
        <v>0</v>
      </c>
      <c r="CF22" s="350">
        <f>IF(CD22&lt;&gt;"",CF$20,0)</f>
        <v>1</v>
      </c>
      <c r="CH22" s="190">
        <v>10</v>
      </c>
      <c r="CI22" s="190">
        <v>1</v>
      </c>
      <c r="CJ22" s="267">
        <v>0.52</v>
      </c>
      <c r="CK22" s="267">
        <f t="shared" si="3"/>
        <v>11</v>
      </c>
      <c r="CL22" s="350">
        <f>IF(CK22&lt;&gt;"",CL$20,0)</f>
        <v>0</v>
      </c>
      <c r="CM22" s="350">
        <f>IF(CK22&lt;&gt;"",CM$20,0)</f>
        <v>1</v>
      </c>
      <c r="CO22" s="56"/>
      <c r="CQ22" s="88"/>
      <c r="CR22" s="350">
        <f>IF(CQ22&lt;&gt;"",CR$20,0)</f>
        <v>0</v>
      </c>
      <c r="CS22" s="350">
        <f>IF(CQ22&lt;&gt;"",CS$20,0)</f>
        <v>0</v>
      </c>
    </row>
    <row r="23" spans="1:97">
      <c r="A23" s="15" t="s">
        <v>445</v>
      </c>
      <c r="B23" s="336">
        <v>3</v>
      </c>
      <c r="D23">
        <f>SUM(AV23,AZ23,BF23,BJ23,BP23,CR23)</f>
        <v>1</v>
      </c>
      <c r="E23" s="100">
        <f t="shared" si="0"/>
        <v>0</v>
      </c>
      <c r="F23" s="100">
        <f t="shared" si="1"/>
        <v>0</v>
      </c>
      <c r="G23" s="100">
        <f t="shared" si="2"/>
        <v>0</v>
      </c>
      <c r="H23" s="100">
        <f>SUM(COUNTIFS($X23:$EH23, {"#14","#15","#16"}))</f>
        <v>0</v>
      </c>
      <c r="X23" s="18" t="s">
        <v>386</v>
      </c>
      <c r="Y23" s="56">
        <v>34</v>
      </c>
      <c r="Z23" s="350">
        <f>IF(Y23&lt;&gt;"",Z$20,0)</f>
        <v>0</v>
      </c>
      <c r="AA23" s="350">
        <f>IF(Y23&lt;&gt;"",AA$20,0)</f>
        <v>5</v>
      </c>
      <c r="AB23" s="181"/>
      <c r="AC23" s="56" t="s">
        <v>187</v>
      </c>
      <c r="AD23" s="88">
        <v>8.4374999999999991E-5</v>
      </c>
      <c r="AE23" s="88">
        <v>8.0439814814814816E-5</v>
      </c>
      <c r="AF23" s="350">
        <f>IF(AE23&lt;&gt;"",AF$20,0)</f>
        <v>7</v>
      </c>
      <c r="AG23" s="350">
        <f>IF(AE23&lt;&gt;"",AG$20,0)</f>
        <v>20</v>
      </c>
      <c r="AH23" s="18" t="s">
        <v>487</v>
      </c>
      <c r="AJ23" s="186" t="s">
        <v>235</v>
      </c>
      <c r="AK23" s="256" t="s">
        <v>293</v>
      </c>
      <c r="AL23" s="256" t="s">
        <v>300</v>
      </c>
      <c r="AM23" s="186" t="s">
        <v>295</v>
      </c>
      <c r="AN23" s="56">
        <v>7</v>
      </c>
      <c r="AO23" s="186" t="s">
        <v>474</v>
      </c>
      <c r="AP23" s="350">
        <f>IF(AO23&lt;&gt;"",AP$20,0)</f>
        <v>7</v>
      </c>
      <c r="AQ23" s="350">
        <f>IF(AO23&lt;&gt;"",AQ$20,0)</f>
        <v>20</v>
      </c>
      <c r="AV23" s="350">
        <f>IF(AU23&lt;&gt;"",AV$20,0)</f>
        <v>0</v>
      </c>
      <c r="AW23" s="350">
        <f>IF(AU23&lt;&gt;"",AW$20,0)</f>
        <v>0</v>
      </c>
      <c r="AZ23" s="350">
        <f>IF(AY23&lt;&gt;"",AZ$20,0)</f>
        <v>0</v>
      </c>
      <c r="BA23" s="350">
        <f>IF(AY23&lt;&gt;"",BA$20,0)</f>
        <v>0</v>
      </c>
      <c r="BF23" s="350">
        <f>IF(BE23&lt;&gt;"",BF$20,0)</f>
        <v>0</v>
      </c>
      <c r="BG23" s="350">
        <f>IF(BE23&lt;&gt;"",BG$20,0)</f>
        <v>0</v>
      </c>
      <c r="BH23" s="18" t="s">
        <v>135</v>
      </c>
      <c r="BI23" s="56">
        <v>50</v>
      </c>
      <c r="BJ23" s="350">
        <f>IF(BI23&lt;&gt;"",BJ$20,0)</f>
        <v>1</v>
      </c>
      <c r="BK23" s="350">
        <f>IF(BI23&lt;&gt;"",BK$20,0)</f>
        <v>8</v>
      </c>
      <c r="BP23" s="350">
        <f>IF(BO23&lt;&gt;"",BP$20,0)</f>
        <v>0</v>
      </c>
      <c r="BQ23" s="350">
        <f>IF(BO23&lt;&gt;"",BQ$20,0)</f>
        <v>0</v>
      </c>
      <c r="BT23" s="88">
        <v>3.0648148148148152E-4</v>
      </c>
      <c r="BU23" s="88">
        <v>3.0925925925925923E-4</v>
      </c>
      <c r="BW23" s="88">
        <v>3.0925925925925923E-4</v>
      </c>
      <c r="BX23" s="350">
        <f>IF(BW23&lt;&gt;"",BX$20,0)</f>
        <v>2</v>
      </c>
      <c r="BY23" s="350">
        <f>IF(BW23&lt;&gt;"",BY$20,0)</f>
        <v>10</v>
      </c>
      <c r="CB23" s="56">
        <v>3</v>
      </c>
      <c r="CD23" s="56">
        <v>3</v>
      </c>
      <c r="CE23" s="350">
        <f>IF(CD23&lt;&gt;"",CE$20,0)</f>
        <v>0</v>
      </c>
      <c r="CF23" s="350">
        <f>IF(CD23&lt;&gt;"",CF$20,0)</f>
        <v>1</v>
      </c>
      <c r="CH23" s="190">
        <v>5</v>
      </c>
      <c r="CI23" s="190">
        <v>1</v>
      </c>
      <c r="CJ23" s="267">
        <v>0.52</v>
      </c>
      <c r="CK23" s="267">
        <f t="shared" si="3"/>
        <v>6</v>
      </c>
      <c r="CL23" s="350">
        <f>IF(CK23&lt;&gt;"",CL$20,0)</f>
        <v>0</v>
      </c>
      <c r="CM23" s="350">
        <f>IF(CK23&lt;&gt;"",CM$20,0)</f>
        <v>1</v>
      </c>
      <c r="CN23" s="18" t="s">
        <v>104</v>
      </c>
      <c r="CO23" s="56" t="s">
        <v>178</v>
      </c>
      <c r="CP23" s="88">
        <v>6.5740740740740736E-5</v>
      </c>
      <c r="CQ23" s="88">
        <v>6.5740740740740736E-5</v>
      </c>
      <c r="CR23" s="350">
        <f>IF(CQ23&lt;&gt;"",CR$20,0)</f>
        <v>0</v>
      </c>
      <c r="CS23" s="350">
        <f>IF(CQ23&lt;&gt;"",CS$20,0)</f>
        <v>5</v>
      </c>
    </row>
    <row r="24" spans="1:97">
      <c r="A24" s="15" t="s">
        <v>446</v>
      </c>
      <c r="B24" s="336">
        <v>4</v>
      </c>
      <c r="D24">
        <f>SUM(AV24,AZ24,BF24,BJ24,BP24,CR24)</f>
        <v>0</v>
      </c>
      <c r="E24" s="100">
        <f t="shared" si="0"/>
        <v>0</v>
      </c>
      <c r="F24" s="100">
        <f t="shared" si="1"/>
        <v>0</v>
      </c>
      <c r="G24" s="100">
        <f t="shared" si="2"/>
        <v>0</v>
      </c>
      <c r="H24" s="100">
        <f>SUM(COUNTIFS($X24:$EH24, {"#14","#15","#16"}))</f>
        <v>0</v>
      </c>
      <c r="X24" s="18" t="s">
        <v>386</v>
      </c>
      <c r="Y24" s="56">
        <v>73</v>
      </c>
      <c r="Z24" s="350">
        <f>IF(Y24&lt;&gt;"",Z$20,0)</f>
        <v>0</v>
      </c>
      <c r="AA24" s="350">
        <f>IF(Y24&lt;&gt;"",AA$20,0)</f>
        <v>5</v>
      </c>
      <c r="AC24" s="56" t="s">
        <v>187</v>
      </c>
      <c r="AD24" s="88">
        <v>5.2083333333333343E-5</v>
      </c>
      <c r="AE24" s="88">
        <v>5.9027777777777746E-5</v>
      </c>
      <c r="AF24" s="350">
        <f>IF(AE24&lt;&gt;"",AF$20,0)</f>
        <v>7</v>
      </c>
      <c r="AG24" s="350">
        <f>IF(AE24&lt;&gt;"",AG$20,0)</f>
        <v>20</v>
      </c>
      <c r="AH24" s="18" t="s">
        <v>487</v>
      </c>
      <c r="AJ24" s="186" t="s">
        <v>235</v>
      </c>
      <c r="AK24" s="256" t="s">
        <v>293</v>
      </c>
      <c r="AL24" s="256" t="s">
        <v>300</v>
      </c>
      <c r="AM24" s="186" t="s">
        <v>295</v>
      </c>
      <c r="AN24" s="56">
        <v>7</v>
      </c>
      <c r="AO24" s="186" t="s">
        <v>474</v>
      </c>
      <c r="AP24" s="350">
        <f>IF(AO24&lt;&gt;"",AP$20,0)</f>
        <v>7</v>
      </c>
      <c r="AQ24" s="350">
        <f>IF(AO24&lt;&gt;"",AQ$20,0)</f>
        <v>20</v>
      </c>
      <c r="AV24" s="350">
        <f>IF(AU24&lt;&gt;"",AV$20,0)</f>
        <v>0</v>
      </c>
      <c r="AW24" s="350">
        <f>IF(AU24&lt;&gt;"",AW$20,0)</f>
        <v>0</v>
      </c>
      <c r="AZ24" s="350">
        <f>IF(AY24&lt;&gt;"",AZ$20,0)</f>
        <v>0</v>
      </c>
      <c r="BA24" s="350">
        <f>IF(AY24&lt;&gt;"",BA$20,0)</f>
        <v>0</v>
      </c>
      <c r="BF24" s="350">
        <f>IF(BE24&lt;&gt;"",BF$20,0)</f>
        <v>0</v>
      </c>
      <c r="BG24" s="350">
        <f>IF(BE24&lt;&gt;"",BG$20,0)</f>
        <v>0</v>
      </c>
      <c r="BJ24" s="350">
        <f>IF(BI24&lt;&gt;"",BJ$20,0)</f>
        <v>0</v>
      </c>
      <c r="BK24" s="350">
        <f>IF(BI24&lt;&gt;"",BK$20,0)</f>
        <v>0</v>
      </c>
      <c r="BL24" s="18" t="s">
        <v>104</v>
      </c>
      <c r="BM24" s="56" t="s">
        <v>178</v>
      </c>
      <c r="BN24" s="85">
        <v>6.0173611111111105E-5</v>
      </c>
      <c r="BO24" s="85">
        <v>6.0173611111111105E-5</v>
      </c>
      <c r="BP24" s="350">
        <f>IF(BO24&lt;&gt;"",BP$20,0)</f>
        <v>0</v>
      </c>
      <c r="BQ24" s="350">
        <f>IF(BO24&lt;&gt;"",BQ$20,0)</f>
        <v>5</v>
      </c>
      <c r="BT24" s="88">
        <v>3.0648148148148152E-4</v>
      </c>
      <c r="BU24" s="88">
        <v>3.0925925925925923E-4</v>
      </c>
      <c r="BW24" s="88">
        <v>3.0925925925925923E-4</v>
      </c>
      <c r="BX24" s="350">
        <f>IF(BW24&lt;&gt;"",BX$20,0)</f>
        <v>2</v>
      </c>
      <c r="BY24" s="350">
        <f>IF(BW24&lt;&gt;"",BY$20,0)</f>
        <v>10</v>
      </c>
      <c r="CB24" s="56">
        <v>3</v>
      </c>
      <c r="CD24" s="56">
        <v>3</v>
      </c>
      <c r="CE24" s="350">
        <f>IF(CD24&lt;&gt;"",CE$20,0)</f>
        <v>0</v>
      </c>
      <c r="CF24" s="350">
        <f>IF(CD24&lt;&gt;"",CF$20,0)</f>
        <v>1</v>
      </c>
      <c r="CH24" s="190">
        <v>0</v>
      </c>
      <c r="CI24" s="190">
        <v>0</v>
      </c>
      <c r="CJ24" s="267">
        <v>0.52</v>
      </c>
      <c r="CK24" s="267">
        <f t="shared" si="3"/>
        <v>0</v>
      </c>
      <c r="CL24" s="350">
        <f>IF(CK24&lt;&gt;"",CL$20,0)</f>
        <v>0</v>
      </c>
      <c r="CM24" s="350">
        <f>IF(CK24&lt;&gt;"",CM$20,0)</f>
        <v>1</v>
      </c>
      <c r="CO24" s="56"/>
      <c r="CQ24" s="88"/>
      <c r="CR24" s="350">
        <f>IF(CQ24&lt;&gt;"",CR$20,0)</f>
        <v>0</v>
      </c>
      <c r="CS24" s="350">
        <f>IF(CQ24&lt;&gt;"",CS$20,0)</f>
        <v>0</v>
      </c>
    </row>
    <row r="25" spans="1:97">
      <c r="A25" s="36" t="s">
        <v>111</v>
      </c>
      <c r="B25" s="338"/>
      <c r="C25" s="19" t="s">
        <v>105</v>
      </c>
      <c r="D25" s="226">
        <f>SUM(Z25,AF25,AV25,AZ25,BP25,CL25,CR25,AP25,BF25,BJ25,CE25,BX25)</f>
        <v>20</v>
      </c>
      <c r="E25" s="100">
        <f t="shared" si="0"/>
        <v>0</v>
      </c>
      <c r="F25" s="100">
        <f t="shared" si="1"/>
        <v>2</v>
      </c>
      <c r="G25" s="100">
        <f t="shared" si="2"/>
        <v>0</v>
      </c>
      <c r="H25" s="100">
        <f>SUM(COUNTIFS($X25:$EH25, {"#14","#15","#16"}))</f>
        <v>6</v>
      </c>
      <c r="X25" s="18" t="s">
        <v>102</v>
      </c>
      <c r="Y25" s="56">
        <v>268</v>
      </c>
      <c r="Z25" s="350">
        <f>INDEX(event_lookup!$F$2:$Y$9,MATCH(2016,event_lookup!$A$2:$A$9,0),MATCH(RIGHT(ML_2016!X25,3),event_lookup!$F$1:$Y$1,0))</f>
        <v>2</v>
      </c>
      <c r="AA25" s="350">
        <f>INDEX(event_lookup!$F$2:$Y$9,MATCH(2019,event_lookup!$A$2:$A$9,0),MATCH(RIGHT(ML_2016!X25,3),event_lookup!$F$1:$Y$1,0))</f>
        <v>10</v>
      </c>
      <c r="AB25" s="18" t="s">
        <v>120</v>
      </c>
      <c r="AC25" s="56" t="s">
        <v>178</v>
      </c>
      <c r="AD25" s="88">
        <v>2.8495370370370371E-4</v>
      </c>
      <c r="AE25" s="88">
        <v>2.8495370370370371E-4</v>
      </c>
      <c r="AF25" s="350">
        <f>INDEX(event_lookup!$F$2:$Y$9,MATCH(2016,event_lookup!$A$2:$A$9,0),MATCH(RIGHT(ML_2016!AB25,3),event_lookup!$F$1:$Y$1,0))+1</f>
        <v>1</v>
      </c>
      <c r="AG25" s="350">
        <f>INDEX(event_lookup!$F$2:$Y$9,MATCH(2019,event_lookup!$A$2:$A$9,0),MATCH(RIGHT(ML_2016!AB25,3),event_lookup!$F$1:$Y$1,0))+1</f>
        <v>3</v>
      </c>
      <c r="AH25" s="18" t="s">
        <v>130</v>
      </c>
      <c r="AI25" s="56" t="s">
        <v>318</v>
      </c>
      <c r="AJ25" s="186" t="s">
        <v>469</v>
      </c>
      <c r="AK25" s="256" t="s">
        <v>471</v>
      </c>
      <c r="AL25" s="256" t="s">
        <v>297</v>
      </c>
      <c r="AM25" s="186" t="s">
        <v>235</v>
      </c>
      <c r="AN25" s="56">
        <v>3</v>
      </c>
      <c r="AO25" s="186" t="s">
        <v>531</v>
      </c>
      <c r="AP25" s="350">
        <f>INDEX(event_lookup!$F$2:$Y$9,MATCH(2016,event_lookup!$A$2:$A$9,0),MATCH(RIGHT(ML_2016!AH25,3),event_lookup!$F$1:$Y$1,0))</f>
        <v>0</v>
      </c>
      <c r="AQ25" s="350">
        <f>INDEX(event_lookup!$F$2:$Y$9,MATCH(2019,event_lookup!$A$2:$A$9,0),MATCH(RIGHT(ML_2016!AH25,3),event_lookup!$F$1:$Y$1,0))</f>
        <v>4</v>
      </c>
      <c r="AR25" s="18" t="s">
        <v>149</v>
      </c>
      <c r="AS25" s="56" t="s">
        <v>178</v>
      </c>
      <c r="AT25" s="88">
        <v>6.9155092592592586E-4</v>
      </c>
      <c r="AU25" s="88">
        <v>6.9155092592592586E-4</v>
      </c>
      <c r="AV25" s="350">
        <f>INDEX(event_lookup!$F$2:$Y$9,MATCH(2016,event_lookup!$A$2:$A$9,0),MATCH(RIGHT(ML_2016!AR25,3),event_lookup!$F$1:$Y$1,0))</f>
        <v>0</v>
      </c>
      <c r="AW25" s="350">
        <f>INDEX(event_lookup!$F$2:$Y$9,MATCH(2019,event_lookup!$A$2:$A$9,0),MATCH(RIGHT(ML_2016!AR25,3),event_lookup!$F$1:$Y$1,0))</f>
        <v>1</v>
      </c>
      <c r="AX25" s="18" t="s">
        <v>101</v>
      </c>
      <c r="AY25" s="56">
        <v>92.3</v>
      </c>
      <c r="AZ25" s="350">
        <f>INDEX(event_lookup!$F$2:$Y$9,MATCH(2016,event_lookup!$A$2:$A$9,0),MATCH(RIGHT(ML_2016!AX25,3),event_lookup!$F$1:$Y$1,0))</f>
        <v>3</v>
      </c>
      <c r="BA25" s="350">
        <f>INDEX(event_lookup!$F$2:$Y$9,MATCH(2019,event_lookup!$A$2:$A$9,0),MATCH(RIGHT(ML_2016!AX25,3),event_lookup!$F$1:$Y$1,0))</f>
        <v>11</v>
      </c>
      <c r="BB25" s="18" t="s">
        <v>33</v>
      </c>
      <c r="BC25" s="56" t="s">
        <v>188</v>
      </c>
      <c r="BD25" s="55">
        <v>9.0671296296296301E-4</v>
      </c>
      <c r="BE25" s="55">
        <v>9.0972222222222225E-4</v>
      </c>
      <c r="BF25" s="350">
        <f>INDEX(event_lookup!$F$2:$Y$9,MATCH(2016,event_lookup!$A$2:$A$9,0),MATCH(RIGHT(ML_2016!BB25,3),event_lookup!$F$1:$Y$1,0))</f>
        <v>7</v>
      </c>
      <c r="BG25" s="350">
        <f>INDEX(event_lookup!$F$2:$Y$9,MATCH(2019,event_lookup!$A$2:$A$9,0),MATCH(RIGHT(ML_2016!BB25,3),event_lookup!$F$1:$Y$1,0))</f>
        <v>20</v>
      </c>
      <c r="BH25" s="18" t="s">
        <v>148</v>
      </c>
      <c r="BI25" s="56" t="s">
        <v>164</v>
      </c>
      <c r="BJ25" s="350">
        <f>INDEX(event_lookup!$F$2:$Y$9,MATCH(2016,event_lookup!$A$2:$A$9,0),MATCH(RIGHT(ML_2016!BH25,3),event_lookup!$F$1:$Y$1,0))</f>
        <v>0</v>
      </c>
      <c r="BK25" s="350">
        <f>INDEX(event_lookup!$F$2:$Y$9,MATCH(2019,event_lookup!$A$2:$A$9,0),MATCH(RIGHT(ML_2016!BH25,3),event_lookup!$F$1:$Y$1,0))</f>
        <v>3</v>
      </c>
      <c r="BL25" s="18" t="s">
        <v>149</v>
      </c>
      <c r="BM25" s="56" t="s">
        <v>181</v>
      </c>
      <c r="BN25" s="85">
        <v>5.9976851851851858E-5</v>
      </c>
      <c r="BO25" s="85">
        <v>5.9976851851851858E-5</v>
      </c>
      <c r="BP25" s="350">
        <f>INDEX(event_lookup!$F$2:$Y$9,MATCH(2016,event_lookup!$A$2:$A$9,0),MATCH(RIGHT(ML_2016!BL25,3),event_lookup!$F$1:$Y$1,0))</f>
        <v>0</v>
      </c>
      <c r="BQ25" s="350">
        <f>INDEX(event_lookup!$F$2:$Y$9,MATCH(2019,event_lookup!$A$2:$A$9,0),MATCH(RIGHT(ML_2016!BL25,3),event_lookup!$F$1:$Y$1,0))</f>
        <v>1</v>
      </c>
      <c r="BR25" s="18" t="s">
        <v>120</v>
      </c>
      <c r="BS25" s="56" t="s">
        <v>507</v>
      </c>
      <c r="BT25" s="88">
        <v>3.0833333333333337E-4</v>
      </c>
      <c r="BW25" s="88">
        <v>3.0833333333333337E-4</v>
      </c>
      <c r="BX25" s="350">
        <f>INDEX(event_lookup!$F$2:$Y$9,MATCH(2016,event_lookup!$A$2:$A$9,0),MATCH(RIGHT(ML_2016!BR25,3),event_lookup!$F$1:$Y$1,0))</f>
        <v>0</v>
      </c>
      <c r="BY25" s="350">
        <f>INDEX(event_lookup!$F$2:$Y$9,MATCH(2019,event_lookup!$A$2:$A$9,0),MATCH(RIGHT(ML_2016!BR25,3),event_lookup!$F$1:$Y$1,0))</f>
        <v>2</v>
      </c>
      <c r="BZ25" s="18" t="s">
        <v>33</v>
      </c>
      <c r="CA25" s="56" t="s">
        <v>517</v>
      </c>
      <c r="CB25" s="56">
        <v>11</v>
      </c>
      <c r="CC25" s="56" t="s">
        <v>518</v>
      </c>
      <c r="CD25" s="56">
        <v>7</v>
      </c>
      <c r="CE25" s="350">
        <f>INDEX(event_lookup!$F$2:$Y$9,MATCH(2016,event_lookup!$A$2:$A$9,0),MATCH(RIGHT(ML_2016!BZ25,3),event_lookup!$F$1:$Y$1,0))</f>
        <v>7</v>
      </c>
      <c r="CF25" s="350">
        <f>INDEX(event_lookup!$F$2:$Y$9,MATCH(2019,event_lookup!$A$2:$A$9,0),MATCH(RIGHT(ML_2016!BZ25,3),event_lookup!$F$1:$Y$1,0))</f>
        <v>20</v>
      </c>
      <c r="CG25" s="18" t="s">
        <v>120</v>
      </c>
      <c r="CH25" s="190">
        <v>18</v>
      </c>
      <c r="CI25" s="190">
        <v>7</v>
      </c>
      <c r="CJ25" s="267">
        <v>0.68</v>
      </c>
      <c r="CK25" s="267">
        <f>CH25+CI25+CJ25</f>
        <v>25.68</v>
      </c>
      <c r="CL25" s="350">
        <f>INDEX(event_lookup!$F$2:$Y$9,MATCH(2016,event_lookup!$A$2:$A$9,0),MATCH(RIGHT(ML_2016!CG25,3),event_lookup!$F$1:$Y$1,0))</f>
        <v>0</v>
      </c>
      <c r="CM25" s="350">
        <f>INDEX(event_lookup!$F$2:$Y$9,MATCH(2019,event_lookup!$A$2:$A$9,0),MATCH(RIGHT(ML_2016!CG25,3),event_lookup!$F$1:$Y$1,0))</f>
        <v>2</v>
      </c>
      <c r="CN25" s="18" t="s">
        <v>149</v>
      </c>
      <c r="CO25" s="56" t="s">
        <v>181</v>
      </c>
      <c r="CP25" s="88">
        <v>6.666666666666667E-5</v>
      </c>
      <c r="CQ25" s="88">
        <v>6.666666666666667E-5</v>
      </c>
      <c r="CR25" s="350">
        <f>INDEX(event_lookup!$F$2:$Y$9,MATCH(2016,event_lookup!$A$2:$A$9,0),MATCH(RIGHT(ML_2016!CN25,3),event_lookup!$F$1:$Y$1,0))</f>
        <v>0</v>
      </c>
      <c r="CS25" s="350">
        <f>INDEX(event_lookup!$F$2:$Y$9,MATCH(2019,event_lookup!$A$2:$A$9,0),MATCH(RIGHT(ML_2016!CN25,3),event_lookup!$F$1:$Y$1,0))</f>
        <v>1</v>
      </c>
    </row>
    <row r="26" spans="1:97">
      <c r="A26" s="15" t="s">
        <v>126</v>
      </c>
      <c r="B26" s="336">
        <v>1</v>
      </c>
      <c r="D26">
        <f>SUM(AV26,AZ26,BF26,BJ26,BP26,CR26)</f>
        <v>7</v>
      </c>
      <c r="E26" s="100">
        <f t="shared" si="0"/>
        <v>0</v>
      </c>
      <c r="F26" s="100">
        <f t="shared" si="1"/>
        <v>1</v>
      </c>
      <c r="G26" s="100">
        <f t="shared" si="2"/>
        <v>0</v>
      </c>
      <c r="H26" s="100">
        <f>SUM(COUNTIFS($X26:$EH26, {"#14","#15","#16"}))</f>
        <v>0</v>
      </c>
      <c r="X26" s="18" t="s">
        <v>386</v>
      </c>
      <c r="Y26" s="56">
        <v>38</v>
      </c>
      <c r="Z26" s="350">
        <f>IF(Y26&lt;&gt;"",Z$25,0)</f>
        <v>2</v>
      </c>
      <c r="AA26" s="350">
        <f>IF(Y26&lt;&gt;"",AA$25,0)</f>
        <v>10</v>
      </c>
      <c r="AB26" s="181"/>
      <c r="AC26" s="56" t="s">
        <v>178</v>
      </c>
      <c r="AD26" s="88">
        <v>4.9189814814814815E-5</v>
      </c>
      <c r="AE26" s="88">
        <v>4.9189814814814815E-5</v>
      </c>
      <c r="AF26" s="350">
        <f>IF(AE26&lt;&gt;"",AF$25,0)</f>
        <v>1</v>
      </c>
      <c r="AG26" s="350">
        <f>IF(AE26&lt;&gt;"",AG$25,0)</f>
        <v>3</v>
      </c>
      <c r="AH26" s="18" t="s">
        <v>487</v>
      </c>
      <c r="AJ26" s="186" t="s">
        <v>469</v>
      </c>
      <c r="AK26" s="256" t="s">
        <v>471</v>
      </c>
      <c r="AL26" s="256" t="s">
        <v>297</v>
      </c>
      <c r="AM26" s="186" t="s">
        <v>235</v>
      </c>
      <c r="AN26" s="56">
        <v>3</v>
      </c>
      <c r="AO26" s="186" t="s">
        <v>531</v>
      </c>
      <c r="AP26" s="350">
        <f>IF(AO26&lt;&gt;"",AP$25,0)</f>
        <v>0</v>
      </c>
      <c r="AQ26" s="350">
        <f>IF(AO26&lt;&gt;"",AQ$25,0)</f>
        <v>4</v>
      </c>
      <c r="AV26" s="350">
        <f>IF(AU26&lt;&gt;"",AV$25,0)</f>
        <v>0</v>
      </c>
      <c r="AW26" s="350">
        <f>IF(AU26&lt;&gt;"",AW$25,0)</f>
        <v>0</v>
      </c>
      <c r="AZ26" s="350">
        <f>IF(AY26&lt;&gt;"",AZ$25,0)</f>
        <v>0</v>
      </c>
      <c r="BA26" s="350">
        <f>IF(AY26&lt;&gt;"",BA$25,0)</f>
        <v>0</v>
      </c>
      <c r="BB26" s="18" t="s">
        <v>33</v>
      </c>
      <c r="BC26" s="56" t="s">
        <v>188</v>
      </c>
      <c r="BD26" s="55">
        <v>9.0671296296296301E-4</v>
      </c>
      <c r="BE26" s="55">
        <v>9.0972222222222225E-4</v>
      </c>
      <c r="BF26" s="350">
        <f>IF(BE26&lt;&gt;"",BF$25,0)</f>
        <v>7</v>
      </c>
      <c r="BG26" s="350">
        <f>IF(BE26&lt;&gt;"",BG$25,0)</f>
        <v>20</v>
      </c>
      <c r="BJ26" s="350">
        <f>IF(BI26&lt;&gt;"",BJ$25,0)</f>
        <v>0</v>
      </c>
      <c r="BK26" s="350">
        <f>IF(BI26&lt;&gt;"",BK$25,0)</f>
        <v>0</v>
      </c>
      <c r="BP26" s="350">
        <f>IF(BO26&lt;&gt;"",BP$25,0)</f>
        <v>0</v>
      </c>
      <c r="BQ26" s="350">
        <f>IF(BO26&lt;&gt;"",BQ$25,0)</f>
        <v>0</v>
      </c>
      <c r="BT26" s="88">
        <v>3.0833333333333337E-4</v>
      </c>
      <c r="BW26" s="88">
        <v>3.0833333333333337E-4</v>
      </c>
      <c r="BX26" s="350">
        <f>IF(BW26&lt;&gt;"",BX$25,0)</f>
        <v>0</v>
      </c>
      <c r="BY26" s="350">
        <f>IF(BW26&lt;&gt;"",BY$25,0)</f>
        <v>2</v>
      </c>
      <c r="CB26" s="56">
        <v>1</v>
      </c>
      <c r="CC26" s="56" t="s">
        <v>737</v>
      </c>
      <c r="CD26" s="56">
        <v>0</v>
      </c>
      <c r="CE26" s="350">
        <f>IF(CD26&lt;&gt;"",CE$25,0)</f>
        <v>7</v>
      </c>
      <c r="CF26" s="350">
        <f>IF(CD26&lt;&gt;"",CF$25,0)</f>
        <v>20</v>
      </c>
      <c r="CH26" s="190">
        <v>4</v>
      </c>
      <c r="CI26" s="190">
        <v>1</v>
      </c>
      <c r="CJ26" s="267">
        <v>0.68</v>
      </c>
      <c r="CK26" s="267">
        <f t="shared" si="3"/>
        <v>5</v>
      </c>
      <c r="CL26" s="350">
        <f>IF(CK26&lt;&gt;"",CL$25,0)</f>
        <v>0</v>
      </c>
      <c r="CM26" s="350">
        <f>IF(CK26&lt;&gt;"",CM$25,0)</f>
        <v>2</v>
      </c>
      <c r="CO26" s="56"/>
      <c r="CQ26" s="88"/>
      <c r="CR26" s="350">
        <f>IF(CQ26&lt;&gt;"",CR$25,0)</f>
        <v>0</v>
      </c>
      <c r="CS26" s="350">
        <f>IF(CQ26&lt;&gt;"",CS$25,0)</f>
        <v>0</v>
      </c>
    </row>
    <row r="27" spans="1:97">
      <c r="A27" s="15" t="s">
        <v>129</v>
      </c>
      <c r="B27" s="336">
        <v>2</v>
      </c>
      <c r="D27">
        <f>SUM(AV27,AZ27,BF27,BJ27,BP27,CR27)</f>
        <v>0</v>
      </c>
      <c r="E27" s="100">
        <f t="shared" si="0"/>
        <v>0</v>
      </c>
      <c r="F27" s="100">
        <f t="shared" si="1"/>
        <v>0</v>
      </c>
      <c r="G27" s="100">
        <f t="shared" si="2"/>
        <v>0</v>
      </c>
      <c r="H27" s="100">
        <f>SUM(COUNTIFS($X27:$EH27, {"#14","#15","#16"}))</f>
        <v>1</v>
      </c>
      <c r="X27" s="18" t="s">
        <v>386</v>
      </c>
      <c r="Y27" s="56">
        <v>150</v>
      </c>
      <c r="Z27" s="350">
        <f>IF(Y27&lt;&gt;"",Z$25,0)</f>
        <v>2</v>
      </c>
      <c r="AA27" s="350">
        <f>IF(Y27&lt;&gt;"",AA$25,0)</f>
        <v>10</v>
      </c>
      <c r="AB27" s="181"/>
      <c r="AC27" s="85" t="s">
        <v>210</v>
      </c>
      <c r="AD27" s="88">
        <v>9.4560185185185169E-5</v>
      </c>
      <c r="AE27" s="88">
        <v>9.4560185185185169E-5</v>
      </c>
      <c r="AF27" s="350">
        <f>IF(AE27&lt;&gt;"",AF$25,0)</f>
        <v>1</v>
      </c>
      <c r="AG27" s="350">
        <f>IF(AE27&lt;&gt;"",AG$25,0)</f>
        <v>3</v>
      </c>
      <c r="AH27" s="18" t="s">
        <v>487</v>
      </c>
      <c r="AJ27" s="186" t="s">
        <v>469</v>
      </c>
      <c r="AK27" s="256" t="s">
        <v>471</v>
      </c>
      <c r="AL27" s="256" t="s">
        <v>297</v>
      </c>
      <c r="AM27" s="186" t="s">
        <v>235</v>
      </c>
      <c r="AN27" s="56">
        <v>3</v>
      </c>
      <c r="AO27" s="186" t="s">
        <v>531</v>
      </c>
      <c r="AP27" s="350">
        <f>IF(AO27&lt;&gt;"",AP$25,0)</f>
        <v>0</v>
      </c>
      <c r="AQ27" s="350">
        <f>IF(AO27&lt;&gt;"",AQ$25,0)</f>
        <v>4</v>
      </c>
      <c r="AR27" s="18" t="s">
        <v>149</v>
      </c>
      <c r="AS27" s="56" t="s">
        <v>178</v>
      </c>
      <c r="AT27" s="88">
        <v>6.9155092592592586E-4</v>
      </c>
      <c r="AU27" s="88">
        <v>6.9155092592592586E-4</v>
      </c>
      <c r="AV27" s="350">
        <f>IF(AU27&lt;&gt;"",AV$25,0)</f>
        <v>0</v>
      </c>
      <c r="AW27" s="350">
        <f>IF(AU27&lt;&gt;"",AW$25,0)</f>
        <v>1</v>
      </c>
      <c r="AZ27" s="350">
        <f>IF(AY27&lt;&gt;"",AZ$25,0)</f>
        <v>0</v>
      </c>
      <c r="BA27" s="350">
        <f>IF(AY27&lt;&gt;"",BA$25,0)</f>
        <v>0</v>
      </c>
      <c r="BF27" s="350">
        <f>IF(BE27&lt;&gt;"",BF$25,0)</f>
        <v>0</v>
      </c>
      <c r="BG27" s="350">
        <f>IF(BE27&lt;&gt;"",BG$25,0)</f>
        <v>0</v>
      </c>
      <c r="BH27" s="18" t="s">
        <v>148</v>
      </c>
      <c r="BI27" s="56" t="s">
        <v>164</v>
      </c>
      <c r="BJ27" s="350">
        <f>IF(BI27&lt;&gt;"",BJ$25,0)</f>
        <v>0</v>
      </c>
      <c r="BK27" s="350">
        <f>IF(BI27&lt;&gt;"",BK$25,0)</f>
        <v>3</v>
      </c>
      <c r="BP27" s="350">
        <f>IF(BO27&lt;&gt;"",BP$25,0)</f>
        <v>0</v>
      </c>
      <c r="BQ27" s="350">
        <f>IF(BO27&lt;&gt;"",BQ$25,0)</f>
        <v>0</v>
      </c>
      <c r="BT27" s="88">
        <v>3.0833333333333337E-4</v>
      </c>
      <c r="BW27" s="88">
        <v>3.0833333333333337E-4</v>
      </c>
      <c r="BX27" s="350">
        <f>IF(BW27&lt;&gt;"",BX$25,0)</f>
        <v>0</v>
      </c>
      <c r="BY27" s="350">
        <f>IF(BW27&lt;&gt;"",BY$25,0)</f>
        <v>2</v>
      </c>
      <c r="CB27" s="56">
        <v>6</v>
      </c>
      <c r="CC27" s="56" t="s">
        <v>520</v>
      </c>
      <c r="CD27" s="56">
        <v>1</v>
      </c>
      <c r="CE27" s="350">
        <f>IF(CD27&lt;&gt;"",CE$25,0)</f>
        <v>7</v>
      </c>
      <c r="CF27" s="350">
        <f>IF(CD27&lt;&gt;"",CF$25,0)</f>
        <v>20</v>
      </c>
      <c r="CH27" s="190">
        <v>4</v>
      </c>
      <c r="CI27" s="190">
        <v>4</v>
      </c>
      <c r="CJ27" s="267">
        <v>0.68</v>
      </c>
      <c r="CK27" s="267">
        <f t="shared" si="3"/>
        <v>8</v>
      </c>
      <c r="CL27" s="350">
        <f>IF(CK27&lt;&gt;"",CL$25,0)</f>
        <v>0</v>
      </c>
      <c r="CM27" s="350">
        <f>IF(CK27&lt;&gt;"",CM$25,0)</f>
        <v>2</v>
      </c>
      <c r="CO27" s="56"/>
      <c r="CQ27" s="88"/>
      <c r="CR27" s="350">
        <f>IF(CQ27&lt;&gt;"",CR$25,0)</f>
        <v>0</v>
      </c>
      <c r="CS27" s="350">
        <f>IF(CQ27&lt;&gt;"",CS$25,0)</f>
        <v>0</v>
      </c>
    </row>
    <row r="28" spans="1:97">
      <c r="A28" s="15" t="s">
        <v>453</v>
      </c>
      <c r="B28" s="336">
        <v>3</v>
      </c>
      <c r="D28">
        <f>SUM(AV28,AZ28,BF28,BJ28,BP28,CR28)</f>
        <v>3</v>
      </c>
      <c r="E28" s="100">
        <f t="shared" si="0"/>
        <v>0</v>
      </c>
      <c r="F28" s="100">
        <f t="shared" si="1"/>
        <v>0</v>
      </c>
      <c r="G28" s="100">
        <f t="shared" si="2"/>
        <v>0</v>
      </c>
      <c r="H28" s="100">
        <f>SUM(COUNTIFS($X28:$EH28, {"#14","#15","#16"}))</f>
        <v>0</v>
      </c>
      <c r="X28" s="18" t="s">
        <v>386</v>
      </c>
      <c r="Y28" s="56">
        <v>28</v>
      </c>
      <c r="Z28" s="350">
        <f>IF(Y28&lt;&gt;"",Z$25,0)</f>
        <v>2</v>
      </c>
      <c r="AA28" s="350">
        <f>IF(Y28&lt;&gt;"",AA$25,0)</f>
        <v>10</v>
      </c>
      <c r="AB28" s="181"/>
      <c r="AC28" s="56" t="s">
        <v>178</v>
      </c>
      <c r="AD28" s="88">
        <v>8.5300925925925938E-5</v>
      </c>
      <c r="AE28" s="88">
        <v>8.5300925925925938E-5</v>
      </c>
      <c r="AF28" s="350">
        <f>IF(AE28&lt;&gt;"",AF$25,0)</f>
        <v>1</v>
      </c>
      <c r="AG28" s="350">
        <f>IF(AE28&lt;&gt;"",AG$25,0)</f>
        <v>3</v>
      </c>
      <c r="AH28" s="18" t="s">
        <v>487</v>
      </c>
      <c r="AJ28" s="186" t="s">
        <v>469</v>
      </c>
      <c r="AK28" s="256" t="s">
        <v>471</v>
      </c>
      <c r="AL28" s="256" t="s">
        <v>297</v>
      </c>
      <c r="AM28" s="186" t="s">
        <v>235</v>
      </c>
      <c r="AN28" s="56">
        <v>3</v>
      </c>
      <c r="AO28" s="186" t="s">
        <v>531</v>
      </c>
      <c r="AP28" s="350">
        <f>IF(AO28&lt;&gt;"",AP$25,0)</f>
        <v>0</v>
      </c>
      <c r="AQ28" s="350">
        <f>IF(AO28&lt;&gt;"",AQ$25,0)</f>
        <v>4</v>
      </c>
      <c r="AV28" s="350">
        <f>IF(AU28&lt;&gt;"",AV$25,0)</f>
        <v>0</v>
      </c>
      <c r="AW28" s="350">
        <f>IF(AU28&lt;&gt;"",AW$25,0)</f>
        <v>0</v>
      </c>
      <c r="AX28" s="18" t="s">
        <v>101</v>
      </c>
      <c r="AY28" s="56">
        <v>92.3</v>
      </c>
      <c r="AZ28" s="350">
        <f>IF(AY28&lt;&gt;"",AZ$25,0)</f>
        <v>3</v>
      </c>
      <c r="BA28" s="350">
        <f>IF(AY28&lt;&gt;"",BA$25,0)</f>
        <v>11</v>
      </c>
      <c r="BF28" s="350">
        <f>IF(BE28&lt;&gt;"",BF$25,0)</f>
        <v>0</v>
      </c>
      <c r="BG28" s="350">
        <f>IF(BE28&lt;&gt;"",BG$25,0)</f>
        <v>0</v>
      </c>
      <c r="BJ28" s="350">
        <f>IF(BI28&lt;&gt;"",BJ$25,0)</f>
        <v>0</v>
      </c>
      <c r="BK28" s="350">
        <f>IF(BI28&lt;&gt;"",BK$25,0)</f>
        <v>0</v>
      </c>
      <c r="BP28" s="350">
        <f>IF(BO28&lt;&gt;"",BP$25,0)</f>
        <v>0</v>
      </c>
      <c r="BQ28" s="350">
        <f>IF(BO28&lt;&gt;"",BQ$25,0)</f>
        <v>0</v>
      </c>
      <c r="BT28" s="88">
        <v>3.0833333333333337E-4</v>
      </c>
      <c r="BW28" s="88">
        <v>3.0833333333333337E-4</v>
      </c>
      <c r="BX28" s="350">
        <f>IF(BW28&lt;&gt;"",BX$25,0)</f>
        <v>0</v>
      </c>
      <c r="BY28" s="350">
        <f>IF(BW28&lt;&gt;"",BY$25,0)</f>
        <v>2</v>
      </c>
      <c r="CB28" s="56">
        <v>3</v>
      </c>
      <c r="CC28" s="56" t="s">
        <v>520</v>
      </c>
      <c r="CD28" s="56">
        <v>3</v>
      </c>
      <c r="CE28" s="350">
        <f>IF(CD28&lt;&gt;"",CE$25,0)</f>
        <v>7</v>
      </c>
      <c r="CF28" s="350">
        <f>IF(CD28&lt;&gt;"",CF$25,0)</f>
        <v>20</v>
      </c>
      <c r="CH28" s="190">
        <v>5</v>
      </c>
      <c r="CI28" s="190">
        <v>1</v>
      </c>
      <c r="CJ28" s="267">
        <v>0.68</v>
      </c>
      <c r="CK28" s="267">
        <f t="shared" si="3"/>
        <v>6</v>
      </c>
      <c r="CL28" s="350">
        <f>IF(CK28&lt;&gt;"",CL$25,0)</f>
        <v>0</v>
      </c>
      <c r="CM28" s="350">
        <f>IF(CK28&lt;&gt;"",CM$25,0)</f>
        <v>2</v>
      </c>
      <c r="CO28" s="56"/>
      <c r="CQ28" s="88"/>
      <c r="CR28" s="350">
        <f>IF(CQ28&lt;&gt;"",CR$25,0)</f>
        <v>0</v>
      </c>
      <c r="CS28" s="350">
        <f>IF(CQ28&lt;&gt;"",CS$25,0)</f>
        <v>0</v>
      </c>
    </row>
    <row r="29" spans="1:97">
      <c r="A29" s="15" t="s">
        <v>454</v>
      </c>
      <c r="B29" s="336">
        <v>4</v>
      </c>
      <c r="D29">
        <f>SUM(AV29,AZ29,BF29,BJ29,BP29,CR29)</f>
        <v>0</v>
      </c>
      <c r="E29" s="100">
        <f t="shared" si="0"/>
        <v>0</v>
      </c>
      <c r="F29" s="100">
        <f t="shared" si="1"/>
        <v>0</v>
      </c>
      <c r="G29" s="100">
        <f t="shared" si="2"/>
        <v>0</v>
      </c>
      <c r="H29" s="100">
        <f>SUM(COUNTIFS($X29:$EH29, {"#14","#15","#16"}))</f>
        <v>2</v>
      </c>
      <c r="X29" s="18" t="s">
        <v>502</v>
      </c>
      <c r="Y29" s="56">
        <v>52</v>
      </c>
      <c r="Z29" s="350">
        <f>IF(Y29&lt;&gt;"",Z$25,0)</f>
        <v>2</v>
      </c>
      <c r="AA29" s="350">
        <f>IF(Y29&lt;&gt;"",AA$25,0)</f>
        <v>10</v>
      </c>
      <c r="AC29" s="56" t="s">
        <v>178</v>
      </c>
      <c r="AD29" s="88">
        <v>5.5902777777777765E-5</v>
      </c>
      <c r="AE29" s="88">
        <v>5.5902777777777765E-5</v>
      </c>
      <c r="AF29" s="350">
        <f>IF(AE29&lt;&gt;"",AF$25,0)</f>
        <v>1</v>
      </c>
      <c r="AG29" s="350">
        <f>IF(AE29&lt;&gt;"",AG$25,0)</f>
        <v>3</v>
      </c>
      <c r="AH29" s="18" t="s">
        <v>487</v>
      </c>
      <c r="AJ29" s="186" t="s">
        <v>469</v>
      </c>
      <c r="AK29" s="256" t="s">
        <v>471</v>
      </c>
      <c r="AL29" s="256" t="s">
        <v>297</v>
      </c>
      <c r="AM29" s="186" t="s">
        <v>235</v>
      </c>
      <c r="AN29" s="56">
        <v>3</v>
      </c>
      <c r="AO29" s="186" t="s">
        <v>531</v>
      </c>
      <c r="AP29" s="350">
        <f>IF(AO29&lt;&gt;"",AP$25,0)</f>
        <v>0</v>
      </c>
      <c r="AQ29" s="350">
        <f>IF(AO29&lt;&gt;"",AQ$25,0)</f>
        <v>4</v>
      </c>
      <c r="AV29" s="350">
        <f>IF(AU29&lt;&gt;"",AV$25,0)</f>
        <v>0</v>
      </c>
      <c r="AW29" s="350">
        <f>IF(AU29&lt;&gt;"",AW$25,0)</f>
        <v>0</v>
      </c>
      <c r="AZ29" s="350">
        <f>IF(AY29&lt;&gt;"",AZ$25,0)</f>
        <v>0</v>
      </c>
      <c r="BA29" s="350">
        <f>IF(AY29&lt;&gt;"",BA$25,0)</f>
        <v>0</v>
      </c>
      <c r="BF29" s="350">
        <f>IF(BE29&lt;&gt;"",BF$25,0)</f>
        <v>0</v>
      </c>
      <c r="BG29" s="350">
        <f>IF(BE29&lt;&gt;"",BG$25,0)</f>
        <v>0</v>
      </c>
      <c r="BJ29" s="350">
        <f>IF(BI29&lt;&gt;"",BJ$25,0)</f>
        <v>0</v>
      </c>
      <c r="BK29" s="350">
        <f>IF(BI29&lt;&gt;"",BK$25,0)</f>
        <v>0</v>
      </c>
      <c r="BL29" s="18" t="s">
        <v>149</v>
      </c>
      <c r="BM29" s="56" t="s">
        <v>181</v>
      </c>
      <c r="BN29" s="85">
        <v>5.9976851851851858E-5</v>
      </c>
      <c r="BO29" s="85">
        <v>5.9976851851851858E-5</v>
      </c>
      <c r="BP29" s="350">
        <f>IF(BO29&lt;&gt;"",BP$25,0)</f>
        <v>0</v>
      </c>
      <c r="BQ29" s="350">
        <f>IF(BO29&lt;&gt;"",BQ$25,0)</f>
        <v>1</v>
      </c>
      <c r="BT29" s="88">
        <v>3.0833333333333337E-4</v>
      </c>
      <c r="BW29" s="88">
        <v>3.0833333333333337E-4</v>
      </c>
      <c r="BX29" s="350">
        <f>IF(BW29&lt;&gt;"",BX$25,0)</f>
        <v>0</v>
      </c>
      <c r="BY29" s="350">
        <f>IF(BW29&lt;&gt;"",BY$25,0)</f>
        <v>2</v>
      </c>
      <c r="CB29" s="56">
        <v>1</v>
      </c>
      <c r="CC29" s="56" t="s">
        <v>519</v>
      </c>
      <c r="CD29" s="56">
        <v>3</v>
      </c>
      <c r="CE29" s="350">
        <f>IF(CD29&lt;&gt;"",CE$25,0)</f>
        <v>7</v>
      </c>
      <c r="CF29" s="350">
        <f>IF(CD29&lt;&gt;"",CF$25,0)</f>
        <v>20</v>
      </c>
      <c r="CH29" s="190">
        <v>5</v>
      </c>
      <c r="CI29" s="190">
        <v>1</v>
      </c>
      <c r="CJ29" s="267">
        <v>0.68</v>
      </c>
      <c r="CK29" s="267">
        <f t="shared" si="3"/>
        <v>6</v>
      </c>
      <c r="CL29" s="350">
        <f>IF(CK29&lt;&gt;"",CL$25,0)</f>
        <v>0</v>
      </c>
      <c r="CM29" s="350">
        <f>IF(CK29&lt;&gt;"",CM$25,0)</f>
        <v>2</v>
      </c>
      <c r="CN29" s="18" t="s">
        <v>149</v>
      </c>
      <c r="CO29" s="56" t="s">
        <v>181</v>
      </c>
      <c r="CP29" s="88">
        <v>6.666666666666667E-5</v>
      </c>
      <c r="CQ29" s="88"/>
      <c r="CR29" s="350">
        <f>IF(CQ29&lt;&gt;"",CR$25,0)</f>
        <v>0</v>
      </c>
      <c r="CS29" s="350">
        <f>IF(CQ29&lt;&gt;"",CS$25,0)</f>
        <v>0</v>
      </c>
    </row>
    <row r="30" spans="1:97">
      <c r="A30" s="37" t="s">
        <v>112</v>
      </c>
      <c r="B30" s="334"/>
      <c r="C30" s="19" t="s">
        <v>149</v>
      </c>
      <c r="D30" s="226">
        <f>SUM(Z30,AF30,AV30,AZ30,BP30,CL30,CR30,AP30,BF30,BJ30,CE30,BX30)</f>
        <v>12</v>
      </c>
      <c r="E30" s="100">
        <f t="shared" si="0"/>
        <v>0</v>
      </c>
      <c r="F30" s="100">
        <f t="shared" si="1"/>
        <v>0</v>
      </c>
      <c r="G30" s="100">
        <f t="shared" si="2"/>
        <v>1</v>
      </c>
      <c r="H30" s="100">
        <f>SUM(COUNTIFS($X30:$EH30, {"#14","#15","#16"}))</f>
        <v>3</v>
      </c>
      <c r="X30" s="18" t="s">
        <v>148</v>
      </c>
      <c r="Y30" s="56">
        <v>217</v>
      </c>
      <c r="Z30" s="350">
        <f>INDEX(event_lookup!$F$2:$Y$9,MATCH(2016,event_lookup!$A$2:$A$9,0),MATCH(RIGHT(ML_2016!X30,3),event_lookup!$F$1:$Y$1,0))</f>
        <v>0</v>
      </c>
      <c r="AA30" s="350">
        <f>INDEX(event_lookup!$F$2:$Y$9,MATCH(2019,event_lookup!$A$2:$A$9,0),MATCH(RIGHT(ML_2016!X30,3),event_lookup!$F$1:$Y$1,0))</f>
        <v>3</v>
      </c>
      <c r="AB30" s="18" t="s">
        <v>102</v>
      </c>
      <c r="AC30" s="56" t="s">
        <v>452</v>
      </c>
      <c r="AD30" s="88">
        <v>2.8078703703703707E-4</v>
      </c>
      <c r="AE30" s="88">
        <v>2.7581018518518514E-4</v>
      </c>
      <c r="AF30" s="350">
        <f>INDEX(event_lookup!$F$2:$Y$9,MATCH(2016,event_lookup!$A$2:$A$9,0),MATCH(RIGHT(ML_2016!AB30,3),event_lookup!$F$1:$Y$1,0))</f>
        <v>2</v>
      </c>
      <c r="AG30" s="350">
        <f>INDEX(event_lookup!$F$2:$Y$9,MATCH(2019,event_lookup!$A$2:$A$9,0),MATCH(RIGHT(ML_2016!AB30,3),event_lookup!$F$1:$Y$1,0))</f>
        <v>10</v>
      </c>
      <c r="AH30" s="18" t="s">
        <v>149</v>
      </c>
      <c r="AI30" s="56" t="s">
        <v>301</v>
      </c>
      <c r="AJ30" s="186" t="s">
        <v>238</v>
      </c>
      <c r="AK30" s="258" t="s">
        <v>469</v>
      </c>
      <c r="AL30" s="258" t="s">
        <v>310</v>
      </c>
      <c r="AM30" s="186" t="s">
        <v>235</v>
      </c>
      <c r="AN30" s="56">
        <v>1</v>
      </c>
      <c r="AO30" s="186" t="s">
        <v>528</v>
      </c>
      <c r="AP30" s="350">
        <f>INDEX(event_lookup!$F$2:$Y$9,MATCH(2016,event_lookup!$A$2:$A$9,0),MATCH(RIGHT(ML_2016!AH30,3),event_lookup!$F$1:$Y$1,0))</f>
        <v>0</v>
      </c>
      <c r="AQ30" s="350">
        <f>INDEX(event_lookup!$F$2:$Y$9,MATCH(2019,event_lookup!$A$2:$A$9,0),MATCH(RIGHT(ML_2016!AH30,3),event_lookup!$F$1:$Y$1,0))</f>
        <v>1</v>
      </c>
      <c r="AR30" s="18" t="s">
        <v>154</v>
      </c>
      <c r="AS30" s="56" t="s">
        <v>177</v>
      </c>
      <c r="AT30" s="88">
        <v>6.9837962962962963E-4</v>
      </c>
      <c r="AU30" s="88">
        <v>6.9837962962962963E-4</v>
      </c>
      <c r="AV30" s="350">
        <f>INDEX(event_lookup!$F$2:$Y$9,MATCH(2016,event_lookup!$A$2:$A$9,0),MATCH(RIGHT(ML_2016!AR30,3),event_lookup!$F$1:$Y$1,0))</f>
        <v>0</v>
      </c>
      <c r="AW30" s="350">
        <f>INDEX(event_lookup!$F$2:$Y$9,MATCH(2019,event_lookup!$A$2:$A$9,0),MATCH(RIGHT(ML_2016!AR30,3),event_lookup!$F$1:$Y$1,0))</f>
        <v>0</v>
      </c>
      <c r="AX30" s="18" t="s">
        <v>105</v>
      </c>
      <c r="AY30" s="56">
        <v>89.6</v>
      </c>
      <c r="AZ30" s="350">
        <f>INDEX(event_lookup!$F$2:$Y$9,MATCH(2016,event_lookup!$A$2:$A$9,0),MATCH(RIGHT(ML_2016!AX30,3),event_lookup!$F$1:$Y$1,0))</f>
        <v>0</v>
      </c>
      <c r="BA30" s="350">
        <f>INDEX(event_lookup!$F$2:$Y$9,MATCH(2019,event_lookup!$A$2:$A$9,0),MATCH(RIGHT(ML_2016!AX30,3),event_lookup!$F$1:$Y$1,0))</f>
        <v>7</v>
      </c>
      <c r="BB30" s="18" t="s">
        <v>148</v>
      </c>
      <c r="BC30" s="56" t="s">
        <v>178</v>
      </c>
      <c r="BD30" s="55" t="s">
        <v>466</v>
      </c>
      <c r="BE30" s="55" t="s">
        <v>466</v>
      </c>
      <c r="BF30" s="350">
        <f>INDEX(event_lookup!$F$2:$Y$9,MATCH(2016,event_lookup!$A$2:$A$9,0),MATCH(RIGHT(ML_2016!BB30,3),event_lookup!$F$1:$Y$1,0))</f>
        <v>0</v>
      </c>
      <c r="BG30" s="350">
        <f>INDEX(event_lookup!$F$2:$Y$9,MATCH(2019,event_lookup!$A$2:$A$9,0),MATCH(RIGHT(ML_2016!BB30,3),event_lookup!$F$1:$Y$1,0))</f>
        <v>3</v>
      </c>
      <c r="BH30" s="18" t="s">
        <v>103</v>
      </c>
      <c r="BI30" s="56">
        <v>51</v>
      </c>
      <c r="BJ30" s="350">
        <f>INDEX(event_lookup!$F$2:$Y$9,MATCH(2016,event_lookup!$A$2:$A$9,0),MATCH(RIGHT(ML_2016!BH30,3),event_lookup!$F$1:$Y$1,0))</f>
        <v>1</v>
      </c>
      <c r="BK30" s="350">
        <f>INDEX(event_lookup!$F$2:$Y$9,MATCH(2019,event_lookup!$A$2:$A$9,0),MATCH(RIGHT(ML_2016!BH30,3),event_lookup!$F$1:$Y$1,0))</f>
        <v>9</v>
      </c>
      <c r="BL30" s="18" t="s">
        <v>103</v>
      </c>
      <c r="BM30" s="56" t="s">
        <v>451</v>
      </c>
      <c r="BN30" s="85">
        <v>6.2060185185185192E-5</v>
      </c>
      <c r="BO30" s="85">
        <v>5.9560185185185192E-5</v>
      </c>
      <c r="BP30" s="350">
        <f>INDEX(event_lookup!$F$2:$Y$9,MATCH(2016,event_lookup!$A$2:$A$9,0),MATCH(RIGHT(ML_2016!BL30,3),event_lookup!$F$1:$Y$1,0))</f>
        <v>1</v>
      </c>
      <c r="BQ30" s="350">
        <f>INDEX(event_lookup!$F$2:$Y$9,MATCH(2019,event_lookup!$A$2:$A$9,0),MATCH(RIGHT(ML_2016!BL30,3),event_lookup!$F$1:$Y$1,0))</f>
        <v>9</v>
      </c>
      <c r="BR30" s="18" t="s">
        <v>148</v>
      </c>
      <c r="BS30" s="56" t="s">
        <v>508</v>
      </c>
      <c r="BT30" s="88">
        <v>3.0358796296296291E-4</v>
      </c>
      <c r="BW30" s="88">
        <v>3.0358796296296291E-4</v>
      </c>
      <c r="BX30" s="350">
        <f>INDEX(event_lookup!$F$2:$Y$9,MATCH(2016,event_lookup!$A$2:$A$9,0),MATCH(RIGHT(ML_2016!BR30,3),event_lookup!$F$1:$Y$1,0))</f>
        <v>0</v>
      </c>
      <c r="BY30" s="350">
        <f>INDEX(event_lookup!$F$2:$Y$9,MATCH(2019,event_lookup!$A$2:$A$9,0),MATCH(RIGHT(ML_2016!BR30,3),event_lookup!$F$1:$Y$1,0))</f>
        <v>3</v>
      </c>
      <c r="BZ30" s="18" t="s">
        <v>154</v>
      </c>
      <c r="CA30" s="56" t="s">
        <v>318</v>
      </c>
      <c r="CB30" s="56">
        <v>8</v>
      </c>
      <c r="CD30" s="56">
        <v>8</v>
      </c>
      <c r="CE30" s="350">
        <f>INDEX(event_lookup!$F$2:$Y$9,MATCH(2016,event_lookup!$A$2:$A$9,0),MATCH(RIGHT(ML_2016!BZ30,3),event_lookup!$F$1:$Y$1,0))</f>
        <v>0</v>
      </c>
      <c r="CF30" s="350">
        <f>INDEX(event_lookup!$F$2:$Y$9,MATCH(2019,event_lookup!$A$2:$A$9,0),MATCH(RIGHT(ML_2016!BZ30,3),event_lookup!$F$1:$Y$1,0))</f>
        <v>0</v>
      </c>
      <c r="CG30" s="18" t="s">
        <v>34</v>
      </c>
      <c r="CH30" s="190">
        <v>16</v>
      </c>
      <c r="CI30" s="190">
        <v>20</v>
      </c>
      <c r="CJ30" s="267">
        <v>0.81</v>
      </c>
      <c r="CK30" s="267">
        <f>CH30+CI30+CJ30</f>
        <v>36.81</v>
      </c>
      <c r="CL30" s="350">
        <f>INDEX(event_lookup!$F$2:$Y$9,MATCH(2016,event_lookup!$A$2:$A$9,0),MATCH(RIGHT(ML_2016!CG30,3),event_lookup!$F$1:$Y$1,0))</f>
        <v>5</v>
      </c>
      <c r="CM30" s="350">
        <f>INDEX(event_lookup!$F$2:$Y$9,MATCH(2019,event_lookup!$A$2:$A$9,0),MATCH(RIGHT(ML_2016!CG30,3),event_lookup!$F$1:$Y$1,0))</f>
        <v>15</v>
      </c>
      <c r="CN30" s="18" t="s">
        <v>101</v>
      </c>
      <c r="CO30" s="56" t="s">
        <v>447</v>
      </c>
      <c r="CP30" s="88">
        <v>5.8796296296296293E-5</v>
      </c>
      <c r="CQ30" s="88">
        <v>6.2962962962962975E-5</v>
      </c>
      <c r="CR30" s="350">
        <f>INDEX(event_lookup!$F$2:$Y$9,MATCH(2016,event_lookup!$A$2:$A$9,0),MATCH(RIGHT(ML_2016!CN30,3),event_lookup!$F$1:$Y$1,0))</f>
        <v>3</v>
      </c>
      <c r="CS30" s="350">
        <f>INDEX(event_lookup!$F$2:$Y$9,MATCH(2019,event_lookup!$A$2:$A$9,0),MATCH(RIGHT(ML_2016!CN30,3),event_lookup!$F$1:$Y$1,0))</f>
        <v>11</v>
      </c>
    </row>
    <row r="31" spans="1:97">
      <c r="A31" s="15" t="s">
        <v>131</v>
      </c>
      <c r="B31" s="336">
        <v>1</v>
      </c>
      <c r="D31">
        <f>SUM(AV31,AZ31,BF31,BJ31,BP31,CR31)</f>
        <v>4</v>
      </c>
      <c r="E31" s="100">
        <f t="shared" si="0"/>
        <v>0</v>
      </c>
      <c r="F31" s="100">
        <f t="shared" si="1"/>
        <v>0</v>
      </c>
      <c r="G31" s="100">
        <f t="shared" si="2"/>
        <v>0</v>
      </c>
      <c r="H31" s="100">
        <f>SUM(COUNTIFS($X31:$EH31, {"#14","#15","#16"}))</f>
        <v>1</v>
      </c>
      <c r="X31" s="18" t="s">
        <v>386</v>
      </c>
      <c r="Y31" s="56">
        <v>70</v>
      </c>
      <c r="Z31" s="350">
        <f>IF(Y31&lt;&gt;"",Z$30,0)</f>
        <v>0</v>
      </c>
      <c r="AA31" s="350">
        <f>IF(Y31&lt;&gt;"",AA$30,0)</f>
        <v>3</v>
      </c>
      <c r="AB31" s="181"/>
      <c r="AC31" s="56" t="s">
        <v>452</v>
      </c>
      <c r="AD31" s="88">
        <v>4.9421296296296289E-5</v>
      </c>
      <c r="AE31" s="88">
        <v>5.1041666666666663E-5</v>
      </c>
      <c r="AF31" s="350">
        <f>IF(AE31&lt;&gt;"",AF$30,0)</f>
        <v>2</v>
      </c>
      <c r="AG31" s="350">
        <f>IF(AE31&lt;&gt;"",AG$30,0)</f>
        <v>10</v>
      </c>
      <c r="AH31" s="18" t="s">
        <v>487</v>
      </c>
      <c r="AJ31" s="186" t="s">
        <v>238</v>
      </c>
      <c r="AK31" s="258" t="s">
        <v>469</v>
      </c>
      <c r="AL31" s="258" t="s">
        <v>310</v>
      </c>
      <c r="AM31" s="186" t="s">
        <v>235</v>
      </c>
      <c r="AN31" s="56">
        <v>1</v>
      </c>
      <c r="AO31" s="186" t="s">
        <v>528</v>
      </c>
      <c r="AP31" s="350">
        <f>IF(AO31&lt;&gt;"",AP$30,0)</f>
        <v>0</v>
      </c>
      <c r="AQ31" s="350">
        <f>IF(AO31&lt;&gt;"",AQ$30,0)</f>
        <v>1</v>
      </c>
      <c r="AR31" s="18" t="s">
        <v>154</v>
      </c>
      <c r="AS31" s="56" t="s">
        <v>177</v>
      </c>
      <c r="AT31" s="88">
        <v>6.9837962962962963E-4</v>
      </c>
      <c r="AU31" s="88">
        <v>6.9837962962962963E-4</v>
      </c>
      <c r="AV31" s="350">
        <f>IF(AU31&lt;&gt;"",AV$30,0)</f>
        <v>0</v>
      </c>
      <c r="AW31" s="350">
        <f>IF(AU31&lt;&gt;"",AW$30,0)</f>
        <v>0</v>
      </c>
      <c r="AZ31" s="350">
        <f>IF(AY31&lt;&gt;"",AZ$30,0)</f>
        <v>0</v>
      </c>
      <c r="BA31" s="350">
        <f>IF(AY31&lt;&gt;"",BA$30,0)</f>
        <v>0</v>
      </c>
      <c r="BF31" s="350">
        <f>IF(BE31&lt;&gt;"",BF$30,0)</f>
        <v>0</v>
      </c>
      <c r="BG31" s="350">
        <f>IF(BE31&lt;&gt;"",BG$30,0)</f>
        <v>0</v>
      </c>
      <c r="BH31" s="18" t="s">
        <v>103</v>
      </c>
      <c r="BI31" s="56">
        <v>51</v>
      </c>
      <c r="BJ31" s="350">
        <f>IF(BI31&lt;&gt;"",BJ$30,0)</f>
        <v>1</v>
      </c>
      <c r="BK31" s="350">
        <f>IF(BI31&lt;&gt;"",BK$30,0)</f>
        <v>9</v>
      </c>
      <c r="BP31" s="350">
        <f>IF(BO31&lt;&gt;"",BP$30,0)</f>
        <v>0</v>
      </c>
      <c r="BQ31" s="350">
        <f>IF(BO31&lt;&gt;"",BQ$30,0)</f>
        <v>0</v>
      </c>
      <c r="BT31" s="88">
        <v>3.0358796296296291E-4</v>
      </c>
      <c r="BW31" s="88">
        <v>3.0358796296296291E-4</v>
      </c>
      <c r="BX31" s="350">
        <f>IF(BW31&lt;&gt;"",BX$30,0)</f>
        <v>0</v>
      </c>
      <c r="BY31" s="350">
        <f>IF(BW31&lt;&gt;"",BY$30,0)</f>
        <v>3</v>
      </c>
      <c r="CB31" s="56">
        <v>1</v>
      </c>
      <c r="CD31" s="56">
        <v>1</v>
      </c>
      <c r="CE31" s="350">
        <f>IF(CD31&lt;&gt;"",CE$30,0)</f>
        <v>0</v>
      </c>
      <c r="CF31" s="350">
        <f>IF(CD31&lt;&gt;"",CF$30,0)</f>
        <v>0</v>
      </c>
      <c r="CH31" s="190">
        <v>3</v>
      </c>
      <c r="CI31" s="190">
        <v>2</v>
      </c>
      <c r="CJ31" s="267">
        <v>0.81</v>
      </c>
      <c r="CK31" s="267">
        <f t="shared" si="3"/>
        <v>5</v>
      </c>
      <c r="CL31" s="350">
        <f>IF(CK31&lt;&gt;"",CL$30,0)</f>
        <v>5</v>
      </c>
      <c r="CM31" s="350">
        <f>IF(CK31&lt;&gt;"",CM$30,0)</f>
        <v>15</v>
      </c>
      <c r="CN31" s="18" t="s">
        <v>101</v>
      </c>
      <c r="CO31" s="56" t="s">
        <v>447</v>
      </c>
      <c r="CP31" s="88">
        <v>5.8796296296296293E-5</v>
      </c>
      <c r="CQ31" s="88">
        <v>6.2962962962962975E-5</v>
      </c>
      <c r="CR31" s="350">
        <f>IF(CQ31&lt;&gt;"",CR$30,0)</f>
        <v>3</v>
      </c>
      <c r="CS31" s="350">
        <f>IF(CQ31&lt;&gt;"",CS$30,0)</f>
        <v>11</v>
      </c>
    </row>
    <row r="32" spans="1:97">
      <c r="A32" s="15" t="s">
        <v>134</v>
      </c>
      <c r="B32" s="336">
        <v>2</v>
      </c>
      <c r="D32">
        <f>SUM(AV32,AZ32,BF32,BJ32,BP32,CR32)</f>
        <v>0</v>
      </c>
      <c r="E32" s="100">
        <f t="shared" si="0"/>
        <v>0</v>
      </c>
      <c r="F32" s="100">
        <f t="shared" si="1"/>
        <v>0</v>
      </c>
      <c r="G32" s="100">
        <f t="shared" si="2"/>
        <v>0</v>
      </c>
      <c r="H32" s="100">
        <f>SUM(COUNTIFS($X32:$EH32, {"#14","#15","#16"}))</f>
        <v>0</v>
      </c>
      <c r="X32" s="18" t="s">
        <v>386</v>
      </c>
      <c r="Y32" s="56">
        <v>41</v>
      </c>
      <c r="Z32" s="350">
        <f>IF(Y32&lt;&gt;"",Z$30,0)</f>
        <v>0</v>
      </c>
      <c r="AA32" s="350">
        <f>IF(Y32&lt;&gt;"",AA$30,0)</f>
        <v>3</v>
      </c>
      <c r="AB32" s="181"/>
      <c r="AC32" s="56" t="s">
        <v>452</v>
      </c>
      <c r="AD32" s="88">
        <v>8.6805555555555559E-5</v>
      </c>
      <c r="AE32" s="88">
        <v>8.5069444444444431E-5</v>
      </c>
      <c r="AF32" s="350">
        <f>IF(AE32&lt;&gt;"",AF$30,0)</f>
        <v>2</v>
      </c>
      <c r="AG32" s="350">
        <f>IF(AE32&lt;&gt;"",AG$30,0)</f>
        <v>10</v>
      </c>
      <c r="AH32" s="18" t="s">
        <v>487</v>
      </c>
      <c r="AJ32" s="186" t="s">
        <v>238</v>
      </c>
      <c r="AK32" s="258" t="s">
        <v>469</v>
      </c>
      <c r="AL32" s="258" t="s">
        <v>310</v>
      </c>
      <c r="AM32" s="186" t="s">
        <v>235</v>
      </c>
      <c r="AN32" s="56">
        <v>1</v>
      </c>
      <c r="AO32" s="186" t="s">
        <v>528</v>
      </c>
      <c r="AP32" s="350">
        <f>IF(AO32&lt;&gt;"",AP$30,0)</f>
        <v>0</v>
      </c>
      <c r="AQ32" s="350">
        <f>IF(AO32&lt;&gt;"",AQ$30,0)</f>
        <v>1</v>
      </c>
      <c r="AV32" s="350">
        <f>IF(AU32&lt;&gt;"",AV$30,0)</f>
        <v>0</v>
      </c>
      <c r="AW32" s="350">
        <f>IF(AU32&lt;&gt;"",AW$30,0)</f>
        <v>0</v>
      </c>
      <c r="AZ32" s="350">
        <f>IF(AY32&lt;&gt;"",AZ$30,0)</f>
        <v>0</v>
      </c>
      <c r="BA32" s="350">
        <f>IF(AY32&lt;&gt;"",BA$30,0)</f>
        <v>0</v>
      </c>
      <c r="BF32" s="350">
        <f>IF(BE32&lt;&gt;"",BF$30,0)</f>
        <v>0</v>
      </c>
      <c r="BG32" s="350">
        <f>IF(BE32&lt;&gt;"",BG$30,0)</f>
        <v>0</v>
      </c>
      <c r="BJ32" s="350">
        <f>IF(BI32&lt;&gt;"",BJ$30,0)</f>
        <v>0</v>
      </c>
      <c r="BK32" s="350">
        <f>IF(BI32&lt;&gt;"",BK$30,0)</f>
        <v>0</v>
      </c>
      <c r="BP32" s="350">
        <f>IF(BO32&lt;&gt;"",BP$30,0)</f>
        <v>0</v>
      </c>
      <c r="BQ32" s="350">
        <f>IF(BO32&lt;&gt;"",BQ$30,0)</f>
        <v>0</v>
      </c>
      <c r="BT32" s="88">
        <v>3.0358796296296291E-4</v>
      </c>
      <c r="BW32" s="88">
        <v>3.0358796296296291E-4</v>
      </c>
      <c r="BX32" s="350">
        <f>IF(BW32&lt;&gt;"",BX$30,0)</f>
        <v>0</v>
      </c>
      <c r="BY32" s="350">
        <f>IF(BW32&lt;&gt;"",BY$30,0)</f>
        <v>3</v>
      </c>
      <c r="CB32" s="56">
        <v>2</v>
      </c>
      <c r="CD32" s="56">
        <v>2</v>
      </c>
      <c r="CE32" s="350">
        <f>IF(CD32&lt;&gt;"",CE$30,0)</f>
        <v>0</v>
      </c>
      <c r="CF32" s="350">
        <f>IF(CD32&lt;&gt;"",CF$30,0)</f>
        <v>0</v>
      </c>
      <c r="CH32" s="190">
        <v>4</v>
      </c>
      <c r="CI32" s="190">
        <v>7</v>
      </c>
      <c r="CJ32" s="267">
        <v>0.81</v>
      </c>
      <c r="CK32" s="267">
        <f t="shared" si="3"/>
        <v>11</v>
      </c>
      <c r="CL32" s="350">
        <f>IF(CK32&lt;&gt;"",CL$30,0)</f>
        <v>5</v>
      </c>
      <c r="CM32" s="350">
        <f>IF(CK32&lt;&gt;"",CM$30,0)</f>
        <v>15</v>
      </c>
      <c r="CO32" s="56"/>
      <c r="CQ32" s="88"/>
      <c r="CR32" s="350">
        <f>IF(CQ32&lt;&gt;"",CR$30,0)</f>
        <v>0</v>
      </c>
      <c r="CS32" s="350">
        <f>IF(CQ32&lt;&gt;"",CS$30,0)</f>
        <v>0</v>
      </c>
    </row>
    <row r="33" spans="1:97">
      <c r="A33" s="15" t="s">
        <v>465</v>
      </c>
      <c r="B33" s="336">
        <v>3</v>
      </c>
      <c r="D33">
        <f>SUM(AV33,AZ33,BF33,BJ33,BP33,CR33)</f>
        <v>0</v>
      </c>
      <c r="E33" s="100">
        <f t="shared" si="0"/>
        <v>0</v>
      </c>
      <c r="F33" s="100">
        <f t="shared" si="1"/>
        <v>0</v>
      </c>
      <c r="G33" s="100">
        <f t="shared" si="2"/>
        <v>0</v>
      </c>
      <c r="H33" s="100">
        <f>SUM(COUNTIFS($X33:$EH33, {"#14","#15","#16"}))</f>
        <v>0</v>
      </c>
      <c r="X33" s="18" t="s">
        <v>386</v>
      </c>
      <c r="Y33" s="56">
        <v>75</v>
      </c>
      <c r="Z33" s="350">
        <f>IF(Y33&lt;&gt;"",Z$30,0)</f>
        <v>0</v>
      </c>
      <c r="AA33" s="350">
        <f>IF(Y33&lt;&gt;"",AA$30,0)</f>
        <v>3</v>
      </c>
      <c r="AB33" s="181"/>
      <c r="AC33" s="56" t="s">
        <v>452</v>
      </c>
      <c r="AD33" s="88">
        <v>8.0092592592592582E-5</v>
      </c>
      <c r="AE33" s="88">
        <v>8.0208333333333322E-5</v>
      </c>
      <c r="AF33" s="350">
        <f>IF(AE33&lt;&gt;"",AF$30,0)</f>
        <v>2</v>
      </c>
      <c r="AG33" s="350">
        <f>IF(AE33&lt;&gt;"",AG$30,0)</f>
        <v>10</v>
      </c>
      <c r="AH33" s="18" t="s">
        <v>487</v>
      </c>
      <c r="AJ33" s="186" t="s">
        <v>238</v>
      </c>
      <c r="AK33" s="258" t="s">
        <v>469</v>
      </c>
      <c r="AL33" s="258" t="s">
        <v>310</v>
      </c>
      <c r="AM33" s="186" t="s">
        <v>235</v>
      </c>
      <c r="AN33" s="56">
        <v>1</v>
      </c>
      <c r="AO33" s="186" t="s">
        <v>528</v>
      </c>
      <c r="AP33" s="350">
        <f>IF(AO33&lt;&gt;"",AP$30,0)</f>
        <v>0</v>
      </c>
      <c r="AQ33" s="350">
        <f>IF(AO33&lt;&gt;"",AQ$30,0)</f>
        <v>1</v>
      </c>
      <c r="AV33" s="350">
        <f>IF(AU33&lt;&gt;"",AV$30,0)</f>
        <v>0</v>
      </c>
      <c r="AW33" s="350">
        <f>IF(AU33&lt;&gt;"",AW$30,0)</f>
        <v>0</v>
      </c>
      <c r="AX33" s="18" t="s">
        <v>105</v>
      </c>
      <c r="AY33" s="56">
        <v>89.6</v>
      </c>
      <c r="AZ33" s="350">
        <f>IF(AY33&lt;&gt;"",AZ$30,0)</f>
        <v>0</v>
      </c>
      <c r="BA33" s="350">
        <f>IF(AY33&lt;&gt;"",BA$30,0)</f>
        <v>7</v>
      </c>
      <c r="BF33" s="350">
        <f>IF(BE33&lt;&gt;"",BF$30,0)</f>
        <v>0</v>
      </c>
      <c r="BG33" s="350">
        <f>IF(BE33&lt;&gt;"",BG$30,0)</f>
        <v>0</v>
      </c>
      <c r="BJ33" s="350">
        <f>IF(BI33&lt;&gt;"",BJ$30,0)</f>
        <v>0</v>
      </c>
      <c r="BK33" s="350">
        <f>IF(BI33&lt;&gt;"",BK$30,0)</f>
        <v>0</v>
      </c>
      <c r="BP33" s="350">
        <f>IF(BO33&lt;&gt;"",BP$30,0)</f>
        <v>0</v>
      </c>
      <c r="BQ33" s="350">
        <f>IF(BO33&lt;&gt;"",BQ$30,0)</f>
        <v>0</v>
      </c>
      <c r="BT33" s="88">
        <v>3.0358796296296291E-4</v>
      </c>
      <c r="BW33" s="88">
        <v>3.0358796296296291E-4</v>
      </c>
      <c r="BX33" s="350">
        <f>IF(BW33&lt;&gt;"",BX$30,0)</f>
        <v>0</v>
      </c>
      <c r="BY33" s="350">
        <f>IF(BW33&lt;&gt;"",BY$30,0)</f>
        <v>3</v>
      </c>
      <c r="CB33" s="56">
        <v>2</v>
      </c>
      <c r="CD33" s="56">
        <v>2</v>
      </c>
      <c r="CE33" s="350">
        <f>IF(CD33&lt;&gt;"",CE$30,0)</f>
        <v>0</v>
      </c>
      <c r="CF33" s="350">
        <f>IF(CD33&lt;&gt;"",CF$30,0)</f>
        <v>0</v>
      </c>
      <c r="CH33" s="190">
        <v>4</v>
      </c>
      <c r="CI33" s="190">
        <v>7</v>
      </c>
      <c r="CJ33" s="267">
        <v>0.81</v>
      </c>
      <c r="CK33" s="267">
        <f t="shared" si="3"/>
        <v>11</v>
      </c>
      <c r="CL33" s="350">
        <f>IF(CK33&lt;&gt;"",CL$30,0)</f>
        <v>5</v>
      </c>
      <c r="CM33" s="350">
        <f>IF(CK33&lt;&gt;"",CM$30,0)</f>
        <v>15</v>
      </c>
      <c r="CO33" s="56"/>
      <c r="CQ33" s="88"/>
      <c r="CR33" s="350">
        <f>IF(CQ33&lt;&gt;"",CR$30,0)</f>
        <v>0</v>
      </c>
      <c r="CS33" s="350">
        <f>IF(CQ33&lt;&gt;"",CS$30,0)</f>
        <v>0</v>
      </c>
    </row>
    <row r="34" spans="1:97">
      <c r="A34" s="15" t="s">
        <v>132</v>
      </c>
      <c r="B34" s="336">
        <v>4</v>
      </c>
      <c r="D34">
        <f>SUM(AV34,AZ34,BF34,BJ34,BP34,CR34)</f>
        <v>1</v>
      </c>
      <c r="E34" s="100">
        <f t="shared" si="0"/>
        <v>0</v>
      </c>
      <c r="F34" s="100">
        <f t="shared" si="1"/>
        <v>0</v>
      </c>
      <c r="G34" s="100">
        <f t="shared" si="2"/>
        <v>0</v>
      </c>
      <c r="H34" s="100">
        <f>SUM(COUNTIFS($X34:$EH34, {"#14","#15","#16"}))</f>
        <v>0</v>
      </c>
      <c r="X34" s="18" t="s">
        <v>386</v>
      </c>
      <c r="Y34" s="56">
        <v>31</v>
      </c>
      <c r="Z34" s="350">
        <f>IF(Y34&lt;&gt;"",Z$30,0)</f>
        <v>0</v>
      </c>
      <c r="AA34" s="350">
        <f>IF(Y34&lt;&gt;"",AA$30,0)</f>
        <v>3</v>
      </c>
      <c r="AC34" s="56" t="s">
        <v>452</v>
      </c>
      <c r="AD34" s="88">
        <v>6.4467592592592636E-5</v>
      </c>
      <c r="AE34" s="88">
        <v>5.9490740740740706E-5</v>
      </c>
      <c r="AF34" s="350">
        <f>IF(AE34&lt;&gt;"",AF$30,0)</f>
        <v>2</v>
      </c>
      <c r="AG34" s="350">
        <f>IF(AE34&lt;&gt;"",AG$30,0)</f>
        <v>10</v>
      </c>
      <c r="AH34" s="18" t="s">
        <v>487</v>
      </c>
      <c r="AJ34" s="186" t="s">
        <v>238</v>
      </c>
      <c r="AK34" s="258" t="s">
        <v>469</v>
      </c>
      <c r="AL34" s="258" t="s">
        <v>310</v>
      </c>
      <c r="AM34" s="186" t="s">
        <v>235</v>
      </c>
      <c r="AN34" s="56">
        <v>1</v>
      </c>
      <c r="AO34" s="186" t="s">
        <v>528</v>
      </c>
      <c r="AP34" s="350">
        <f>IF(AO34&lt;&gt;"",AP$30,0)</f>
        <v>0</v>
      </c>
      <c r="AQ34" s="350">
        <f>IF(AO34&lt;&gt;"",AQ$30,0)</f>
        <v>1</v>
      </c>
      <c r="AV34" s="350">
        <f>IF(AU34&lt;&gt;"",AV$30,0)</f>
        <v>0</v>
      </c>
      <c r="AW34" s="350">
        <f>IF(AU34&lt;&gt;"",AW$30,0)</f>
        <v>0</v>
      </c>
      <c r="AZ34" s="350">
        <f>IF(AY34&lt;&gt;"",AZ$30,0)</f>
        <v>0</v>
      </c>
      <c r="BA34" s="350">
        <f>IF(AY34&lt;&gt;"",BA$30,0)</f>
        <v>0</v>
      </c>
      <c r="BB34" s="18" t="s">
        <v>148</v>
      </c>
      <c r="BC34" s="56" t="s">
        <v>178</v>
      </c>
      <c r="BD34" s="55" t="s">
        <v>466</v>
      </c>
      <c r="BE34" s="55" t="s">
        <v>466</v>
      </c>
      <c r="BF34" s="350">
        <f>IF(BE34&lt;&gt;"",BF$30,0)</f>
        <v>0</v>
      </c>
      <c r="BG34" s="350">
        <f>IF(BE34&lt;&gt;"",BG$30,0)</f>
        <v>3</v>
      </c>
      <c r="BJ34" s="350">
        <f>IF(BI34&lt;&gt;"",BJ$30,0)</f>
        <v>0</v>
      </c>
      <c r="BK34" s="350">
        <f>IF(BI34&lt;&gt;"",BK$30,0)</f>
        <v>0</v>
      </c>
      <c r="BL34" s="18" t="s">
        <v>103</v>
      </c>
      <c r="BM34" s="56" t="s">
        <v>451</v>
      </c>
      <c r="BN34" s="85">
        <v>6.2060185185185192E-5</v>
      </c>
      <c r="BO34" s="85">
        <v>5.9560185185185192E-5</v>
      </c>
      <c r="BP34" s="350">
        <f>IF(BO34&lt;&gt;"",BP$30,0)</f>
        <v>1</v>
      </c>
      <c r="BQ34" s="350">
        <f>IF(BO34&lt;&gt;"",BQ$30,0)</f>
        <v>9</v>
      </c>
      <c r="BT34" s="88">
        <v>3.0358796296296291E-4</v>
      </c>
      <c r="BW34" s="88">
        <v>3.0358796296296291E-4</v>
      </c>
      <c r="BX34" s="350">
        <f>IF(BW34&lt;&gt;"",BX$30,0)</f>
        <v>0</v>
      </c>
      <c r="BY34" s="350">
        <f>IF(BW34&lt;&gt;"",BY$30,0)</f>
        <v>3</v>
      </c>
      <c r="CB34" s="56">
        <v>3</v>
      </c>
      <c r="CD34" s="56">
        <v>3</v>
      </c>
      <c r="CE34" s="350">
        <f>IF(CD34&lt;&gt;"",CE$30,0)</f>
        <v>0</v>
      </c>
      <c r="CF34" s="350">
        <f>IF(CD34&lt;&gt;"",CF$30,0)</f>
        <v>0</v>
      </c>
      <c r="CH34" s="190">
        <v>5</v>
      </c>
      <c r="CI34" s="190">
        <v>4</v>
      </c>
      <c r="CJ34" s="267">
        <v>0.81</v>
      </c>
      <c r="CK34" s="267">
        <f t="shared" si="3"/>
        <v>9</v>
      </c>
      <c r="CL34" s="350">
        <f>IF(CK34&lt;&gt;"",CL$30,0)</f>
        <v>5</v>
      </c>
      <c r="CM34" s="350">
        <f>IF(CK34&lt;&gt;"",CM$30,0)</f>
        <v>15</v>
      </c>
      <c r="CO34" s="56"/>
      <c r="CQ34" s="88"/>
      <c r="CR34" s="350">
        <f>IF(CQ34&lt;&gt;"",CR$30,0)</f>
        <v>0</v>
      </c>
      <c r="CS34" s="350">
        <f>IF(CQ34&lt;&gt;"",CS$30,0)</f>
        <v>0</v>
      </c>
    </row>
    <row r="35" spans="1:97">
      <c r="A35" s="24" t="s">
        <v>19</v>
      </c>
      <c r="B35" s="339"/>
      <c r="C35" s="19" t="s">
        <v>33</v>
      </c>
      <c r="D35" s="226">
        <f>SUM(Z35,AF35,AV35,AZ35,BP35,CL35,CR35,AP35,BF35,BJ35,CE35,BX35)</f>
        <v>41</v>
      </c>
      <c r="E35" s="100">
        <f t="shared" si="0"/>
        <v>2</v>
      </c>
      <c r="F35" s="100">
        <f t="shared" si="1"/>
        <v>2</v>
      </c>
      <c r="G35" s="100">
        <f t="shared" si="2"/>
        <v>1</v>
      </c>
      <c r="H35" s="100">
        <f>SUM(COUNTIFS($X35:$EH35, {"#14","#15","#16"}))</f>
        <v>3</v>
      </c>
      <c r="X35" s="18" t="s">
        <v>33</v>
      </c>
      <c r="Y35" s="56">
        <v>312</v>
      </c>
      <c r="Z35" s="350">
        <f>INDEX(event_lookup!$F$2:$Y$9,MATCH(2016,event_lookup!$A$2:$A$9,0),MATCH(RIGHT(ML_2016!X35,3),event_lookup!$F$1:$Y$1,0))</f>
        <v>7</v>
      </c>
      <c r="AA35" s="350">
        <f>INDEX(event_lookup!$F$2:$Y$9,MATCH(2019,event_lookup!$A$2:$A$9,0),MATCH(RIGHT(ML_2016!X35,3),event_lookup!$F$1:$Y$1,0))</f>
        <v>20</v>
      </c>
      <c r="AB35" s="18" t="s">
        <v>107</v>
      </c>
      <c r="AC35" s="56" t="s">
        <v>181</v>
      </c>
      <c r="AD35" s="88">
        <v>2.792824074074074E-4</v>
      </c>
      <c r="AE35" s="88">
        <v>2.792824074074074E-4</v>
      </c>
      <c r="AF35" s="350">
        <f>INDEX(event_lookup!$F$2:$Y$9,MATCH(2016,event_lookup!$A$2:$A$9,0),MATCH(RIGHT(ML_2016!AB35,3),event_lookup!$F$1:$Y$1,0))</f>
        <v>0</v>
      </c>
      <c r="AG35" s="350">
        <f>INDEX(event_lookup!$F$2:$Y$9,MATCH(2019,event_lookup!$A$2:$A$9,0),MATCH(RIGHT(ML_2016!AB35,3),event_lookup!$F$1:$Y$1,0))</f>
        <v>6</v>
      </c>
      <c r="AH35" s="18" t="s">
        <v>135</v>
      </c>
      <c r="AI35" s="56" t="s">
        <v>481</v>
      </c>
      <c r="AJ35" s="186" t="s">
        <v>298</v>
      </c>
      <c r="AK35" s="258" t="s">
        <v>235</v>
      </c>
      <c r="AL35" s="258" t="s">
        <v>300</v>
      </c>
      <c r="AM35" s="186" t="s">
        <v>470</v>
      </c>
      <c r="AN35" s="56">
        <v>6</v>
      </c>
      <c r="AO35" s="186" t="s">
        <v>471</v>
      </c>
      <c r="AP35" s="350">
        <f>INDEX(event_lookup!$F$2:$Y$9,MATCH(2016,event_lookup!$A$2:$A$9,0),MATCH(RIGHT(ML_2016!AH35,3),event_lookup!$F$1:$Y$1,0))</f>
        <v>1</v>
      </c>
      <c r="AQ35" s="350">
        <f>INDEX(event_lookup!$F$2:$Y$9,MATCH(2019,event_lookup!$A$2:$A$9,0),MATCH(RIGHT(ML_2016!AH35,3),event_lookup!$F$1:$Y$1,0))</f>
        <v>8</v>
      </c>
      <c r="AR35" s="18" t="s">
        <v>32</v>
      </c>
      <c r="AS35" s="56" t="s">
        <v>187</v>
      </c>
      <c r="AT35" s="88">
        <v>6.6087962962962964E-4</v>
      </c>
      <c r="AU35" s="88">
        <v>6.4745370370370369E-4</v>
      </c>
      <c r="AV35" s="350">
        <f>INDEX(event_lookup!$F$2:$Y$9,MATCH(2016,event_lookup!$A$2:$A$9,0),MATCH(RIGHT(ML_2016!AR35,3),event_lookup!$F$1:$Y$1,0))</f>
        <v>10</v>
      </c>
      <c r="AW35" s="350">
        <f>INDEX(event_lookup!$F$2:$Y$9,MATCH(2019,event_lookup!$A$2:$A$9,0),MATCH(RIGHT(ML_2016!AR35,3),event_lookup!$F$1:$Y$1,0))</f>
        <v>25</v>
      </c>
      <c r="AX35" s="18" t="s">
        <v>154</v>
      </c>
      <c r="AY35" s="56">
        <v>71.8</v>
      </c>
      <c r="AZ35" s="350">
        <f>INDEX(event_lookup!$F$2:$Y$9,MATCH(2016,event_lookup!$A$2:$A$9,0),MATCH(RIGHT(ML_2016!AX35,3),event_lookup!$F$1:$Y$1,0))</f>
        <v>0</v>
      </c>
      <c r="BA35" s="350">
        <f>INDEX(event_lookup!$F$2:$Y$9,MATCH(2019,event_lookup!$A$2:$A$9,0),MATCH(RIGHT(ML_2016!AX35,3),event_lookup!$F$1:$Y$1,0))</f>
        <v>0</v>
      </c>
      <c r="BB35" s="18" t="s">
        <v>34</v>
      </c>
      <c r="BC35" s="56" t="s">
        <v>188</v>
      </c>
      <c r="BD35" s="55">
        <v>9.0972222222222225E-4</v>
      </c>
      <c r="BE35" s="55">
        <v>9.090277777777777E-4</v>
      </c>
      <c r="BF35" s="350">
        <f>INDEX(event_lookup!$F$2:$Y$9,MATCH(2016,event_lookup!$A$2:$A$9,0),MATCH(RIGHT(ML_2016!BB35,3),event_lookup!$F$1:$Y$1,0))</f>
        <v>5</v>
      </c>
      <c r="BG35" s="350">
        <f>INDEX(event_lookup!$F$2:$Y$9,MATCH(2019,event_lookup!$A$2:$A$9,0),MATCH(RIGHT(ML_2016!BB35,3),event_lookup!$F$1:$Y$1,0))</f>
        <v>15</v>
      </c>
      <c r="BH35" s="18" t="s">
        <v>120</v>
      </c>
      <c r="BI35" s="56" t="s">
        <v>164</v>
      </c>
      <c r="BJ35" s="350">
        <f>INDEX(event_lookup!$F$2:$Y$9,MATCH(2016,event_lookup!$A$2:$A$9,0),MATCH(RIGHT(ML_2016!BH35,3),event_lookup!$F$1:$Y$1,0))</f>
        <v>0</v>
      </c>
      <c r="BK35" s="350">
        <f>INDEX(event_lookup!$F$2:$Y$9,MATCH(2019,event_lookup!$A$2:$A$9,0),MATCH(RIGHT(ML_2016!BH35,3),event_lookup!$F$1:$Y$1,0))</f>
        <v>2</v>
      </c>
      <c r="BL35" s="18" t="s">
        <v>154</v>
      </c>
      <c r="BM35" s="56" t="s">
        <v>181</v>
      </c>
      <c r="BN35" s="85">
        <v>6.0081018518518509E-5</v>
      </c>
      <c r="BO35" s="85">
        <v>6.0081018518518509E-5</v>
      </c>
      <c r="BP35" s="350">
        <f>INDEX(event_lookup!$F$2:$Y$9,MATCH(2016,event_lookup!$A$2:$A$9,0),MATCH(RIGHT(ML_2016!BL35,3),event_lookup!$F$1:$Y$1,0))</f>
        <v>0</v>
      </c>
      <c r="BQ35" s="350">
        <f>INDEX(event_lookup!$F$2:$Y$9,MATCH(2019,event_lookup!$A$2:$A$9,0),MATCH(RIGHT(ML_2016!BL35,3),event_lookup!$F$1:$Y$1,0))</f>
        <v>0</v>
      </c>
      <c r="BR35" s="18" t="s">
        <v>107</v>
      </c>
      <c r="BS35" s="56" t="s">
        <v>318</v>
      </c>
      <c r="BT35" s="88">
        <v>2.9976851851851849E-4</v>
      </c>
      <c r="BW35" s="88">
        <v>2.9976851851851849E-4</v>
      </c>
      <c r="BX35" s="350">
        <f>INDEX(event_lookup!$F$2:$Y$9,MATCH(2016,event_lookup!$A$2:$A$9,0),MATCH(RIGHT(ML_2016!BR35,3),event_lookup!$F$1:$Y$1,0))</f>
        <v>0</v>
      </c>
      <c r="BY35" s="350">
        <f>INDEX(event_lookup!$F$2:$Y$9,MATCH(2019,event_lookup!$A$2:$A$9,0),MATCH(RIGHT(ML_2016!BR35,3),event_lookup!$F$1:$Y$1,0))</f>
        <v>6</v>
      </c>
      <c r="BZ35" s="18" t="s">
        <v>103</v>
      </c>
      <c r="CA35" s="56" t="s">
        <v>483</v>
      </c>
      <c r="CB35" s="56">
        <v>11</v>
      </c>
      <c r="CC35" s="56">
        <v>6</v>
      </c>
      <c r="CD35" s="56">
        <v>6</v>
      </c>
      <c r="CE35" s="350">
        <f>INDEX(event_lookup!$F$2:$Y$9,MATCH(2016,event_lookup!$A$2:$A$9,0),MATCH(RIGHT(ML_2016!BZ35,3),event_lookup!$F$1:$Y$1,0))</f>
        <v>1</v>
      </c>
      <c r="CF35" s="350">
        <f>INDEX(event_lookup!$F$2:$Y$9,MATCH(2019,event_lookup!$A$2:$A$9,0),MATCH(RIGHT(ML_2016!BZ35,3),event_lookup!$F$1:$Y$1,0))</f>
        <v>9</v>
      </c>
      <c r="CG35" s="18" t="s">
        <v>32</v>
      </c>
      <c r="CH35" s="190">
        <v>19</v>
      </c>
      <c r="CI35" s="190">
        <v>21</v>
      </c>
      <c r="CJ35" s="267">
        <v>0.72</v>
      </c>
      <c r="CK35" s="267">
        <f>CH35+CI35+CJ35</f>
        <v>40.72</v>
      </c>
      <c r="CL35" s="350">
        <f>INDEX(event_lookup!$F$2:$Y$9,MATCH(2016,event_lookup!$A$2:$A$9,0),MATCH(RIGHT(ML_2016!CG35,3),event_lookup!$F$1:$Y$1,0))</f>
        <v>10</v>
      </c>
      <c r="CM35" s="350">
        <f>INDEX(event_lookup!$F$2:$Y$9,MATCH(2019,event_lookup!$A$2:$A$9,0),MATCH(RIGHT(ML_2016!CG35,3),event_lookup!$F$1:$Y$1,0))</f>
        <v>25</v>
      </c>
      <c r="CN35" s="18" t="s">
        <v>33</v>
      </c>
      <c r="CO35" s="56" t="s">
        <v>448</v>
      </c>
      <c r="CP35" s="88">
        <v>5.8449074074074073E-5</v>
      </c>
      <c r="CQ35" s="88">
        <v>6.1805555555555548E-5</v>
      </c>
      <c r="CR35" s="350">
        <f>INDEX(event_lookup!$F$2:$Y$9,MATCH(2016,event_lookup!$A$2:$A$9,0),MATCH(RIGHT(ML_2016!CN35,3),event_lookup!$F$1:$Y$1,0))</f>
        <v>7</v>
      </c>
      <c r="CS35" s="350">
        <f>INDEX(event_lookup!$F$2:$Y$9,MATCH(2019,event_lookup!$A$2:$A$9,0),MATCH(RIGHT(ML_2016!CN35,3),event_lookup!$F$1:$Y$1,0))</f>
        <v>20</v>
      </c>
    </row>
    <row r="36" spans="1:97">
      <c r="A36" s="15" t="s">
        <v>72</v>
      </c>
      <c r="B36" s="336">
        <v>1</v>
      </c>
      <c r="D36">
        <f>SUM(AV36,AZ36,BF36,BJ36,BP36,CR36)</f>
        <v>0</v>
      </c>
      <c r="E36" s="100">
        <f t="shared" si="0"/>
        <v>0</v>
      </c>
      <c r="F36" s="100">
        <f t="shared" si="1"/>
        <v>0</v>
      </c>
      <c r="G36" s="100">
        <f t="shared" si="2"/>
        <v>0</v>
      </c>
      <c r="H36" s="100">
        <f>SUM(COUNTIFS($X36:$EH36, {"#14","#15","#16"}))</f>
        <v>1</v>
      </c>
      <c r="X36" s="18" t="s">
        <v>386</v>
      </c>
      <c r="Y36" s="56">
        <v>54</v>
      </c>
      <c r="Z36" s="350">
        <f>IF(Y36&lt;&gt;"",Z$35,0)</f>
        <v>7</v>
      </c>
      <c r="AA36" s="350">
        <f>IF(Y36&lt;&gt;"",AA$35,0)</f>
        <v>20</v>
      </c>
      <c r="AB36" s="181"/>
      <c r="AC36" s="56" t="s">
        <v>181</v>
      </c>
      <c r="AD36" s="88">
        <v>4.8379629629629635E-5</v>
      </c>
      <c r="AE36" s="88">
        <v>4.8379629629629635E-5</v>
      </c>
      <c r="AF36" s="350">
        <f>IF(AE36&lt;&gt;"",AF$35,0)</f>
        <v>0</v>
      </c>
      <c r="AG36" s="350">
        <f>IF(AE36&lt;&gt;"",AG$35,0)</f>
        <v>6</v>
      </c>
      <c r="AH36" s="18" t="s">
        <v>487</v>
      </c>
      <c r="AJ36" s="186" t="s">
        <v>298</v>
      </c>
      <c r="AK36" s="258" t="s">
        <v>235</v>
      </c>
      <c r="AL36" s="258" t="s">
        <v>300</v>
      </c>
      <c r="AM36" s="186" t="s">
        <v>470</v>
      </c>
      <c r="AN36" s="56">
        <v>6</v>
      </c>
      <c r="AO36" s="186" t="s">
        <v>471</v>
      </c>
      <c r="AP36" s="350">
        <f>IF(AO36&lt;&gt;"",AP$35,0)</f>
        <v>1</v>
      </c>
      <c r="AQ36" s="350">
        <f>IF(AO36&lt;&gt;"",AQ$35,0)</f>
        <v>8</v>
      </c>
      <c r="AV36" s="350">
        <f>IF(AU36&lt;&gt;"",AV$35,0)</f>
        <v>0</v>
      </c>
      <c r="AW36" s="350">
        <f>IF(AU36&lt;&gt;"",AW$35,0)</f>
        <v>0</v>
      </c>
      <c r="AX36" s="18" t="s">
        <v>154</v>
      </c>
      <c r="AY36" s="56">
        <v>71.8</v>
      </c>
      <c r="AZ36" s="350">
        <f>IF(AY36&lt;&gt;"",AZ$35,0)</f>
        <v>0</v>
      </c>
      <c r="BA36" s="350">
        <f>IF(AY36&lt;&gt;"",BA$35,0)</f>
        <v>0</v>
      </c>
      <c r="BF36" s="350">
        <f>IF(BE36&lt;&gt;"",BF$35,0)</f>
        <v>0</v>
      </c>
      <c r="BG36" s="350">
        <f>IF(BE36&lt;&gt;"",BG$35,0)</f>
        <v>0</v>
      </c>
      <c r="BJ36" s="350">
        <f>IF(BI36&lt;&gt;"",BJ$35,0)</f>
        <v>0</v>
      </c>
      <c r="BK36" s="350">
        <f>IF(BI36&lt;&gt;"",BK$35,0)</f>
        <v>0</v>
      </c>
      <c r="BP36" s="350">
        <f>IF(BO36&lt;&gt;"",BP$35,0)</f>
        <v>0</v>
      </c>
      <c r="BQ36" s="350">
        <f>IF(BO36&lt;&gt;"",BQ$35,0)</f>
        <v>0</v>
      </c>
      <c r="BT36" s="88">
        <v>2.9976851851851849E-4</v>
      </c>
      <c r="BW36" s="88">
        <v>2.9976851851851849E-4</v>
      </c>
      <c r="BX36" s="350">
        <f>IF(BW36&lt;&gt;"",BX$35,0)</f>
        <v>0</v>
      </c>
      <c r="BY36" s="350">
        <f>IF(BW36&lt;&gt;"",BY$35,0)</f>
        <v>6</v>
      </c>
      <c r="CB36" s="56">
        <v>0</v>
      </c>
      <c r="CC36" s="56">
        <v>1</v>
      </c>
      <c r="CD36" s="56">
        <v>1</v>
      </c>
      <c r="CE36" s="350">
        <f>IF(CD36&lt;&gt;"",CE$35,0)</f>
        <v>1</v>
      </c>
      <c r="CF36" s="350">
        <f>IF(CD36&lt;&gt;"",CF$35,0)</f>
        <v>9</v>
      </c>
      <c r="CH36" s="190">
        <v>7</v>
      </c>
      <c r="CI36" s="190">
        <v>7</v>
      </c>
      <c r="CJ36" s="267">
        <v>0.72</v>
      </c>
      <c r="CK36" s="267">
        <f>CH36+CI36</f>
        <v>14</v>
      </c>
      <c r="CL36" s="350">
        <f>IF(CK36&lt;&gt;"",CL$35,0)</f>
        <v>10</v>
      </c>
      <c r="CM36" s="350">
        <f>IF(CK36&lt;&gt;"",CM$35,0)</f>
        <v>25</v>
      </c>
      <c r="CO36" s="56"/>
      <c r="CQ36" s="88"/>
      <c r="CR36" s="350">
        <f>IF(CQ36&lt;&gt;"",CR$35,0)</f>
        <v>0</v>
      </c>
      <c r="CS36" s="350">
        <f>IF(CQ36&lt;&gt;"",CS$35,0)</f>
        <v>0</v>
      </c>
    </row>
    <row r="37" spans="1:97">
      <c r="A37" s="15" t="s">
        <v>70</v>
      </c>
      <c r="B37" s="336">
        <v>2</v>
      </c>
      <c r="D37">
        <f>SUM(AV37,AZ37,BF37,BJ37,BP37,CR37)</f>
        <v>5</v>
      </c>
      <c r="E37" s="100">
        <f t="shared" ref="E37:E68" si="4">COUNTIF($X37:$EH37, "#1")</f>
        <v>0</v>
      </c>
      <c r="F37" s="100">
        <f t="shared" ref="F37:F68" si="5">COUNTIF($X37:$EH37, "#2")</f>
        <v>0</v>
      </c>
      <c r="G37" s="100">
        <f t="shared" ref="G37:G68" si="6">COUNTIF($X37:$EH37, "#3")</f>
        <v>1</v>
      </c>
      <c r="H37" s="100">
        <f>SUM(COUNTIFS($X37:$EH37, {"#14","#15","#16"}))</f>
        <v>0</v>
      </c>
      <c r="X37" s="18" t="s">
        <v>386</v>
      </c>
      <c r="Y37" s="56">
        <v>112</v>
      </c>
      <c r="Z37" s="350">
        <f>IF(Y37&lt;&gt;"",Z$35,0)</f>
        <v>7</v>
      </c>
      <c r="AA37" s="350">
        <f>IF(Y37&lt;&gt;"",AA$35,0)</f>
        <v>20</v>
      </c>
      <c r="AB37" s="181"/>
      <c r="AC37" s="56" t="s">
        <v>181</v>
      </c>
      <c r="AD37" s="88">
        <v>8.9930555555555554E-5</v>
      </c>
      <c r="AE37" s="88">
        <v>8.9930555555555554E-5</v>
      </c>
      <c r="AF37" s="350">
        <f>IF(AE37&lt;&gt;"",AF$35,0)</f>
        <v>0</v>
      </c>
      <c r="AG37" s="350">
        <f>IF(AE37&lt;&gt;"",AG$35,0)</f>
        <v>6</v>
      </c>
      <c r="AH37" s="18" t="s">
        <v>487</v>
      </c>
      <c r="AJ37" s="186" t="s">
        <v>298</v>
      </c>
      <c r="AK37" s="258" t="s">
        <v>235</v>
      </c>
      <c r="AL37" s="258" t="s">
        <v>300</v>
      </c>
      <c r="AM37" s="186" t="s">
        <v>470</v>
      </c>
      <c r="AN37" s="56">
        <v>6</v>
      </c>
      <c r="AO37" s="186" t="s">
        <v>471</v>
      </c>
      <c r="AP37" s="350">
        <f>IF(AO37&lt;&gt;"",AP$35,0)</f>
        <v>1</v>
      </c>
      <c r="AQ37" s="350">
        <f>IF(AO37&lt;&gt;"",AQ$35,0)</f>
        <v>8</v>
      </c>
      <c r="AV37" s="350">
        <f>IF(AU37&lt;&gt;"",AV$35,0)</f>
        <v>0</v>
      </c>
      <c r="AW37" s="350">
        <f>IF(AU37&lt;&gt;"",AW$35,0)</f>
        <v>0</v>
      </c>
      <c r="AZ37" s="350">
        <f>IF(AY37&lt;&gt;"",AZ$35,0)</f>
        <v>0</v>
      </c>
      <c r="BA37" s="350">
        <f>IF(AY37&lt;&gt;"",BA$35,0)</f>
        <v>0</v>
      </c>
      <c r="BB37" s="18" t="s">
        <v>34</v>
      </c>
      <c r="BC37" s="56" t="s">
        <v>188</v>
      </c>
      <c r="BD37" s="55">
        <v>9.0972222222222225E-4</v>
      </c>
      <c r="BE37" s="55">
        <v>9.090277777777777E-4</v>
      </c>
      <c r="BF37" s="350">
        <f>IF(BE37&lt;&gt;"",BF$35,0)</f>
        <v>5</v>
      </c>
      <c r="BG37" s="350">
        <f>IF(BE37&lt;&gt;"",BG$35,0)</f>
        <v>15</v>
      </c>
      <c r="BJ37" s="350">
        <f>IF(BI37&lt;&gt;"",BJ$35,0)</f>
        <v>0</v>
      </c>
      <c r="BK37" s="350">
        <f>IF(BI37&lt;&gt;"",BK$35,0)</f>
        <v>0</v>
      </c>
      <c r="BP37" s="350">
        <f>IF(BO37&lt;&gt;"",BP$35,0)</f>
        <v>0</v>
      </c>
      <c r="BQ37" s="350">
        <f>IF(BO37&lt;&gt;"",BQ$35,0)</f>
        <v>0</v>
      </c>
      <c r="BT37" s="88">
        <v>2.9976851851851849E-4</v>
      </c>
      <c r="BW37" s="88">
        <v>2.9976851851851849E-4</v>
      </c>
      <c r="BX37" s="350">
        <f>IF(BW37&lt;&gt;"",BX$35,0)</f>
        <v>0</v>
      </c>
      <c r="BY37" s="350">
        <f>IF(BW37&lt;&gt;"",BY$35,0)</f>
        <v>6</v>
      </c>
      <c r="CB37" s="56">
        <v>3</v>
      </c>
      <c r="CC37" s="56">
        <v>1</v>
      </c>
      <c r="CD37" s="56">
        <v>1</v>
      </c>
      <c r="CE37" s="350">
        <f>IF(CD37&lt;&gt;"",CE$35,0)</f>
        <v>1</v>
      </c>
      <c r="CF37" s="350">
        <f>IF(CD37&lt;&gt;"",CF$35,0)</f>
        <v>9</v>
      </c>
      <c r="CH37" s="190">
        <v>6</v>
      </c>
      <c r="CI37" s="190">
        <v>6</v>
      </c>
      <c r="CJ37" s="267">
        <v>0.72</v>
      </c>
      <c r="CK37" s="267">
        <f>CH37+CI37</f>
        <v>12</v>
      </c>
      <c r="CL37" s="350">
        <f>IF(CK37&lt;&gt;"",CL$35,0)</f>
        <v>10</v>
      </c>
      <c r="CM37" s="350">
        <f>IF(CK37&lt;&gt;"",CM$35,0)</f>
        <v>25</v>
      </c>
      <c r="CO37" s="56"/>
      <c r="CQ37" s="88"/>
      <c r="CR37" s="350">
        <f>IF(CQ37&lt;&gt;"",CR$35,0)</f>
        <v>0</v>
      </c>
      <c r="CS37" s="350">
        <f>IF(CQ37&lt;&gt;"",CS$35,0)</f>
        <v>0</v>
      </c>
    </row>
    <row r="38" spans="1:97">
      <c r="A38" s="15" t="s">
        <v>71</v>
      </c>
      <c r="B38" s="336">
        <v>3</v>
      </c>
      <c r="D38">
        <f>SUM(AV38,AZ38,BF38,BJ38,BP38,CR38)</f>
        <v>10</v>
      </c>
      <c r="E38" s="100">
        <f t="shared" si="4"/>
        <v>1</v>
      </c>
      <c r="F38" s="100">
        <f t="shared" si="5"/>
        <v>0</v>
      </c>
      <c r="G38" s="100">
        <f t="shared" si="6"/>
        <v>0</v>
      </c>
      <c r="H38" s="100">
        <f>SUM(COUNTIFS($X38:$EH38, {"#14","#15","#16"}))</f>
        <v>1</v>
      </c>
      <c r="X38" s="18" t="s">
        <v>502</v>
      </c>
      <c r="Y38" s="56">
        <v>45</v>
      </c>
      <c r="Z38" s="350">
        <f>IF(Y38&lt;&gt;"",Z$35,0)</f>
        <v>7</v>
      </c>
      <c r="AA38" s="350">
        <f>IF(Y38&lt;&gt;"",AA$35,0)</f>
        <v>20</v>
      </c>
      <c r="AB38" s="181"/>
      <c r="AC38" s="56" t="s">
        <v>181</v>
      </c>
      <c r="AD38" s="88">
        <v>7.9050925925925922E-5</v>
      </c>
      <c r="AE38" s="88">
        <v>7.9050925925925922E-5</v>
      </c>
      <c r="AF38" s="350">
        <f>IF(AE38&lt;&gt;"",AF$35,0)</f>
        <v>0</v>
      </c>
      <c r="AG38" s="350">
        <f>IF(AE38&lt;&gt;"",AG$35,0)</f>
        <v>6</v>
      </c>
      <c r="AH38" s="18" t="s">
        <v>487</v>
      </c>
      <c r="AJ38" s="186" t="s">
        <v>298</v>
      </c>
      <c r="AK38" s="258" t="s">
        <v>235</v>
      </c>
      <c r="AL38" s="258" t="s">
        <v>300</v>
      </c>
      <c r="AM38" s="186" t="s">
        <v>470</v>
      </c>
      <c r="AN38" s="56">
        <v>6</v>
      </c>
      <c r="AO38" s="186" t="s">
        <v>471</v>
      </c>
      <c r="AP38" s="350">
        <f>IF(AO38&lt;&gt;"",AP$35,0)</f>
        <v>1</v>
      </c>
      <c r="AQ38" s="350">
        <f>IF(AO38&lt;&gt;"",AQ$35,0)</f>
        <v>8</v>
      </c>
      <c r="AR38" s="18" t="s">
        <v>32</v>
      </c>
      <c r="AS38" s="56" t="s">
        <v>187</v>
      </c>
      <c r="AT38" s="88">
        <v>6.6087962962962964E-4</v>
      </c>
      <c r="AU38" s="88">
        <v>6.4745370370370369E-4</v>
      </c>
      <c r="AV38" s="350">
        <f>IF(AU38&lt;&gt;"",AV$35,0)</f>
        <v>10</v>
      </c>
      <c r="AW38" s="350">
        <f>IF(AU38&lt;&gt;"",AW$35,0)</f>
        <v>25</v>
      </c>
      <c r="AZ38" s="350">
        <f>IF(AY38&lt;&gt;"",AZ$35,0)</f>
        <v>0</v>
      </c>
      <c r="BA38" s="350">
        <f>IF(AY38&lt;&gt;"",BA$35,0)</f>
        <v>0</v>
      </c>
      <c r="BF38" s="350">
        <f>IF(BE38&lt;&gt;"",BF$35,0)</f>
        <v>0</v>
      </c>
      <c r="BG38" s="350">
        <f>IF(BE38&lt;&gt;"",BG$35,0)</f>
        <v>0</v>
      </c>
      <c r="BH38" s="18" t="s">
        <v>120</v>
      </c>
      <c r="BI38" s="56" t="s">
        <v>164</v>
      </c>
      <c r="BJ38" s="350">
        <f>IF(BI38&lt;&gt;"",BJ$35,0)</f>
        <v>0</v>
      </c>
      <c r="BK38" s="350">
        <f>IF(BI38&lt;&gt;"",BK$35,0)</f>
        <v>2</v>
      </c>
      <c r="BP38" s="350">
        <f>IF(BO38&lt;&gt;"",BP$35,0)</f>
        <v>0</v>
      </c>
      <c r="BQ38" s="350">
        <f>IF(BO38&lt;&gt;"",BQ$35,0)</f>
        <v>0</v>
      </c>
      <c r="BT38" s="88">
        <v>2.9976851851851849E-4</v>
      </c>
      <c r="BW38" s="88">
        <v>2.9976851851851849E-4</v>
      </c>
      <c r="BX38" s="350">
        <f>IF(BW38&lt;&gt;"",BX$35,0)</f>
        <v>0</v>
      </c>
      <c r="BY38" s="350">
        <f>IF(BW38&lt;&gt;"",BY$35,0)</f>
        <v>6</v>
      </c>
      <c r="CB38" s="56">
        <v>6</v>
      </c>
      <c r="CC38" s="56">
        <v>3</v>
      </c>
      <c r="CD38" s="56">
        <v>3</v>
      </c>
      <c r="CE38" s="350">
        <f>IF(CD38&lt;&gt;"",CE$35,0)</f>
        <v>1</v>
      </c>
      <c r="CF38" s="350">
        <f>IF(CD38&lt;&gt;"",CF$35,0)</f>
        <v>9</v>
      </c>
      <c r="CH38" s="190">
        <v>4</v>
      </c>
      <c r="CI38" s="190">
        <v>4</v>
      </c>
      <c r="CJ38" s="267">
        <v>0.72</v>
      </c>
      <c r="CK38" s="267">
        <f>CH38+CI38</f>
        <v>8</v>
      </c>
      <c r="CL38" s="350">
        <f>IF(CK38&lt;&gt;"",CL$35,0)</f>
        <v>10</v>
      </c>
      <c r="CM38" s="350">
        <f>IF(CK38&lt;&gt;"",CM$35,0)</f>
        <v>25</v>
      </c>
      <c r="CO38" s="56"/>
      <c r="CQ38" s="88"/>
      <c r="CR38" s="350">
        <f>IF(CQ38&lt;&gt;"",CR$35,0)</f>
        <v>0</v>
      </c>
      <c r="CS38" s="350">
        <f>IF(CQ38&lt;&gt;"",CS$35,0)</f>
        <v>0</v>
      </c>
    </row>
    <row r="39" spans="1:97">
      <c r="A39" s="15" t="s">
        <v>73</v>
      </c>
      <c r="B39" s="336">
        <v>4</v>
      </c>
      <c r="D39">
        <f>SUM(AV39,AZ39,BF39,BJ39,BP39,CR39)</f>
        <v>7</v>
      </c>
      <c r="E39" s="100">
        <f t="shared" si="4"/>
        <v>0</v>
      </c>
      <c r="F39" s="100">
        <f t="shared" si="5"/>
        <v>1</v>
      </c>
      <c r="G39" s="100">
        <f t="shared" si="6"/>
        <v>0</v>
      </c>
      <c r="H39" s="100">
        <f>SUM(COUNTIFS($X39:$EH39, {"#14","#15","#16"}))</f>
        <v>1</v>
      </c>
      <c r="X39" s="18" t="s">
        <v>502</v>
      </c>
      <c r="Y39" s="56">
        <v>101</v>
      </c>
      <c r="Z39" s="350">
        <f>IF(Y39&lt;&gt;"",Z$35,0)</f>
        <v>7</v>
      </c>
      <c r="AA39" s="350">
        <f>IF(Y39&lt;&gt;"",AA$35,0)</f>
        <v>20</v>
      </c>
      <c r="AC39" s="56" t="s">
        <v>181</v>
      </c>
      <c r="AD39" s="88">
        <v>6.1921296296296301E-5</v>
      </c>
      <c r="AE39" s="88">
        <v>6.1921296296296301E-5</v>
      </c>
      <c r="AF39" s="350">
        <f>IF(AE39&lt;&gt;"",AF$35,0)</f>
        <v>0</v>
      </c>
      <c r="AG39" s="350">
        <f>IF(AE39&lt;&gt;"",AG$35,0)</f>
        <v>6</v>
      </c>
      <c r="AH39" s="18" t="s">
        <v>487</v>
      </c>
      <c r="AJ39" s="186" t="s">
        <v>298</v>
      </c>
      <c r="AK39" s="258" t="s">
        <v>235</v>
      </c>
      <c r="AL39" s="258" t="s">
        <v>300</v>
      </c>
      <c r="AM39" s="186" t="s">
        <v>470</v>
      </c>
      <c r="AN39" s="56">
        <v>6</v>
      </c>
      <c r="AO39" s="186" t="s">
        <v>471</v>
      </c>
      <c r="AP39" s="350">
        <f>IF(AO39&lt;&gt;"",AP$35,0)</f>
        <v>1</v>
      </c>
      <c r="AQ39" s="350">
        <f>IF(AO39&lt;&gt;"",AQ$35,0)</f>
        <v>8</v>
      </c>
      <c r="AV39" s="350">
        <f>IF(AU39&lt;&gt;"",AV$35,0)</f>
        <v>0</v>
      </c>
      <c r="AW39" s="350">
        <f>IF(AU39&lt;&gt;"",AW$35,0)</f>
        <v>0</v>
      </c>
      <c r="AZ39" s="350">
        <f>IF(AY39&lt;&gt;"",AZ$35,0)</f>
        <v>0</v>
      </c>
      <c r="BA39" s="350">
        <f>IF(AY39&lt;&gt;"",BA$35,0)</f>
        <v>0</v>
      </c>
      <c r="BF39" s="350">
        <f>IF(BE39&lt;&gt;"",BF$35,0)</f>
        <v>0</v>
      </c>
      <c r="BG39" s="350">
        <f>IF(BE39&lt;&gt;"",BG$35,0)</f>
        <v>0</v>
      </c>
      <c r="BJ39" s="350">
        <f>IF(BI39&lt;&gt;"",BJ$35,0)</f>
        <v>0</v>
      </c>
      <c r="BK39" s="350">
        <f>IF(BI39&lt;&gt;"",BK$35,0)</f>
        <v>0</v>
      </c>
      <c r="BL39" s="18" t="s">
        <v>154</v>
      </c>
      <c r="BM39" s="56" t="s">
        <v>181</v>
      </c>
      <c r="BN39" s="85">
        <v>6.0081018518518509E-5</v>
      </c>
      <c r="BO39" s="85">
        <v>6.0081018518518509E-5</v>
      </c>
      <c r="BP39" s="350">
        <f>IF(BO39&lt;&gt;"",BP$35,0)</f>
        <v>0</v>
      </c>
      <c r="BQ39" s="350">
        <f>IF(BO39&lt;&gt;"",BQ$35,0)</f>
        <v>0</v>
      </c>
      <c r="BT39" s="88">
        <v>2.9976851851851849E-4</v>
      </c>
      <c r="BW39" s="88">
        <v>2.9976851851851849E-4</v>
      </c>
      <c r="BX39" s="350">
        <f>IF(BW39&lt;&gt;"",BX$35,0)</f>
        <v>0</v>
      </c>
      <c r="BY39" s="350">
        <f>IF(BW39&lt;&gt;"",BY$35,0)</f>
        <v>6</v>
      </c>
      <c r="CB39" s="56">
        <v>2</v>
      </c>
      <c r="CC39" s="56">
        <v>1</v>
      </c>
      <c r="CD39" s="56">
        <v>1</v>
      </c>
      <c r="CE39" s="350">
        <f>IF(CD39&lt;&gt;"",CE$35,0)</f>
        <v>1</v>
      </c>
      <c r="CF39" s="350">
        <f>IF(CD39&lt;&gt;"",CF$35,0)</f>
        <v>9</v>
      </c>
      <c r="CH39" s="190">
        <v>2</v>
      </c>
      <c r="CI39" s="190">
        <v>4</v>
      </c>
      <c r="CJ39" s="267">
        <v>0.72</v>
      </c>
      <c r="CK39" s="267">
        <f>CH39+CI39</f>
        <v>6</v>
      </c>
      <c r="CL39" s="350">
        <f>IF(CK39&lt;&gt;"",CL$35,0)</f>
        <v>10</v>
      </c>
      <c r="CM39" s="350">
        <f>IF(CK39&lt;&gt;"",CM$35,0)</f>
        <v>25</v>
      </c>
      <c r="CN39" s="18" t="s">
        <v>33</v>
      </c>
      <c r="CO39" s="56" t="s">
        <v>448</v>
      </c>
      <c r="CP39" s="88">
        <v>5.8449074074074073E-5</v>
      </c>
      <c r="CQ39" s="88">
        <v>6.1805555555555548E-5</v>
      </c>
      <c r="CR39" s="350">
        <f>IF(CQ39&lt;&gt;"",CR$35,0)</f>
        <v>7</v>
      </c>
      <c r="CS39" s="350">
        <f>IF(CQ39&lt;&gt;"",CS$35,0)</f>
        <v>20</v>
      </c>
    </row>
    <row r="40" spans="1:97">
      <c r="A40" s="38" t="s">
        <v>113</v>
      </c>
      <c r="B40" s="340"/>
      <c r="C40" s="19" t="s">
        <v>37</v>
      </c>
      <c r="D40" s="226">
        <f>SUM(Z40,AF40,AV40,AZ40,BP40,CL40,CR40,AP40,BF40,BJ40,CE40,BX40)</f>
        <v>38</v>
      </c>
      <c r="E40" s="100">
        <f t="shared" si="4"/>
        <v>1</v>
      </c>
      <c r="F40" s="100">
        <f t="shared" si="5"/>
        <v>0</v>
      </c>
      <c r="G40" s="100">
        <f t="shared" si="6"/>
        <v>3</v>
      </c>
      <c r="H40" s="100">
        <f>SUM(COUNTIFS($X40:$EH40, {"#14","#15","#16"}))</f>
        <v>1</v>
      </c>
      <c r="X40" s="18" t="s">
        <v>34</v>
      </c>
      <c r="Y40" s="56">
        <v>307</v>
      </c>
      <c r="Z40" s="350">
        <f>INDEX(event_lookup!$F$2:$Y$9,MATCH(2016,event_lookup!$A$2:$A$9,0),MATCH(RIGHT(ML_2016!X40,3),event_lookup!$F$1:$Y$1,0))</f>
        <v>5</v>
      </c>
      <c r="AA40" s="350">
        <f>INDEX(event_lookup!$F$2:$Y$9,MATCH(2019,event_lookup!$A$2:$A$9,0),MATCH(RIGHT(ML_2016!X40,3),event_lookup!$F$1:$Y$1,0))</f>
        <v>15</v>
      </c>
      <c r="AB40" s="18" t="s">
        <v>104</v>
      </c>
      <c r="AC40" s="56" t="s">
        <v>178</v>
      </c>
      <c r="AD40" s="88">
        <v>2.7974537037037041E-4</v>
      </c>
      <c r="AE40" s="88">
        <v>2.7974537037037041E-4</v>
      </c>
      <c r="AF40" s="350">
        <f>INDEX(event_lookup!$F$2:$Y$9,MATCH(2016,event_lookup!$A$2:$A$9,0),MATCH(RIGHT(ML_2016!AB40,3),event_lookup!$F$1:$Y$1,0))</f>
        <v>0</v>
      </c>
      <c r="AG40" s="350">
        <f>INDEX(event_lookup!$F$2:$Y$9,MATCH(2019,event_lookup!$A$2:$A$9,0),MATCH(RIGHT(ML_2016!AB40,3),event_lookup!$F$1:$Y$1,0))</f>
        <v>5</v>
      </c>
      <c r="AH40" s="18" t="s">
        <v>37</v>
      </c>
      <c r="AI40" s="186" t="s">
        <v>482</v>
      </c>
      <c r="AJ40" s="186" t="s">
        <v>469</v>
      </c>
      <c r="AK40" s="256" t="s">
        <v>235</v>
      </c>
      <c r="AL40" s="256" t="s">
        <v>293</v>
      </c>
      <c r="AM40" s="186" t="s">
        <v>309</v>
      </c>
      <c r="AN40" s="56">
        <v>4</v>
      </c>
      <c r="AO40" s="186" t="s">
        <v>475</v>
      </c>
      <c r="AP40" s="350">
        <f>INDEX(event_lookup!$F$2:$Y$9,MATCH(2016,event_lookup!$A$2:$A$9,0),MATCH(RIGHT(ML_2016!AH40,3),event_lookup!$F$1:$Y$1,0))</f>
        <v>4</v>
      </c>
      <c r="AQ40" s="350">
        <f>INDEX(event_lookup!$F$2:$Y$9,MATCH(2019,event_lookup!$A$2:$A$9,0),MATCH(RIGHT(ML_2016!AH40,3),event_lookup!$F$1:$Y$1,0))</f>
        <v>12</v>
      </c>
      <c r="AR40" s="18" t="s">
        <v>101</v>
      </c>
      <c r="AS40" s="56" t="s">
        <v>187</v>
      </c>
      <c r="AT40" s="88">
        <v>6.766203703703704E-4</v>
      </c>
      <c r="AU40" s="88">
        <v>6.7418981481481486E-4</v>
      </c>
      <c r="AV40" s="350">
        <f>INDEX(event_lookup!$F$2:$Y$9,MATCH(2016,event_lookup!$A$2:$A$9,0),MATCH(RIGHT(ML_2016!AR40,3),event_lookup!$F$1:$Y$1,0))</f>
        <v>3</v>
      </c>
      <c r="AW40" s="350">
        <f>INDEX(event_lookup!$F$2:$Y$9,MATCH(2019,event_lookup!$A$2:$A$9,0),MATCH(RIGHT(ML_2016!AR40,3),event_lookup!$F$1:$Y$1,0))</f>
        <v>11</v>
      </c>
      <c r="AX40" s="18" t="s">
        <v>34</v>
      </c>
      <c r="AY40" s="56">
        <v>97.3</v>
      </c>
      <c r="AZ40" s="350">
        <f>INDEX(event_lookup!$F$2:$Y$9,MATCH(2016,event_lookup!$A$2:$A$9,0),MATCH(RIGHT(ML_2016!AX40,3),event_lookup!$F$1:$Y$1,0))</f>
        <v>5</v>
      </c>
      <c r="BA40" s="350">
        <f>INDEX(event_lookup!$F$2:$Y$9,MATCH(2019,event_lookup!$A$2:$A$9,0),MATCH(RIGHT(ML_2016!AX40,3),event_lookup!$F$1:$Y$1,0))</f>
        <v>15</v>
      </c>
      <c r="BB40" s="18" t="s">
        <v>107</v>
      </c>
      <c r="BC40" s="56" t="s">
        <v>177</v>
      </c>
      <c r="BD40" s="55">
        <v>9.4201388888888894E-4</v>
      </c>
      <c r="BE40" s="55">
        <v>9.4201388888888894E-4</v>
      </c>
      <c r="BF40" s="350">
        <f>INDEX(event_lookup!$F$2:$Y$9,MATCH(2016,event_lookup!$A$2:$A$9,0),MATCH(RIGHT(ML_2016!BB40,3),event_lookup!$F$1:$Y$1,0))</f>
        <v>0</v>
      </c>
      <c r="BG40" s="350">
        <f>INDEX(event_lookup!$F$2:$Y$9,MATCH(2019,event_lookup!$A$2:$A$9,0),MATCH(RIGHT(ML_2016!BB40,3),event_lookup!$F$1:$Y$1,0))</f>
        <v>6</v>
      </c>
      <c r="BH40" s="18" t="s">
        <v>34</v>
      </c>
      <c r="BI40" s="56">
        <v>52</v>
      </c>
      <c r="BJ40" s="350">
        <f>INDEX(event_lookup!$F$2:$Y$9,MATCH(2016,event_lookup!$A$2:$A$9,0),MATCH(RIGHT(ML_2016!BH40,3),event_lookup!$F$1:$Y$1,0))</f>
        <v>5</v>
      </c>
      <c r="BK40" s="350">
        <f>INDEX(event_lookup!$F$2:$Y$9,MATCH(2019,event_lookup!$A$2:$A$9,0),MATCH(RIGHT(ML_2016!BH40,3),event_lookup!$F$1:$Y$1,0))</f>
        <v>15</v>
      </c>
      <c r="BL40" s="18" t="s">
        <v>107</v>
      </c>
      <c r="BM40" s="56" t="s">
        <v>177</v>
      </c>
      <c r="BN40" s="85">
        <v>6.3946759259259265E-5</v>
      </c>
      <c r="BO40" s="85">
        <v>6.3946759259259265E-5</v>
      </c>
      <c r="BP40" s="350">
        <f>INDEX(event_lookup!$F$2:$Y$9,MATCH(2016,event_lookup!$A$2:$A$9,0),MATCH(RIGHT(ML_2016!BL40,3),event_lookup!$F$1:$Y$1,0))</f>
        <v>0</v>
      </c>
      <c r="BQ40" s="350">
        <f>INDEX(event_lookup!$F$2:$Y$9,MATCH(2019,event_lookup!$A$2:$A$9,0),MATCH(RIGHT(ML_2016!BL40,3),event_lookup!$F$1:$Y$1,0))</f>
        <v>6</v>
      </c>
      <c r="BR40" s="18" t="s">
        <v>154</v>
      </c>
      <c r="BS40" s="56" t="s">
        <v>509</v>
      </c>
      <c r="BT40" s="88">
        <v>3.1979166666666663E-4</v>
      </c>
      <c r="BW40" s="88">
        <v>3.1979166666666663E-4</v>
      </c>
      <c r="BX40" s="350">
        <f>INDEX(event_lookup!$F$2:$Y$9,MATCH(2016,event_lookup!$A$2:$A$9,0),MATCH(RIGHT(ML_2016!BR40,3),event_lookup!$F$1:$Y$1,0))</f>
        <v>0</v>
      </c>
      <c r="BY40" s="350">
        <f>INDEX(event_lookup!$F$2:$Y$9,MATCH(2019,event_lookup!$A$2:$A$9,0),MATCH(RIGHT(ML_2016!BR40,3),event_lookup!$F$1:$Y$1,0))</f>
        <v>0</v>
      </c>
      <c r="BZ40" s="18" t="s">
        <v>32</v>
      </c>
      <c r="CA40" s="56" t="s">
        <v>485</v>
      </c>
      <c r="CB40" s="56">
        <v>12</v>
      </c>
      <c r="CC40" s="56" t="s">
        <v>521</v>
      </c>
      <c r="CD40" s="56">
        <v>13</v>
      </c>
      <c r="CE40" s="350">
        <f>INDEX(event_lookup!$F$2:$Y$9,MATCH(2016,event_lookup!$A$2:$A$9,0),MATCH(RIGHT(ML_2016!BZ40,3),event_lookup!$F$1:$Y$1,0))</f>
        <v>10</v>
      </c>
      <c r="CF40" s="350">
        <f>INDEX(event_lookup!$F$2:$Y$9,MATCH(2019,event_lookup!$A$2:$A$9,0),MATCH(RIGHT(ML_2016!BZ40,3),event_lookup!$F$1:$Y$1,0))</f>
        <v>25</v>
      </c>
      <c r="CG40" s="18" t="s">
        <v>102</v>
      </c>
      <c r="CH40" s="190">
        <v>18</v>
      </c>
      <c r="CI40" s="190">
        <v>16</v>
      </c>
      <c r="CJ40" s="267">
        <v>0.7</v>
      </c>
      <c r="CK40" s="267">
        <f>CH40+CI40+CJ40</f>
        <v>34.700000000000003</v>
      </c>
      <c r="CL40" s="350">
        <f>INDEX(event_lookup!$F$2:$Y$9,MATCH(2016,event_lookup!$A$2:$A$9,0),MATCH(RIGHT(ML_2016!CG40,3),event_lookup!$F$1:$Y$1,0))</f>
        <v>2</v>
      </c>
      <c r="CM40" s="350">
        <f>INDEX(event_lookup!$F$2:$Y$9,MATCH(2019,event_lookup!$A$2:$A$9,0),MATCH(RIGHT(ML_2016!CG40,3),event_lookup!$F$1:$Y$1,0))</f>
        <v>10</v>
      </c>
      <c r="CN40" s="18" t="s">
        <v>37</v>
      </c>
      <c r="CO40" s="56" t="s">
        <v>449</v>
      </c>
      <c r="CP40" s="88">
        <v>5.983796296296296E-5</v>
      </c>
      <c r="CQ40" s="88">
        <v>6.689814814814815E-5</v>
      </c>
      <c r="CR40" s="350">
        <f>INDEX(event_lookup!$F$2:$Y$9,MATCH(2016,event_lookup!$A$2:$A$9,0),MATCH(RIGHT(ML_2016!CN40,3),event_lookup!$F$1:$Y$1,0))</f>
        <v>4</v>
      </c>
      <c r="CS40" s="350">
        <f>INDEX(event_lookup!$F$2:$Y$9,MATCH(2019,event_lookup!$A$2:$A$9,0),MATCH(RIGHT(ML_2016!CN40,3),event_lookup!$F$1:$Y$1,0))</f>
        <v>12</v>
      </c>
    </row>
    <row r="41" spans="1:97">
      <c r="A41" s="15" t="s">
        <v>136</v>
      </c>
      <c r="B41" s="336">
        <v>1</v>
      </c>
      <c r="D41">
        <f>SUM(AV41,AZ41,BF41,BJ41,BP41,CR41)</f>
        <v>5</v>
      </c>
      <c r="E41" s="100">
        <f t="shared" si="4"/>
        <v>0</v>
      </c>
      <c r="F41" s="100">
        <f t="shared" si="5"/>
        <v>0</v>
      </c>
      <c r="G41" s="100">
        <f t="shared" si="6"/>
        <v>1</v>
      </c>
      <c r="H41" s="100">
        <f>SUM(COUNTIFS($X41:$EH41, {"#14","#15","#16"}))</f>
        <v>0</v>
      </c>
      <c r="X41" s="18" t="s">
        <v>386</v>
      </c>
      <c r="Y41" s="56">
        <v>38</v>
      </c>
      <c r="Z41" s="350">
        <f>IF(Y41&lt;&gt;"",Z$40,0)</f>
        <v>5</v>
      </c>
      <c r="AA41" s="350">
        <f>IF(Y41&lt;&gt;"",AA$40,0)</f>
        <v>15</v>
      </c>
      <c r="AB41" s="181"/>
      <c r="AC41" s="56" t="s">
        <v>178</v>
      </c>
      <c r="AD41" s="88">
        <v>4.8611111111111115E-5</v>
      </c>
      <c r="AE41" s="88">
        <v>4.8611111111111115E-5</v>
      </c>
      <c r="AF41" s="350">
        <f>IF(AE41&lt;&gt;"",AF$40,0)</f>
        <v>0</v>
      </c>
      <c r="AG41" s="350">
        <f>IF(AE41&lt;&gt;"",AG$40,0)</f>
        <v>5</v>
      </c>
      <c r="AH41" s="18" t="s">
        <v>487</v>
      </c>
      <c r="AJ41" s="186" t="s">
        <v>469</v>
      </c>
      <c r="AK41" s="256" t="s">
        <v>235</v>
      </c>
      <c r="AL41" s="256" t="s">
        <v>293</v>
      </c>
      <c r="AM41" s="186" t="s">
        <v>309</v>
      </c>
      <c r="AN41" s="56">
        <v>4</v>
      </c>
      <c r="AO41" s="186" t="s">
        <v>475</v>
      </c>
      <c r="AP41" s="350">
        <f>IF(AO41&lt;&gt;"",AP$40,0)</f>
        <v>4</v>
      </c>
      <c r="AQ41" s="350">
        <f>IF(AO41&lt;&gt;"",AQ$40,0)</f>
        <v>12</v>
      </c>
      <c r="AV41" s="350">
        <f>IF(AU41&lt;&gt;"",AV$40,0)</f>
        <v>0</v>
      </c>
      <c r="AW41" s="350">
        <f>IF(AU41&lt;&gt;"",AW$40,0)</f>
        <v>0</v>
      </c>
      <c r="AX41" s="18" t="s">
        <v>34</v>
      </c>
      <c r="AY41" s="56">
        <v>97.3</v>
      </c>
      <c r="AZ41" s="350">
        <f>IF(AY41&lt;&gt;"",AZ$40,0)</f>
        <v>5</v>
      </c>
      <c r="BA41" s="350">
        <f>IF(AY41&lt;&gt;"",BA$40,0)</f>
        <v>15</v>
      </c>
      <c r="BF41" s="350">
        <f>IF(BE41&lt;&gt;"",BF$40,0)</f>
        <v>0</v>
      </c>
      <c r="BG41" s="350">
        <f>IF(BE41&lt;&gt;"",BG$40,0)</f>
        <v>0</v>
      </c>
      <c r="BJ41" s="350">
        <f>IF(BI41&lt;&gt;"",BJ$40,0)</f>
        <v>0</v>
      </c>
      <c r="BK41" s="350">
        <f>IF(BI41&lt;&gt;"",BK$40,0)</f>
        <v>0</v>
      </c>
      <c r="BP41" s="350">
        <f>IF(BO41&lt;&gt;"",BP$40,0)</f>
        <v>0</v>
      </c>
      <c r="BQ41" s="350">
        <f>IF(BO41&lt;&gt;"",BQ$40,0)</f>
        <v>0</v>
      </c>
      <c r="BT41" s="88">
        <v>3.1979166666666663E-4</v>
      </c>
      <c r="BW41" s="88">
        <v>3.1979166666666663E-4</v>
      </c>
      <c r="BX41" s="350">
        <f>IF(BW41&lt;&gt;"",BX$40,0)</f>
        <v>0</v>
      </c>
      <c r="BY41" s="350">
        <f>IF(BW41&lt;&gt;"",BY$40,0)</f>
        <v>0</v>
      </c>
      <c r="CB41" s="56">
        <v>1</v>
      </c>
      <c r="CC41" s="56" t="s">
        <v>514</v>
      </c>
      <c r="CD41" s="56">
        <v>1</v>
      </c>
      <c r="CE41" s="350">
        <f>IF(CD41&lt;&gt;"",CE$40,0)</f>
        <v>10</v>
      </c>
      <c r="CF41" s="350">
        <f>IF(CD41&lt;&gt;"",CF$40,0)</f>
        <v>25</v>
      </c>
      <c r="CH41" s="190">
        <v>3</v>
      </c>
      <c r="CI41" s="190">
        <v>2</v>
      </c>
      <c r="CJ41" s="267">
        <v>0.7</v>
      </c>
      <c r="CK41" s="267">
        <f>CH41+CI41</f>
        <v>5</v>
      </c>
      <c r="CL41" s="350">
        <f>IF(CK41&lt;&gt;"",CL$40,0)</f>
        <v>2</v>
      </c>
      <c r="CM41" s="350">
        <f>IF(CK41&lt;&gt;"",CM$40,0)</f>
        <v>10</v>
      </c>
      <c r="CO41" s="56"/>
      <c r="CQ41" s="88"/>
      <c r="CR41" s="350">
        <f>IF(CQ41&lt;&gt;"",CR$40,0)</f>
        <v>0</v>
      </c>
      <c r="CS41" s="350">
        <f>IF(CQ41&lt;&gt;"",CS$40,0)</f>
        <v>0</v>
      </c>
    </row>
    <row r="42" spans="1:97">
      <c r="A42" s="15" t="s">
        <v>137</v>
      </c>
      <c r="B42" s="336">
        <v>2</v>
      </c>
      <c r="D42">
        <f>SUM(AV42,AZ42,BF42,BJ42,BP42,CR42)</f>
        <v>4</v>
      </c>
      <c r="E42" s="100">
        <f t="shared" si="4"/>
        <v>0</v>
      </c>
      <c r="F42" s="100">
        <f t="shared" si="5"/>
        <v>0</v>
      </c>
      <c r="G42" s="100">
        <f t="shared" si="6"/>
        <v>0</v>
      </c>
      <c r="H42" s="100">
        <f>SUM(COUNTIFS($X42:$EH42, {"#14","#15","#16"}))</f>
        <v>0</v>
      </c>
      <c r="X42" s="18" t="s">
        <v>386</v>
      </c>
      <c r="Y42" s="56">
        <v>29</v>
      </c>
      <c r="Z42" s="350">
        <f>IF(Y42&lt;&gt;"",Z$40,0)</f>
        <v>5</v>
      </c>
      <c r="AA42" s="350">
        <f>IF(Y42&lt;&gt;"",AA$40,0)</f>
        <v>15</v>
      </c>
      <c r="AB42" s="181"/>
      <c r="AC42" s="56" t="s">
        <v>178</v>
      </c>
      <c r="AD42" s="88">
        <v>8.6689814814814819E-5</v>
      </c>
      <c r="AE42" s="88">
        <v>8.6689814814814819E-5</v>
      </c>
      <c r="AF42" s="350">
        <f>IF(AE42&lt;&gt;"",AF$40,0)</f>
        <v>0</v>
      </c>
      <c r="AG42" s="350">
        <f>IF(AE42&lt;&gt;"",AG$40,0)</f>
        <v>5</v>
      </c>
      <c r="AH42" s="18" t="s">
        <v>487</v>
      </c>
      <c r="AJ42" s="186" t="s">
        <v>469</v>
      </c>
      <c r="AK42" s="256" t="s">
        <v>235</v>
      </c>
      <c r="AL42" s="256" t="s">
        <v>293</v>
      </c>
      <c r="AM42" s="186" t="s">
        <v>309</v>
      </c>
      <c r="AN42" s="56">
        <v>4</v>
      </c>
      <c r="AO42" s="186" t="s">
        <v>475</v>
      </c>
      <c r="AP42" s="350">
        <f>IF(AO42&lt;&gt;"",AP$40,0)</f>
        <v>4</v>
      </c>
      <c r="AQ42" s="350">
        <f>IF(AO42&lt;&gt;"",AQ$40,0)</f>
        <v>12</v>
      </c>
      <c r="AV42" s="350">
        <f>IF(AU42&lt;&gt;"",AV$40,0)</f>
        <v>0</v>
      </c>
      <c r="AW42" s="350">
        <f>IF(AU42&lt;&gt;"",AW$40,0)</f>
        <v>0</v>
      </c>
      <c r="AZ42" s="350">
        <f>IF(AY42&lt;&gt;"",AZ$40,0)</f>
        <v>0</v>
      </c>
      <c r="BA42" s="350">
        <f>IF(AY42&lt;&gt;"",BA$40,0)</f>
        <v>0</v>
      </c>
      <c r="BF42" s="350">
        <f>IF(BE42&lt;&gt;"",BF$40,0)</f>
        <v>0</v>
      </c>
      <c r="BG42" s="350">
        <f>IF(BE42&lt;&gt;"",BG$40,0)</f>
        <v>0</v>
      </c>
      <c r="BJ42" s="350">
        <f>IF(BI42&lt;&gt;"",BJ$40,0)</f>
        <v>0</v>
      </c>
      <c r="BK42" s="350">
        <f>IF(BI42&lt;&gt;"",BK$40,0)</f>
        <v>0</v>
      </c>
      <c r="BL42" s="18" t="s">
        <v>107</v>
      </c>
      <c r="BM42" s="56" t="s">
        <v>177</v>
      </c>
      <c r="BN42" s="85">
        <v>6.3946759259259265E-5</v>
      </c>
      <c r="BO42" s="85">
        <v>6.3946759259259265E-5</v>
      </c>
      <c r="BP42" s="350">
        <f>IF(BO42&lt;&gt;"",BP$40,0)</f>
        <v>0</v>
      </c>
      <c r="BQ42" s="350">
        <f>IF(BO42&lt;&gt;"",BQ$40,0)</f>
        <v>6</v>
      </c>
      <c r="BT42" s="88">
        <v>3.1979166666666663E-4</v>
      </c>
      <c r="BW42" s="88">
        <v>3.1979166666666663E-4</v>
      </c>
      <c r="BX42" s="350">
        <f>IF(BW42&lt;&gt;"",BX$40,0)</f>
        <v>0</v>
      </c>
      <c r="BY42" s="350">
        <f>IF(BW42&lt;&gt;"",BY$40,0)</f>
        <v>0</v>
      </c>
      <c r="CB42" s="56">
        <v>3</v>
      </c>
      <c r="CC42" s="56" t="s">
        <v>524</v>
      </c>
      <c r="CD42" s="56">
        <v>10</v>
      </c>
      <c r="CE42" s="350">
        <f>IF(CD42&lt;&gt;"",CE$40,0)</f>
        <v>10</v>
      </c>
      <c r="CF42" s="350">
        <f>IF(CD42&lt;&gt;"",CF$40,0)</f>
        <v>25</v>
      </c>
      <c r="CH42" s="190">
        <v>5</v>
      </c>
      <c r="CI42" s="190">
        <v>3</v>
      </c>
      <c r="CJ42" s="267">
        <v>0.7</v>
      </c>
      <c r="CK42" s="267">
        <f>CH42+CI42</f>
        <v>8</v>
      </c>
      <c r="CL42" s="350">
        <f>IF(CK42&lt;&gt;"",CL$40,0)</f>
        <v>2</v>
      </c>
      <c r="CM42" s="350">
        <f>IF(CK42&lt;&gt;"",CM$40,0)</f>
        <v>10</v>
      </c>
      <c r="CN42" s="18" t="s">
        <v>37</v>
      </c>
      <c r="CO42" s="56" t="s">
        <v>449</v>
      </c>
      <c r="CP42" s="88">
        <v>5.983796296296296E-5</v>
      </c>
      <c r="CQ42" s="88">
        <v>6.689814814814815E-5</v>
      </c>
      <c r="CR42" s="350">
        <f>IF(CQ42&lt;&gt;"",CR$40,0)</f>
        <v>4</v>
      </c>
      <c r="CS42" s="350">
        <f>IF(CQ42&lt;&gt;"",CS$40,0)</f>
        <v>12</v>
      </c>
    </row>
    <row r="43" spans="1:97">
      <c r="A43" s="15" t="s">
        <v>139</v>
      </c>
      <c r="B43" s="336">
        <v>3</v>
      </c>
      <c r="D43">
        <f>SUM(AV43,AZ43,BF43,BJ43,BP43,CR43)</f>
        <v>0</v>
      </c>
      <c r="E43" s="100">
        <f t="shared" si="4"/>
        <v>0</v>
      </c>
      <c r="F43" s="100">
        <f t="shared" si="5"/>
        <v>0</v>
      </c>
      <c r="G43" s="100">
        <f t="shared" si="6"/>
        <v>0</v>
      </c>
      <c r="H43" s="100">
        <f>SUM(COUNTIFS($X43:$EH43, {"#14","#15","#16"}))</f>
        <v>0</v>
      </c>
      <c r="X43" s="18" t="s">
        <v>502</v>
      </c>
      <c r="Y43" s="56">
        <v>136</v>
      </c>
      <c r="Z43" s="350">
        <f>IF(Y43&lt;&gt;"",Z$40,0)</f>
        <v>5</v>
      </c>
      <c r="AA43" s="350">
        <f>IF(Y43&lt;&gt;"",AA$40,0)</f>
        <v>15</v>
      </c>
      <c r="AB43" s="181"/>
      <c r="AC43" s="56" t="s">
        <v>178</v>
      </c>
      <c r="AD43" s="88">
        <v>8.1712962962962956E-5</v>
      </c>
      <c r="AE43" s="88">
        <v>8.1712962962962956E-5</v>
      </c>
      <c r="AF43" s="350">
        <f>IF(AE43&lt;&gt;"",AF$40,0)</f>
        <v>0</v>
      </c>
      <c r="AG43" s="350">
        <f>IF(AE43&lt;&gt;"",AG$40,0)</f>
        <v>5</v>
      </c>
      <c r="AH43" s="18" t="s">
        <v>487</v>
      </c>
      <c r="AJ43" s="186" t="s">
        <v>469</v>
      </c>
      <c r="AK43" s="256" t="s">
        <v>235</v>
      </c>
      <c r="AL43" s="256" t="s">
        <v>293</v>
      </c>
      <c r="AM43" s="186" t="s">
        <v>309</v>
      </c>
      <c r="AN43" s="56">
        <v>4</v>
      </c>
      <c r="AO43" s="186" t="s">
        <v>475</v>
      </c>
      <c r="AP43" s="350">
        <f>IF(AO43&lt;&gt;"",AP$40,0)</f>
        <v>4</v>
      </c>
      <c r="AQ43" s="350">
        <f>IF(AO43&lt;&gt;"",AQ$40,0)</f>
        <v>12</v>
      </c>
      <c r="AV43" s="350">
        <f>IF(AU43&lt;&gt;"",AV$40,0)</f>
        <v>0</v>
      </c>
      <c r="AW43" s="350">
        <f>IF(AU43&lt;&gt;"",AW$40,0)</f>
        <v>0</v>
      </c>
      <c r="AZ43" s="350">
        <f>IF(AY43&lt;&gt;"",AZ$40,0)</f>
        <v>0</v>
      </c>
      <c r="BA43" s="350">
        <f>IF(AY43&lt;&gt;"",BA$40,0)</f>
        <v>0</v>
      </c>
      <c r="BB43" s="18" t="s">
        <v>107</v>
      </c>
      <c r="BC43" s="56" t="s">
        <v>177</v>
      </c>
      <c r="BD43" s="55">
        <v>9.4201388888888894E-4</v>
      </c>
      <c r="BE43" s="55">
        <v>9.4201388888888894E-4</v>
      </c>
      <c r="BF43" s="350">
        <f>IF(BE43&lt;&gt;"",BF$40,0)</f>
        <v>0</v>
      </c>
      <c r="BG43" s="350">
        <f>IF(BE43&lt;&gt;"",BG$40,0)</f>
        <v>6</v>
      </c>
      <c r="BJ43" s="350">
        <f>IF(BI43&lt;&gt;"",BJ$40,0)</f>
        <v>0</v>
      </c>
      <c r="BK43" s="350">
        <f>IF(BI43&lt;&gt;"",BK$40,0)</f>
        <v>0</v>
      </c>
      <c r="BP43" s="350">
        <f>IF(BO43&lt;&gt;"",BP$40,0)</f>
        <v>0</v>
      </c>
      <c r="BQ43" s="350">
        <f>IF(BO43&lt;&gt;"",BQ$40,0)</f>
        <v>0</v>
      </c>
      <c r="BT43" s="88">
        <v>3.1979166666666663E-4</v>
      </c>
      <c r="BW43" s="88">
        <v>3.1979166666666663E-4</v>
      </c>
      <c r="BX43" s="350">
        <f>IF(BW43&lt;&gt;"",BX$40,0)</f>
        <v>0</v>
      </c>
      <c r="BY43" s="350">
        <f>IF(BW43&lt;&gt;"",BY$40,0)</f>
        <v>0</v>
      </c>
      <c r="CB43" s="56">
        <v>2</v>
      </c>
      <c r="CC43" s="56" t="s">
        <v>738</v>
      </c>
      <c r="CD43" s="56">
        <v>1</v>
      </c>
      <c r="CE43" s="350">
        <f>IF(CD43&lt;&gt;"",CE$40,0)</f>
        <v>10</v>
      </c>
      <c r="CF43" s="350">
        <f>IF(CD43&lt;&gt;"",CF$40,0)</f>
        <v>25</v>
      </c>
      <c r="CH43" s="190">
        <v>6</v>
      </c>
      <c r="CI43" s="190">
        <v>6</v>
      </c>
      <c r="CJ43" s="267">
        <v>0.7</v>
      </c>
      <c r="CK43" s="267">
        <f>CH43+CI43</f>
        <v>12</v>
      </c>
      <c r="CL43" s="350">
        <f>IF(CK43&lt;&gt;"",CL$40,0)</f>
        <v>2</v>
      </c>
      <c r="CM43" s="350">
        <f>IF(CK43&lt;&gt;"",CM$40,0)</f>
        <v>10</v>
      </c>
      <c r="CO43" s="56"/>
      <c r="CQ43" s="88"/>
      <c r="CR43" s="350">
        <f>IF(CQ43&lt;&gt;"",CR$40,0)</f>
        <v>0</v>
      </c>
      <c r="CS43" s="350">
        <f>IF(CQ43&lt;&gt;"",CS$40,0)</f>
        <v>0</v>
      </c>
    </row>
    <row r="44" spans="1:97">
      <c r="A44" s="15" t="s">
        <v>138</v>
      </c>
      <c r="B44" s="336">
        <v>4</v>
      </c>
      <c r="D44">
        <f>SUM(AV44,AZ44,BF44,BJ44,BP44,CR44)</f>
        <v>8</v>
      </c>
      <c r="E44" s="100">
        <f t="shared" si="4"/>
        <v>0</v>
      </c>
      <c r="F44" s="100">
        <f t="shared" si="5"/>
        <v>0</v>
      </c>
      <c r="G44" s="100">
        <f t="shared" si="6"/>
        <v>1</v>
      </c>
      <c r="H44" s="100">
        <f>SUM(COUNTIFS($X44:$EH44, {"#14","#15","#16"}))</f>
        <v>0</v>
      </c>
      <c r="X44" s="18" t="s">
        <v>502</v>
      </c>
      <c r="Y44" s="56">
        <v>104</v>
      </c>
      <c r="Z44" s="350">
        <f>IF(Y44&lt;&gt;"",Z$40,0)</f>
        <v>5</v>
      </c>
      <c r="AA44" s="350">
        <f>IF(Y44&lt;&gt;"",AA$40,0)</f>
        <v>15</v>
      </c>
      <c r="AC44" s="56" t="s">
        <v>178</v>
      </c>
      <c r="AD44" s="88">
        <v>6.2731481481481536E-5</v>
      </c>
      <c r="AE44" s="88">
        <v>6.2731481481481536E-5</v>
      </c>
      <c r="AF44" s="350">
        <f>IF(AE44&lt;&gt;"",AF$40,0)</f>
        <v>0</v>
      </c>
      <c r="AG44" s="350">
        <f>IF(AE44&lt;&gt;"",AG$40,0)</f>
        <v>5</v>
      </c>
      <c r="AH44" s="18" t="s">
        <v>487</v>
      </c>
      <c r="AJ44" s="186" t="s">
        <v>469</v>
      </c>
      <c r="AK44" s="256" t="s">
        <v>235</v>
      </c>
      <c r="AL44" s="256" t="s">
        <v>293</v>
      </c>
      <c r="AM44" s="186" t="s">
        <v>309</v>
      </c>
      <c r="AN44" s="56">
        <v>4</v>
      </c>
      <c r="AO44" s="186" t="s">
        <v>475</v>
      </c>
      <c r="AP44" s="350">
        <f>IF(AO44&lt;&gt;"",AP$40,0)</f>
        <v>4</v>
      </c>
      <c r="AQ44" s="350">
        <f>IF(AO44&lt;&gt;"",AQ$40,0)</f>
        <v>12</v>
      </c>
      <c r="AR44" s="18" t="s">
        <v>101</v>
      </c>
      <c r="AS44" s="56" t="s">
        <v>187</v>
      </c>
      <c r="AT44" s="88">
        <v>6.766203703703704E-4</v>
      </c>
      <c r="AU44" s="88">
        <v>6.7418981481481486E-4</v>
      </c>
      <c r="AV44" s="350">
        <f>IF(AU44&lt;&gt;"",AV$40,0)</f>
        <v>3</v>
      </c>
      <c r="AW44" s="350">
        <f>IF(AU44&lt;&gt;"",AW$40,0)</f>
        <v>11</v>
      </c>
      <c r="AZ44" s="350">
        <f>IF(AY44&lt;&gt;"",AZ$40,0)</f>
        <v>0</v>
      </c>
      <c r="BA44" s="350">
        <f>IF(AY44&lt;&gt;"",BA$40,0)</f>
        <v>0</v>
      </c>
      <c r="BF44" s="350">
        <f>IF(BE44&lt;&gt;"",BF$40,0)</f>
        <v>0</v>
      </c>
      <c r="BG44" s="350">
        <f>IF(BE44&lt;&gt;"",BG$40,0)</f>
        <v>0</v>
      </c>
      <c r="BH44" s="18" t="s">
        <v>34</v>
      </c>
      <c r="BI44" s="56">
        <v>52</v>
      </c>
      <c r="BJ44" s="350">
        <f>IF(BI44&lt;&gt;"",BJ$40,0)</f>
        <v>5</v>
      </c>
      <c r="BK44" s="350">
        <f>IF(BI44&lt;&gt;"",BK$40,0)</f>
        <v>15</v>
      </c>
      <c r="BP44" s="350">
        <f>IF(BO44&lt;&gt;"",BP$40,0)</f>
        <v>0</v>
      </c>
      <c r="BQ44" s="350">
        <f>IF(BO44&lt;&gt;"",BQ$40,0)</f>
        <v>0</v>
      </c>
      <c r="BT44" s="88">
        <v>3.1979166666666663E-4</v>
      </c>
      <c r="BW44" s="88">
        <v>3.1979166666666663E-4</v>
      </c>
      <c r="BX44" s="350">
        <f>IF(BW44&lt;&gt;"",BX$40,0)</f>
        <v>0</v>
      </c>
      <c r="BY44" s="350">
        <f>IF(BW44&lt;&gt;"",BY$40,0)</f>
        <v>0</v>
      </c>
      <c r="CB44" s="56">
        <v>6</v>
      </c>
      <c r="CC44" s="56" t="s">
        <v>736</v>
      </c>
      <c r="CD44" s="56">
        <v>1</v>
      </c>
      <c r="CE44" s="350">
        <f>IF(CD44&lt;&gt;"",CE$40,0)</f>
        <v>10</v>
      </c>
      <c r="CF44" s="350">
        <f>IF(CD44&lt;&gt;"",CF$40,0)</f>
        <v>25</v>
      </c>
      <c r="CH44" s="190">
        <v>4</v>
      </c>
      <c r="CI44" s="190">
        <v>5</v>
      </c>
      <c r="CJ44" s="267">
        <v>0.7</v>
      </c>
      <c r="CK44" s="267">
        <f>CH44+CI44</f>
        <v>9</v>
      </c>
      <c r="CL44" s="350">
        <f>IF(CK44&lt;&gt;"",CL$40,0)</f>
        <v>2</v>
      </c>
      <c r="CM44" s="350">
        <f>IF(CK44&lt;&gt;"",CM$40,0)</f>
        <v>10</v>
      </c>
      <c r="CO44" s="56"/>
      <c r="CQ44" s="88"/>
      <c r="CR44" s="350">
        <f>IF(CQ44&lt;&gt;"",CR$40,0)</f>
        <v>0</v>
      </c>
      <c r="CS44" s="350">
        <f>IF(CQ44&lt;&gt;"",CS$40,0)</f>
        <v>0</v>
      </c>
    </row>
    <row r="45" spans="1:97">
      <c r="A45" s="26" t="s">
        <v>21</v>
      </c>
      <c r="B45" s="41"/>
      <c r="C45" s="19" t="s">
        <v>107</v>
      </c>
      <c r="D45" s="226">
        <f>SUM(Z45,AF45,AV45,AZ45,BP45,CL45,CR45,AP45,BF45,BJ45,CE45,BX45)</f>
        <v>19</v>
      </c>
      <c r="E45" s="100">
        <f t="shared" si="4"/>
        <v>1</v>
      </c>
      <c r="F45" s="100">
        <f t="shared" si="5"/>
        <v>1</v>
      </c>
      <c r="G45" s="100">
        <f t="shared" si="6"/>
        <v>0</v>
      </c>
      <c r="H45" s="100">
        <f>SUM(COUNTIFS($X45:$EH45, {"#14","#15","#16"}))</f>
        <v>4</v>
      </c>
      <c r="X45" s="18" t="s">
        <v>103</v>
      </c>
      <c r="Y45" s="56">
        <v>261</v>
      </c>
      <c r="Z45" s="350">
        <f>INDEX(event_lookup!$F$2:$Y$9,MATCH(2016,event_lookup!$A$2:$A$9,0),MATCH(RIGHT(ML_2016!X45,3),event_lookup!$F$1:$Y$1,0))</f>
        <v>1</v>
      </c>
      <c r="AA45" s="350">
        <f>INDEX(event_lookup!$F$2:$Y$9,MATCH(2019,event_lookup!$A$2:$A$9,0),MATCH(RIGHT(ML_2016!X45,3),event_lookup!$F$1:$Y$1,0))</f>
        <v>9</v>
      </c>
      <c r="AB45" s="18" t="s">
        <v>105</v>
      </c>
      <c r="AC45" s="56" t="s">
        <v>177</v>
      </c>
      <c r="AD45" s="88">
        <v>2.7766203703703704E-4</v>
      </c>
      <c r="AE45" s="88">
        <v>2.7766203703703704E-4</v>
      </c>
      <c r="AF45" s="350">
        <f>INDEX(event_lookup!$F$2:$Y$9,MATCH(2016,event_lookup!$A$2:$A$9,0),MATCH(RIGHT(ML_2016!AB45,3),event_lookup!$F$1:$Y$1,0))</f>
        <v>0</v>
      </c>
      <c r="AG45" s="350">
        <f>INDEX(event_lookup!$F$2:$Y$9,MATCH(2019,event_lookup!$A$2:$A$9,0),MATCH(RIGHT(ML_2016!AB45,3),event_lookup!$F$1:$Y$1,0))</f>
        <v>7</v>
      </c>
      <c r="AH45" s="18" t="s">
        <v>120</v>
      </c>
      <c r="AI45" s="56" t="s">
        <v>301</v>
      </c>
      <c r="AJ45" s="186" t="s">
        <v>298</v>
      </c>
      <c r="AK45" s="258" t="s">
        <v>298</v>
      </c>
      <c r="AL45" s="258" t="s">
        <v>235</v>
      </c>
      <c r="AM45" s="186" t="s">
        <v>310</v>
      </c>
      <c r="AN45" s="56">
        <v>1</v>
      </c>
      <c r="AO45" s="186" t="s">
        <v>529</v>
      </c>
      <c r="AP45" s="350">
        <f>INDEX(event_lookup!$F$2:$Y$9,MATCH(2016,event_lookup!$A$2:$A$9,0),MATCH(RIGHT(ML_2016!AH45,3),event_lookup!$F$1:$Y$1,0))</f>
        <v>0</v>
      </c>
      <c r="AQ45" s="350">
        <f>INDEX(event_lookup!$F$2:$Y$9,MATCH(2019,event_lookup!$A$2:$A$9,0),MATCH(RIGHT(ML_2016!AH45,3),event_lookup!$F$1:$Y$1,0))</f>
        <v>2</v>
      </c>
      <c r="AR45" s="18" t="s">
        <v>120</v>
      </c>
      <c r="AS45" s="56" t="s">
        <v>177</v>
      </c>
      <c r="AT45" s="88">
        <v>6.8449074074074072E-4</v>
      </c>
      <c r="AU45" s="88">
        <v>6.8449074074074072E-4</v>
      </c>
      <c r="AV45" s="350">
        <f>INDEX(event_lookup!$F$2:$Y$9,MATCH(2016,event_lookup!$A$2:$A$9,0),MATCH(RIGHT(ML_2016!AR45,3),event_lookup!$F$1:$Y$1,0))</f>
        <v>0</v>
      </c>
      <c r="AW45" s="350">
        <f>INDEX(event_lookup!$F$2:$Y$9,MATCH(2019,event_lookup!$A$2:$A$9,0),MATCH(RIGHT(ML_2016!AR45,3),event_lookup!$F$1:$Y$1,0))</f>
        <v>2</v>
      </c>
      <c r="AX45" s="18" t="s">
        <v>148</v>
      </c>
      <c r="AY45" s="56">
        <v>78.2</v>
      </c>
      <c r="AZ45" s="350">
        <f>INDEX(event_lookup!$F$2:$Y$9,MATCH(2016,event_lookup!$A$2:$A$9,0),MATCH(RIGHT(ML_2016!AX45,3),event_lookup!$F$1:$Y$1,0))</f>
        <v>0</v>
      </c>
      <c r="BA45" s="350">
        <f>INDEX(event_lookup!$F$2:$Y$9,MATCH(2019,event_lookup!$A$2:$A$9,0),MATCH(RIGHT(ML_2016!AX45,3),event_lookup!$F$1:$Y$1,0))</f>
        <v>3</v>
      </c>
      <c r="BB45" s="18" t="s">
        <v>120</v>
      </c>
      <c r="BC45" s="56" t="s">
        <v>178</v>
      </c>
      <c r="BD45" s="55" t="s">
        <v>466</v>
      </c>
      <c r="BE45" s="55" t="s">
        <v>466</v>
      </c>
      <c r="BF45" s="350">
        <f>INDEX(event_lookup!$F$2:$Y$9,MATCH(2016,event_lookup!$A$2:$A$9,0),MATCH(RIGHT(ML_2016!BB45,3),event_lookup!$F$1:$Y$1,0))</f>
        <v>0</v>
      </c>
      <c r="BG45" s="350">
        <f>INDEX(event_lookup!$F$2:$Y$9,MATCH(2019,event_lookup!$A$2:$A$9,0),MATCH(RIGHT(ML_2016!BB45,3),event_lookup!$F$1:$Y$1,0))</f>
        <v>2</v>
      </c>
      <c r="BH45" s="18" t="s">
        <v>154</v>
      </c>
      <c r="BI45" s="56" t="s">
        <v>164</v>
      </c>
      <c r="BJ45" s="350">
        <f>INDEX(event_lookup!$F$2:$Y$9,MATCH(2016,event_lookup!$A$2:$A$9,0),MATCH(RIGHT(ML_2016!BH45,3),event_lookup!$F$1:$Y$1,0))</f>
        <v>0</v>
      </c>
      <c r="BK45" s="350">
        <f>INDEX(event_lookup!$F$2:$Y$9,MATCH(2019,event_lookup!$A$2:$A$9,0),MATCH(RIGHT(ML_2016!BH45,3),event_lookup!$F$1:$Y$1,0))</f>
        <v>0</v>
      </c>
      <c r="BL45" s="18" t="s">
        <v>105</v>
      </c>
      <c r="BM45" s="56" t="s">
        <v>177</v>
      </c>
      <c r="BN45" s="85">
        <v>6.2453703703703713E-5</v>
      </c>
      <c r="BO45" s="85">
        <v>6.2453703703703713E-5</v>
      </c>
      <c r="BP45" s="350">
        <f>INDEX(event_lookup!$F$2:$Y$9,MATCH(2016,event_lookup!$A$2:$A$9,0),MATCH(RIGHT(ML_2016!BL45,3),event_lookup!$F$1:$Y$1,0))</f>
        <v>0</v>
      </c>
      <c r="BQ45" s="350">
        <f>INDEX(event_lookup!$F$2:$Y$9,MATCH(2019,event_lookup!$A$2:$A$9,0),MATCH(RIGHT(ML_2016!BL45,3),event_lookup!$F$1:$Y$1,0))</f>
        <v>7</v>
      </c>
      <c r="BR45" s="18" t="s">
        <v>32</v>
      </c>
      <c r="BS45" s="56" t="s">
        <v>510</v>
      </c>
      <c r="BT45" s="88">
        <v>2.950231481481481E-4</v>
      </c>
      <c r="BU45" s="88">
        <v>2.9826388888888887E-4</v>
      </c>
      <c r="BV45" s="88">
        <v>3.0289351851851853E-4</v>
      </c>
      <c r="BW45" s="88">
        <v>3.0231481481481483E-4</v>
      </c>
      <c r="BX45" s="350">
        <f>INDEX(event_lookup!$F$2:$Y$9,MATCH(2016,event_lookup!$A$2:$A$9,0),MATCH(RIGHT(ML_2016!BR45,3),event_lookup!$F$1:$Y$1,0))</f>
        <v>10</v>
      </c>
      <c r="BY45" s="350">
        <f>INDEX(event_lookup!$F$2:$Y$9,MATCH(2019,event_lookup!$A$2:$A$9,0),MATCH(RIGHT(ML_2016!BR45,3),event_lookup!$F$1:$Y$1,0))</f>
        <v>25</v>
      </c>
      <c r="BZ45" s="18" t="s">
        <v>130</v>
      </c>
      <c r="CA45" s="56" t="s">
        <v>302</v>
      </c>
      <c r="CB45" s="56">
        <v>8</v>
      </c>
      <c r="CD45" s="56">
        <v>8</v>
      </c>
      <c r="CE45" s="350">
        <f>INDEX(event_lookup!$F$2:$Y$9,MATCH(2016,event_lookup!$A$2:$A$9,0),MATCH(RIGHT(ML_2016!BZ45,3),event_lookup!$F$1:$Y$1,0))</f>
        <v>0</v>
      </c>
      <c r="CF45" s="350">
        <f>INDEX(event_lookup!$F$2:$Y$9,MATCH(2019,event_lookup!$A$2:$A$9,0),MATCH(RIGHT(ML_2016!BZ45,3),event_lookup!$F$1:$Y$1,0))</f>
        <v>4</v>
      </c>
      <c r="CG45" s="18" t="s">
        <v>33</v>
      </c>
      <c r="CH45" s="190">
        <v>18</v>
      </c>
      <c r="CI45" s="190">
        <v>19</v>
      </c>
      <c r="CJ45" s="267">
        <v>0.56000000000000005</v>
      </c>
      <c r="CK45" s="267">
        <f>CH45+CI45+CJ45</f>
        <v>37.56</v>
      </c>
      <c r="CL45" s="350">
        <f>INDEX(event_lookup!$F$2:$Y$9,MATCH(2016,event_lookup!$A$2:$A$9,0),MATCH(RIGHT(ML_2016!CG45,3),event_lookup!$F$1:$Y$1,0))</f>
        <v>7</v>
      </c>
      <c r="CM45" s="350">
        <f>INDEX(event_lookup!$F$2:$Y$9,MATCH(2019,event_lookup!$A$2:$A$9,0),MATCH(RIGHT(ML_2016!CG45,3),event_lookup!$F$1:$Y$1,0))</f>
        <v>20</v>
      </c>
      <c r="CN45" s="18" t="s">
        <v>135</v>
      </c>
      <c r="CO45" s="56" t="s">
        <v>450</v>
      </c>
      <c r="CP45" s="88">
        <v>6.4351851851851856E-5</v>
      </c>
      <c r="CQ45" s="88">
        <v>6.6087962962962956E-5</v>
      </c>
      <c r="CR45" s="350">
        <f>INDEX(event_lookup!$F$2:$Y$9,MATCH(2016,event_lookup!$A$2:$A$9,0),MATCH(RIGHT(ML_2016!CN45,3),event_lookup!$F$1:$Y$1,0))</f>
        <v>1</v>
      </c>
      <c r="CS45" s="350">
        <f>INDEX(event_lookup!$F$2:$Y$9,MATCH(2019,event_lookup!$A$2:$A$9,0),MATCH(RIGHT(ML_2016!CN45,3),event_lookup!$F$1:$Y$1,0))</f>
        <v>8</v>
      </c>
    </row>
    <row r="46" spans="1:97">
      <c r="A46" s="15" t="s">
        <v>78</v>
      </c>
      <c r="B46" s="336">
        <v>1</v>
      </c>
      <c r="D46">
        <f>SUM(AV46,AZ46,BF46,BJ46,BP46,CR46)</f>
        <v>1</v>
      </c>
      <c r="E46" s="100">
        <f t="shared" si="4"/>
        <v>0</v>
      </c>
      <c r="F46" s="100">
        <f t="shared" si="5"/>
        <v>0</v>
      </c>
      <c r="G46" s="100">
        <f t="shared" si="6"/>
        <v>0</v>
      </c>
      <c r="H46" s="100">
        <f>SUM(COUNTIFS($X46:$EH46, {"#14","#15","#16"}))</f>
        <v>0</v>
      </c>
      <c r="X46" s="18" t="s">
        <v>386</v>
      </c>
      <c r="Y46" s="56">
        <v>65</v>
      </c>
      <c r="Z46" s="350">
        <f>IF(Y46&lt;&gt;"",Z$45,0)</f>
        <v>1</v>
      </c>
      <c r="AA46" s="350">
        <f>IF(Y46&lt;&gt;"",AA$45,0)</f>
        <v>9</v>
      </c>
      <c r="AB46" s="181"/>
      <c r="AC46" s="56" t="s">
        <v>177</v>
      </c>
      <c r="AD46" s="88">
        <v>4.6412037037037034E-5</v>
      </c>
      <c r="AE46" s="88">
        <v>4.6412037037037034E-5</v>
      </c>
      <c r="AF46" s="350">
        <f>IF(AE46&lt;&gt;"",AF$45,0)</f>
        <v>0</v>
      </c>
      <c r="AG46" s="350">
        <f>IF(AE46&lt;&gt;"",AG$45,0)</f>
        <v>7</v>
      </c>
      <c r="AH46" s="18" t="s">
        <v>487</v>
      </c>
      <c r="AJ46" s="186" t="s">
        <v>298</v>
      </c>
      <c r="AK46" s="258" t="s">
        <v>298</v>
      </c>
      <c r="AL46" s="258" t="s">
        <v>235</v>
      </c>
      <c r="AM46" s="186" t="s">
        <v>310</v>
      </c>
      <c r="AN46" s="56">
        <v>1</v>
      </c>
      <c r="AO46" s="186" t="s">
        <v>529</v>
      </c>
      <c r="AP46" s="350">
        <f>IF(AO46&lt;&gt;"",AP$45,0)</f>
        <v>0</v>
      </c>
      <c r="AQ46" s="350">
        <f>IF(AO46&lt;&gt;"",AQ$45,0)</f>
        <v>2</v>
      </c>
      <c r="AV46" s="350">
        <f>IF(AU46&lt;&gt;"",AV$45,0)</f>
        <v>0</v>
      </c>
      <c r="AW46" s="350">
        <f>IF(AU46&lt;&gt;"",AW$45,0)</f>
        <v>0</v>
      </c>
      <c r="AX46" s="18" t="s">
        <v>148</v>
      </c>
      <c r="AY46" s="56">
        <v>78.2</v>
      </c>
      <c r="AZ46" s="350">
        <f>IF(AY46&lt;&gt;"",AZ$45,0)</f>
        <v>0</v>
      </c>
      <c r="BA46" s="350">
        <f>IF(AY46&lt;&gt;"",BA$45,0)</f>
        <v>3</v>
      </c>
      <c r="BF46" s="350">
        <f>IF(BE46&lt;&gt;"",BF$45,0)</f>
        <v>0</v>
      </c>
      <c r="BG46" s="350">
        <f>IF(BE46&lt;&gt;"",BG$45,0)</f>
        <v>0</v>
      </c>
      <c r="BJ46" s="350">
        <f>IF(BI46&lt;&gt;"",BJ$45,0)</f>
        <v>0</v>
      </c>
      <c r="BK46" s="350">
        <f>IF(BI46&lt;&gt;"",BK$45,0)</f>
        <v>0</v>
      </c>
      <c r="BP46" s="350">
        <f>IF(BO46&lt;&gt;"",BP$45,0)</f>
        <v>0</v>
      </c>
      <c r="BQ46" s="350">
        <f>IF(BO46&lt;&gt;"",BQ$45,0)</f>
        <v>0</v>
      </c>
      <c r="BT46" s="88">
        <v>2.950231481481481E-4</v>
      </c>
      <c r="BU46" s="88">
        <v>2.9826388888888887E-4</v>
      </c>
      <c r="BV46" s="88">
        <v>3.0289351851851853E-4</v>
      </c>
      <c r="BW46" s="88">
        <v>4.1968981481481503E-2</v>
      </c>
      <c r="BX46" s="350">
        <f>IF(BW46&lt;&gt;"",BX$45,0)</f>
        <v>10</v>
      </c>
      <c r="BY46" s="350">
        <f>IF(BW46&lt;&gt;"",BY$45,0)</f>
        <v>25</v>
      </c>
      <c r="CB46" s="56">
        <v>3</v>
      </c>
      <c r="CD46" s="56">
        <v>3</v>
      </c>
      <c r="CE46" s="350">
        <f>IF(CD46&lt;&gt;"",CE$45,0)</f>
        <v>0</v>
      </c>
      <c r="CF46" s="350">
        <f>IF(CD46&lt;&gt;"",CF$45,0)</f>
        <v>4</v>
      </c>
      <c r="CH46" s="190">
        <v>4</v>
      </c>
      <c r="CI46" s="190">
        <v>5</v>
      </c>
      <c r="CJ46" s="267">
        <v>0.56000000000000005</v>
      </c>
      <c r="CK46" s="267">
        <f t="shared" si="3"/>
        <v>9</v>
      </c>
      <c r="CL46" s="350">
        <f>IF(CK46&lt;&gt;"",CL$45,0)</f>
        <v>7</v>
      </c>
      <c r="CM46" s="350">
        <f>IF(CK46&lt;&gt;"",CM$45,0)</f>
        <v>20</v>
      </c>
      <c r="CN46" s="18" t="s">
        <v>135</v>
      </c>
      <c r="CO46" s="56" t="s">
        <v>450</v>
      </c>
      <c r="CP46" s="88">
        <v>6.4351851851851856E-5</v>
      </c>
      <c r="CQ46" s="88">
        <v>6.6087962962962956E-5</v>
      </c>
      <c r="CR46" s="350">
        <f>IF(CQ46&lt;&gt;"",CR$45,0)</f>
        <v>1</v>
      </c>
      <c r="CS46" s="350">
        <f>IF(CQ46&lt;&gt;"",CS$45,0)</f>
        <v>8</v>
      </c>
    </row>
    <row r="47" spans="1:97">
      <c r="A47" s="15" t="s">
        <v>79</v>
      </c>
      <c r="B47" s="336">
        <v>2</v>
      </c>
      <c r="D47">
        <f>SUM(AV47,AZ47,BF47,BJ47,BP47,CR47)</f>
        <v>0</v>
      </c>
      <c r="E47" s="100">
        <f t="shared" si="4"/>
        <v>0</v>
      </c>
      <c r="F47" s="100">
        <f t="shared" si="5"/>
        <v>0</v>
      </c>
      <c r="G47" s="100">
        <f t="shared" si="6"/>
        <v>0</v>
      </c>
      <c r="H47" s="100">
        <f>SUM(COUNTIFS($X47:$EH47, {"#14","#15","#16"}))</f>
        <v>1</v>
      </c>
      <c r="X47" s="18" t="s">
        <v>386</v>
      </c>
      <c r="Y47" s="56">
        <v>51</v>
      </c>
      <c r="Z47" s="350">
        <f>IF(Y47&lt;&gt;"",Z$45,0)</f>
        <v>1</v>
      </c>
      <c r="AA47" s="350">
        <f>IF(Y47&lt;&gt;"",AA$45,0)</f>
        <v>9</v>
      </c>
      <c r="AC47" s="56" t="s">
        <v>177</v>
      </c>
      <c r="AD47" s="88">
        <v>9.1087962962962967E-5</v>
      </c>
      <c r="AE47" s="88">
        <v>9.1087962962962967E-5</v>
      </c>
      <c r="AF47" s="350">
        <f>IF(AE47&lt;&gt;"",AF$45,0)</f>
        <v>0</v>
      </c>
      <c r="AG47" s="350">
        <f>IF(AE47&lt;&gt;"",AG$45,0)</f>
        <v>7</v>
      </c>
      <c r="AH47" s="18" t="s">
        <v>487</v>
      </c>
      <c r="AJ47" s="186" t="s">
        <v>298</v>
      </c>
      <c r="AK47" s="258" t="s">
        <v>298</v>
      </c>
      <c r="AL47" s="258" t="s">
        <v>235</v>
      </c>
      <c r="AM47" s="186" t="s">
        <v>310</v>
      </c>
      <c r="AN47" s="56">
        <v>1</v>
      </c>
      <c r="AO47" s="186" t="s">
        <v>529</v>
      </c>
      <c r="AP47" s="350">
        <f>IF(AO47&lt;&gt;"",AP$45,0)</f>
        <v>0</v>
      </c>
      <c r="AQ47" s="350">
        <f>IF(AO47&lt;&gt;"",AQ$45,0)</f>
        <v>2</v>
      </c>
      <c r="AV47" s="350">
        <f>IF(AU47&lt;&gt;"",AV$45,0)</f>
        <v>0</v>
      </c>
      <c r="AW47" s="350">
        <f>IF(AU47&lt;&gt;"",AW$45,0)</f>
        <v>0</v>
      </c>
      <c r="AZ47" s="350">
        <f>IF(AY47&lt;&gt;"",AZ$45,0)</f>
        <v>0</v>
      </c>
      <c r="BA47" s="350">
        <f>IF(AY47&lt;&gt;"",BA$45,0)</f>
        <v>0</v>
      </c>
      <c r="BF47" s="350">
        <f>IF(BE47&lt;&gt;"",BF$45,0)</f>
        <v>0</v>
      </c>
      <c r="BG47" s="350">
        <f>IF(BE47&lt;&gt;"",BG$45,0)</f>
        <v>0</v>
      </c>
      <c r="BH47" s="18" t="s">
        <v>154</v>
      </c>
      <c r="BI47" s="56" t="s">
        <v>164</v>
      </c>
      <c r="BJ47" s="350">
        <f>IF(BI47&lt;&gt;"",BJ$45,0)</f>
        <v>0</v>
      </c>
      <c r="BK47" s="350">
        <f>IF(BI47&lt;&gt;"",BK$45,0)</f>
        <v>0</v>
      </c>
      <c r="BP47" s="350">
        <f>IF(BO47&lt;&gt;"",BP$45,0)</f>
        <v>0</v>
      </c>
      <c r="BQ47" s="350">
        <f>IF(BO47&lt;&gt;"",BQ$45,0)</f>
        <v>0</v>
      </c>
      <c r="BT47" s="88">
        <v>2.950231481481481E-4</v>
      </c>
      <c r="BU47" s="88">
        <v>2.9826388888888887E-4</v>
      </c>
      <c r="BV47" s="88">
        <v>3.0289351851851853E-4</v>
      </c>
      <c r="BW47" s="88">
        <v>8.3635648148148098E-2</v>
      </c>
      <c r="BX47" s="350">
        <f>IF(BW47&lt;&gt;"",BX$45,0)</f>
        <v>10</v>
      </c>
      <c r="BY47" s="350">
        <f>IF(BW47&lt;&gt;"",BY$45,0)</f>
        <v>25</v>
      </c>
      <c r="CB47" s="56">
        <v>1</v>
      </c>
      <c r="CD47" s="56">
        <v>1</v>
      </c>
      <c r="CE47" s="350">
        <f>IF(CD47&lt;&gt;"",CE$45,0)</f>
        <v>0</v>
      </c>
      <c r="CF47" s="350">
        <f>IF(CD47&lt;&gt;"",CF$45,0)</f>
        <v>4</v>
      </c>
      <c r="CH47" s="190">
        <v>5</v>
      </c>
      <c r="CI47" s="190">
        <v>4</v>
      </c>
      <c r="CJ47" s="267">
        <v>0.56000000000000005</v>
      </c>
      <c r="CK47" s="267">
        <f t="shared" si="3"/>
        <v>9</v>
      </c>
      <c r="CL47" s="350">
        <f>IF(CK47&lt;&gt;"",CL$45,0)</f>
        <v>7</v>
      </c>
      <c r="CM47" s="350">
        <f>IF(CK47&lt;&gt;"",CM$45,0)</f>
        <v>20</v>
      </c>
      <c r="CO47" s="56"/>
      <c r="CQ47" s="88"/>
      <c r="CR47" s="350">
        <f>IF(CQ47&lt;&gt;"",CR$45,0)</f>
        <v>0</v>
      </c>
      <c r="CS47" s="350">
        <f>IF(CQ47&lt;&gt;"",CS$45,0)</f>
        <v>0</v>
      </c>
    </row>
    <row r="48" spans="1:97">
      <c r="A48" s="15" t="s">
        <v>80</v>
      </c>
      <c r="B48" s="336">
        <v>3</v>
      </c>
      <c r="D48">
        <f>SUM(AV48,AZ48,BF48,BJ48,BP48,CR48)</f>
        <v>0</v>
      </c>
      <c r="E48" s="100">
        <f t="shared" si="4"/>
        <v>0</v>
      </c>
      <c r="F48" s="100">
        <f t="shared" si="5"/>
        <v>0</v>
      </c>
      <c r="G48" s="100">
        <f t="shared" si="6"/>
        <v>0</v>
      </c>
      <c r="H48" s="100">
        <f>SUM(COUNTIFS($X48:$EH48, {"#14","#15","#16"}))</f>
        <v>1</v>
      </c>
      <c r="X48" s="18" t="s">
        <v>386</v>
      </c>
      <c r="Y48" s="56">
        <v>73</v>
      </c>
      <c r="Z48" s="350">
        <f>IF(Y48&lt;&gt;"",Z$45,0)</f>
        <v>1</v>
      </c>
      <c r="AA48" s="350">
        <f>IF(Y48&lt;&gt;"",AA$45,0)</f>
        <v>9</v>
      </c>
      <c r="AC48" s="56" t="s">
        <v>177</v>
      </c>
      <c r="AD48" s="88">
        <v>7.9861111111111116E-5</v>
      </c>
      <c r="AE48" s="88">
        <v>7.9861111111111116E-5</v>
      </c>
      <c r="AF48" s="350">
        <f>IF(AE48&lt;&gt;"",AF$45,0)</f>
        <v>0</v>
      </c>
      <c r="AG48" s="350">
        <f>IF(AE48&lt;&gt;"",AG$45,0)</f>
        <v>7</v>
      </c>
      <c r="AH48" s="18" t="s">
        <v>487</v>
      </c>
      <c r="AJ48" s="186" t="s">
        <v>298</v>
      </c>
      <c r="AK48" s="258" t="s">
        <v>298</v>
      </c>
      <c r="AL48" s="258" t="s">
        <v>235</v>
      </c>
      <c r="AM48" s="186" t="s">
        <v>310</v>
      </c>
      <c r="AN48" s="56">
        <v>1</v>
      </c>
      <c r="AO48" s="186" t="s">
        <v>529</v>
      </c>
      <c r="AP48" s="350">
        <f>IF(AO48&lt;&gt;"",AP$45,0)</f>
        <v>0</v>
      </c>
      <c r="AQ48" s="350">
        <f>IF(AO48&lt;&gt;"",AQ$45,0)</f>
        <v>2</v>
      </c>
      <c r="AR48" s="18" t="s">
        <v>120</v>
      </c>
      <c r="AS48" s="56" t="s">
        <v>177</v>
      </c>
      <c r="AT48" s="88">
        <v>6.8449074074074072E-4</v>
      </c>
      <c r="AU48" s="88">
        <v>6.8449074074074072E-4</v>
      </c>
      <c r="AV48" s="350">
        <f>IF(AU48&lt;&gt;"",AV$45,0)</f>
        <v>0</v>
      </c>
      <c r="AW48" s="350">
        <f>IF(AU48&lt;&gt;"",AW$45,0)</f>
        <v>2</v>
      </c>
      <c r="AZ48" s="350">
        <f>IF(AY48&lt;&gt;"",AZ$45,0)</f>
        <v>0</v>
      </c>
      <c r="BA48" s="350">
        <f>IF(AY48&lt;&gt;"",BA$45,0)</f>
        <v>0</v>
      </c>
      <c r="BF48" s="350">
        <f>IF(BE48&lt;&gt;"",BF$45,0)</f>
        <v>0</v>
      </c>
      <c r="BG48" s="350">
        <f>IF(BE48&lt;&gt;"",BG$45,0)</f>
        <v>0</v>
      </c>
      <c r="BJ48" s="350">
        <f>IF(BI48&lt;&gt;"",BJ$45,0)</f>
        <v>0</v>
      </c>
      <c r="BK48" s="350">
        <f>IF(BI48&lt;&gt;"",BK$45,0)</f>
        <v>0</v>
      </c>
      <c r="BP48" s="350">
        <f>IF(BO48&lt;&gt;"",BP$45,0)</f>
        <v>0</v>
      </c>
      <c r="BQ48" s="350">
        <f>IF(BO48&lt;&gt;"",BQ$45,0)</f>
        <v>0</v>
      </c>
      <c r="BT48" s="88">
        <v>2.950231481481481E-4</v>
      </c>
      <c r="BU48" s="88">
        <v>2.9826388888888887E-4</v>
      </c>
      <c r="BV48" s="88">
        <v>3.0289351851851853E-4</v>
      </c>
      <c r="BW48" s="88">
        <v>0.12530231481481499</v>
      </c>
      <c r="BX48" s="350">
        <f>IF(BW48&lt;&gt;"",BX$45,0)</f>
        <v>10</v>
      </c>
      <c r="BY48" s="350">
        <f>IF(BW48&lt;&gt;"",BY$45,0)</f>
        <v>25</v>
      </c>
      <c r="CB48" s="56">
        <v>2</v>
      </c>
      <c r="CD48" s="56">
        <v>2</v>
      </c>
      <c r="CE48" s="350">
        <f>IF(CD48&lt;&gt;"",CE$45,0)</f>
        <v>0</v>
      </c>
      <c r="CF48" s="350">
        <f>IF(CD48&lt;&gt;"",CF$45,0)</f>
        <v>4</v>
      </c>
      <c r="CH48" s="190">
        <v>4</v>
      </c>
      <c r="CI48" s="190">
        <v>3</v>
      </c>
      <c r="CJ48" s="267">
        <v>0.56000000000000005</v>
      </c>
      <c r="CK48" s="267">
        <f t="shared" si="3"/>
        <v>7</v>
      </c>
      <c r="CL48" s="350">
        <f>IF(CK48&lt;&gt;"",CL$45,0)</f>
        <v>7</v>
      </c>
      <c r="CM48" s="350">
        <f>IF(CK48&lt;&gt;"",CM$45,0)</f>
        <v>20</v>
      </c>
      <c r="CO48" s="56"/>
      <c r="CQ48" s="88"/>
      <c r="CR48" s="350">
        <f>IF(CQ48&lt;&gt;"",CR$45,0)</f>
        <v>0</v>
      </c>
      <c r="CS48" s="350">
        <f>IF(CQ48&lt;&gt;"",CS$45,0)</f>
        <v>0</v>
      </c>
    </row>
    <row r="49" spans="1:97">
      <c r="A49" s="15" t="s">
        <v>81</v>
      </c>
      <c r="B49" s="336">
        <v>4</v>
      </c>
      <c r="D49">
        <f>SUM(AV49,AZ49,BF49,BJ49,BP49,CR49)</f>
        <v>0</v>
      </c>
      <c r="E49" s="100">
        <f t="shared" si="4"/>
        <v>0</v>
      </c>
      <c r="F49" s="100">
        <f t="shared" si="5"/>
        <v>0</v>
      </c>
      <c r="G49" s="100">
        <f t="shared" si="6"/>
        <v>0</v>
      </c>
      <c r="H49" s="100">
        <f>SUM(COUNTIFS($X49:$EH49, {"#14","#15","#16"}))</f>
        <v>1</v>
      </c>
      <c r="X49" s="18" t="s">
        <v>386</v>
      </c>
      <c r="Y49" s="56">
        <v>72</v>
      </c>
      <c r="Z49" s="350">
        <f>IF(Y49&lt;&gt;"",Z$45,0)</f>
        <v>1</v>
      </c>
      <c r="AA49" s="350">
        <f>IF(Y49&lt;&gt;"",AA$45,0)</f>
        <v>9</v>
      </c>
      <c r="AC49" s="56" t="s">
        <v>177</v>
      </c>
      <c r="AD49" s="88">
        <v>6.0300925925925913E-5</v>
      </c>
      <c r="AE49" s="88">
        <v>6.0300925925925913E-5</v>
      </c>
      <c r="AF49" s="350">
        <f>IF(AE49&lt;&gt;"",AF$45,0)</f>
        <v>0</v>
      </c>
      <c r="AG49" s="350">
        <f>IF(AE49&lt;&gt;"",AG$45,0)</f>
        <v>7</v>
      </c>
      <c r="AH49" s="18" t="s">
        <v>487</v>
      </c>
      <c r="AJ49" s="186" t="s">
        <v>298</v>
      </c>
      <c r="AK49" s="258" t="s">
        <v>298</v>
      </c>
      <c r="AL49" s="258" t="s">
        <v>235</v>
      </c>
      <c r="AM49" s="186" t="s">
        <v>310</v>
      </c>
      <c r="AN49" s="56">
        <v>1</v>
      </c>
      <c r="AO49" s="186" t="s">
        <v>529</v>
      </c>
      <c r="AP49" s="350">
        <f>IF(AO49&lt;&gt;"",AP$45,0)</f>
        <v>0</v>
      </c>
      <c r="AQ49" s="350">
        <f>IF(AO49&lt;&gt;"",AQ$45,0)</f>
        <v>2</v>
      </c>
      <c r="AV49" s="350">
        <f>IF(AU49&lt;&gt;"",AV$45,0)</f>
        <v>0</v>
      </c>
      <c r="AW49" s="350">
        <f>IF(AU49&lt;&gt;"",AW$45,0)</f>
        <v>0</v>
      </c>
      <c r="AZ49" s="350">
        <f>IF(AY49&lt;&gt;"",AZ$45,0)</f>
        <v>0</v>
      </c>
      <c r="BA49" s="350">
        <f>IF(AY49&lt;&gt;"",BA$45,0)</f>
        <v>0</v>
      </c>
      <c r="BB49" s="18" t="s">
        <v>120</v>
      </c>
      <c r="BC49" s="56" t="s">
        <v>178</v>
      </c>
      <c r="BD49" s="55" t="s">
        <v>466</v>
      </c>
      <c r="BE49" s="55" t="s">
        <v>466</v>
      </c>
      <c r="BF49" s="350">
        <f>IF(BE49&lt;&gt;"",BF$45,0)</f>
        <v>0</v>
      </c>
      <c r="BG49" s="350">
        <f>IF(BE49&lt;&gt;"",BG$45,0)</f>
        <v>2</v>
      </c>
      <c r="BJ49" s="350">
        <f>IF(BI49&lt;&gt;"",BJ$45,0)</f>
        <v>0</v>
      </c>
      <c r="BK49" s="350">
        <f>IF(BI49&lt;&gt;"",BK$45,0)</f>
        <v>0</v>
      </c>
      <c r="BL49" s="18" t="s">
        <v>105</v>
      </c>
      <c r="BM49" s="56" t="s">
        <v>177</v>
      </c>
      <c r="BN49" s="85">
        <v>6.2453703703703713E-5</v>
      </c>
      <c r="BO49" s="85">
        <v>6.2453703703703713E-5</v>
      </c>
      <c r="BP49" s="350">
        <f>IF(BO49&lt;&gt;"",BP$45,0)</f>
        <v>0</v>
      </c>
      <c r="BQ49" s="350">
        <f>IF(BO49&lt;&gt;"",BQ$45,0)</f>
        <v>7</v>
      </c>
      <c r="BT49" s="88">
        <v>2.950231481481481E-4</v>
      </c>
      <c r="BU49" s="88">
        <v>2.9826388888888887E-4</v>
      </c>
      <c r="BV49" s="88">
        <v>3.0289351851851853E-4</v>
      </c>
      <c r="BW49" s="88">
        <v>0.16696898148148101</v>
      </c>
      <c r="BX49" s="350">
        <f>IF(BW49&lt;&gt;"",BX$45,0)</f>
        <v>10</v>
      </c>
      <c r="BY49" s="350">
        <f>IF(BW49&lt;&gt;"",BY$45,0)</f>
        <v>25</v>
      </c>
      <c r="CB49" s="56">
        <v>2</v>
      </c>
      <c r="CD49" s="56">
        <v>2</v>
      </c>
      <c r="CE49" s="350">
        <f>IF(CD49&lt;&gt;"",CE$45,0)</f>
        <v>0</v>
      </c>
      <c r="CF49" s="350">
        <f>IF(CD49&lt;&gt;"",CF$45,0)</f>
        <v>4</v>
      </c>
      <c r="CH49" s="190">
        <v>5</v>
      </c>
      <c r="CI49" s="190">
        <v>7</v>
      </c>
      <c r="CJ49" s="267">
        <v>0.56000000000000005</v>
      </c>
      <c r="CK49" s="267">
        <f t="shared" si="3"/>
        <v>12</v>
      </c>
      <c r="CL49" s="350">
        <f>IF(CK49&lt;&gt;"",CL$45,0)</f>
        <v>7</v>
      </c>
      <c r="CM49" s="350">
        <f>IF(CK49&lt;&gt;"",CM$45,0)</f>
        <v>20</v>
      </c>
      <c r="CO49" s="56"/>
      <c r="CQ49" s="88"/>
      <c r="CR49" s="350">
        <f>IF(CQ49&lt;&gt;"",CR$45,0)</f>
        <v>0</v>
      </c>
      <c r="CS49" s="350">
        <f>IF(CQ49&lt;&gt;"",CS$45,0)</f>
        <v>0</v>
      </c>
    </row>
    <row r="50" spans="1:97">
      <c r="A50" s="31" t="s">
        <v>22</v>
      </c>
      <c r="B50" s="336"/>
      <c r="C50" s="19" t="s">
        <v>101</v>
      </c>
      <c r="D50" s="226">
        <f>SUM(Z50,AF50,AV50,AZ50,BP50,CL50,CR50,AP50,BF50,BJ50,CE50,BX50)</f>
        <v>31</v>
      </c>
      <c r="E50" s="100">
        <f t="shared" si="4"/>
        <v>1</v>
      </c>
      <c r="F50" s="100">
        <f t="shared" si="5"/>
        <v>0</v>
      </c>
      <c r="G50" s="100">
        <f t="shared" si="6"/>
        <v>0</v>
      </c>
      <c r="H50" s="100">
        <f>SUM(COUNTIFS($X50:$EH50, {"#14","#15","#16"}))</f>
        <v>1</v>
      </c>
      <c r="X50" s="18" t="s">
        <v>105</v>
      </c>
      <c r="Y50" s="56">
        <v>244</v>
      </c>
      <c r="Z50" s="350">
        <f>INDEX(event_lookup!$F$2:$Y$9,MATCH(2016,event_lookup!$A$2:$A$9,0),MATCH(RIGHT(ML_2016!X50,3),event_lookup!$F$1:$Y$1,0))</f>
        <v>0</v>
      </c>
      <c r="AA50" s="350">
        <f>INDEX(event_lookup!$F$2:$Y$9,MATCH(2019,event_lookup!$A$2:$A$9,0),MATCH(RIGHT(ML_2016!X50,3),event_lookup!$F$1:$Y$1,0))</f>
        <v>7</v>
      </c>
      <c r="AB50" s="18" t="s">
        <v>149</v>
      </c>
      <c r="AC50" s="56" t="s">
        <v>182</v>
      </c>
      <c r="AD50" s="88">
        <v>2.903935185185185E-4</v>
      </c>
      <c r="AE50" s="88">
        <v>2.903935185185185E-4</v>
      </c>
      <c r="AF50" s="350">
        <f>INDEX(event_lookup!$F$2:$Y$9,MATCH(2016,event_lookup!$A$2:$A$9,0),MATCH(RIGHT(ML_2016!AB50,3),event_lookup!$F$1:$Y$1,0))+1</f>
        <v>1</v>
      </c>
      <c r="AG50" s="350">
        <f>INDEX(event_lookup!$F$2:$Y$9,MATCH(2019,event_lookup!$A$2:$A$9,0),MATCH(RIGHT(ML_2016!AB50,3),event_lookup!$F$1:$Y$1,0))+1</f>
        <v>2</v>
      </c>
      <c r="AH50" s="18" t="s">
        <v>101</v>
      </c>
      <c r="AI50" s="56" t="s">
        <v>483</v>
      </c>
      <c r="AJ50" s="186" t="s">
        <v>293</v>
      </c>
      <c r="AK50" s="256" t="s">
        <v>235</v>
      </c>
      <c r="AL50" s="256" t="s">
        <v>293</v>
      </c>
      <c r="AM50" s="186" t="s">
        <v>306</v>
      </c>
      <c r="AN50" s="56">
        <v>5</v>
      </c>
      <c r="AO50" s="186" t="s">
        <v>476</v>
      </c>
      <c r="AP50" s="350">
        <f>INDEX(event_lookup!$F$2:$Y$9,MATCH(2016,event_lookup!$A$2:$A$9,0),MATCH(RIGHT(ML_2016!AH50,3),event_lookup!$F$1:$Y$1,0))</f>
        <v>3</v>
      </c>
      <c r="AQ50" s="350">
        <f>INDEX(event_lookup!$F$2:$Y$9,MATCH(2019,event_lookup!$A$2:$A$9,0),MATCH(RIGHT(ML_2016!AH50,3),event_lookup!$F$1:$Y$1,0))</f>
        <v>11</v>
      </c>
      <c r="AR50" s="18" t="s">
        <v>148</v>
      </c>
      <c r="AS50" s="56" t="s">
        <v>177</v>
      </c>
      <c r="AT50" s="88">
        <v>6.8275462962962962E-4</v>
      </c>
      <c r="AU50" s="88">
        <v>6.8275462962962962E-4</v>
      </c>
      <c r="AV50" s="350">
        <f>INDEX(event_lookup!$F$2:$Y$9,MATCH(2016,event_lookup!$A$2:$A$9,0),MATCH(RIGHT(ML_2016!AR50,3),event_lookup!$F$1:$Y$1,0))</f>
        <v>0</v>
      </c>
      <c r="AW50" s="350">
        <f>INDEX(event_lookup!$F$2:$Y$9,MATCH(2019,event_lookup!$A$2:$A$9,0),MATCH(RIGHT(ML_2016!AR50,3),event_lookup!$F$1:$Y$1,0))</f>
        <v>3</v>
      </c>
      <c r="AX50" s="18" t="s">
        <v>32</v>
      </c>
      <c r="AY50" s="56">
        <v>103.8</v>
      </c>
      <c r="AZ50" s="350">
        <f>INDEX(event_lookup!$F$2:$Y$9,MATCH(2016,event_lookup!$A$2:$A$9,0),MATCH(RIGHT(ML_2016!AX50,3),event_lookup!$F$1:$Y$1,0))</f>
        <v>10</v>
      </c>
      <c r="BA50" s="350">
        <f>INDEX(event_lookup!$F$2:$Y$9,MATCH(2019,event_lookup!$A$2:$A$9,0),MATCH(RIGHT(ML_2016!AX50,3),event_lookup!$F$1:$Y$1,0))</f>
        <v>25</v>
      </c>
      <c r="BB50" s="18" t="s">
        <v>135</v>
      </c>
      <c r="BC50" s="56" t="s">
        <v>188</v>
      </c>
      <c r="BD50" s="55">
        <v>9.0949074074074077E-4</v>
      </c>
      <c r="BE50" s="55" t="s">
        <v>466</v>
      </c>
      <c r="BF50" s="350">
        <f>INDEX(event_lookup!$F$2:$Y$9,MATCH(2016,event_lookup!$A$2:$A$9,0),MATCH(RIGHT(ML_2016!BB50,3),event_lookup!$F$1:$Y$1,0))</f>
        <v>1</v>
      </c>
      <c r="BG50" s="350">
        <f>INDEX(event_lookup!$F$2:$Y$9,MATCH(2019,event_lookup!$A$2:$A$9,0),MATCH(RIGHT(ML_2016!BB50,3),event_lookup!$F$1:$Y$1,0))</f>
        <v>8</v>
      </c>
      <c r="BH50" s="18" t="s">
        <v>107</v>
      </c>
      <c r="BI50" s="56" t="s">
        <v>164</v>
      </c>
      <c r="BJ50" s="350">
        <f>INDEX(event_lookup!$F$2:$Y$9,MATCH(2016,event_lookup!$A$2:$A$9,0),MATCH(RIGHT(ML_2016!BH50,3),event_lookup!$F$1:$Y$1,0))</f>
        <v>0</v>
      </c>
      <c r="BK50" s="350">
        <f>INDEX(event_lookup!$F$2:$Y$9,MATCH(2019,event_lookup!$A$2:$A$9,0),MATCH(RIGHT(ML_2016!BH50,3),event_lookup!$F$1:$Y$1,0))</f>
        <v>6</v>
      </c>
      <c r="BL50" s="18" t="s">
        <v>37</v>
      </c>
      <c r="BM50" s="56" t="s">
        <v>449</v>
      </c>
      <c r="BN50" s="85">
        <v>5.8599537037037025E-5</v>
      </c>
      <c r="BO50" s="85">
        <v>5.9687500000000001E-5</v>
      </c>
      <c r="BP50" s="350">
        <f>INDEX(event_lookup!$F$2:$Y$9,MATCH(2016,event_lookup!$A$2:$A$9,0),MATCH(RIGHT(ML_2016!BL50,3),event_lookup!$F$1:$Y$1,0))</f>
        <v>4</v>
      </c>
      <c r="BQ50" s="350">
        <f>INDEX(event_lookup!$F$2:$Y$9,MATCH(2019,event_lookup!$A$2:$A$9,0),MATCH(RIGHT(ML_2016!BL50,3),event_lookup!$F$1:$Y$1,0))</f>
        <v>12</v>
      </c>
      <c r="BR50" s="18" t="s">
        <v>37</v>
      </c>
      <c r="BS50" s="56" t="s">
        <v>499</v>
      </c>
      <c r="BT50" s="88">
        <v>2.9895833333333331E-4</v>
      </c>
      <c r="BU50" s="88">
        <v>3.0115740740740737E-4</v>
      </c>
      <c r="BV50" s="88">
        <v>3.0821759259259257E-4</v>
      </c>
      <c r="BW50" s="88">
        <v>3.0879629629629627E-4</v>
      </c>
      <c r="BX50" s="350">
        <f>INDEX(event_lookup!$F$2:$Y$9,MATCH(2016,event_lookup!$A$2:$A$9,0),MATCH(RIGHT(ML_2016!BR50,3),event_lookup!$F$1:$Y$1,0))</f>
        <v>4</v>
      </c>
      <c r="BY50" s="350">
        <f>INDEX(event_lookup!$F$2:$Y$9,MATCH(2019,event_lookup!$A$2:$A$9,0),MATCH(RIGHT(ML_2016!BR50,3),event_lookup!$F$1:$Y$1,0))</f>
        <v>12</v>
      </c>
      <c r="BZ50" s="18" t="s">
        <v>101</v>
      </c>
      <c r="CA50" s="56" t="s">
        <v>479</v>
      </c>
      <c r="CB50" s="56">
        <v>20</v>
      </c>
      <c r="CC50" s="56">
        <v>3</v>
      </c>
      <c r="CD50" s="56">
        <v>3</v>
      </c>
      <c r="CE50" s="350">
        <f>INDEX(event_lookup!$F$2:$Y$9,MATCH(2016,event_lookup!$A$2:$A$9,0),MATCH(RIGHT(ML_2016!BZ50,3),event_lookup!$F$1:$Y$1,0))</f>
        <v>3</v>
      </c>
      <c r="CF50" s="350">
        <f>INDEX(event_lookup!$F$2:$Y$9,MATCH(2019,event_lookup!$A$2:$A$9,0),MATCH(RIGHT(ML_2016!BZ50,3),event_lookup!$F$1:$Y$1,0))</f>
        <v>11</v>
      </c>
      <c r="CG50" s="18" t="s">
        <v>37</v>
      </c>
      <c r="CH50" s="190">
        <v>17</v>
      </c>
      <c r="CI50" s="190">
        <v>19</v>
      </c>
      <c r="CJ50" s="267">
        <v>0.68</v>
      </c>
      <c r="CK50" s="267">
        <f>CH50+CI50+CJ50</f>
        <v>36.68</v>
      </c>
      <c r="CL50" s="350">
        <f>INDEX(event_lookup!$F$2:$Y$9,MATCH(2016,event_lookup!$A$2:$A$9,0),MATCH(RIGHT(ML_2016!CG50,3),event_lookup!$F$1:$Y$1,0))</f>
        <v>4</v>
      </c>
      <c r="CM50" s="350">
        <f>INDEX(event_lookup!$F$2:$Y$9,MATCH(2019,event_lookup!$A$2:$A$9,0),MATCH(RIGHT(ML_2016!CG50,3),event_lookup!$F$1:$Y$1,0))</f>
        <v>12</v>
      </c>
      <c r="CN50" s="18" t="s">
        <v>103</v>
      </c>
      <c r="CO50" s="56" t="s">
        <v>451</v>
      </c>
      <c r="CP50" s="88">
        <v>6.2500000000000015E-5</v>
      </c>
      <c r="CQ50" s="88">
        <v>6.4351851851851856E-5</v>
      </c>
      <c r="CR50" s="350">
        <f>INDEX(event_lookup!$F$2:$Y$9,MATCH(2016,event_lookup!$A$2:$A$9,0),MATCH(RIGHT(ML_2016!CN50,3),event_lookup!$F$1:$Y$1,0))</f>
        <v>1</v>
      </c>
      <c r="CS50" s="350">
        <f>INDEX(event_lookup!$F$2:$Y$9,MATCH(2019,event_lookup!$A$2:$A$9,0),MATCH(RIGHT(ML_2016!CN50,3),event_lookup!$F$1:$Y$1,0))</f>
        <v>9</v>
      </c>
    </row>
    <row r="51" spans="1:97">
      <c r="A51" s="15" t="s">
        <v>83</v>
      </c>
      <c r="B51" s="341">
        <v>1</v>
      </c>
      <c r="D51">
        <f>SUM(AV51,AZ51,BF51,BJ51,BP51,CR51)</f>
        <v>0</v>
      </c>
      <c r="E51" s="100">
        <f t="shared" si="4"/>
        <v>0</v>
      </c>
      <c r="F51" s="100">
        <f t="shared" si="5"/>
        <v>0</v>
      </c>
      <c r="G51" s="100">
        <f t="shared" si="6"/>
        <v>0</v>
      </c>
      <c r="H51" s="100">
        <f>SUM(COUNTIFS($X51:$EH51, {"#14","#15","#16"}))</f>
        <v>0</v>
      </c>
      <c r="X51" s="18" t="s">
        <v>386</v>
      </c>
      <c r="Y51" s="56">
        <v>77</v>
      </c>
      <c r="Z51" s="350">
        <f>IF(Y51&lt;&gt;"",Z$50,0)</f>
        <v>0</v>
      </c>
      <c r="AA51" s="350">
        <f>IF(Y51&lt;&gt;"",AA$50,0)</f>
        <v>7</v>
      </c>
      <c r="AB51" s="181"/>
      <c r="AC51" s="56" t="s">
        <v>182</v>
      </c>
      <c r="AD51" s="88">
        <v>5.1736111111111103E-5</v>
      </c>
      <c r="AE51" s="88">
        <v>5.1736111111111103E-5</v>
      </c>
      <c r="AF51" s="350">
        <f>IF(AE51&lt;&gt;"",AF$50,0)</f>
        <v>1</v>
      </c>
      <c r="AG51" s="350">
        <f>IF(AE51&lt;&gt;"",AG$50,0)</f>
        <v>2</v>
      </c>
      <c r="AH51" s="18" t="s">
        <v>487</v>
      </c>
      <c r="AJ51" s="186" t="s">
        <v>293</v>
      </c>
      <c r="AK51" s="256" t="s">
        <v>235</v>
      </c>
      <c r="AL51" s="256" t="s">
        <v>293</v>
      </c>
      <c r="AM51" s="186" t="s">
        <v>306</v>
      </c>
      <c r="AN51" s="56">
        <v>5</v>
      </c>
      <c r="AO51" s="186" t="s">
        <v>476</v>
      </c>
      <c r="AP51" s="350">
        <f>IF(AO51&lt;&gt;"",AP$50,0)</f>
        <v>3</v>
      </c>
      <c r="AQ51" s="350">
        <f>IF(AO51&lt;&gt;"",AQ$50,0)</f>
        <v>11</v>
      </c>
      <c r="AV51" s="350">
        <f>IF(AU51&lt;&gt;"",AV$50,0)</f>
        <v>0</v>
      </c>
      <c r="AW51" s="350">
        <f>IF(AU51&lt;&gt;"",AW$50,0)</f>
        <v>0</v>
      </c>
      <c r="AZ51" s="350">
        <f>IF(AY51&lt;&gt;"",AZ$50,0)</f>
        <v>0</v>
      </c>
      <c r="BA51" s="350">
        <f>IF(AY51&lt;&gt;"",BA$50,0)</f>
        <v>0</v>
      </c>
      <c r="BF51" s="350">
        <f>IF(BE51&lt;&gt;"",BF$50,0)</f>
        <v>0</v>
      </c>
      <c r="BG51" s="350">
        <f>IF(BE51&lt;&gt;"",BG$50,0)</f>
        <v>0</v>
      </c>
      <c r="BJ51" s="350">
        <f>IF(BI51&lt;&gt;"",BJ$50,0)</f>
        <v>0</v>
      </c>
      <c r="BK51" s="350">
        <f>IF(BI51&lt;&gt;"",BK$50,0)</f>
        <v>0</v>
      </c>
      <c r="BP51" s="350">
        <f>IF(BO51&lt;&gt;"",BP$50,0)</f>
        <v>0</v>
      </c>
      <c r="BQ51" s="350">
        <f>IF(BO51&lt;&gt;"",BQ$50,0)</f>
        <v>0</v>
      </c>
      <c r="BT51" s="88">
        <v>2.9895833333333331E-4</v>
      </c>
      <c r="BU51" s="88">
        <v>3.0115740740740737E-4</v>
      </c>
      <c r="BV51" s="88">
        <v>3.0821759259259257E-4</v>
      </c>
      <c r="BW51" s="88">
        <v>3.0879629629629627E-4</v>
      </c>
      <c r="BX51" s="350">
        <f>IF(BW51&lt;&gt;"",BX$50,0)</f>
        <v>4</v>
      </c>
      <c r="BY51" s="350">
        <f>IF(BW51&lt;&gt;"",BY$50,0)</f>
        <v>12</v>
      </c>
      <c r="CB51" s="56">
        <v>1</v>
      </c>
      <c r="CC51" s="56">
        <v>1</v>
      </c>
      <c r="CD51" s="56">
        <v>1</v>
      </c>
      <c r="CE51" s="350">
        <f>IF(CD51&lt;&gt;"",CE$50,0)</f>
        <v>3</v>
      </c>
      <c r="CF51" s="350">
        <f>IF(CD51&lt;&gt;"",CF$50,0)</f>
        <v>11</v>
      </c>
      <c r="CH51" s="190">
        <v>4</v>
      </c>
      <c r="CI51" s="190">
        <v>4</v>
      </c>
      <c r="CJ51" s="267">
        <v>0.68</v>
      </c>
      <c r="CK51" s="267">
        <f t="shared" si="3"/>
        <v>8</v>
      </c>
      <c r="CL51" s="350">
        <f>IF(CK51&lt;&gt;"",CL$50,0)</f>
        <v>4</v>
      </c>
      <c r="CM51" s="350">
        <f>IF(CK51&lt;&gt;"",CM$50,0)</f>
        <v>12</v>
      </c>
      <c r="CO51" s="56"/>
      <c r="CQ51" s="88"/>
      <c r="CR51" s="350">
        <f>IF(CQ51&lt;&gt;"",CR$50,0)</f>
        <v>0</v>
      </c>
      <c r="CS51" s="350">
        <f>IF(CQ51&lt;&gt;"",CS$50,0)</f>
        <v>0</v>
      </c>
    </row>
    <row r="52" spans="1:97">
      <c r="A52" s="15" t="s">
        <v>82</v>
      </c>
      <c r="B52" s="341">
        <v>2</v>
      </c>
      <c r="D52">
        <f>SUM(AV52,AZ52,BF52,BJ52,BP52,CR52)</f>
        <v>11</v>
      </c>
      <c r="E52" s="100">
        <f t="shared" si="4"/>
        <v>1</v>
      </c>
      <c r="F52" s="100">
        <f t="shared" si="5"/>
        <v>0</v>
      </c>
      <c r="G52" s="100">
        <f t="shared" si="6"/>
        <v>0</v>
      </c>
      <c r="H52" s="100">
        <f>SUM(COUNTIFS($X52:$EH52, {"#14","#15","#16"}))</f>
        <v>0</v>
      </c>
      <c r="X52" s="18" t="s">
        <v>386</v>
      </c>
      <c r="Y52" s="56">
        <v>37</v>
      </c>
      <c r="Z52" s="350">
        <f>IF(Y52&lt;&gt;"",Z$50,0)</f>
        <v>0</v>
      </c>
      <c r="AA52" s="350">
        <f>IF(Y52&lt;&gt;"",AA$50,0)</f>
        <v>7</v>
      </c>
      <c r="AB52" s="181"/>
      <c r="AC52" s="85" t="s">
        <v>210</v>
      </c>
      <c r="AD52" s="88">
        <v>9.6874999999999997E-5</v>
      </c>
      <c r="AE52" s="88">
        <v>9.6874999999999997E-5</v>
      </c>
      <c r="AF52" s="350">
        <f>IF(AE52&lt;&gt;"",AF$50,0)</f>
        <v>1</v>
      </c>
      <c r="AG52" s="350">
        <f>IF(AE52&lt;&gt;"",AG$50,0)</f>
        <v>2</v>
      </c>
      <c r="AH52" s="18" t="s">
        <v>487</v>
      </c>
      <c r="AJ52" s="186" t="s">
        <v>293</v>
      </c>
      <c r="AK52" s="256" t="s">
        <v>235</v>
      </c>
      <c r="AL52" s="256" t="s">
        <v>293</v>
      </c>
      <c r="AM52" s="186" t="s">
        <v>306</v>
      </c>
      <c r="AN52" s="56">
        <v>5</v>
      </c>
      <c r="AO52" s="186" t="s">
        <v>476</v>
      </c>
      <c r="AP52" s="350">
        <f>IF(AO52&lt;&gt;"",AP$50,0)</f>
        <v>3</v>
      </c>
      <c r="AQ52" s="350">
        <f>IF(AO52&lt;&gt;"",AQ$50,0)</f>
        <v>11</v>
      </c>
      <c r="AV52" s="350">
        <f>IF(AU52&lt;&gt;"",AV$50,0)</f>
        <v>0</v>
      </c>
      <c r="AW52" s="350">
        <f>IF(AU52&lt;&gt;"",AW$50,0)</f>
        <v>0</v>
      </c>
      <c r="AX52" s="18" t="s">
        <v>32</v>
      </c>
      <c r="AY52" s="56">
        <v>103.8</v>
      </c>
      <c r="AZ52" s="350">
        <f>IF(AY52&lt;&gt;"",AZ$50,0)</f>
        <v>10</v>
      </c>
      <c r="BA52" s="350">
        <f>IF(AY52&lt;&gt;"",BA$50,0)</f>
        <v>25</v>
      </c>
      <c r="BF52" s="350">
        <f>IF(BE52&lt;&gt;"",BF$50,0)</f>
        <v>0</v>
      </c>
      <c r="BG52" s="350">
        <f>IF(BE52&lt;&gt;"",BG$50,0)</f>
        <v>0</v>
      </c>
      <c r="BJ52" s="350">
        <f>IF(BI52&lt;&gt;"",BJ$50,0)</f>
        <v>0</v>
      </c>
      <c r="BK52" s="350">
        <f>IF(BI52&lt;&gt;"",BK$50,0)</f>
        <v>0</v>
      </c>
      <c r="BP52" s="350">
        <f>IF(BO52&lt;&gt;"",BP$50,0)</f>
        <v>0</v>
      </c>
      <c r="BQ52" s="350">
        <f>IF(BO52&lt;&gt;"",BQ$50,0)</f>
        <v>0</v>
      </c>
      <c r="BT52" s="88">
        <v>2.9895833333333331E-4</v>
      </c>
      <c r="BU52" s="88">
        <v>3.0115740740740737E-4</v>
      </c>
      <c r="BV52" s="88">
        <v>3.0821759259259257E-4</v>
      </c>
      <c r="BW52" s="88">
        <v>3.0879629629629627E-4</v>
      </c>
      <c r="BX52" s="350">
        <f>IF(BW52&lt;&gt;"",BX$50,0)</f>
        <v>4</v>
      </c>
      <c r="BY52" s="350">
        <f>IF(BW52&lt;&gt;"",BY$50,0)</f>
        <v>12</v>
      </c>
      <c r="CB52" s="56">
        <v>2</v>
      </c>
      <c r="CC52" s="56">
        <v>1</v>
      </c>
      <c r="CD52" s="56">
        <v>1</v>
      </c>
      <c r="CE52" s="350">
        <f>IF(CD52&lt;&gt;"",CE$50,0)</f>
        <v>3</v>
      </c>
      <c r="CF52" s="350">
        <f>IF(CD52&lt;&gt;"",CF$50,0)</f>
        <v>11</v>
      </c>
      <c r="CH52" s="190">
        <v>7</v>
      </c>
      <c r="CI52" s="190">
        <v>10</v>
      </c>
      <c r="CJ52" s="267">
        <v>0.68</v>
      </c>
      <c r="CK52" s="267">
        <f t="shared" si="3"/>
        <v>17</v>
      </c>
      <c r="CL52" s="350">
        <f>IF(CK52&lt;&gt;"",CL$50,0)</f>
        <v>4</v>
      </c>
      <c r="CM52" s="350">
        <f>IF(CK52&lt;&gt;"",CM$50,0)</f>
        <v>12</v>
      </c>
      <c r="CN52" s="18" t="s">
        <v>103</v>
      </c>
      <c r="CO52" s="56" t="s">
        <v>451</v>
      </c>
      <c r="CP52" s="88">
        <v>6.2500000000000015E-5</v>
      </c>
      <c r="CQ52" s="88">
        <v>6.4351851851851856E-5</v>
      </c>
      <c r="CR52" s="350">
        <f>IF(CQ52&lt;&gt;"",CR$50,0)</f>
        <v>1</v>
      </c>
      <c r="CS52" s="350">
        <f>IF(CQ52&lt;&gt;"",CS$50,0)</f>
        <v>9</v>
      </c>
    </row>
    <row r="53" spans="1:97">
      <c r="A53" s="15" t="s">
        <v>84</v>
      </c>
      <c r="B53" s="341">
        <v>3</v>
      </c>
      <c r="D53">
        <f>SUM(AV53,AZ53,BF53,BJ53,BP53,CR53)</f>
        <v>1</v>
      </c>
      <c r="E53" s="100">
        <f t="shared" si="4"/>
        <v>0</v>
      </c>
      <c r="F53" s="100">
        <f t="shared" si="5"/>
        <v>0</v>
      </c>
      <c r="G53" s="100">
        <f t="shared" si="6"/>
        <v>0</v>
      </c>
      <c r="H53" s="100">
        <f>SUM(COUNTIFS($X53:$EH53, {"#14","#15","#16"}))</f>
        <v>0</v>
      </c>
      <c r="X53" s="18" t="s">
        <v>386</v>
      </c>
      <c r="Y53" s="56">
        <v>102</v>
      </c>
      <c r="Z53" s="350">
        <f>IF(Y53&lt;&gt;"",Z$50,0)</f>
        <v>0</v>
      </c>
      <c r="AA53" s="350">
        <f>IF(Y53&lt;&gt;"",AA$50,0)</f>
        <v>7</v>
      </c>
      <c r="AB53" s="181"/>
      <c r="AC53" s="56" t="s">
        <v>182</v>
      </c>
      <c r="AD53" s="88">
        <v>7.9282407407407402E-5</v>
      </c>
      <c r="AE53" s="88">
        <v>7.9282407407407402E-5</v>
      </c>
      <c r="AF53" s="350">
        <f>IF(AE53&lt;&gt;"",AF$50,0)</f>
        <v>1</v>
      </c>
      <c r="AG53" s="350">
        <f>IF(AE53&lt;&gt;"",AG$50,0)</f>
        <v>2</v>
      </c>
      <c r="AH53" s="18" t="s">
        <v>487</v>
      </c>
      <c r="AJ53" s="186" t="s">
        <v>293</v>
      </c>
      <c r="AK53" s="256" t="s">
        <v>235</v>
      </c>
      <c r="AL53" s="256" t="s">
        <v>293</v>
      </c>
      <c r="AM53" s="186" t="s">
        <v>306</v>
      </c>
      <c r="AN53" s="56">
        <v>5</v>
      </c>
      <c r="AO53" s="186" t="s">
        <v>476</v>
      </c>
      <c r="AP53" s="350">
        <f>IF(AO53&lt;&gt;"",AP$50,0)</f>
        <v>3</v>
      </c>
      <c r="AQ53" s="350">
        <f>IF(AO53&lt;&gt;"",AQ$50,0)</f>
        <v>11</v>
      </c>
      <c r="AV53" s="350">
        <f>IF(AU53&lt;&gt;"",AV$50,0)</f>
        <v>0</v>
      </c>
      <c r="AW53" s="350">
        <f>IF(AU53&lt;&gt;"",AW$50,0)</f>
        <v>0</v>
      </c>
      <c r="AZ53" s="350">
        <f>IF(AY53&lt;&gt;"",AZ$50,0)</f>
        <v>0</v>
      </c>
      <c r="BA53" s="350">
        <f>IF(AY53&lt;&gt;"",BA$50,0)</f>
        <v>0</v>
      </c>
      <c r="BB53" s="18" t="s">
        <v>135</v>
      </c>
      <c r="BC53" s="56" t="s">
        <v>188</v>
      </c>
      <c r="BD53" s="55">
        <v>9.0949074074074077E-4</v>
      </c>
      <c r="BE53" s="55" t="s">
        <v>466</v>
      </c>
      <c r="BF53" s="350">
        <f>IF(BE53&lt;&gt;"",BF$50,0)</f>
        <v>1</v>
      </c>
      <c r="BG53" s="350">
        <f>IF(BE53&lt;&gt;"",BG$50,0)</f>
        <v>8</v>
      </c>
      <c r="BJ53" s="350">
        <f>IF(BI53&lt;&gt;"",BJ$50,0)</f>
        <v>0</v>
      </c>
      <c r="BK53" s="350">
        <f>IF(BI53&lt;&gt;"",BK$50,0)</f>
        <v>0</v>
      </c>
      <c r="BP53" s="350">
        <f>IF(BO53&lt;&gt;"",BP$50,0)</f>
        <v>0</v>
      </c>
      <c r="BQ53" s="350">
        <f>IF(BO53&lt;&gt;"",BQ$50,0)</f>
        <v>0</v>
      </c>
      <c r="BT53" s="88">
        <v>2.9895833333333331E-4</v>
      </c>
      <c r="BU53" s="88">
        <v>3.0115740740740737E-4</v>
      </c>
      <c r="BV53" s="88">
        <v>3.0821759259259257E-4</v>
      </c>
      <c r="BW53" s="88">
        <v>3.0879629629629627E-4</v>
      </c>
      <c r="BX53" s="350">
        <f>IF(BW53&lt;&gt;"",BX$50,0)</f>
        <v>4</v>
      </c>
      <c r="BY53" s="350">
        <f>IF(BW53&lt;&gt;"",BY$50,0)</f>
        <v>12</v>
      </c>
      <c r="CB53" s="56">
        <v>7</v>
      </c>
      <c r="CC53" s="56">
        <v>1</v>
      </c>
      <c r="CD53" s="56">
        <v>1</v>
      </c>
      <c r="CE53" s="350">
        <f>IF(CD53&lt;&gt;"",CE$50,0)</f>
        <v>3</v>
      </c>
      <c r="CF53" s="350">
        <f>IF(CD53&lt;&gt;"",CF$50,0)</f>
        <v>11</v>
      </c>
      <c r="CH53" s="190">
        <v>3</v>
      </c>
      <c r="CI53" s="190">
        <v>1</v>
      </c>
      <c r="CJ53" s="267">
        <v>0.68</v>
      </c>
      <c r="CK53" s="267">
        <f t="shared" si="3"/>
        <v>4</v>
      </c>
      <c r="CL53" s="350">
        <f>IF(CK53&lt;&gt;"",CL$50,0)</f>
        <v>4</v>
      </c>
      <c r="CM53" s="350">
        <f>IF(CK53&lt;&gt;"",CM$50,0)</f>
        <v>12</v>
      </c>
      <c r="CO53" s="56"/>
      <c r="CQ53" s="88"/>
      <c r="CR53" s="350">
        <f>IF(CQ53&lt;&gt;"",CR$50,0)</f>
        <v>0</v>
      </c>
      <c r="CS53" s="350">
        <f>IF(CQ53&lt;&gt;"",CS$50,0)</f>
        <v>0</v>
      </c>
    </row>
    <row r="54" spans="1:97">
      <c r="A54" s="15" t="s">
        <v>85</v>
      </c>
      <c r="B54" s="341">
        <v>4</v>
      </c>
      <c r="D54">
        <f>SUM(AV54,AZ54,BF54,BJ54,BP54,CR54)</f>
        <v>0</v>
      </c>
      <c r="E54" s="100">
        <f t="shared" si="4"/>
        <v>0</v>
      </c>
      <c r="F54" s="100">
        <f t="shared" si="5"/>
        <v>0</v>
      </c>
      <c r="G54" s="100">
        <f t="shared" si="6"/>
        <v>0</v>
      </c>
      <c r="H54" s="100">
        <f>SUM(COUNTIFS($X54:$EH54, {"#14","#15","#16"}))</f>
        <v>0</v>
      </c>
      <c r="X54" s="18" t="s">
        <v>502</v>
      </c>
      <c r="Y54" s="56">
        <v>28</v>
      </c>
      <c r="Z54" s="350">
        <f>IF(Y54&lt;&gt;"",Z$50,0)</f>
        <v>0</v>
      </c>
      <c r="AA54" s="350">
        <f>IF(Y54&lt;&gt;"",AA$50,0)</f>
        <v>7</v>
      </c>
      <c r="AC54" s="56" t="s">
        <v>182</v>
      </c>
      <c r="AD54" s="88">
        <v>6.2500000000000001E-5</v>
      </c>
      <c r="AE54" s="88">
        <v>6.2500000000000001E-5</v>
      </c>
      <c r="AF54" s="350">
        <f>IF(AE54&lt;&gt;"",AF$50,0)</f>
        <v>1</v>
      </c>
      <c r="AG54" s="350">
        <f>IF(AE54&lt;&gt;"",AG$50,0)</f>
        <v>2</v>
      </c>
      <c r="AH54" s="18" t="s">
        <v>487</v>
      </c>
      <c r="AJ54" s="186" t="s">
        <v>293</v>
      </c>
      <c r="AK54" s="256" t="s">
        <v>235</v>
      </c>
      <c r="AL54" s="256" t="s">
        <v>293</v>
      </c>
      <c r="AM54" s="186" t="s">
        <v>306</v>
      </c>
      <c r="AN54" s="56">
        <v>5</v>
      </c>
      <c r="AO54" s="186" t="s">
        <v>476</v>
      </c>
      <c r="AP54" s="350">
        <f>IF(AO54&lt;&gt;"",AP$50,0)</f>
        <v>3</v>
      </c>
      <c r="AQ54" s="350">
        <f>IF(AO54&lt;&gt;"",AQ$50,0)</f>
        <v>11</v>
      </c>
      <c r="AR54" s="18" t="s">
        <v>148</v>
      </c>
      <c r="AS54" s="56" t="s">
        <v>177</v>
      </c>
      <c r="AT54" s="88">
        <v>6.8275462962962962E-4</v>
      </c>
      <c r="AU54" s="88">
        <v>6.8275462962962962E-4</v>
      </c>
      <c r="AV54" s="350">
        <f>IF(AU54&lt;&gt;"",AV$50,0)</f>
        <v>0</v>
      </c>
      <c r="AW54" s="350">
        <f>IF(AU54&lt;&gt;"",AW$50,0)</f>
        <v>3</v>
      </c>
      <c r="AZ54" s="350">
        <f>IF(AY54&lt;&gt;"",AZ$50,0)</f>
        <v>0</v>
      </c>
      <c r="BA54" s="350">
        <f>IF(AY54&lt;&gt;"",BA$50,0)</f>
        <v>0</v>
      </c>
      <c r="BF54" s="350">
        <f>IF(BE54&lt;&gt;"",BF$50,0)</f>
        <v>0</v>
      </c>
      <c r="BG54" s="350">
        <f>IF(BE54&lt;&gt;"",BG$50,0)</f>
        <v>0</v>
      </c>
      <c r="BH54" s="18" t="s">
        <v>107</v>
      </c>
      <c r="BI54" s="56" t="s">
        <v>164</v>
      </c>
      <c r="BJ54" s="350">
        <f>IF(BI54&lt;&gt;"",BJ$50,0)</f>
        <v>0</v>
      </c>
      <c r="BK54" s="350">
        <f>IF(BI54&lt;&gt;"",BK$50,0)</f>
        <v>6</v>
      </c>
      <c r="BP54" s="350">
        <f>IF(BO54&lt;&gt;"",BP$50,0)</f>
        <v>0</v>
      </c>
      <c r="BQ54" s="350">
        <f>IF(BO54&lt;&gt;"",BQ$50,0)</f>
        <v>0</v>
      </c>
      <c r="BT54" s="88">
        <v>2.9895833333333331E-4</v>
      </c>
      <c r="BU54" s="88">
        <v>3.0115740740740737E-4</v>
      </c>
      <c r="BV54" s="88">
        <v>3.0821759259259257E-4</v>
      </c>
      <c r="BW54" s="88">
        <v>3.0879629629629627E-4</v>
      </c>
      <c r="BX54" s="350">
        <f>IF(BW54&lt;&gt;"",BX$50,0)</f>
        <v>4</v>
      </c>
      <c r="BY54" s="350">
        <f>IF(BW54&lt;&gt;"",BY$50,0)</f>
        <v>12</v>
      </c>
      <c r="CB54" s="56">
        <v>10</v>
      </c>
      <c r="CC54" s="56">
        <v>0</v>
      </c>
      <c r="CD54" s="56">
        <v>0</v>
      </c>
      <c r="CE54" s="350">
        <f>IF(CD54&lt;&gt;"",CE$50,0)</f>
        <v>3</v>
      </c>
      <c r="CF54" s="350">
        <f>IF(CD54&lt;&gt;"",CF$50,0)</f>
        <v>11</v>
      </c>
      <c r="CH54" s="190">
        <v>3</v>
      </c>
      <c r="CI54" s="190">
        <v>4</v>
      </c>
      <c r="CJ54" s="267">
        <v>0.68</v>
      </c>
      <c r="CK54" s="267">
        <f t="shared" si="3"/>
        <v>7</v>
      </c>
      <c r="CL54" s="350">
        <f>IF(CK54&lt;&gt;"",CL$50,0)</f>
        <v>4</v>
      </c>
      <c r="CM54" s="350">
        <f>IF(CK54&lt;&gt;"",CM$50,0)</f>
        <v>12</v>
      </c>
      <c r="CO54" s="56"/>
      <c r="CQ54" s="88"/>
      <c r="CR54" s="350">
        <f>IF(CQ54&lt;&gt;"",CR$50,0)</f>
        <v>0</v>
      </c>
      <c r="CS54" s="350">
        <f>IF(CQ54&lt;&gt;"",CS$50,0)</f>
        <v>0</v>
      </c>
    </row>
    <row r="55" spans="1:97">
      <c r="A55" s="27" t="s">
        <v>25</v>
      </c>
      <c r="B55" s="338"/>
      <c r="C55" s="19" t="s">
        <v>154</v>
      </c>
      <c r="D55" s="226">
        <f>SUM(Z55,AF55,AV55,AZ55,BP55,CL55,CR55,AP55,BF55,BJ55,CE55,BX55)</f>
        <v>12</v>
      </c>
      <c r="E55" s="100">
        <f t="shared" si="4"/>
        <v>0</v>
      </c>
      <c r="F55" s="100">
        <f t="shared" si="5"/>
        <v>0</v>
      </c>
      <c r="G55" s="100">
        <f t="shared" si="6"/>
        <v>1</v>
      </c>
      <c r="H55" s="100">
        <f>SUM(COUNTIFS($X55:$EH55, {"#14","#15","#16"}))</f>
        <v>1</v>
      </c>
      <c r="X55" s="18" t="s">
        <v>37</v>
      </c>
      <c r="Y55" s="56">
        <v>298</v>
      </c>
      <c r="Z55" s="350">
        <f>INDEX(event_lookup!$F$2:$Y$9,MATCH(2016,event_lookup!$A$2:$A$9,0),MATCH(RIGHT(ML_2016!X55,3),event_lookup!$F$1:$Y$1,0))</f>
        <v>4</v>
      </c>
      <c r="AA55" s="350">
        <f>INDEX(event_lookup!$F$2:$Y$9,MATCH(2019,event_lookup!$A$2:$A$9,0),MATCH(RIGHT(ML_2016!X55,3),event_lookup!$F$1:$Y$1,0))</f>
        <v>12</v>
      </c>
      <c r="AB55" s="18" t="s">
        <v>103</v>
      </c>
      <c r="AC55" s="56" t="s">
        <v>447</v>
      </c>
      <c r="AD55" s="88">
        <v>2.7916666666666666E-4</v>
      </c>
      <c r="AE55" s="88">
        <v>2.7731481481481482E-4</v>
      </c>
      <c r="AF55" s="350">
        <f>INDEX(event_lookup!$F$2:$Y$9,MATCH(2016,event_lookup!$A$2:$A$9,0),MATCH(RIGHT(ML_2016!AB55,3),event_lookup!$F$1:$Y$1,0))+1</f>
        <v>2</v>
      </c>
      <c r="AG55" s="350">
        <f>INDEX(event_lookup!$F$2:$Y$9,MATCH(2019,event_lookup!$A$2:$A$9,0),MATCH(RIGHT(ML_2016!AB55,3),event_lookup!$F$1:$Y$1,0))+1</f>
        <v>10</v>
      </c>
      <c r="AH55" s="18" t="s">
        <v>148</v>
      </c>
      <c r="AI55" s="186" t="s">
        <v>302</v>
      </c>
      <c r="AJ55" s="186" t="s">
        <v>296</v>
      </c>
      <c r="AK55" s="256" t="s">
        <v>307</v>
      </c>
      <c r="AL55" s="256" t="s">
        <v>293</v>
      </c>
      <c r="AM55" s="186" t="s">
        <v>235</v>
      </c>
      <c r="AN55" s="56">
        <v>1</v>
      </c>
      <c r="AO55" s="186" t="s">
        <v>530</v>
      </c>
      <c r="AP55" s="350">
        <f>INDEX(event_lookup!$F$2:$Y$9,MATCH(2016,event_lookup!$A$2:$A$9,0),MATCH(RIGHT(ML_2016!AH55,3),event_lookup!$F$1:$Y$1,0))</f>
        <v>0</v>
      </c>
      <c r="AQ55" s="350">
        <f>INDEX(event_lookup!$F$2:$Y$9,MATCH(2019,event_lookup!$A$2:$A$9,0),MATCH(RIGHT(ML_2016!AH55,3),event_lookup!$F$1:$Y$1,0))</f>
        <v>3</v>
      </c>
      <c r="AR55" s="18" t="s">
        <v>130</v>
      </c>
      <c r="AS55" s="56" t="s">
        <v>178</v>
      </c>
      <c r="AT55" s="88">
        <v>6.8217592592592592E-4</v>
      </c>
      <c r="AU55" s="88">
        <v>6.8217592592592592E-4</v>
      </c>
      <c r="AV55" s="350">
        <f>INDEX(event_lookup!$F$2:$Y$9,MATCH(2016,event_lookup!$A$2:$A$9,0),MATCH(RIGHT(ML_2016!AR55,3),event_lookup!$F$1:$Y$1,0))</f>
        <v>0</v>
      </c>
      <c r="AW55" s="350">
        <f>INDEX(event_lookup!$F$2:$Y$9,MATCH(2019,event_lookup!$A$2:$A$9,0),MATCH(RIGHT(ML_2016!AR55,3),event_lookup!$F$1:$Y$1,0))</f>
        <v>4</v>
      </c>
      <c r="AX55" s="18" t="s">
        <v>107</v>
      </c>
      <c r="AY55" s="56">
        <v>85.7</v>
      </c>
      <c r="AZ55" s="350">
        <f>INDEX(event_lookup!$F$2:$Y$9,MATCH(2016,event_lookup!$A$2:$A$9,0),MATCH(RIGHT(ML_2016!AX55,3),event_lookup!$F$1:$Y$1,0))</f>
        <v>0</v>
      </c>
      <c r="BA55" s="350">
        <f>INDEX(event_lookup!$F$2:$Y$9,MATCH(2019,event_lookup!$A$2:$A$9,0),MATCH(RIGHT(ML_2016!AX55,3),event_lookup!$F$1:$Y$1,0))</f>
        <v>6</v>
      </c>
      <c r="BB55" s="18" t="s">
        <v>130</v>
      </c>
      <c r="BC55" s="56" t="s">
        <v>178</v>
      </c>
      <c r="BD55" s="55" t="s">
        <v>466</v>
      </c>
      <c r="BE55" s="55" t="s">
        <v>466</v>
      </c>
      <c r="BF55" s="350">
        <f>INDEX(event_lookup!$F$2:$Y$9,MATCH(2016,event_lookup!$A$2:$A$9,0),MATCH(RIGHT(ML_2016!BB55,3),event_lookup!$F$1:$Y$1,0))</f>
        <v>0</v>
      </c>
      <c r="BG55" s="350">
        <f>INDEX(event_lookup!$F$2:$Y$9,MATCH(2019,event_lookup!$A$2:$A$9,0),MATCH(RIGHT(ML_2016!BB55,3),event_lookup!$F$1:$Y$1,0))</f>
        <v>4</v>
      </c>
      <c r="BH55" s="18" t="s">
        <v>102</v>
      </c>
      <c r="BI55" s="56">
        <v>51</v>
      </c>
      <c r="BJ55" s="350">
        <f>INDEX(event_lookup!$F$2:$Y$9,MATCH(2016,event_lookup!$A$2:$A$9,0),MATCH(RIGHT(ML_2016!BH55,3),event_lookup!$F$1:$Y$1,0))</f>
        <v>2</v>
      </c>
      <c r="BK55" s="350">
        <f>INDEX(event_lookup!$F$2:$Y$9,MATCH(2019,event_lookup!$A$2:$A$9,0),MATCH(RIGHT(ML_2016!BH55,3),event_lookup!$F$1:$Y$1,0))</f>
        <v>10</v>
      </c>
      <c r="BL55" s="18" t="s">
        <v>135</v>
      </c>
      <c r="BM55" s="56" t="s">
        <v>452</v>
      </c>
      <c r="BN55" s="85">
        <v>6.0428240740740749E-5</v>
      </c>
      <c r="BO55" s="85">
        <v>6.0497685185185188E-5</v>
      </c>
      <c r="BP55" s="350">
        <f>INDEX(event_lookup!$F$2:$Y$9,MATCH(2016,event_lookup!$A$2:$A$9,0),MATCH(RIGHT(ML_2016!BL55,3),event_lookup!$F$1:$Y$1,0))</f>
        <v>1</v>
      </c>
      <c r="BQ55" s="350">
        <f>INDEX(event_lookup!$F$2:$Y$9,MATCH(2019,event_lookup!$A$2:$A$9,0),MATCH(RIGHT(ML_2016!BL55,3),event_lookup!$F$1:$Y$1,0))</f>
        <v>8</v>
      </c>
      <c r="BR55" s="18" t="s">
        <v>135</v>
      </c>
      <c r="BS55" s="56" t="s">
        <v>316</v>
      </c>
      <c r="BT55" s="88">
        <v>3.0324074074074069E-4</v>
      </c>
      <c r="BU55" s="88">
        <v>3.1134259259259261E-4</v>
      </c>
      <c r="BW55" s="88">
        <v>3.1134259259259261E-4</v>
      </c>
      <c r="BX55" s="350">
        <f>INDEX(event_lookup!$F$2:$Y$9,MATCH(2016,event_lookup!$A$2:$A$9,0),MATCH(RIGHT(ML_2016!BR55,3),event_lookup!$F$1:$Y$1,0))</f>
        <v>1</v>
      </c>
      <c r="BY55" s="350">
        <f>INDEX(event_lookup!$F$2:$Y$9,MATCH(2019,event_lookup!$A$2:$A$9,0),MATCH(RIGHT(ML_2016!BR55,3),event_lookup!$F$1:$Y$1,0))</f>
        <v>8</v>
      </c>
      <c r="BZ55" s="18" t="s">
        <v>34</v>
      </c>
      <c r="CA55" s="56" t="s">
        <v>522</v>
      </c>
      <c r="CB55" s="56">
        <v>15</v>
      </c>
      <c r="CC55" s="56" t="s">
        <v>523</v>
      </c>
      <c r="CD55" s="56">
        <v>10</v>
      </c>
      <c r="CE55" s="350">
        <f>INDEX(event_lookup!$F$2:$Y$9,MATCH(2016,event_lookup!$A$2:$A$9,0),MATCH(RIGHT(ML_2016!BZ55,3),event_lookup!$F$1:$Y$1,0))</f>
        <v>5</v>
      </c>
      <c r="CF55" s="350">
        <f>INDEX(event_lookup!$F$2:$Y$9,MATCH(2019,event_lookup!$A$2:$A$9,0),MATCH(RIGHT(ML_2016!BZ55,3),event_lookup!$F$1:$Y$1,0))</f>
        <v>15</v>
      </c>
      <c r="CG55" s="18" t="s">
        <v>105</v>
      </c>
      <c r="CH55" s="190">
        <v>22</v>
      </c>
      <c r="CI55" s="190">
        <v>10</v>
      </c>
      <c r="CJ55" s="267">
        <v>0.59</v>
      </c>
      <c r="CK55" s="267">
        <f>CH55+CI55+CJ55</f>
        <v>32.590000000000003</v>
      </c>
      <c r="CL55" s="350">
        <f>INDEX(event_lookup!$F$2:$Y$9,MATCH(2016,event_lookup!$A$2:$A$9,0),MATCH(RIGHT(ML_2016!CG55,3),event_lookup!$F$1:$Y$1,0))</f>
        <v>0</v>
      </c>
      <c r="CM55" s="350">
        <f>INDEX(event_lookup!$F$2:$Y$9,MATCH(2019,event_lookup!$A$2:$A$9,0),MATCH(RIGHT(ML_2016!CG55,3),event_lookup!$F$1:$Y$1,0))</f>
        <v>7</v>
      </c>
      <c r="CN55" s="18" t="s">
        <v>154</v>
      </c>
      <c r="CO55" s="56" t="s">
        <v>182</v>
      </c>
      <c r="CP55" s="88" t="s">
        <v>205</v>
      </c>
      <c r="CQ55" s="88" t="s">
        <v>205</v>
      </c>
      <c r="CR55" s="350">
        <v>-3</v>
      </c>
      <c r="CS55" s="350">
        <v>-3</v>
      </c>
    </row>
    <row r="56" spans="1:97">
      <c r="A56" s="15" t="s">
        <v>87</v>
      </c>
      <c r="B56" s="341">
        <v>1</v>
      </c>
      <c r="D56">
        <f>SUM(AV56,AZ56,BF56,BJ56,BP56,CR56)</f>
        <v>0</v>
      </c>
      <c r="E56" s="100">
        <f t="shared" si="4"/>
        <v>0</v>
      </c>
      <c r="F56" s="100">
        <f t="shared" si="5"/>
        <v>0</v>
      </c>
      <c r="G56" s="100">
        <f t="shared" si="6"/>
        <v>0</v>
      </c>
      <c r="H56" s="100">
        <f>SUM(COUNTIFS($X56:$EH56, {"#14","#15","#16"}))</f>
        <v>0</v>
      </c>
      <c r="X56" s="18" t="s">
        <v>386</v>
      </c>
      <c r="Y56" s="56">
        <v>119</v>
      </c>
      <c r="Z56" s="350">
        <f>IF(Y56&lt;&gt;"",Z$55,0)</f>
        <v>4</v>
      </c>
      <c r="AA56" s="350">
        <f>IF(Y56&lt;&gt;"",AA$55,0)</f>
        <v>12</v>
      </c>
      <c r="AB56" s="181"/>
      <c r="AC56" s="56" t="s">
        <v>447</v>
      </c>
      <c r="AD56" s="88">
        <v>5.0347222222222216E-5</v>
      </c>
      <c r="AE56" s="88">
        <v>4.8958333333333335E-5</v>
      </c>
      <c r="AF56" s="350">
        <f>IF(AE56&lt;&gt;"",AF$55,0)</f>
        <v>2</v>
      </c>
      <c r="AG56" s="350">
        <f>IF(AE56&lt;&gt;"",AG$55,0)</f>
        <v>10</v>
      </c>
      <c r="AH56" s="18" t="s">
        <v>487</v>
      </c>
      <c r="AJ56" s="186" t="s">
        <v>296</v>
      </c>
      <c r="AK56" s="256" t="s">
        <v>307</v>
      </c>
      <c r="AL56" s="256" t="s">
        <v>293</v>
      </c>
      <c r="AM56" s="186" t="s">
        <v>235</v>
      </c>
      <c r="AN56" s="56">
        <v>1</v>
      </c>
      <c r="AO56" s="186" t="s">
        <v>530</v>
      </c>
      <c r="AP56" s="350">
        <f>IF(AO56&lt;&gt;"",AP$55,0)</f>
        <v>0</v>
      </c>
      <c r="AQ56" s="350">
        <f>IF(AO56&lt;&gt;"",AQ$55,0)</f>
        <v>3</v>
      </c>
      <c r="AR56" s="18" t="s">
        <v>130</v>
      </c>
      <c r="AS56" s="56" t="s">
        <v>178</v>
      </c>
      <c r="AT56" s="88">
        <v>6.8217592592592592E-4</v>
      </c>
      <c r="AU56" s="88">
        <v>6.8217592592592592E-4</v>
      </c>
      <c r="AV56" s="350">
        <f>IF(AU56&lt;&gt;"",AV$55,0)</f>
        <v>0</v>
      </c>
      <c r="AW56" s="350">
        <f>IF(AU56&lt;&gt;"",AW$55,0)</f>
        <v>4</v>
      </c>
      <c r="AZ56" s="350">
        <f>IF(AY56&lt;&gt;"",AZ$55,0)</f>
        <v>0</v>
      </c>
      <c r="BA56" s="350">
        <f>IF(AY56&lt;&gt;"",BA$55,0)</f>
        <v>0</v>
      </c>
      <c r="BF56" s="350">
        <f>IF(BE56&lt;&gt;"",BF$55,0)</f>
        <v>0</v>
      </c>
      <c r="BG56" s="350">
        <f>IF(BE56&lt;&gt;"",BG$55,0)</f>
        <v>0</v>
      </c>
      <c r="BJ56" s="350">
        <f>IF(BI56&lt;&gt;"",BJ$55,0)</f>
        <v>0</v>
      </c>
      <c r="BK56" s="350">
        <f>IF(BI56&lt;&gt;"",BK$55,0)</f>
        <v>0</v>
      </c>
      <c r="BP56" s="350">
        <f>IF(BO56&lt;&gt;"",BP$55,0)</f>
        <v>0</v>
      </c>
      <c r="BQ56" s="350">
        <f>IF(BO56&lt;&gt;"",BQ$55,0)</f>
        <v>0</v>
      </c>
      <c r="BT56" s="88">
        <v>3.0324074074074069E-4</v>
      </c>
      <c r="BU56" s="88">
        <v>3.1134259259259261E-4</v>
      </c>
      <c r="BW56" s="88">
        <v>3.1134259259259261E-4</v>
      </c>
      <c r="BX56" s="350">
        <f>IF(BW56&lt;&gt;"",BX$55,0)</f>
        <v>1</v>
      </c>
      <c r="BY56" s="350">
        <f>IF(BW56&lt;&gt;"",BY$55,0)</f>
        <v>8</v>
      </c>
      <c r="CB56" s="56">
        <v>2</v>
      </c>
      <c r="CC56" s="56" t="s">
        <v>739</v>
      </c>
      <c r="CD56" s="56">
        <v>3</v>
      </c>
      <c r="CE56" s="350">
        <f>IF(CD56&lt;&gt;"",CE$55,0)</f>
        <v>5</v>
      </c>
      <c r="CF56" s="350">
        <f>IF(CD56&lt;&gt;"",CF$55,0)</f>
        <v>15</v>
      </c>
      <c r="CH56" s="190">
        <v>3</v>
      </c>
      <c r="CI56" s="190">
        <v>1</v>
      </c>
      <c r="CJ56" s="267">
        <v>0.59</v>
      </c>
      <c r="CK56" s="267">
        <f t="shared" si="3"/>
        <v>4</v>
      </c>
      <c r="CL56" s="350">
        <f>IF(CK56&lt;&gt;"",CL$55,0)</f>
        <v>0</v>
      </c>
      <c r="CM56" s="350">
        <f>IF(CK56&lt;&gt;"",CM$55,0)</f>
        <v>7</v>
      </c>
      <c r="CO56" s="56"/>
      <c r="CQ56" s="88"/>
      <c r="CR56" s="350">
        <f>IF(CQ56&lt;&gt;"",CR$55,0)</f>
        <v>0</v>
      </c>
      <c r="CS56" s="350">
        <f>IF(CQ56&lt;&gt;"",CS$55,0)</f>
        <v>0</v>
      </c>
    </row>
    <row r="57" spans="1:97">
      <c r="A57" s="15" t="s">
        <v>88</v>
      </c>
      <c r="B57" s="341">
        <v>2</v>
      </c>
      <c r="D57">
        <f>SUM(AV57,AZ57,BF57,BJ57,BP57,CR57)</f>
        <v>0</v>
      </c>
      <c r="E57" s="100">
        <f t="shared" si="4"/>
        <v>0</v>
      </c>
      <c r="F57" s="100">
        <f t="shared" si="5"/>
        <v>0</v>
      </c>
      <c r="G57" s="100">
        <f t="shared" si="6"/>
        <v>0</v>
      </c>
      <c r="H57" s="100">
        <f>SUM(COUNTIFS($X57:$EH57, {"#14","#15","#16"}))</f>
        <v>0</v>
      </c>
      <c r="X57" s="18" t="s">
        <v>386</v>
      </c>
      <c r="Y57" s="56">
        <v>25</v>
      </c>
      <c r="Z57" s="350">
        <f>IF(Y57&lt;&gt;"",Z$55,0)</f>
        <v>4</v>
      </c>
      <c r="AA57" s="350">
        <f>IF(Y57&lt;&gt;"",AA$55,0)</f>
        <v>12</v>
      </c>
      <c r="AB57" s="181"/>
      <c r="AC57" s="85" t="s">
        <v>210</v>
      </c>
      <c r="AD57" s="88">
        <v>8.8888888888888893E-5</v>
      </c>
      <c r="AE57" s="88">
        <v>8.4490740740740731E-5</v>
      </c>
      <c r="AF57" s="350">
        <f>IF(AE57&lt;&gt;"",AF$55,0)</f>
        <v>2</v>
      </c>
      <c r="AG57" s="350">
        <f>IF(AE57&lt;&gt;"",AG$55,0)</f>
        <v>10</v>
      </c>
      <c r="AH57" s="18" t="s">
        <v>487</v>
      </c>
      <c r="AJ57" s="186" t="s">
        <v>296</v>
      </c>
      <c r="AK57" s="256" t="s">
        <v>307</v>
      </c>
      <c r="AL57" s="256" t="s">
        <v>293</v>
      </c>
      <c r="AM57" s="186" t="s">
        <v>235</v>
      </c>
      <c r="AN57" s="56">
        <v>1</v>
      </c>
      <c r="AO57" s="186" t="s">
        <v>530</v>
      </c>
      <c r="AP57" s="350">
        <f>IF(AO57&lt;&gt;"",AP$55,0)</f>
        <v>0</v>
      </c>
      <c r="AQ57" s="350">
        <f>IF(AO57&lt;&gt;"",AQ$55,0)</f>
        <v>3</v>
      </c>
      <c r="AV57" s="350">
        <f>IF(AU57&lt;&gt;"",AV$55,0)</f>
        <v>0</v>
      </c>
      <c r="AW57" s="350">
        <f>IF(AU57&lt;&gt;"",AW$55,0)</f>
        <v>0</v>
      </c>
      <c r="AZ57" s="350">
        <f>IF(AY57&lt;&gt;"",AZ$55,0)</f>
        <v>0</v>
      </c>
      <c r="BA57" s="350">
        <f>IF(AY57&lt;&gt;"",BA$55,0)</f>
        <v>0</v>
      </c>
      <c r="BB57" s="18" t="s">
        <v>130</v>
      </c>
      <c r="BC57" s="56" t="s">
        <v>178</v>
      </c>
      <c r="BD57" s="55" t="s">
        <v>466</v>
      </c>
      <c r="BE57" s="55" t="s">
        <v>466</v>
      </c>
      <c r="BF57" s="350">
        <f>IF(BE57&lt;&gt;"",BF$55,0)</f>
        <v>0</v>
      </c>
      <c r="BG57" s="350">
        <f>IF(BE57&lt;&gt;"",BG$55,0)</f>
        <v>4</v>
      </c>
      <c r="BJ57" s="350">
        <f>IF(BI57&lt;&gt;"",BJ$55,0)</f>
        <v>0</v>
      </c>
      <c r="BK57" s="350">
        <f>IF(BI57&lt;&gt;"",BK$55,0)</f>
        <v>0</v>
      </c>
      <c r="BP57" s="350">
        <f>IF(BO57&lt;&gt;"",BP$55,0)</f>
        <v>0</v>
      </c>
      <c r="BQ57" s="350">
        <f>IF(BO57&lt;&gt;"",BQ$55,0)</f>
        <v>0</v>
      </c>
      <c r="BT57" s="88">
        <v>3.0324074074074069E-4</v>
      </c>
      <c r="BU57" s="88">
        <v>3.1134259259259261E-4</v>
      </c>
      <c r="BW57" s="88">
        <v>3.1134259259259261E-4</v>
      </c>
      <c r="BX57" s="350">
        <f>IF(BW57&lt;&gt;"",BX$55,0)</f>
        <v>1</v>
      </c>
      <c r="BY57" s="350">
        <f>IF(BW57&lt;&gt;"",BY$55,0)</f>
        <v>8</v>
      </c>
      <c r="CB57" s="56">
        <v>2</v>
      </c>
      <c r="CC57" s="56" t="s">
        <v>514</v>
      </c>
      <c r="CD57" s="56">
        <v>4</v>
      </c>
      <c r="CE57" s="350">
        <f>IF(CD57&lt;&gt;"",CE$55,0)</f>
        <v>5</v>
      </c>
      <c r="CF57" s="350">
        <f>IF(CD57&lt;&gt;"",CF$55,0)</f>
        <v>15</v>
      </c>
      <c r="CH57" s="190">
        <v>6</v>
      </c>
      <c r="CI57" s="190">
        <v>1</v>
      </c>
      <c r="CJ57" s="267">
        <v>0.59</v>
      </c>
      <c r="CK57" s="267">
        <f t="shared" si="3"/>
        <v>7</v>
      </c>
      <c r="CL57" s="350">
        <f>IF(CK57&lt;&gt;"",CL$55,0)</f>
        <v>0</v>
      </c>
      <c r="CM57" s="350">
        <f>IF(CK57&lt;&gt;"",CM$55,0)</f>
        <v>7</v>
      </c>
      <c r="CO57" s="56"/>
      <c r="CQ57" s="88"/>
      <c r="CR57" s="350">
        <f>IF(CQ57&lt;&gt;"",CR$55,0)</f>
        <v>0</v>
      </c>
      <c r="CS57" s="350">
        <f>IF(CQ57&lt;&gt;"",CS$55,0)</f>
        <v>0</v>
      </c>
    </row>
    <row r="58" spans="1:97">
      <c r="A58" s="15" t="s">
        <v>89</v>
      </c>
      <c r="B58" s="341">
        <v>3</v>
      </c>
      <c r="D58">
        <f>SUM(AV58,AZ58,BF58,BJ58,BP58,CR58)</f>
        <v>-1</v>
      </c>
      <c r="E58" s="100">
        <f t="shared" si="4"/>
        <v>0</v>
      </c>
      <c r="F58" s="100">
        <f t="shared" si="5"/>
        <v>0</v>
      </c>
      <c r="G58" s="100">
        <f t="shared" si="6"/>
        <v>0</v>
      </c>
      <c r="H58" s="100">
        <f>SUM(COUNTIFS($X58:$EH58, {"#14","#15","#16"}))</f>
        <v>1</v>
      </c>
      <c r="X58" s="18" t="s">
        <v>502</v>
      </c>
      <c r="Y58" s="56">
        <v>50</v>
      </c>
      <c r="Z58" s="350">
        <f>IF(Y58&lt;&gt;"",Z$55,0)</f>
        <v>4</v>
      </c>
      <c r="AA58" s="350">
        <f>IF(Y58&lt;&gt;"",AA$55,0)</f>
        <v>12</v>
      </c>
      <c r="AB58" s="181"/>
      <c r="AC58" s="56" t="s">
        <v>447</v>
      </c>
      <c r="AD58" s="88">
        <v>8.0092592592592582E-5</v>
      </c>
      <c r="AE58" s="88">
        <v>8.1134259259259256E-5</v>
      </c>
      <c r="AF58" s="350">
        <f>IF(AE58&lt;&gt;"",AF$55,0)</f>
        <v>2</v>
      </c>
      <c r="AG58" s="350">
        <f>IF(AE58&lt;&gt;"",AG$55,0)</f>
        <v>10</v>
      </c>
      <c r="AH58" s="18" t="s">
        <v>487</v>
      </c>
      <c r="AJ58" s="186" t="s">
        <v>296</v>
      </c>
      <c r="AK58" s="256" t="s">
        <v>307</v>
      </c>
      <c r="AL58" s="256" t="s">
        <v>293</v>
      </c>
      <c r="AM58" s="186" t="s">
        <v>235</v>
      </c>
      <c r="AN58" s="56">
        <v>1</v>
      </c>
      <c r="AO58" s="186" t="s">
        <v>530</v>
      </c>
      <c r="AP58" s="350">
        <f>IF(AO58&lt;&gt;"",AP$55,0)</f>
        <v>0</v>
      </c>
      <c r="AQ58" s="350">
        <f>IF(AO58&lt;&gt;"",AQ$55,0)</f>
        <v>3</v>
      </c>
      <c r="AV58" s="350">
        <f>IF(AU58&lt;&gt;"",AV$55,0)</f>
        <v>0</v>
      </c>
      <c r="AW58" s="350">
        <f>IF(AU58&lt;&gt;"",AW$55,0)</f>
        <v>0</v>
      </c>
      <c r="AX58" s="18" t="s">
        <v>107</v>
      </c>
      <c r="AY58" s="56">
        <v>85.7</v>
      </c>
      <c r="AZ58" s="350">
        <f>IF(AY58&lt;&gt;"",AZ$55,0)</f>
        <v>0</v>
      </c>
      <c r="BA58" s="350">
        <f>IF(AY58&lt;&gt;"",BA$55,0)</f>
        <v>6</v>
      </c>
      <c r="BF58" s="350">
        <f>IF(BE58&lt;&gt;"",BF$55,0)</f>
        <v>0</v>
      </c>
      <c r="BG58" s="350">
        <f>IF(BE58&lt;&gt;"",BG$55,0)</f>
        <v>0</v>
      </c>
      <c r="BH58" s="18" t="s">
        <v>102</v>
      </c>
      <c r="BI58" s="56">
        <v>51</v>
      </c>
      <c r="BJ58" s="350">
        <f>IF(BI58&lt;&gt;"",BJ$55,0)</f>
        <v>2</v>
      </c>
      <c r="BK58" s="350">
        <f>IF(BI58&lt;&gt;"",BK$55,0)</f>
        <v>10</v>
      </c>
      <c r="BP58" s="350">
        <f>IF(BO58&lt;&gt;"",BP$55,0)</f>
        <v>0</v>
      </c>
      <c r="BQ58" s="350">
        <f>IF(BO58&lt;&gt;"",BQ$55,0)</f>
        <v>0</v>
      </c>
      <c r="BT58" s="88">
        <v>3.0324074074074069E-4</v>
      </c>
      <c r="BU58" s="88">
        <v>3.1134259259259261E-4</v>
      </c>
      <c r="BW58" s="88">
        <v>3.1134259259259261E-4</v>
      </c>
      <c r="BX58" s="350">
        <f>IF(BW58&lt;&gt;"",BX$55,0)</f>
        <v>1</v>
      </c>
      <c r="BY58" s="350">
        <f>IF(BW58&lt;&gt;"",BY$55,0)</f>
        <v>8</v>
      </c>
      <c r="CB58" s="56">
        <v>6</v>
      </c>
      <c r="CC58" s="56" t="s">
        <v>516</v>
      </c>
      <c r="CD58" s="56">
        <v>2</v>
      </c>
      <c r="CE58" s="350">
        <f>IF(CD58&lt;&gt;"",CE$55,0)</f>
        <v>5</v>
      </c>
      <c r="CF58" s="350">
        <f>IF(CD58&lt;&gt;"",CF$55,0)</f>
        <v>15</v>
      </c>
      <c r="CH58" s="190">
        <v>7</v>
      </c>
      <c r="CI58" s="190">
        <v>5</v>
      </c>
      <c r="CJ58" s="267">
        <v>0.59</v>
      </c>
      <c r="CK58" s="267">
        <f t="shared" si="3"/>
        <v>12</v>
      </c>
      <c r="CL58" s="350">
        <f>IF(CK58&lt;&gt;"",CL$55,0)</f>
        <v>0</v>
      </c>
      <c r="CM58" s="350">
        <f>IF(CK58&lt;&gt;"",CM$55,0)</f>
        <v>7</v>
      </c>
      <c r="CN58" s="18" t="s">
        <v>154</v>
      </c>
      <c r="CO58" s="56" t="s">
        <v>182</v>
      </c>
      <c r="CP58" s="88" t="s">
        <v>205</v>
      </c>
      <c r="CQ58" s="88" t="s">
        <v>205</v>
      </c>
      <c r="CR58" s="350">
        <f>IF(CQ58&lt;&gt;"",CR$55,0)</f>
        <v>-3</v>
      </c>
      <c r="CS58" s="350">
        <f>IF(CQ58&lt;&gt;"",CS$55,0)</f>
        <v>-3</v>
      </c>
    </row>
    <row r="59" spans="1:97">
      <c r="A59" s="15" t="s">
        <v>86</v>
      </c>
      <c r="B59" s="341">
        <v>4</v>
      </c>
      <c r="D59">
        <f>SUM(AV59,AZ59,BF59,BJ59,BP59,CR59)</f>
        <v>1</v>
      </c>
      <c r="E59" s="100">
        <f t="shared" si="4"/>
        <v>0</v>
      </c>
      <c r="F59" s="100">
        <f t="shared" si="5"/>
        <v>0</v>
      </c>
      <c r="G59" s="100">
        <f t="shared" si="6"/>
        <v>0</v>
      </c>
      <c r="H59" s="100">
        <f>SUM(COUNTIFS($X59:$EH59, {"#14","#15","#16"}))</f>
        <v>0</v>
      </c>
      <c r="X59" s="18" t="s">
        <v>502</v>
      </c>
      <c r="Y59" s="56">
        <v>104</v>
      </c>
      <c r="Z59" s="350">
        <f>IF(Y59&lt;&gt;"",Z$55,0)</f>
        <v>4</v>
      </c>
      <c r="AA59" s="350">
        <f>IF(Y59&lt;&gt;"",AA$55,0)</f>
        <v>12</v>
      </c>
      <c r="AC59" s="56" t="s">
        <v>447</v>
      </c>
      <c r="AD59" s="88">
        <v>5.983796296296298E-5</v>
      </c>
      <c r="AE59" s="88">
        <v>6.2731481481481481E-5</v>
      </c>
      <c r="AF59" s="350">
        <f>IF(AE59&lt;&gt;"",AF$55,0)</f>
        <v>2</v>
      </c>
      <c r="AG59" s="350">
        <f>IF(AE59&lt;&gt;"",AG$55,0)</f>
        <v>10</v>
      </c>
      <c r="AH59" s="18" t="s">
        <v>487</v>
      </c>
      <c r="AJ59" s="186" t="s">
        <v>296</v>
      </c>
      <c r="AK59" s="256" t="s">
        <v>307</v>
      </c>
      <c r="AL59" s="256" t="s">
        <v>293</v>
      </c>
      <c r="AM59" s="186" t="s">
        <v>235</v>
      </c>
      <c r="AN59" s="56">
        <v>1</v>
      </c>
      <c r="AO59" s="186" t="s">
        <v>530</v>
      </c>
      <c r="AP59" s="350">
        <f>IF(AO59&lt;&gt;"",AP$55,0)</f>
        <v>0</v>
      </c>
      <c r="AQ59" s="350">
        <f>IF(AO59&lt;&gt;"",AQ$55,0)</f>
        <v>3</v>
      </c>
      <c r="AV59" s="350">
        <f>IF(AU59&lt;&gt;"",AV$55,0)</f>
        <v>0</v>
      </c>
      <c r="AW59" s="350">
        <f>IF(AU59&lt;&gt;"",AW$55,0)</f>
        <v>0</v>
      </c>
      <c r="AZ59" s="350">
        <f>IF(AY59&lt;&gt;"",AZ$55,0)</f>
        <v>0</v>
      </c>
      <c r="BA59" s="350">
        <f>IF(AY59&lt;&gt;"",BA$55,0)</f>
        <v>0</v>
      </c>
      <c r="BF59" s="350">
        <f>IF(BE59&lt;&gt;"",BF$55,0)</f>
        <v>0</v>
      </c>
      <c r="BG59" s="350">
        <f>IF(BE59&lt;&gt;"",BG$55,0)</f>
        <v>0</v>
      </c>
      <c r="BJ59" s="350">
        <f>IF(BI59&lt;&gt;"",BJ$55,0)</f>
        <v>0</v>
      </c>
      <c r="BK59" s="350">
        <f>IF(BI59&lt;&gt;"",BK$55,0)</f>
        <v>0</v>
      </c>
      <c r="BL59" s="18" t="s">
        <v>135</v>
      </c>
      <c r="BM59" s="56" t="s">
        <v>452</v>
      </c>
      <c r="BN59" s="85">
        <v>6.0428240740740749E-5</v>
      </c>
      <c r="BO59" s="85">
        <v>6.0497685185185188E-5</v>
      </c>
      <c r="BP59" s="350">
        <f>IF(BO59&lt;&gt;"",BP$55,0)</f>
        <v>1</v>
      </c>
      <c r="BQ59" s="350">
        <f>IF(BO59&lt;&gt;"",BQ$55,0)</f>
        <v>8</v>
      </c>
      <c r="BT59" s="88">
        <v>3.0324074074074069E-4</v>
      </c>
      <c r="BU59" s="88">
        <v>3.1134259259259261E-4</v>
      </c>
      <c r="BW59" s="88">
        <v>3.1134259259259261E-4</v>
      </c>
      <c r="BX59" s="350">
        <f>IF(BW59&lt;&gt;"",BX$55,0)</f>
        <v>1</v>
      </c>
      <c r="BY59" s="350">
        <f>IF(BW59&lt;&gt;"",BY$55,0)</f>
        <v>8</v>
      </c>
      <c r="CB59" s="56">
        <v>5</v>
      </c>
      <c r="CC59" s="56" t="s">
        <v>514</v>
      </c>
      <c r="CD59" s="56">
        <v>1</v>
      </c>
      <c r="CE59" s="350">
        <f>IF(CD59&lt;&gt;"",CE$55,0)</f>
        <v>5</v>
      </c>
      <c r="CF59" s="350">
        <f>IF(CD59&lt;&gt;"",CF$55,0)</f>
        <v>15</v>
      </c>
      <c r="CH59" s="190">
        <v>6</v>
      </c>
      <c r="CI59" s="190">
        <v>3</v>
      </c>
      <c r="CJ59" s="267">
        <v>0.59</v>
      </c>
      <c r="CK59" s="267">
        <f t="shared" si="3"/>
        <v>9</v>
      </c>
      <c r="CL59" s="350">
        <f>IF(CK59&lt;&gt;"",CL$55,0)</f>
        <v>0</v>
      </c>
      <c r="CM59" s="350">
        <f>IF(CK59&lt;&gt;"",CM$55,0)</f>
        <v>7</v>
      </c>
      <c r="CO59" s="56"/>
      <c r="CQ59" s="88"/>
      <c r="CR59" s="350">
        <f>IF(CQ59&lt;&gt;"",CR$55,0)</f>
        <v>0</v>
      </c>
      <c r="CS59" s="350">
        <f>IF(CQ59&lt;&gt;"",CS$55,0)</f>
        <v>0</v>
      </c>
    </row>
    <row r="60" spans="1:97">
      <c r="A60" s="39" t="s">
        <v>114</v>
      </c>
      <c r="B60" s="334"/>
      <c r="C60" s="19" t="s">
        <v>130</v>
      </c>
      <c r="D60" s="226">
        <f>SUM(Z60,AF60,AV60,AZ60,BP60,CL60,CR60,AP60,BF60,BJ60,CE60,BX60)</f>
        <v>17</v>
      </c>
      <c r="E60" s="100">
        <f t="shared" si="4"/>
        <v>0</v>
      </c>
      <c r="F60" s="100">
        <f t="shared" si="5"/>
        <v>1</v>
      </c>
      <c r="G60" s="100">
        <f t="shared" si="6"/>
        <v>1</v>
      </c>
      <c r="H60" s="100">
        <f>SUM(COUNTIFS($X60:$EH60, {"#14","#15","#16"}))</f>
        <v>2</v>
      </c>
      <c r="X60" s="18" t="s">
        <v>149</v>
      </c>
      <c r="Y60" s="56">
        <v>208</v>
      </c>
      <c r="Z60" s="350">
        <f>INDEX(event_lookup!$F$2:$Y$9,MATCH(2016,event_lookup!$A$2:$A$9,0),MATCH(RIGHT(ML_2016!X60,3),event_lookup!$F$1:$Y$1,0))</f>
        <v>0</v>
      </c>
      <c r="AA60" s="350">
        <f>INDEX(event_lookup!$F$2:$Y$9,MATCH(2019,event_lookup!$A$2:$A$9,0),MATCH(RIGHT(ML_2016!X60,3),event_lookup!$F$1:$Y$1,0))</f>
        <v>1</v>
      </c>
      <c r="AB60" s="18" t="s">
        <v>148</v>
      </c>
      <c r="AC60" s="56" t="s">
        <v>181</v>
      </c>
      <c r="AD60" s="88">
        <v>2.8472222222222223E-4</v>
      </c>
      <c r="AE60" s="88">
        <v>2.8472222222222223E-4</v>
      </c>
      <c r="AF60" s="350">
        <f>INDEX(event_lookup!$F$2:$Y$9,MATCH(2016,event_lookup!$A$2:$A$9,0),MATCH(RIGHT(ML_2016!AB60,3),event_lookup!$F$1:$Y$1,0))+1</f>
        <v>1</v>
      </c>
      <c r="AG60" s="350">
        <f>INDEX(event_lookup!$F$2:$Y$9,MATCH(2019,event_lookup!$A$2:$A$9,0),MATCH(RIGHT(ML_2016!AB60,3),event_lookup!$F$1:$Y$1,0))+1</f>
        <v>4</v>
      </c>
      <c r="AH60" s="18" t="s">
        <v>34</v>
      </c>
      <c r="AI60" s="56" t="s">
        <v>484</v>
      </c>
      <c r="AJ60" s="186" t="s">
        <v>298</v>
      </c>
      <c r="AK60" s="256" t="s">
        <v>235</v>
      </c>
      <c r="AL60" s="256" t="s">
        <v>472</v>
      </c>
      <c r="AM60" s="186" t="s">
        <v>236</v>
      </c>
      <c r="AN60" s="56">
        <v>4</v>
      </c>
      <c r="AO60" s="186" t="s">
        <v>477</v>
      </c>
      <c r="AP60" s="350">
        <f>INDEX(event_lookup!$F$2:$Y$9,MATCH(2016,event_lookup!$A$2:$A$9,0),MATCH(RIGHT(ML_2016!AH60,3),event_lookup!$F$1:$Y$1,0))</f>
        <v>5</v>
      </c>
      <c r="AQ60" s="350">
        <f>INDEX(event_lookup!$F$2:$Y$9,MATCH(2019,event_lookup!$A$2:$A$9,0),MATCH(RIGHT(ML_2016!AH60,3),event_lookup!$F$1:$Y$1,0))</f>
        <v>15</v>
      </c>
      <c r="AR60" s="18" t="s">
        <v>105</v>
      </c>
      <c r="AS60" s="56" t="s">
        <v>178</v>
      </c>
      <c r="AT60" s="88">
        <v>6.7928240740740742E-4</v>
      </c>
      <c r="AU60" s="88">
        <v>6.7928240740740742E-4</v>
      </c>
      <c r="AV60" s="350">
        <f>INDEX(event_lookup!$F$2:$Y$9,MATCH(2016,event_lookup!$A$2:$A$9,0),MATCH(RIGHT(ML_2016!AR60,3),event_lookup!$F$1:$Y$1,0))</f>
        <v>0</v>
      </c>
      <c r="AW60" s="350">
        <f>INDEX(event_lookup!$F$2:$Y$9,MATCH(2019,event_lookup!$A$2:$A$9,0),MATCH(RIGHT(ML_2016!AR60,3),event_lookup!$F$1:$Y$1,0))</f>
        <v>7</v>
      </c>
      <c r="AX60" s="18" t="s">
        <v>104</v>
      </c>
      <c r="AY60" s="56">
        <v>58.2</v>
      </c>
      <c r="AZ60" s="350">
        <f>INDEX(event_lookup!$F$2:$Y$9,MATCH(2016,event_lookup!$A$2:$A$9,0),MATCH(RIGHT(ML_2016!AX60,3),event_lookup!$F$1:$Y$1,0))</f>
        <v>0</v>
      </c>
      <c r="BA60" s="350">
        <f>INDEX(event_lookup!$F$2:$Y$9,MATCH(2019,event_lookup!$A$2:$A$9,0),MATCH(RIGHT(ML_2016!AX60,3),event_lookup!$F$1:$Y$1,0))</f>
        <v>5</v>
      </c>
      <c r="BB60" s="18" t="s">
        <v>37</v>
      </c>
      <c r="BC60" s="56" t="s">
        <v>187</v>
      </c>
      <c r="BD60" s="55">
        <v>9.3518518518518516E-4</v>
      </c>
      <c r="BE60" s="55">
        <v>9.1527777777777788E-4</v>
      </c>
      <c r="BF60" s="350">
        <f>INDEX(event_lookup!$F$2:$Y$9,MATCH(2016,event_lookup!$A$2:$A$9,0),MATCH(RIGHT(ML_2016!BB60,3),event_lookup!$F$1:$Y$1,0))</f>
        <v>4</v>
      </c>
      <c r="BG60" s="350">
        <f>INDEX(event_lookup!$F$2:$Y$9,MATCH(2019,event_lookup!$A$2:$A$9,0),MATCH(RIGHT(ML_2016!BB60,3),event_lookup!$F$1:$Y$1,0))</f>
        <v>12</v>
      </c>
      <c r="BH60" s="18" t="s">
        <v>33</v>
      </c>
      <c r="BI60" s="56">
        <v>54</v>
      </c>
      <c r="BJ60" s="350">
        <f>INDEX(event_lookup!$F$2:$Y$9,MATCH(2016,event_lookup!$A$2:$A$9,0),MATCH(RIGHT(ML_2016!BH60,3),event_lookup!$F$1:$Y$1,0))</f>
        <v>7</v>
      </c>
      <c r="BK60" s="350">
        <f>INDEX(event_lookup!$F$2:$Y$9,MATCH(2019,event_lookup!$A$2:$A$9,0),MATCH(RIGHT(ML_2016!BH60,3),event_lookup!$F$1:$Y$1,0))</f>
        <v>20</v>
      </c>
      <c r="BL60" s="18" t="s">
        <v>120</v>
      </c>
      <c r="BM60" s="56" t="s">
        <v>182</v>
      </c>
      <c r="BN60" s="85">
        <v>6.2025462962962959E-5</v>
      </c>
      <c r="BO60" s="85">
        <v>6.2025462962962959E-5</v>
      </c>
      <c r="BP60" s="350">
        <f>INDEX(event_lookup!$F$2:$Y$9,MATCH(2016,event_lookup!$A$2:$A$9,0),MATCH(RIGHT(ML_2016!BL60,3),event_lookup!$F$1:$Y$1,0))</f>
        <v>0</v>
      </c>
      <c r="BQ60" s="350">
        <f>INDEX(event_lookup!$F$2:$Y$9,MATCH(2019,event_lookup!$A$2:$A$9,0),MATCH(RIGHT(ML_2016!BL60,3),event_lookup!$F$1:$Y$1,0))</f>
        <v>2</v>
      </c>
      <c r="BR60" s="18" t="s">
        <v>130</v>
      </c>
      <c r="BS60" s="56" t="s">
        <v>302</v>
      </c>
      <c r="BT60" s="88">
        <v>3.0289351851851853E-4</v>
      </c>
      <c r="BW60" s="88">
        <v>3.0289351851851853E-4</v>
      </c>
      <c r="BX60" s="350">
        <f>INDEX(event_lookup!$F$2:$Y$9,MATCH(2016,event_lookup!$A$2:$A$9,0),MATCH(RIGHT(ML_2016!BR60,3),event_lookup!$F$1:$Y$1,0))</f>
        <v>0</v>
      </c>
      <c r="BY60" s="350">
        <f>INDEX(event_lookup!$F$2:$Y$9,MATCH(2019,event_lookup!$A$2:$A$9,0),MATCH(RIGHT(ML_2016!BR60,3),event_lookup!$F$1:$Y$1,0))</f>
        <v>4</v>
      </c>
      <c r="BZ60" s="18" t="s">
        <v>107</v>
      </c>
      <c r="CA60" s="56" t="s">
        <v>301</v>
      </c>
      <c r="CB60" s="56">
        <v>7</v>
      </c>
      <c r="CD60" s="56">
        <v>7</v>
      </c>
      <c r="CE60" s="350">
        <f>INDEX(event_lookup!$F$2:$Y$9,MATCH(2016,event_lookup!$A$2:$A$9,0),MATCH(RIGHT(ML_2016!BZ60,3),event_lookup!$F$1:$Y$1,0))</f>
        <v>0</v>
      </c>
      <c r="CF60" s="350">
        <f>INDEX(event_lookup!$F$2:$Y$9,MATCH(2019,event_lookup!$A$2:$A$9,0),MATCH(RIGHT(ML_2016!BZ60,3),event_lookup!$F$1:$Y$1,0))</f>
        <v>6</v>
      </c>
      <c r="CG60" s="18" t="s">
        <v>130</v>
      </c>
      <c r="CH60" s="190">
        <v>17</v>
      </c>
      <c r="CI60" s="190">
        <v>11</v>
      </c>
      <c r="CJ60" s="267">
        <v>0.69</v>
      </c>
      <c r="CK60" s="267">
        <f>CH60+CI60+CJ60</f>
        <v>28.69</v>
      </c>
      <c r="CL60" s="350">
        <f>INDEX(event_lookup!$F$2:$Y$9,MATCH(2016,event_lookup!$A$2:$A$9,0),MATCH(RIGHT(ML_2016!CG60,3),event_lookup!$F$1:$Y$1,0))</f>
        <v>0</v>
      </c>
      <c r="CM60" s="350">
        <f>INDEX(event_lookup!$F$2:$Y$9,MATCH(2019,event_lookup!$A$2:$A$9,0),MATCH(RIGHT(ML_2016!CG60,3),event_lookup!$F$1:$Y$1,0))</f>
        <v>4</v>
      </c>
      <c r="CN60" s="18" t="s">
        <v>105</v>
      </c>
      <c r="CO60" s="56" t="s">
        <v>177</v>
      </c>
      <c r="CP60" s="88">
        <v>6.5624999999999996E-5</v>
      </c>
      <c r="CQ60" s="88">
        <v>6.5624999999999996E-5</v>
      </c>
      <c r="CR60" s="350">
        <f>INDEX(event_lookup!$F$2:$Y$9,MATCH(2016,event_lookup!$A$2:$A$9,0),MATCH(RIGHT(ML_2016!CN60,3),event_lookup!$F$1:$Y$1,0))</f>
        <v>0</v>
      </c>
      <c r="CS60" s="350">
        <f>INDEX(event_lookup!$F$2:$Y$9,MATCH(2019,event_lookup!$A$2:$A$9,0),MATCH(RIGHT(ML_2016!CN60,3),event_lookup!$F$1:$Y$1,0))</f>
        <v>7</v>
      </c>
    </row>
    <row r="61" spans="1:97">
      <c r="A61" s="15" t="s">
        <v>142</v>
      </c>
      <c r="B61" s="341">
        <v>1</v>
      </c>
      <c r="D61">
        <f>SUM(AV61,AZ61,BF61,BJ61,BP61,CR61)</f>
        <v>0</v>
      </c>
      <c r="E61" s="100">
        <f t="shared" si="4"/>
        <v>0</v>
      </c>
      <c r="F61" s="100">
        <f t="shared" si="5"/>
        <v>0</v>
      </c>
      <c r="G61" s="100">
        <f t="shared" si="6"/>
        <v>0</v>
      </c>
      <c r="H61" s="100">
        <f>SUM(COUNTIFS($X61:$EH61, {"#14","#15","#16"}))</f>
        <v>0</v>
      </c>
      <c r="X61" s="18" t="s">
        <v>386</v>
      </c>
      <c r="Y61" s="56">
        <v>75</v>
      </c>
      <c r="Z61" s="350">
        <f>IF(Y61&lt;&gt;"",Z$60,0)</f>
        <v>0</v>
      </c>
      <c r="AA61" s="350">
        <f>IF(Y61&lt;&gt;"",AA$60,0)</f>
        <v>1</v>
      </c>
      <c r="AB61" s="181"/>
      <c r="AC61" s="56" t="s">
        <v>181</v>
      </c>
      <c r="AD61" s="88">
        <v>4.9652777777777775E-5</v>
      </c>
      <c r="AE61" s="88">
        <v>4.9652777777777775E-5</v>
      </c>
      <c r="AF61" s="350">
        <f>IF(AE61&lt;&gt;"",AF$60,0)</f>
        <v>1</v>
      </c>
      <c r="AG61" s="350">
        <f>IF(AE61&lt;&gt;"",AG$60,0)</f>
        <v>4</v>
      </c>
      <c r="AH61" s="18" t="s">
        <v>487</v>
      </c>
      <c r="AJ61" s="186" t="s">
        <v>298</v>
      </c>
      <c r="AK61" s="256" t="s">
        <v>235</v>
      </c>
      <c r="AL61" s="256" t="s">
        <v>472</v>
      </c>
      <c r="AM61" s="186" t="s">
        <v>236</v>
      </c>
      <c r="AN61" s="56">
        <v>4</v>
      </c>
      <c r="AO61" s="186" t="s">
        <v>477</v>
      </c>
      <c r="AP61" s="350">
        <f>IF(AO61&lt;&gt;"",AP$60,0)</f>
        <v>5</v>
      </c>
      <c r="AQ61" s="350">
        <f>IF(AO61&lt;&gt;"",AQ$60,0)</f>
        <v>15</v>
      </c>
      <c r="AV61" s="350">
        <f>IF(AU61&lt;&gt;"",AV$60,0)</f>
        <v>0</v>
      </c>
      <c r="AW61" s="350">
        <f>IF(AU61&lt;&gt;"",AW$60,0)</f>
        <v>0</v>
      </c>
      <c r="AX61" s="18" t="s">
        <v>104</v>
      </c>
      <c r="AY61" s="56">
        <v>58.2</v>
      </c>
      <c r="AZ61" s="350">
        <f>IF(AY61&lt;&gt;"",AZ$60,0)</f>
        <v>0</v>
      </c>
      <c r="BA61" s="350">
        <f>IF(AY61&lt;&gt;"",BA$60,0)</f>
        <v>5</v>
      </c>
      <c r="BF61" s="350">
        <f>IF(BE61&lt;&gt;"",BF$60,0)</f>
        <v>0</v>
      </c>
      <c r="BG61" s="350">
        <f>IF(BE61&lt;&gt;"",BG$60,0)</f>
        <v>0</v>
      </c>
      <c r="BJ61" s="350">
        <f>IF(BI61&lt;&gt;"",BJ$60,0)</f>
        <v>0</v>
      </c>
      <c r="BK61" s="350">
        <f>IF(BI61&lt;&gt;"",BK$60,0)</f>
        <v>0</v>
      </c>
      <c r="BP61" s="350">
        <f>IF(BO61&lt;&gt;"",BP$60,0)</f>
        <v>0</v>
      </c>
      <c r="BQ61" s="350">
        <f>IF(BO61&lt;&gt;"",BQ$60,0)</f>
        <v>0</v>
      </c>
      <c r="BT61" s="88">
        <v>3.0289351851851853E-4</v>
      </c>
      <c r="BW61" s="88">
        <v>3.0289351851851853E-4</v>
      </c>
      <c r="BX61" s="350">
        <f>IF(BW61&lt;&gt;"",BX$60,0)</f>
        <v>0</v>
      </c>
      <c r="BY61" s="350">
        <f>IF(BW61&lt;&gt;"",BY$60,0)</f>
        <v>4</v>
      </c>
      <c r="CB61" s="56">
        <v>3</v>
      </c>
      <c r="CD61" s="56">
        <v>3</v>
      </c>
      <c r="CE61" s="350">
        <f>IF(CD61&lt;&gt;"",CE$60,0)</f>
        <v>0</v>
      </c>
      <c r="CF61" s="350">
        <f>IF(CD61&lt;&gt;"",CF$60,0)</f>
        <v>6</v>
      </c>
      <c r="CH61" s="190">
        <v>3</v>
      </c>
      <c r="CI61" s="190">
        <v>1</v>
      </c>
      <c r="CJ61" s="267">
        <v>0.69</v>
      </c>
      <c r="CK61" s="267">
        <f t="shared" si="3"/>
        <v>4</v>
      </c>
      <c r="CL61" s="350">
        <f>IF(CK61&lt;&gt;"",CL$60,0)</f>
        <v>0</v>
      </c>
      <c r="CM61" s="350">
        <f>IF(CK61&lt;&gt;"",CM$60,0)</f>
        <v>4</v>
      </c>
      <c r="CO61" s="56"/>
      <c r="CQ61" s="88"/>
      <c r="CR61" s="350">
        <f>IF(CQ61&lt;&gt;"",CR$60,0)</f>
        <v>0</v>
      </c>
      <c r="CS61" s="350">
        <f>IF(CQ61&lt;&gt;"",CS$60,0)</f>
        <v>0</v>
      </c>
    </row>
    <row r="62" spans="1:97">
      <c r="A62" s="15" t="s">
        <v>143</v>
      </c>
      <c r="B62" s="341">
        <v>2</v>
      </c>
      <c r="D62">
        <f>SUM(AV62,AZ62,BF62,BJ62,BP62,CR62)</f>
        <v>4</v>
      </c>
      <c r="E62" s="100">
        <f t="shared" si="4"/>
        <v>0</v>
      </c>
      <c r="F62" s="100">
        <f t="shared" si="5"/>
        <v>0</v>
      </c>
      <c r="G62" s="100">
        <f t="shared" si="6"/>
        <v>0</v>
      </c>
      <c r="H62" s="100">
        <f>SUM(COUNTIFS($X62:$EH62, {"#14","#15","#16"}))</f>
        <v>1</v>
      </c>
      <c r="X62" s="18" t="s">
        <v>386</v>
      </c>
      <c r="Y62" s="56">
        <v>37</v>
      </c>
      <c r="Z62" s="350">
        <f>IF(Y62&lt;&gt;"",Z$60,0)</f>
        <v>0</v>
      </c>
      <c r="AA62" s="350">
        <f>IF(Y62&lt;&gt;"",AA$60,0)</f>
        <v>1</v>
      </c>
      <c r="AB62" s="181"/>
      <c r="AC62" s="85" t="s">
        <v>210</v>
      </c>
      <c r="AD62" s="88">
        <v>8.9583333333333333E-5</v>
      </c>
      <c r="AE62" s="88">
        <v>8.9583333333333333E-5</v>
      </c>
      <c r="AF62" s="350">
        <f>IF(AE62&lt;&gt;"",AF$60,0)</f>
        <v>1</v>
      </c>
      <c r="AG62" s="350">
        <f>IF(AE62&lt;&gt;"",AG$60,0)</f>
        <v>4</v>
      </c>
      <c r="AH62" s="18" t="s">
        <v>487</v>
      </c>
      <c r="AJ62" s="186" t="s">
        <v>298</v>
      </c>
      <c r="AK62" s="256" t="s">
        <v>235</v>
      </c>
      <c r="AL62" s="256" t="s">
        <v>472</v>
      </c>
      <c r="AM62" s="186" t="s">
        <v>236</v>
      </c>
      <c r="AN62" s="56">
        <v>4</v>
      </c>
      <c r="AO62" s="186" t="s">
        <v>477</v>
      </c>
      <c r="AP62" s="350">
        <f>IF(AO62&lt;&gt;"",AP$60,0)</f>
        <v>5</v>
      </c>
      <c r="AQ62" s="350">
        <f>IF(AO62&lt;&gt;"",AQ$60,0)</f>
        <v>15</v>
      </c>
      <c r="AV62" s="350">
        <f>IF(AU62&lt;&gt;"",AV$60,0)</f>
        <v>0</v>
      </c>
      <c r="AW62" s="350">
        <f>IF(AU62&lt;&gt;"",AW$60,0)</f>
        <v>0</v>
      </c>
      <c r="AZ62" s="350">
        <f>IF(AY62&lt;&gt;"",AZ$60,0)</f>
        <v>0</v>
      </c>
      <c r="BA62" s="350">
        <f>IF(AY62&lt;&gt;"",BA$60,0)</f>
        <v>0</v>
      </c>
      <c r="BB62" s="18" t="s">
        <v>37</v>
      </c>
      <c r="BC62" s="56" t="s">
        <v>187</v>
      </c>
      <c r="BD62" s="55">
        <v>9.3518518518518516E-4</v>
      </c>
      <c r="BE62" s="55">
        <v>9.1527777777777788E-4</v>
      </c>
      <c r="BF62" s="350">
        <f>IF(BE62&lt;&gt;"",BF$60,0)</f>
        <v>4</v>
      </c>
      <c r="BG62" s="350">
        <f>IF(BE62&lt;&gt;"",BG$60,0)</f>
        <v>12</v>
      </c>
      <c r="BJ62" s="350">
        <f>IF(BI62&lt;&gt;"",BJ$60,0)</f>
        <v>0</v>
      </c>
      <c r="BK62" s="350">
        <f>IF(BI62&lt;&gt;"",BK$60,0)</f>
        <v>0</v>
      </c>
      <c r="BL62" s="18" t="s">
        <v>120</v>
      </c>
      <c r="BM62" s="56" t="s">
        <v>182</v>
      </c>
      <c r="BN62" s="85">
        <v>6.2025462962962959E-5</v>
      </c>
      <c r="BO62" s="85">
        <v>6.2025462962962959E-5</v>
      </c>
      <c r="BP62" s="350">
        <f>IF(BO62&lt;&gt;"",BP$60,0)</f>
        <v>0</v>
      </c>
      <c r="BQ62" s="350">
        <f>IF(BO62&lt;&gt;"",BQ$60,0)</f>
        <v>2</v>
      </c>
      <c r="BT62" s="88">
        <v>3.0289351851851853E-4</v>
      </c>
      <c r="BW62" s="88">
        <v>3.0289351851851853E-4</v>
      </c>
      <c r="BX62" s="350">
        <f>IF(BW62&lt;&gt;"",BX$60,0)</f>
        <v>0</v>
      </c>
      <c r="BY62" s="350">
        <f>IF(BW62&lt;&gt;"",BY$60,0)</f>
        <v>4</v>
      </c>
      <c r="CB62" s="56">
        <v>1</v>
      </c>
      <c r="CD62" s="56">
        <v>1</v>
      </c>
      <c r="CE62" s="350">
        <f>IF(CD62&lt;&gt;"",CE$60,0)</f>
        <v>0</v>
      </c>
      <c r="CF62" s="350">
        <f>IF(CD62&lt;&gt;"",CF$60,0)</f>
        <v>6</v>
      </c>
      <c r="CH62" s="190">
        <v>3</v>
      </c>
      <c r="CI62" s="190">
        <v>5</v>
      </c>
      <c r="CJ62" s="267">
        <v>0.69</v>
      </c>
      <c r="CK62" s="267">
        <f t="shared" si="3"/>
        <v>8</v>
      </c>
      <c r="CL62" s="350">
        <f>IF(CK62&lt;&gt;"",CL$60,0)</f>
        <v>0</v>
      </c>
      <c r="CM62" s="350">
        <f>IF(CK62&lt;&gt;"",CM$60,0)</f>
        <v>4</v>
      </c>
      <c r="CO62" s="56"/>
      <c r="CQ62" s="88"/>
      <c r="CR62" s="350">
        <f>IF(CQ62&lt;&gt;"",CR$60,0)</f>
        <v>0</v>
      </c>
      <c r="CS62" s="350">
        <f>IF(CQ62&lt;&gt;"",CS$60,0)</f>
        <v>0</v>
      </c>
    </row>
    <row r="63" spans="1:97">
      <c r="A63" s="15" t="s">
        <v>144</v>
      </c>
      <c r="B63" s="341">
        <v>3</v>
      </c>
      <c r="D63">
        <f>SUM(AV63,AZ63,BF63,BJ63,BP63,CR63)</f>
        <v>7</v>
      </c>
      <c r="E63" s="100">
        <f t="shared" si="4"/>
        <v>0</v>
      </c>
      <c r="F63" s="100">
        <f t="shared" si="5"/>
        <v>1</v>
      </c>
      <c r="G63" s="100">
        <f t="shared" si="6"/>
        <v>0</v>
      </c>
      <c r="H63" s="100">
        <f>SUM(COUNTIFS($X63:$EH63, {"#14","#15","#16"}))</f>
        <v>0</v>
      </c>
      <c r="X63" s="18" t="s">
        <v>386</v>
      </c>
      <c r="Y63" s="56">
        <v>55</v>
      </c>
      <c r="Z63" s="350">
        <f>IF(Y63&lt;&gt;"",Z$60,0)</f>
        <v>0</v>
      </c>
      <c r="AA63" s="350">
        <f>IF(Y63&lt;&gt;"",AA$60,0)</f>
        <v>1</v>
      </c>
      <c r="AB63" s="181"/>
      <c r="AC63" s="56" t="s">
        <v>181</v>
      </c>
      <c r="AD63" s="88">
        <v>7.9398148148148156E-5</v>
      </c>
      <c r="AE63" s="88">
        <v>7.9398148148148156E-5</v>
      </c>
      <c r="AF63" s="350">
        <f>IF(AE63&lt;&gt;"",AF$60,0)</f>
        <v>1</v>
      </c>
      <c r="AG63" s="350">
        <f>IF(AE63&lt;&gt;"",AG$60,0)</f>
        <v>4</v>
      </c>
      <c r="AH63" s="18" t="s">
        <v>487</v>
      </c>
      <c r="AJ63" s="186" t="s">
        <v>298</v>
      </c>
      <c r="AK63" s="256" t="s">
        <v>235</v>
      </c>
      <c r="AL63" s="256" t="s">
        <v>472</v>
      </c>
      <c r="AM63" s="186" t="s">
        <v>236</v>
      </c>
      <c r="AN63" s="56">
        <v>4</v>
      </c>
      <c r="AO63" s="186" t="s">
        <v>477</v>
      </c>
      <c r="AP63" s="350">
        <f>IF(AO63&lt;&gt;"",AP$60,0)</f>
        <v>5</v>
      </c>
      <c r="AQ63" s="350">
        <f>IF(AO63&lt;&gt;"",AQ$60,0)</f>
        <v>15</v>
      </c>
      <c r="AV63" s="350">
        <f>IF(AU63&lt;&gt;"",AV$60,0)</f>
        <v>0</v>
      </c>
      <c r="AW63" s="350">
        <f>IF(AU63&lt;&gt;"",AW$60,0)</f>
        <v>0</v>
      </c>
      <c r="AZ63" s="350">
        <f>IF(AY63&lt;&gt;"",AZ$60,0)</f>
        <v>0</v>
      </c>
      <c r="BA63" s="350">
        <f>IF(AY63&lt;&gt;"",BA$60,0)</f>
        <v>0</v>
      </c>
      <c r="BF63" s="350">
        <f>IF(BE63&lt;&gt;"",BF$60,0)</f>
        <v>0</v>
      </c>
      <c r="BG63" s="350">
        <f>IF(BE63&lt;&gt;"",BG$60,0)</f>
        <v>0</v>
      </c>
      <c r="BH63" s="18" t="s">
        <v>33</v>
      </c>
      <c r="BI63" s="56">
        <v>54</v>
      </c>
      <c r="BJ63" s="350">
        <f>IF(BI63&lt;&gt;"",BJ$60,0)</f>
        <v>7</v>
      </c>
      <c r="BK63" s="350">
        <f>IF(BI63&lt;&gt;"",BK$60,0)</f>
        <v>20</v>
      </c>
      <c r="BP63" s="350">
        <f>IF(BO63&lt;&gt;"",BP$60,0)</f>
        <v>0</v>
      </c>
      <c r="BQ63" s="350">
        <f>IF(BO63&lt;&gt;"",BQ$60,0)</f>
        <v>0</v>
      </c>
      <c r="BT63" s="88">
        <v>3.0289351851851853E-4</v>
      </c>
      <c r="BW63" s="88">
        <v>3.0289351851851853E-4</v>
      </c>
      <c r="BX63" s="350">
        <f>IF(BW63&lt;&gt;"",BX$60,0)</f>
        <v>0</v>
      </c>
      <c r="BY63" s="350">
        <f>IF(BW63&lt;&gt;"",BY$60,0)</f>
        <v>4</v>
      </c>
      <c r="CB63" s="56">
        <v>2</v>
      </c>
      <c r="CD63" s="56">
        <v>2</v>
      </c>
      <c r="CE63" s="350">
        <f>IF(CD63&lt;&gt;"",CE$60,0)</f>
        <v>0</v>
      </c>
      <c r="CF63" s="350">
        <f>IF(CD63&lt;&gt;"",CF$60,0)</f>
        <v>6</v>
      </c>
      <c r="CH63" s="190">
        <v>6</v>
      </c>
      <c r="CI63" s="190">
        <v>4</v>
      </c>
      <c r="CJ63" s="267">
        <v>0.69</v>
      </c>
      <c r="CK63" s="267">
        <f t="shared" si="3"/>
        <v>10</v>
      </c>
      <c r="CL63" s="350">
        <f>IF(CK63&lt;&gt;"",CL$60,0)</f>
        <v>0</v>
      </c>
      <c r="CM63" s="350">
        <f>IF(CK63&lt;&gt;"",CM$60,0)</f>
        <v>4</v>
      </c>
      <c r="CN63" s="18" t="s">
        <v>105</v>
      </c>
      <c r="CO63" s="56" t="s">
        <v>177</v>
      </c>
      <c r="CP63" s="88">
        <v>6.5624999999999996E-5</v>
      </c>
      <c r="CQ63" s="88">
        <v>6.5624999999999996E-5</v>
      </c>
      <c r="CR63" s="350">
        <f>IF(CQ63&lt;&gt;"",CR$60,0)</f>
        <v>0</v>
      </c>
      <c r="CS63" s="350">
        <f>IF(CQ63&lt;&gt;"",CS$60,0)</f>
        <v>7</v>
      </c>
    </row>
    <row r="64" spans="1:97">
      <c r="A64" s="15" t="s">
        <v>141</v>
      </c>
      <c r="B64" s="341">
        <v>4</v>
      </c>
      <c r="D64">
        <f>SUM(AV64,AZ64,BF64,BJ64,BP64,CR64)</f>
        <v>0</v>
      </c>
      <c r="E64" s="100">
        <f t="shared" si="4"/>
        <v>0</v>
      </c>
      <c r="F64" s="100">
        <f t="shared" si="5"/>
        <v>0</v>
      </c>
      <c r="G64" s="100">
        <f t="shared" si="6"/>
        <v>0</v>
      </c>
      <c r="H64" s="100">
        <f>SUM(COUNTIFS($X64:$EH64, {"#14","#15","#16"}))</f>
        <v>0</v>
      </c>
      <c r="X64" s="18" t="s">
        <v>386</v>
      </c>
      <c r="Y64" s="56">
        <v>41</v>
      </c>
      <c r="Z64" s="350">
        <f>IF(Y64&lt;&gt;"",Z$60,0)</f>
        <v>0</v>
      </c>
      <c r="AA64" s="350">
        <f>IF(Y64&lt;&gt;"",AA$60,0)</f>
        <v>1</v>
      </c>
      <c r="AC64" s="56" t="s">
        <v>181</v>
      </c>
      <c r="AD64" s="88">
        <v>6.608796296296297E-5</v>
      </c>
      <c r="AE64" s="88">
        <v>6.608796296296297E-5</v>
      </c>
      <c r="AF64" s="350">
        <f>IF(AE64&lt;&gt;"",AF$60,0)</f>
        <v>1</v>
      </c>
      <c r="AG64" s="350">
        <f>IF(AE64&lt;&gt;"",AG$60,0)</f>
        <v>4</v>
      </c>
      <c r="AH64" s="18" t="s">
        <v>487</v>
      </c>
      <c r="AJ64" s="186" t="s">
        <v>298</v>
      </c>
      <c r="AK64" s="256" t="s">
        <v>235</v>
      </c>
      <c r="AL64" s="256" t="s">
        <v>472</v>
      </c>
      <c r="AM64" s="186" t="s">
        <v>236</v>
      </c>
      <c r="AN64" s="56">
        <v>4</v>
      </c>
      <c r="AO64" s="186" t="s">
        <v>477</v>
      </c>
      <c r="AP64" s="350">
        <f>IF(AO64&lt;&gt;"",AP$60,0)</f>
        <v>5</v>
      </c>
      <c r="AQ64" s="350">
        <f>IF(AO64&lt;&gt;"",AQ$60,0)</f>
        <v>15</v>
      </c>
      <c r="AR64" s="18" t="s">
        <v>105</v>
      </c>
      <c r="AS64" s="56" t="s">
        <v>178</v>
      </c>
      <c r="AT64" s="88">
        <v>6.7928240740740742E-4</v>
      </c>
      <c r="AU64" s="88">
        <v>6.7928240740740742E-4</v>
      </c>
      <c r="AV64" s="350">
        <f>IF(AU64&lt;&gt;"",AV$60,0)</f>
        <v>0</v>
      </c>
      <c r="AW64" s="350">
        <f>IF(AU64&lt;&gt;"",AW$60,0)</f>
        <v>7</v>
      </c>
      <c r="AZ64" s="350">
        <f>IF(AY64&lt;&gt;"",AZ$60,0)</f>
        <v>0</v>
      </c>
      <c r="BA64" s="350">
        <f>IF(AY64&lt;&gt;"",BA$60,0)</f>
        <v>0</v>
      </c>
      <c r="BF64" s="350">
        <f>IF(BE64&lt;&gt;"",BF$60,0)</f>
        <v>0</v>
      </c>
      <c r="BG64" s="350">
        <f>IF(BE64&lt;&gt;"",BG$60,0)</f>
        <v>0</v>
      </c>
      <c r="BJ64" s="350">
        <f>IF(BI64&lt;&gt;"",BJ$60,0)</f>
        <v>0</v>
      </c>
      <c r="BK64" s="350">
        <f>IF(BI64&lt;&gt;"",BK$60,0)</f>
        <v>0</v>
      </c>
      <c r="BP64" s="350">
        <f>IF(BO64&lt;&gt;"",BP$60,0)</f>
        <v>0</v>
      </c>
      <c r="BQ64" s="350">
        <f>IF(BO64&lt;&gt;"",BQ$60,0)</f>
        <v>0</v>
      </c>
      <c r="BT64" s="88">
        <v>3.0289351851851853E-4</v>
      </c>
      <c r="BW64" s="88">
        <v>3.0289351851851853E-4</v>
      </c>
      <c r="BX64" s="350">
        <f>IF(BW64&lt;&gt;"",BX$60,0)</f>
        <v>0</v>
      </c>
      <c r="BY64" s="350">
        <f>IF(BW64&lt;&gt;"",BY$60,0)</f>
        <v>4</v>
      </c>
      <c r="CB64" s="56">
        <v>1</v>
      </c>
      <c r="CD64" s="56">
        <v>1</v>
      </c>
      <c r="CE64" s="350">
        <f>IF(CD64&lt;&gt;"",CE$60,0)</f>
        <v>0</v>
      </c>
      <c r="CF64" s="350">
        <f>IF(CD64&lt;&gt;"",CF$60,0)</f>
        <v>6</v>
      </c>
      <c r="CH64" s="190">
        <v>5</v>
      </c>
      <c r="CI64" s="190">
        <v>1</v>
      </c>
      <c r="CJ64" s="267">
        <v>0.69</v>
      </c>
      <c r="CK64" s="267">
        <f t="shared" si="3"/>
        <v>6</v>
      </c>
      <c r="CL64" s="350">
        <f>IF(CK64&lt;&gt;"",CL$60,0)</f>
        <v>0</v>
      </c>
      <c r="CM64" s="350">
        <f>IF(CK64&lt;&gt;"",CM$60,0)</f>
        <v>4</v>
      </c>
      <c r="CO64" s="56"/>
      <c r="CQ64" s="88"/>
      <c r="CR64" s="350">
        <f>IF(CQ64&lt;&gt;"",CR$60,0)</f>
        <v>0</v>
      </c>
      <c r="CS64" s="350">
        <f>IF(CQ64&lt;&gt;"",CS$60,0)</f>
        <v>0</v>
      </c>
    </row>
    <row r="65" spans="1:97">
      <c r="A65" s="40" t="s">
        <v>115</v>
      </c>
      <c r="B65" s="338"/>
      <c r="C65" s="19" t="s">
        <v>102</v>
      </c>
      <c r="D65" s="226">
        <f>SUM(Z65,AF65,AV65,AZ65,BP65,CL65,CR65,AP65,BF65,BJ65,CE65,BX65)</f>
        <v>30</v>
      </c>
      <c r="E65" s="100">
        <f t="shared" si="4"/>
        <v>2</v>
      </c>
      <c r="F65" s="100">
        <f t="shared" si="5"/>
        <v>1</v>
      </c>
      <c r="G65" s="100">
        <f t="shared" si="6"/>
        <v>0</v>
      </c>
      <c r="H65" s="100">
        <f>SUM(COUNTIFS($X65:$EH65, {"#14","#15","#16"}))</f>
        <v>3</v>
      </c>
      <c r="X65" s="18" t="s">
        <v>32</v>
      </c>
      <c r="Y65" s="56">
        <v>347</v>
      </c>
      <c r="Z65" s="350">
        <f>INDEX(event_lookup!$F$2:$Y$9,MATCH(2016,event_lookup!$A$2:$A$9,0),MATCH(RIGHT(ML_2016!X65,3),event_lookup!$F$1:$Y$1,0))</f>
        <v>10</v>
      </c>
      <c r="AA65" s="350">
        <f>INDEX(event_lookup!$F$2:$Y$9,MATCH(2019,event_lookup!$A$2:$A$9,0),MATCH(RIGHT(ML_2016!X65,3),event_lookup!$F$1:$Y$1,0))</f>
        <v>25</v>
      </c>
      <c r="AB65" s="18" t="s">
        <v>130</v>
      </c>
      <c r="AC65" s="56" t="s">
        <v>177</v>
      </c>
      <c r="AD65" s="88">
        <v>2.8125000000000003E-4</v>
      </c>
      <c r="AE65" s="88">
        <v>2.8125000000000003E-4</v>
      </c>
      <c r="AF65" s="350">
        <f>INDEX(event_lookup!$F$2:$Y$9,MATCH(2016,event_lookup!$A$2:$A$9,0),MATCH(RIGHT(ML_2016!AB65,3),event_lookup!$F$1:$Y$1,0)) +1</f>
        <v>1</v>
      </c>
      <c r="AG65" s="350">
        <f>INDEX(event_lookup!$F$2:$Y$9,MATCH(2019,event_lookup!$A$2:$A$9,0),MATCH(RIGHT(ML_2016!AB65,3),event_lookup!$F$1:$Y$1,0))+1</f>
        <v>5</v>
      </c>
      <c r="AH65" s="18" t="s">
        <v>154</v>
      </c>
      <c r="AI65" s="56" t="s">
        <v>315</v>
      </c>
      <c r="AJ65" s="186" t="s">
        <v>299</v>
      </c>
      <c r="AK65" s="256" t="s">
        <v>308</v>
      </c>
      <c r="AL65" s="256" t="s">
        <v>238</v>
      </c>
      <c r="AM65" s="186" t="s">
        <v>235</v>
      </c>
      <c r="AN65" s="56">
        <v>0</v>
      </c>
      <c r="AO65" s="186" t="s">
        <v>673</v>
      </c>
      <c r="AP65" s="350">
        <f>INDEX(event_lookup!$F$2:$Y$9,MATCH(2016,event_lookup!$A$2:$A$9,0),MATCH(RIGHT(ML_2016!AH65,3),event_lookup!$F$1:$Y$1,0))</f>
        <v>0</v>
      </c>
      <c r="AQ65" s="350">
        <f>INDEX(event_lookup!$F$2:$Y$9,MATCH(2019,event_lookup!$A$2:$A$9,0),MATCH(RIGHT(ML_2016!AH65,3),event_lookup!$F$1:$Y$1,0))</f>
        <v>0</v>
      </c>
      <c r="AR65" s="18" t="s">
        <v>33</v>
      </c>
      <c r="AS65" s="56" t="s">
        <v>188</v>
      </c>
      <c r="AT65" s="88">
        <v>6.5775462962962955E-4</v>
      </c>
      <c r="AU65" s="88">
        <v>6.5300925925925932E-4</v>
      </c>
      <c r="AV65" s="350">
        <f>INDEX(event_lookup!$F$2:$Y$9,MATCH(2016,event_lookup!$A$2:$A$9,0),MATCH(RIGHT(ML_2016!AR65,3),event_lookup!$F$1:$Y$1,0))</f>
        <v>7</v>
      </c>
      <c r="AW65" s="350">
        <f>INDEX(event_lookup!$F$2:$Y$9,MATCH(2019,event_lookup!$A$2:$A$9,0),MATCH(RIGHT(ML_2016!AR65,3),event_lookup!$F$1:$Y$1,0))</f>
        <v>20</v>
      </c>
      <c r="AX65" s="18" t="s">
        <v>37</v>
      </c>
      <c r="AY65" s="56">
        <v>93.8</v>
      </c>
      <c r="AZ65" s="350">
        <f>INDEX(event_lookup!$F$2:$Y$9,MATCH(2016,event_lookup!$A$2:$A$9,0),MATCH(RIGHT(ML_2016!AX65,3),event_lookup!$F$1:$Y$1,0))</f>
        <v>4</v>
      </c>
      <c r="BA65" s="350">
        <f>INDEX(event_lookup!$F$2:$Y$9,MATCH(2019,event_lookup!$A$2:$A$9,0),MATCH(RIGHT(ML_2016!AX65,3),event_lookup!$F$1:$Y$1,0))</f>
        <v>12</v>
      </c>
      <c r="BB65" s="18" t="s">
        <v>154</v>
      </c>
      <c r="BC65" s="56" t="s">
        <v>177</v>
      </c>
      <c r="BD65" s="55" t="s">
        <v>467</v>
      </c>
      <c r="BE65" s="55" t="s">
        <v>467</v>
      </c>
      <c r="BF65" s="350">
        <v>-3</v>
      </c>
      <c r="BG65" s="350">
        <v>-3</v>
      </c>
      <c r="BH65" s="18" t="s">
        <v>32</v>
      </c>
      <c r="BI65" s="56">
        <v>55</v>
      </c>
      <c r="BJ65" s="350">
        <f>INDEX(event_lookup!$F$2:$Y$9,MATCH(2016,event_lookup!$A$2:$A$9,0),MATCH(RIGHT(ML_2016!BH65,3),event_lookup!$F$1:$Y$1,0))</f>
        <v>10</v>
      </c>
      <c r="BK65" s="350">
        <f>INDEX(event_lookup!$F$2:$Y$9,MATCH(2019,event_lookup!$A$2:$A$9,0),MATCH(RIGHT(ML_2016!BH65,3),event_lookup!$F$1:$Y$1,0))</f>
        <v>25</v>
      </c>
      <c r="BL65" s="18" t="s">
        <v>130</v>
      </c>
      <c r="BM65" s="56" t="s">
        <v>178</v>
      </c>
      <c r="BN65" s="85">
        <v>6.1805555555555548E-5</v>
      </c>
      <c r="BO65" s="85">
        <v>6.1805555555555548E-5</v>
      </c>
      <c r="BP65" s="350">
        <f>INDEX(event_lookup!$F$2:$Y$9,MATCH(2016,event_lookup!$A$2:$A$9,0),MATCH(RIGHT(ML_2016!BL65,3),event_lookup!$F$1:$Y$1,0))</f>
        <v>0</v>
      </c>
      <c r="BQ65" s="350">
        <f>INDEX(event_lookup!$F$2:$Y$9,MATCH(2019,event_lookup!$A$2:$A$9,0),MATCH(RIGHT(ML_2016!BL65,3),event_lookup!$F$1:$Y$1,0))</f>
        <v>4</v>
      </c>
      <c r="BR65" s="18" t="s">
        <v>104</v>
      </c>
      <c r="BS65" s="56" t="s">
        <v>315</v>
      </c>
      <c r="BT65" s="88">
        <v>3.0671296296296295E-4</v>
      </c>
      <c r="BW65" s="88">
        <v>3.0671296296296295E-4</v>
      </c>
      <c r="BX65" s="350">
        <f>INDEX(event_lookup!$F$2:$Y$9,MATCH(2016,event_lookup!$A$2:$A$9,0),MATCH(RIGHT(ML_2016!BR65,3),event_lookup!$F$1:$Y$1,0))</f>
        <v>0</v>
      </c>
      <c r="BY65" s="350">
        <f>INDEX(event_lookup!$F$2:$Y$9,MATCH(2019,event_lookup!$A$2:$A$9,0),MATCH(RIGHT(ML_2016!BR65,3),event_lookup!$F$1:$Y$1,0))</f>
        <v>5</v>
      </c>
      <c r="BZ65" s="18" t="s">
        <v>120</v>
      </c>
      <c r="CA65" s="56" t="s">
        <v>315</v>
      </c>
      <c r="CB65" s="56">
        <v>4</v>
      </c>
      <c r="CD65" s="56">
        <v>4</v>
      </c>
      <c r="CE65" s="350">
        <f>INDEX(event_lookup!$F$2:$Y$9,MATCH(2016,event_lookup!$A$2:$A$9,0),MATCH(RIGHT(ML_2016!BZ65,3),event_lookup!$F$1:$Y$1,0))</f>
        <v>0</v>
      </c>
      <c r="CF65" s="350">
        <f>INDEX(event_lookup!$F$2:$Y$9,MATCH(2019,event_lookup!$A$2:$A$9,0),MATCH(RIGHT(ML_2016!BZ65,3),event_lookup!$F$1:$Y$1,0))</f>
        <v>2</v>
      </c>
      <c r="CG65" s="18" t="s">
        <v>135</v>
      </c>
      <c r="CH65" s="190">
        <v>20</v>
      </c>
      <c r="CI65" s="190">
        <v>12</v>
      </c>
      <c r="CJ65" s="267">
        <v>0.63</v>
      </c>
      <c r="CK65" s="267">
        <f>CH65+CI65+CJ65</f>
        <v>32.630000000000003</v>
      </c>
      <c r="CL65" s="350">
        <f>INDEX(event_lookup!$F$2:$Y$9,MATCH(2016,event_lookup!$A$2:$A$9,0),MATCH(RIGHT(ML_2016!CG65,3),event_lookup!$F$1:$Y$1,0))</f>
        <v>1</v>
      </c>
      <c r="CM65" s="350">
        <f>INDEX(event_lookup!$F$2:$Y$9,MATCH(2019,event_lookup!$A$2:$A$9,0),MATCH(RIGHT(ML_2016!CG65,3),event_lookup!$F$1:$Y$1,0))</f>
        <v>8</v>
      </c>
      <c r="CN65" s="18" t="s">
        <v>148</v>
      </c>
      <c r="CO65" s="56" t="s">
        <v>182</v>
      </c>
      <c r="CP65" s="88">
        <v>6.5856481481481476E-5</v>
      </c>
      <c r="CQ65" s="88">
        <v>6.5856481481481476E-5</v>
      </c>
      <c r="CR65" s="350">
        <f>INDEX(event_lookup!$F$2:$Y$9,MATCH(2016,event_lookup!$A$2:$A$9,0),MATCH(RIGHT(ML_2016!CN65,3),event_lookup!$F$1:$Y$1,0))</f>
        <v>0</v>
      </c>
      <c r="CS65" s="350">
        <f>INDEX(event_lookup!$F$2:$Y$9,MATCH(2019,event_lookup!$A$2:$A$9,0),MATCH(RIGHT(ML_2016!CN65,3),event_lookup!$F$1:$Y$1,0))</f>
        <v>3</v>
      </c>
    </row>
    <row r="66" spans="1:97">
      <c r="A66" s="15" t="s">
        <v>145</v>
      </c>
      <c r="B66" s="341">
        <v>1</v>
      </c>
      <c r="D66">
        <f>SUM(AV66,AZ66,BF66,BJ66,BP66,CR66)</f>
        <v>7</v>
      </c>
      <c r="E66" s="100">
        <f t="shared" si="4"/>
        <v>0</v>
      </c>
      <c r="F66" s="100">
        <f t="shared" si="5"/>
        <v>1</v>
      </c>
      <c r="G66" s="100">
        <f t="shared" si="6"/>
        <v>0</v>
      </c>
      <c r="H66" s="100">
        <f>SUM(COUNTIFS($X66:$EH66, {"#14","#15","#16"}))</f>
        <v>0</v>
      </c>
      <c r="X66" s="18" t="s">
        <v>386</v>
      </c>
      <c r="Y66" s="56">
        <v>95</v>
      </c>
      <c r="Z66" s="350">
        <f>IF(Y66&lt;&gt;"",Z$65,0)</f>
        <v>10</v>
      </c>
      <c r="AA66" s="350">
        <f>IF(Y66&lt;&gt;"",AA$65,0)</f>
        <v>25</v>
      </c>
      <c r="AB66" s="181"/>
      <c r="AC66" s="56" t="s">
        <v>177</v>
      </c>
      <c r="AD66" s="88">
        <v>4.8842592592592595E-5</v>
      </c>
      <c r="AE66" s="88">
        <v>4.8842592592592595E-5</v>
      </c>
      <c r="AF66" s="350">
        <f>IF(AE66&lt;&gt;"",AF$65,0)</f>
        <v>1</v>
      </c>
      <c r="AG66" s="350">
        <f>IF(AE66&lt;&gt;"",AG$65,0)</f>
        <v>5</v>
      </c>
      <c r="AH66" s="18" t="s">
        <v>487</v>
      </c>
      <c r="AJ66" s="186" t="s">
        <v>299</v>
      </c>
      <c r="AK66" s="256" t="s">
        <v>308</v>
      </c>
      <c r="AL66" s="256" t="s">
        <v>238</v>
      </c>
      <c r="AM66" s="186" t="s">
        <v>235</v>
      </c>
      <c r="AN66" s="56">
        <v>0</v>
      </c>
      <c r="AO66" s="186" t="s">
        <v>673</v>
      </c>
      <c r="AP66" s="350">
        <f>IF(AO66&lt;&gt;"",AP$65,0)</f>
        <v>0</v>
      </c>
      <c r="AQ66" s="350">
        <f>IF(AO66&lt;&gt;"",AQ$65,0)</f>
        <v>0</v>
      </c>
      <c r="AR66" s="18" t="s">
        <v>33</v>
      </c>
      <c r="AS66" s="56" t="s">
        <v>188</v>
      </c>
      <c r="AT66" s="88">
        <v>6.5775462962962955E-4</v>
      </c>
      <c r="AU66" s="88">
        <v>6.5300925925925932E-4</v>
      </c>
      <c r="AV66" s="350">
        <f>IF(AU66&lt;&gt;"",AV$65,0)</f>
        <v>7</v>
      </c>
      <c r="AW66" s="350">
        <f>IF(AU66&lt;&gt;"",AW$65,0)</f>
        <v>20</v>
      </c>
      <c r="AZ66" s="350">
        <f>IF(AY66&lt;&gt;"",AZ$65,0)</f>
        <v>0</v>
      </c>
      <c r="BA66" s="350">
        <f>IF(AY66&lt;&gt;"",BA$65,0)</f>
        <v>0</v>
      </c>
      <c r="BF66" s="350">
        <f>IF(BE66&lt;&gt;"",BF$65,0)</f>
        <v>0</v>
      </c>
      <c r="BG66" s="350">
        <f>IF(BE66&lt;&gt;"",BG$65,0)</f>
        <v>0</v>
      </c>
      <c r="BJ66" s="350">
        <f>IF(BI66&lt;&gt;"",BJ$65,0)</f>
        <v>0</v>
      </c>
      <c r="BK66" s="350">
        <f>IF(BI66&lt;&gt;"",BK$65,0)</f>
        <v>0</v>
      </c>
      <c r="BP66" s="350">
        <f>IF(BO66&lt;&gt;"",BP$65,0)</f>
        <v>0</v>
      </c>
      <c r="BQ66" s="350">
        <f>IF(BO66&lt;&gt;"",BQ$65,0)</f>
        <v>0</v>
      </c>
      <c r="BT66" s="88">
        <v>3.0671296296296295E-4</v>
      </c>
      <c r="BW66" s="88">
        <v>3.0671296296296295E-4</v>
      </c>
      <c r="BX66" s="350">
        <f>IF(BW66&lt;&gt;"",BX$65,0)</f>
        <v>0</v>
      </c>
      <c r="BY66" s="350">
        <f>IF(BW66&lt;&gt;"",BY$65,0)</f>
        <v>5</v>
      </c>
      <c r="CB66" s="56">
        <v>1</v>
      </c>
      <c r="CD66" s="56">
        <v>1</v>
      </c>
      <c r="CE66" s="350">
        <f>IF(CD66&lt;&gt;"",CE$65,0)</f>
        <v>0</v>
      </c>
      <c r="CF66" s="350">
        <f>IF(CD66&lt;&gt;"",CF$65,0)</f>
        <v>2</v>
      </c>
      <c r="CH66" s="190">
        <v>4</v>
      </c>
      <c r="CI66" s="190">
        <v>5</v>
      </c>
      <c r="CJ66" s="267">
        <v>0.63</v>
      </c>
      <c r="CK66" s="267">
        <f t="shared" si="3"/>
        <v>9</v>
      </c>
      <c r="CL66" s="350">
        <f>IF(CK66&lt;&gt;"",CL$65,0)</f>
        <v>1</v>
      </c>
      <c r="CM66" s="350">
        <f>IF(CK66&lt;&gt;"",CM$65,0)</f>
        <v>8</v>
      </c>
      <c r="CO66" s="56"/>
      <c r="CQ66" s="88"/>
      <c r="CR66" s="350">
        <f>IF(CQ66&lt;&gt;"",CR$65,0)</f>
        <v>0</v>
      </c>
      <c r="CS66" s="350">
        <f>IF(CQ66&lt;&gt;"",CS$65,0)</f>
        <v>0</v>
      </c>
    </row>
    <row r="67" spans="1:97">
      <c r="A67" s="15" t="s">
        <v>146</v>
      </c>
      <c r="B67" s="341">
        <v>2</v>
      </c>
      <c r="D67">
        <f>SUM(AV67,AZ67,BF67,BJ67,BP67,CR67)</f>
        <v>14</v>
      </c>
      <c r="E67" s="100">
        <f t="shared" si="4"/>
        <v>1</v>
      </c>
      <c r="F67" s="100">
        <f t="shared" si="5"/>
        <v>0</v>
      </c>
      <c r="G67" s="100">
        <f t="shared" si="6"/>
        <v>0</v>
      </c>
      <c r="H67" s="100">
        <f>SUM(COUNTIFS($X67:$EH67, {"#14","#15","#16"}))</f>
        <v>0</v>
      </c>
      <c r="X67" s="18" t="s">
        <v>386</v>
      </c>
      <c r="Y67" s="56">
        <v>150</v>
      </c>
      <c r="Z67" s="350">
        <f>IF(Y67&lt;&gt;"",Z$65,0)</f>
        <v>10</v>
      </c>
      <c r="AA67" s="350">
        <f>IF(Y67&lt;&gt;"",AA$65,0)</f>
        <v>25</v>
      </c>
      <c r="AC67" s="85" t="s">
        <v>210</v>
      </c>
      <c r="AD67" s="88">
        <v>8.8425925925925919E-5</v>
      </c>
      <c r="AE67" s="88">
        <v>8.8425925925925919E-5</v>
      </c>
      <c r="AF67" s="350">
        <f>IF(AE67&lt;&gt;"",AF$65,0)</f>
        <v>1</v>
      </c>
      <c r="AG67" s="350">
        <f>IF(AE67&lt;&gt;"",AG$65,0)</f>
        <v>5</v>
      </c>
      <c r="AH67" s="18" t="s">
        <v>487</v>
      </c>
      <c r="AJ67" s="186" t="s">
        <v>299</v>
      </c>
      <c r="AK67" s="256" t="s">
        <v>308</v>
      </c>
      <c r="AL67" s="256" t="s">
        <v>238</v>
      </c>
      <c r="AM67" s="186" t="s">
        <v>235</v>
      </c>
      <c r="AN67" s="56">
        <v>0</v>
      </c>
      <c r="AO67" s="186" t="s">
        <v>673</v>
      </c>
      <c r="AP67" s="350">
        <f>IF(AO67&lt;&gt;"",AP$65,0)</f>
        <v>0</v>
      </c>
      <c r="AQ67" s="350">
        <f>IF(AO67&lt;&gt;"",AQ$65,0)</f>
        <v>0</v>
      </c>
      <c r="AV67" s="350">
        <f>IF(AU67&lt;&gt;"",AV$65,0)</f>
        <v>0</v>
      </c>
      <c r="AW67" s="350">
        <f>IF(AU67&lt;&gt;"",AW$65,0)</f>
        <v>0</v>
      </c>
      <c r="AX67" s="18" t="s">
        <v>37</v>
      </c>
      <c r="AY67" s="56">
        <v>93.8</v>
      </c>
      <c r="AZ67" s="350">
        <f>IF(AY67&lt;&gt;"",AZ$65,0)</f>
        <v>4</v>
      </c>
      <c r="BA67" s="350">
        <f>IF(AY67&lt;&gt;"",BA$65,0)</f>
        <v>12</v>
      </c>
      <c r="BF67" s="350">
        <f>IF(BE67&lt;&gt;"",BF$65,0)</f>
        <v>0</v>
      </c>
      <c r="BG67" s="350">
        <f>IF(BE67&lt;&gt;"",BG$65,0)</f>
        <v>0</v>
      </c>
      <c r="BH67" s="18" t="s">
        <v>32</v>
      </c>
      <c r="BI67" s="56">
        <v>55</v>
      </c>
      <c r="BJ67" s="350">
        <f>IF(BI67&lt;&gt;"",BJ$65,0)</f>
        <v>10</v>
      </c>
      <c r="BK67" s="350">
        <f>IF(BI67&lt;&gt;"",BK$65,0)</f>
        <v>25</v>
      </c>
      <c r="BP67" s="350">
        <f>IF(BO67&lt;&gt;"",BP$65,0)</f>
        <v>0</v>
      </c>
      <c r="BQ67" s="350">
        <f>IF(BO67&lt;&gt;"",BQ$65,0)</f>
        <v>0</v>
      </c>
      <c r="BT67" s="88">
        <v>3.0671296296296295E-4</v>
      </c>
      <c r="BW67" s="88">
        <v>3.0671296296296295E-4</v>
      </c>
      <c r="BX67" s="350">
        <f>IF(BW67&lt;&gt;"",BX$65,0)</f>
        <v>0</v>
      </c>
      <c r="BY67" s="350">
        <f>IF(BW67&lt;&gt;"",BY$65,0)</f>
        <v>5</v>
      </c>
      <c r="CB67" s="56">
        <v>1</v>
      </c>
      <c r="CD67" s="56">
        <v>1</v>
      </c>
      <c r="CE67" s="350">
        <f>IF(CD67&lt;&gt;"",CE$65,0)</f>
        <v>0</v>
      </c>
      <c r="CF67" s="350">
        <f>IF(CD67&lt;&gt;"",CF$65,0)</f>
        <v>2</v>
      </c>
      <c r="CH67" s="190">
        <v>7</v>
      </c>
      <c r="CI67" s="190">
        <v>4</v>
      </c>
      <c r="CJ67" s="267">
        <v>0.63</v>
      </c>
      <c r="CK67" s="267">
        <f t="shared" si="3"/>
        <v>11</v>
      </c>
      <c r="CL67" s="350">
        <f>IF(CK67&lt;&gt;"",CL$65,0)</f>
        <v>1</v>
      </c>
      <c r="CM67" s="350">
        <f>IF(CK67&lt;&gt;"",CM$65,0)</f>
        <v>8</v>
      </c>
      <c r="CN67" s="18" t="s">
        <v>148</v>
      </c>
      <c r="CO67" s="56" t="s">
        <v>182</v>
      </c>
      <c r="CP67" s="88">
        <v>6.5856481481481476E-5</v>
      </c>
      <c r="CQ67" s="88">
        <v>6.5856481481481476E-5</v>
      </c>
      <c r="CR67" s="350">
        <f>IF(CQ67&lt;&gt;"",CR$65,0)</f>
        <v>0</v>
      </c>
      <c r="CS67" s="350">
        <f>IF(CQ67&lt;&gt;"",CS$65,0)</f>
        <v>3</v>
      </c>
    </row>
    <row r="68" spans="1:97">
      <c r="A68" s="15" t="s">
        <v>147</v>
      </c>
      <c r="B68" s="341">
        <v>3</v>
      </c>
      <c r="D68">
        <f>SUM(AV68,AZ68,BF68,BJ68,BP68,CR68)</f>
        <v>0</v>
      </c>
      <c r="E68" s="100">
        <f t="shared" si="4"/>
        <v>0</v>
      </c>
      <c r="F68" s="100">
        <f t="shared" si="5"/>
        <v>0</v>
      </c>
      <c r="G68" s="100">
        <f t="shared" si="6"/>
        <v>0</v>
      </c>
      <c r="H68" s="100">
        <f>SUM(COUNTIFS($X68:$EH68, {"#14","#15","#16"}))</f>
        <v>0</v>
      </c>
      <c r="X68" s="18" t="s">
        <v>386</v>
      </c>
      <c r="Y68" s="56">
        <v>34</v>
      </c>
      <c r="Z68" s="350">
        <f>IF(Y68&lt;&gt;"",Z$65,0)</f>
        <v>10</v>
      </c>
      <c r="AA68" s="350">
        <f>IF(Y68&lt;&gt;"",AA$65,0)</f>
        <v>25</v>
      </c>
      <c r="AC68" s="56" t="s">
        <v>177</v>
      </c>
      <c r="AD68" s="88">
        <v>8.240740740740741E-5</v>
      </c>
      <c r="AE68" s="88">
        <v>8.240740740740741E-5</v>
      </c>
      <c r="AF68" s="350">
        <f>IF(AE68&lt;&gt;"",AF$65,0)</f>
        <v>1</v>
      </c>
      <c r="AG68" s="350">
        <f>IF(AE68&lt;&gt;"",AG$65,0)</f>
        <v>5</v>
      </c>
      <c r="AH68" s="18" t="s">
        <v>487</v>
      </c>
      <c r="AJ68" s="186" t="s">
        <v>299</v>
      </c>
      <c r="AK68" s="256" t="s">
        <v>308</v>
      </c>
      <c r="AL68" s="256" t="s">
        <v>238</v>
      </c>
      <c r="AM68" s="186" t="s">
        <v>235</v>
      </c>
      <c r="AN68" s="56">
        <v>0</v>
      </c>
      <c r="AO68" s="186" t="s">
        <v>673</v>
      </c>
      <c r="AP68" s="350">
        <f>IF(AO68&lt;&gt;"",AP$65,0)</f>
        <v>0</v>
      </c>
      <c r="AQ68" s="350">
        <f>IF(AO68&lt;&gt;"",AQ$65,0)</f>
        <v>0</v>
      </c>
      <c r="AV68" s="350">
        <f>IF(AU68&lt;&gt;"",AV$65,0)</f>
        <v>0</v>
      </c>
      <c r="AW68" s="350">
        <f>IF(AU68&lt;&gt;"",AW$65,0)</f>
        <v>0</v>
      </c>
      <c r="AZ68" s="350">
        <f>IF(AY68&lt;&gt;"",AZ$65,0)</f>
        <v>0</v>
      </c>
      <c r="BA68" s="350">
        <f>IF(AY68&lt;&gt;"",BA$65,0)</f>
        <v>0</v>
      </c>
      <c r="BF68" s="350">
        <f>IF(BE68&lt;&gt;"",BF$65,0)</f>
        <v>0</v>
      </c>
      <c r="BG68" s="350">
        <f>IF(BE68&lt;&gt;"",BG$65,0)</f>
        <v>0</v>
      </c>
      <c r="BJ68" s="350">
        <f>IF(BI68&lt;&gt;"",BJ$65,0)</f>
        <v>0</v>
      </c>
      <c r="BK68" s="350">
        <f>IF(BI68&lt;&gt;"",BK$65,0)</f>
        <v>0</v>
      </c>
      <c r="BL68" s="18" t="s">
        <v>130</v>
      </c>
      <c r="BM68" s="56" t="s">
        <v>178</v>
      </c>
      <c r="BN68" s="85">
        <v>6.1805555555555548E-5</v>
      </c>
      <c r="BO68" s="85">
        <v>6.1805555555555548E-5</v>
      </c>
      <c r="BP68" s="350">
        <f>IF(BO68&lt;&gt;"",BP$65,0)</f>
        <v>0</v>
      </c>
      <c r="BQ68" s="350">
        <f>IF(BO68&lt;&gt;"",BQ$65,0)</f>
        <v>4</v>
      </c>
      <c r="BT68" s="88">
        <v>3.0671296296296295E-4</v>
      </c>
      <c r="BW68" s="88">
        <v>3.0671296296296295E-4</v>
      </c>
      <c r="BX68" s="350">
        <f>IF(BW68&lt;&gt;"",BX$65,0)</f>
        <v>0</v>
      </c>
      <c r="BY68" s="350">
        <f>IF(BW68&lt;&gt;"",BY$65,0)</f>
        <v>5</v>
      </c>
      <c r="CB68" s="56">
        <v>2</v>
      </c>
      <c r="CD68" s="56">
        <v>2</v>
      </c>
      <c r="CE68" s="350">
        <f>IF(CD68&lt;&gt;"",CE$65,0)</f>
        <v>0</v>
      </c>
      <c r="CF68" s="350">
        <f>IF(CD68&lt;&gt;"",CF$65,0)</f>
        <v>2</v>
      </c>
      <c r="CH68" s="190">
        <v>4</v>
      </c>
      <c r="CI68" s="190">
        <v>1</v>
      </c>
      <c r="CJ68" s="267">
        <v>0.63</v>
      </c>
      <c r="CK68" s="267">
        <f t="shared" si="3"/>
        <v>5</v>
      </c>
      <c r="CL68" s="350">
        <f>IF(CK68&lt;&gt;"",CL$65,0)</f>
        <v>1</v>
      </c>
      <c r="CM68" s="350">
        <f>IF(CK68&lt;&gt;"",CM$65,0)</f>
        <v>8</v>
      </c>
      <c r="CO68" s="56"/>
      <c r="CQ68" s="88"/>
      <c r="CR68" s="350">
        <f>IF(CQ68&lt;&gt;"",CR$65,0)</f>
        <v>0</v>
      </c>
      <c r="CS68" s="350">
        <f>IF(CQ68&lt;&gt;"",CS$65,0)</f>
        <v>0</v>
      </c>
    </row>
    <row r="69" spans="1:97">
      <c r="A69" s="15" t="s">
        <v>575</v>
      </c>
      <c r="B69" s="341">
        <v>4</v>
      </c>
      <c r="D69">
        <f>SUM(AV69,AZ69,BF69,BJ69,BP69,CR69)</f>
        <v>-3</v>
      </c>
      <c r="E69" s="100">
        <f t="shared" ref="E69:E82" si="7">COUNTIF($X69:$EH69, "#1")</f>
        <v>0</v>
      </c>
      <c r="F69" s="100">
        <f t="shared" ref="F69:F82" si="8">COUNTIF($X69:$EH69, "#2")</f>
        <v>0</v>
      </c>
      <c r="G69" s="100">
        <f t="shared" ref="G69:G82" si="9">COUNTIF($X69:$EH69, "#3")</f>
        <v>0</v>
      </c>
      <c r="H69" s="100">
        <f>SUM(COUNTIFS($X69:$EH69, {"#14","#15","#16"}))</f>
        <v>1</v>
      </c>
      <c r="X69" s="18" t="s">
        <v>502</v>
      </c>
      <c r="Y69" s="56">
        <v>68</v>
      </c>
      <c r="Z69" s="350">
        <f>IF(Y69&lt;&gt;"",Z$65,0)</f>
        <v>10</v>
      </c>
      <c r="AA69" s="350">
        <f>IF(Y69&lt;&gt;"",AA$65,0)</f>
        <v>25</v>
      </c>
      <c r="AC69" s="56" t="s">
        <v>177</v>
      </c>
      <c r="AD69" s="88">
        <v>6.1574074074074135E-5</v>
      </c>
      <c r="AE69" s="88">
        <v>6.1574074074074135E-5</v>
      </c>
      <c r="AF69" s="350">
        <f>IF(AE69&lt;&gt;"",AF$65,0)</f>
        <v>1</v>
      </c>
      <c r="AG69" s="350">
        <f>IF(AE69&lt;&gt;"",AG$65,0)</f>
        <v>5</v>
      </c>
      <c r="AH69" s="18" t="s">
        <v>487</v>
      </c>
      <c r="AJ69" s="186" t="s">
        <v>299</v>
      </c>
      <c r="AK69" s="256" t="s">
        <v>308</v>
      </c>
      <c r="AL69" s="256" t="s">
        <v>238</v>
      </c>
      <c r="AM69" s="186" t="s">
        <v>235</v>
      </c>
      <c r="AN69" s="56">
        <v>0</v>
      </c>
      <c r="AO69" s="186" t="s">
        <v>673</v>
      </c>
      <c r="AP69" s="350">
        <f>IF(AO69&lt;&gt;"",AP$65,0)</f>
        <v>0</v>
      </c>
      <c r="AQ69" s="350">
        <f>IF(AO69&lt;&gt;"",AQ$65,0)</f>
        <v>0</v>
      </c>
      <c r="AV69" s="350">
        <f>IF(AU69&lt;&gt;"",AV$65,0)</f>
        <v>0</v>
      </c>
      <c r="AW69" s="350">
        <f>IF(AU69&lt;&gt;"",AW$65,0)</f>
        <v>0</v>
      </c>
      <c r="AZ69" s="350">
        <f>IF(AY69&lt;&gt;"",AZ$65,0)</f>
        <v>0</v>
      </c>
      <c r="BA69" s="350">
        <f>IF(AY69&lt;&gt;"",BA$65,0)</f>
        <v>0</v>
      </c>
      <c r="BB69" s="18" t="s">
        <v>154</v>
      </c>
      <c r="BC69" s="56" t="s">
        <v>177</v>
      </c>
      <c r="BD69" s="55" t="s">
        <v>467</v>
      </c>
      <c r="BE69" s="55" t="s">
        <v>467</v>
      </c>
      <c r="BF69" s="350">
        <f>IF(BE69&lt;&gt;"",BF$65,0)</f>
        <v>-3</v>
      </c>
      <c r="BG69" s="350">
        <f>IF(BE69&lt;&gt;"",BG$65,0)</f>
        <v>-3</v>
      </c>
      <c r="BJ69" s="350">
        <f>IF(BI69&lt;&gt;"",BJ$65,0)</f>
        <v>0</v>
      </c>
      <c r="BK69" s="350">
        <f>IF(BI69&lt;&gt;"",BK$65,0)</f>
        <v>0</v>
      </c>
      <c r="BP69" s="350">
        <f>IF(BO69&lt;&gt;"",BP$65,0)</f>
        <v>0</v>
      </c>
      <c r="BQ69" s="350">
        <f>IF(BO69&lt;&gt;"",BQ$65,0)</f>
        <v>0</v>
      </c>
      <c r="BT69" s="88">
        <v>3.0671296296296295E-4</v>
      </c>
      <c r="BW69" s="88">
        <v>3.0671296296296295E-4</v>
      </c>
      <c r="BX69" s="350">
        <f>IF(BW69&lt;&gt;"",BX$65,0)</f>
        <v>0</v>
      </c>
      <c r="BY69" s="350">
        <f>IF(BW69&lt;&gt;"",BY$65,0)</f>
        <v>5</v>
      </c>
      <c r="CB69" s="56">
        <v>0</v>
      </c>
      <c r="CD69" s="56">
        <v>0</v>
      </c>
      <c r="CE69" s="350">
        <f>IF(CD69&lt;&gt;"",CE$65,0)</f>
        <v>0</v>
      </c>
      <c r="CF69" s="350">
        <f>IF(CD69&lt;&gt;"",CF$65,0)</f>
        <v>2</v>
      </c>
      <c r="CH69" s="190">
        <v>5</v>
      </c>
      <c r="CI69" s="190">
        <v>2</v>
      </c>
      <c r="CJ69" s="267">
        <v>0.63</v>
      </c>
      <c r="CK69" s="267">
        <f t="shared" si="3"/>
        <v>7</v>
      </c>
      <c r="CL69" s="350">
        <f>IF(CK69&lt;&gt;"",CL$65,0)</f>
        <v>1</v>
      </c>
      <c r="CM69" s="350">
        <f>IF(CK69&lt;&gt;"",CM$65,0)</f>
        <v>8</v>
      </c>
      <c r="CO69" s="56"/>
      <c r="CQ69" s="88"/>
      <c r="CR69" s="350">
        <f>IF(CQ69&lt;&gt;"",CR$65,0)</f>
        <v>0</v>
      </c>
      <c r="CS69" s="350">
        <f>IF(CQ69&lt;&gt;"",CS$65,0)</f>
        <v>0</v>
      </c>
    </row>
    <row r="70" spans="1:97">
      <c r="A70" s="29" t="s">
        <v>24</v>
      </c>
      <c r="B70" s="342"/>
      <c r="C70" s="19" t="s">
        <v>32</v>
      </c>
      <c r="D70" s="226">
        <f>SUM(Z70,AF70,AV70,AZ70,BP70,CL70,CR70,AP70,BF70,BJ70,CE70,BX70)</f>
        <v>44</v>
      </c>
      <c r="E70" s="100">
        <f t="shared" si="7"/>
        <v>4</v>
      </c>
      <c r="F70" s="100">
        <f t="shared" si="8"/>
        <v>0</v>
      </c>
      <c r="G70" s="100">
        <f t="shared" si="9"/>
        <v>0</v>
      </c>
      <c r="H70" s="100">
        <f>SUM(COUNTIFS($X70:$EH70, {"#14","#15","#16"}))</f>
        <v>1</v>
      </c>
      <c r="X70" s="18" t="s">
        <v>101</v>
      </c>
      <c r="Y70" s="56">
        <v>297</v>
      </c>
      <c r="Z70" s="350">
        <f>INDEX(event_lookup!$F$2:$Y$9,MATCH(2016,event_lookup!$A$2:$A$9,0),MATCH(RIGHT(ML_2016!X70,3),event_lookup!$F$1:$Y$1,0))</f>
        <v>3</v>
      </c>
      <c r="AA70" s="350">
        <f>INDEX(event_lookup!$F$2:$Y$9,MATCH(2019,event_lookup!$A$2:$A$9,0),MATCH(RIGHT(ML_2016!X70,3),event_lookup!$F$1:$Y$1,0))</f>
        <v>11</v>
      </c>
      <c r="AB70" s="18" t="s">
        <v>32</v>
      </c>
      <c r="AC70" s="56" t="s">
        <v>448</v>
      </c>
      <c r="AD70" s="88">
        <v>2.7002314814814814E-4</v>
      </c>
      <c r="AE70" s="88">
        <v>2.6550925925925928E-4</v>
      </c>
      <c r="AF70" s="350">
        <f>INDEX(event_lookup!$F$2:$Y$9,MATCH(2016,event_lookup!$A$2:$A$9,0),MATCH(RIGHT(ML_2016!AB70,3),event_lookup!$F$1:$Y$1,0))</f>
        <v>10</v>
      </c>
      <c r="AG70" s="350">
        <f>INDEX(event_lookup!$F$2:$Y$9,MATCH(2019,event_lookup!$A$2:$A$9,0),MATCH(RIGHT(ML_2016!AB70,3),event_lookup!$F$1:$Y$1,0))</f>
        <v>25</v>
      </c>
      <c r="AH70" s="18" t="s">
        <v>107</v>
      </c>
      <c r="AI70" s="56" t="s">
        <v>315</v>
      </c>
      <c r="AJ70" s="186" t="s">
        <v>298</v>
      </c>
      <c r="AK70" s="256" t="s">
        <v>293</v>
      </c>
      <c r="AL70" s="256" t="s">
        <v>235</v>
      </c>
      <c r="AM70" s="186" t="s">
        <v>294</v>
      </c>
      <c r="AN70" s="56">
        <v>4</v>
      </c>
      <c r="AO70" s="186" t="s">
        <v>534</v>
      </c>
      <c r="AP70" s="350">
        <f>INDEX(event_lookup!$F$2:$Y$9,MATCH(2016,event_lookup!$A$2:$A$9,0),MATCH(RIGHT(ML_2016!AH70,3),event_lookup!$F$1:$Y$1,0))</f>
        <v>0</v>
      </c>
      <c r="AQ70" s="350">
        <f>INDEX(event_lookup!$F$2:$Y$9,MATCH(2019,event_lookup!$A$2:$A$9,0),MATCH(RIGHT(ML_2016!AH70,3),event_lookup!$F$1:$Y$1,0))</f>
        <v>6</v>
      </c>
      <c r="AR70" s="18" t="s">
        <v>107</v>
      </c>
      <c r="AS70" s="56" t="s">
        <v>178</v>
      </c>
      <c r="AT70" s="88">
        <v>6.7812500000000002E-4</v>
      </c>
      <c r="AU70" s="88">
        <v>6.7812500000000002E-4</v>
      </c>
      <c r="AV70" s="350">
        <f>INDEX(event_lookup!$F$2:$Y$9,MATCH(2016,event_lookup!$A$2:$A$9,0),MATCH(RIGHT(ML_2016!AR70,3),event_lookup!$F$1:$Y$1,0))</f>
        <v>0</v>
      </c>
      <c r="AW70" s="350">
        <f>INDEX(event_lookup!$F$2:$Y$9,MATCH(2019,event_lookup!$A$2:$A$9,0),MATCH(RIGHT(ML_2016!AR70,3),event_lookup!$F$1:$Y$1,0))</f>
        <v>6</v>
      </c>
      <c r="AX70" s="18" t="s">
        <v>135</v>
      </c>
      <c r="AY70" s="56">
        <v>90.4</v>
      </c>
      <c r="AZ70" s="350">
        <f>INDEX(event_lookup!$F$2:$Y$9,MATCH(2016,event_lookup!$A$2:$A$9,0),MATCH(RIGHT(ML_2016!AX70,3),event_lookup!$F$1:$Y$1,0))</f>
        <v>1</v>
      </c>
      <c r="BA70" s="350">
        <f>INDEX(event_lookup!$F$2:$Y$9,MATCH(2019,event_lookup!$A$2:$A$9,0),MATCH(RIGHT(ML_2016!AX70,3),event_lookup!$F$1:$Y$1,0))</f>
        <v>8</v>
      </c>
      <c r="BB70" s="18" t="s">
        <v>32</v>
      </c>
      <c r="BC70" s="56" t="s">
        <v>188</v>
      </c>
      <c r="BD70" s="55">
        <v>9.0891203703703707E-4</v>
      </c>
      <c r="BE70" s="55">
        <v>8.8055555555555554E-4</v>
      </c>
      <c r="BF70" s="350">
        <f>INDEX(event_lookup!$F$2:$Y$9,MATCH(2016,event_lookup!$A$2:$A$9,0),MATCH(RIGHT(ML_2016!BB70,3),event_lookup!$F$1:$Y$1,0))</f>
        <v>10</v>
      </c>
      <c r="BG70" s="350">
        <f>INDEX(event_lookup!$F$2:$Y$9,MATCH(2019,event_lookup!$A$2:$A$9,0),MATCH(RIGHT(ML_2016!BB70,3),event_lookup!$F$1:$Y$1,0))</f>
        <v>25</v>
      </c>
      <c r="BH70" s="18" t="s">
        <v>104</v>
      </c>
      <c r="BI70" s="56" t="s">
        <v>164</v>
      </c>
      <c r="BJ70" s="350">
        <f>INDEX(event_lookup!$F$2:$Y$9,MATCH(2016,event_lookup!$A$2:$A$9,0),MATCH(RIGHT(ML_2016!BH70,3),event_lookup!$F$1:$Y$1,0))</f>
        <v>0</v>
      </c>
      <c r="BK70" s="350">
        <f>INDEX(event_lookup!$F$2:$Y$9,MATCH(2019,event_lookup!$A$2:$A$9,0),MATCH(RIGHT(ML_2016!BH70,3),event_lookup!$F$1:$Y$1,0))</f>
        <v>5</v>
      </c>
      <c r="BL70" s="18" t="s">
        <v>32</v>
      </c>
      <c r="BM70" s="56" t="s">
        <v>188</v>
      </c>
      <c r="BN70" s="85">
        <v>5.8958333333333334E-5</v>
      </c>
      <c r="BO70" s="85">
        <v>5.7499999999999995E-5</v>
      </c>
      <c r="BP70" s="350">
        <f>INDEX(event_lookup!$F$2:$Y$9,MATCH(2016,event_lookup!$A$2:$A$9,0),MATCH(RIGHT(ML_2016!BL70,3),event_lookup!$F$1:$Y$1,0))</f>
        <v>10</v>
      </c>
      <c r="BQ70" s="350">
        <f>INDEX(event_lookup!$F$2:$Y$9,MATCH(2019,event_lookup!$A$2:$A$9,0),MATCH(RIGHT(ML_2016!BL70,3),event_lookup!$F$1:$Y$1,0))</f>
        <v>25</v>
      </c>
      <c r="BR70" s="18" t="s">
        <v>149</v>
      </c>
      <c r="BS70" s="56" t="s">
        <v>301</v>
      </c>
      <c r="BT70" s="88">
        <v>3.1886574074074071E-4</v>
      </c>
      <c r="BW70" s="88">
        <v>3.1886574074074071E-4</v>
      </c>
      <c r="BX70" s="350">
        <f>INDEX(event_lookup!$F$2:$Y$9,MATCH(2016,event_lookup!$A$2:$A$9,0),MATCH(RIGHT(ML_2016!BR70,3),event_lookup!$F$1:$Y$1,0))</f>
        <v>0</v>
      </c>
      <c r="BY70" s="350">
        <f>INDEX(event_lookup!$F$2:$Y$9,MATCH(2019,event_lookup!$A$2:$A$9,0),MATCH(RIGHT(ML_2016!BR70,3),event_lookup!$F$1:$Y$1,0))</f>
        <v>1</v>
      </c>
      <c r="BZ70" s="18" t="s">
        <v>148</v>
      </c>
      <c r="CA70" s="56" t="s">
        <v>315</v>
      </c>
      <c r="CB70" s="56">
        <v>8</v>
      </c>
      <c r="CD70" s="56">
        <v>8</v>
      </c>
      <c r="CE70" s="350">
        <f>INDEX(event_lookup!$F$2:$Y$9,MATCH(2016,event_lookup!$A$2:$A$9,0),MATCH(RIGHT(ML_2016!BZ70,3),event_lookup!$F$1:$Y$1,0))</f>
        <v>0</v>
      </c>
      <c r="CF70" s="350">
        <f>INDEX(event_lookup!$F$2:$Y$9,MATCH(2019,event_lookup!$A$2:$A$9,0),MATCH(RIGHT(ML_2016!BZ70,3),event_lookup!$F$1:$Y$1,0))</f>
        <v>3</v>
      </c>
      <c r="CG70" s="18" t="s">
        <v>104</v>
      </c>
      <c r="CH70" s="190">
        <v>14</v>
      </c>
      <c r="CI70" s="190">
        <v>14</v>
      </c>
      <c r="CJ70" s="267">
        <v>0.88</v>
      </c>
      <c r="CK70" s="267">
        <f>CH70+CI70+CJ70</f>
        <v>28.88</v>
      </c>
      <c r="CL70" s="350">
        <f>INDEX(event_lookup!$F$2:$Y$9,MATCH(2016,event_lookup!$A$2:$A$9,0),MATCH(RIGHT(ML_2016!CG70,3),event_lookup!$F$1:$Y$1,0))</f>
        <v>0</v>
      </c>
      <c r="CM70" s="350">
        <f>INDEX(event_lookup!$F$2:$Y$9,MATCH(2019,event_lookup!$A$2:$A$9,0),MATCH(RIGHT(ML_2016!CG70,3),event_lookup!$F$1:$Y$1,0))</f>
        <v>5</v>
      </c>
      <c r="CN70" s="18" t="s">
        <v>32</v>
      </c>
      <c r="CO70" s="56" t="s">
        <v>187</v>
      </c>
      <c r="CP70" s="88">
        <v>6.0185185185185194E-5</v>
      </c>
      <c r="CQ70" s="88">
        <v>6.1689814814814807E-5</v>
      </c>
      <c r="CR70" s="350">
        <f>INDEX(event_lookup!$F$2:$Y$9,MATCH(2016,event_lookup!$A$2:$A$9,0),MATCH(RIGHT(ML_2016!CN70,3),event_lookup!$F$1:$Y$1,0))</f>
        <v>10</v>
      </c>
      <c r="CS70" s="350">
        <f>INDEX(event_lookup!$F$2:$Y$9,MATCH(2019,event_lookup!$A$2:$A$9,0),MATCH(RIGHT(ML_2016!CN70,3),event_lookup!$F$1:$Y$1,0))</f>
        <v>25</v>
      </c>
    </row>
    <row r="71" spans="1:97">
      <c r="A71" s="15" t="s">
        <v>93</v>
      </c>
      <c r="B71" s="341">
        <v>1</v>
      </c>
      <c r="D71">
        <f>SUM(AV71,AZ71,BF71,BJ71,BP71,CR71)</f>
        <v>11</v>
      </c>
      <c r="E71" s="100">
        <f t="shared" si="7"/>
        <v>1</v>
      </c>
      <c r="F71" s="100">
        <f t="shared" si="8"/>
        <v>0</v>
      </c>
      <c r="G71" s="100">
        <f t="shared" si="9"/>
        <v>0</v>
      </c>
      <c r="H71" s="100">
        <f>SUM(COUNTIFS($X71:$EH71, {"#14","#15","#16"}))</f>
        <v>0</v>
      </c>
      <c r="X71" s="18" t="s">
        <v>386</v>
      </c>
      <c r="Y71" s="56">
        <v>90</v>
      </c>
      <c r="Z71" s="350">
        <f>IF(Y71&lt;&gt;"",Z$70,0)</f>
        <v>3</v>
      </c>
      <c r="AA71" s="350">
        <f>IF(Y71&lt;&gt;"",AA$70,0)</f>
        <v>11</v>
      </c>
      <c r="AB71" s="181"/>
      <c r="AC71" s="56" t="s">
        <v>448</v>
      </c>
      <c r="AD71" s="88">
        <v>4.9189814814814815E-5</v>
      </c>
      <c r="AE71" s="88">
        <v>4.8263888888888888E-5</v>
      </c>
      <c r="AF71" s="350">
        <f>IF(AE71&lt;&gt;"",AF$70,0)</f>
        <v>10</v>
      </c>
      <c r="AG71" s="350">
        <f>IF(AE71&lt;&gt;"",AG$70,0)</f>
        <v>25</v>
      </c>
      <c r="AH71" s="18" t="s">
        <v>487</v>
      </c>
      <c r="AJ71" s="186" t="s">
        <v>298</v>
      </c>
      <c r="AK71" s="256" t="s">
        <v>293</v>
      </c>
      <c r="AL71" s="256" t="s">
        <v>235</v>
      </c>
      <c r="AM71" s="186" t="s">
        <v>294</v>
      </c>
      <c r="AN71" s="56">
        <v>4</v>
      </c>
      <c r="AO71" s="186" t="s">
        <v>534</v>
      </c>
      <c r="AP71" s="350">
        <f>IF(AO71&lt;&gt;"",AP$70,0)</f>
        <v>0</v>
      </c>
      <c r="AQ71" s="350">
        <f>IF(AO71&lt;&gt;"",AQ$70,0)</f>
        <v>6</v>
      </c>
      <c r="AV71" s="350">
        <f>IF(AU71&lt;&gt;"",AV$70,0)</f>
        <v>0</v>
      </c>
      <c r="AW71" s="350">
        <f>IF(AU71&lt;&gt;"",AW$70,0)</f>
        <v>0</v>
      </c>
      <c r="AX71" s="18" t="s">
        <v>135</v>
      </c>
      <c r="AY71" s="56">
        <v>90.4</v>
      </c>
      <c r="AZ71" s="350">
        <f>IF(AY71&lt;&gt;"",AZ$70,0)</f>
        <v>1</v>
      </c>
      <c r="BA71" s="350">
        <f>IF(AY71&lt;&gt;"",BA$70,0)</f>
        <v>8</v>
      </c>
      <c r="BF71" s="350">
        <f>IF(BE71&lt;&gt;"",BF$70,0)</f>
        <v>0</v>
      </c>
      <c r="BG71" s="350">
        <f>IF(BE71&lt;&gt;"",BG$70,0)</f>
        <v>0</v>
      </c>
      <c r="BJ71" s="350">
        <f>IF(BI71&lt;&gt;"",BJ$70,0)</f>
        <v>0</v>
      </c>
      <c r="BK71" s="350">
        <f>IF(BI71&lt;&gt;"",BK$70,0)</f>
        <v>0</v>
      </c>
      <c r="BP71" s="350">
        <f>IF(BO71&lt;&gt;"",BP$70,0)</f>
        <v>0</v>
      </c>
      <c r="BQ71" s="350">
        <f>IF(BO71&lt;&gt;"",BQ$70,0)</f>
        <v>0</v>
      </c>
      <c r="BT71" s="88">
        <v>3.1886574074074071E-4</v>
      </c>
      <c r="BW71" s="88">
        <v>3.1886574074074071E-4</v>
      </c>
      <c r="BX71" s="350">
        <f>IF(BW71&lt;&gt;"",BX$70,0)</f>
        <v>0</v>
      </c>
      <c r="BY71" s="350">
        <f>IF(BW71&lt;&gt;"",BY$70,0)</f>
        <v>1</v>
      </c>
      <c r="CB71" s="56">
        <v>2</v>
      </c>
      <c r="CD71" s="56">
        <v>2</v>
      </c>
      <c r="CE71" s="350">
        <f>IF(CD71&lt;&gt;"",CE$70,0)</f>
        <v>0</v>
      </c>
      <c r="CF71" s="350">
        <f>IF(CD71&lt;&gt;"",CF$70,0)</f>
        <v>3</v>
      </c>
      <c r="CH71" s="190">
        <v>4</v>
      </c>
      <c r="CI71" s="190">
        <v>1</v>
      </c>
      <c r="CJ71" s="267">
        <v>0.88</v>
      </c>
      <c r="CK71" s="267">
        <f t="shared" ref="CK71:CK84" si="10">CH71+CI71</f>
        <v>5</v>
      </c>
      <c r="CL71" s="350">
        <f>IF(CK71&lt;&gt;"",CL$70,0)</f>
        <v>0</v>
      </c>
      <c r="CM71" s="350">
        <f>IF(CK71&lt;&gt;"",CM$70,0)</f>
        <v>5</v>
      </c>
      <c r="CN71" s="18" t="s">
        <v>32</v>
      </c>
      <c r="CO71" s="56" t="s">
        <v>187</v>
      </c>
      <c r="CP71" s="88">
        <v>6.0185185185185194E-5</v>
      </c>
      <c r="CQ71" s="88">
        <v>6.1689814814814807E-5</v>
      </c>
      <c r="CR71" s="350">
        <f>IF(CQ71&lt;&gt;"",CR$70,0)</f>
        <v>10</v>
      </c>
      <c r="CS71" s="350">
        <f>IF(CQ71&lt;&gt;"",CS$70,0)</f>
        <v>25</v>
      </c>
    </row>
    <row r="72" spans="1:97">
      <c r="A72" s="15" t="s">
        <v>94</v>
      </c>
      <c r="B72" s="341">
        <v>2</v>
      </c>
      <c r="D72">
        <f>SUM(AV72,AZ72,BF72,BJ72,BP72,CR72)</f>
        <v>10</v>
      </c>
      <c r="E72" s="100">
        <f t="shared" si="7"/>
        <v>1</v>
      </c>
      <c r="F72" s="100">
        <f t="shared" si="8"/>
        <v>0</v>
      </c>
      <c r="G72" s="100">
        <f t="shared" si="9"/>
        <v>0</v>
      </c>
      <c r="H72" s="100">
        <f>SUM(COUNTIFS($X72:$EH72, {"#14","#15","#16"}))</f>
        <v>0</v>
      </c>
      <c r="X72" s="18" t="s">
        <v>386</v>
      </c>
      <c r="Y72" s="56">
        <v>57</v>
      </c>
      <c r="Z72" s="350">
        <f>IF(Y72&lt;&gt;"",Z$70,0)</f>
        <v>3</v>
      </c>
      <c r="AA72" s="350">
        <f>IF(Y72&lt;&gt;"",AA$70,0)</f>
        <v>11</v>
      </c>
      <c r="AB72" s="181"/>
      <c r="AC72" s="56" t="s">
        <v>448</v>
      </c>
      <c r="AD72" s="88">
        <v>8.136574074074075E-5</v>
      </c>
      <c r="AE72" s="88">
        <v>8.2638888888888877E-5</v>
      </c>
      <c r="AF72" s="350">
        <f>IF(AE72&lt;&gt;"",AF$70,0)</f>
        <v>10</v>
      </c>
      <c r="AG72" s="350">
        <f>IF(AE72&lt;&gt;"",AG$70,0)</f>
        <v>25</v>
      </c>
      <c r="AH72" s="18" t="s">
        <v>487</v>
      </c>
      <c r="AJ72" s="186" t="s">
        <v>298</v>
      </c>
      <c r="AK72" s="256" t="s">
        <v>293</v>
      </c>
      <c r="AL72" s="256" t="s">
        <v>235</v>
      </c>
      <c r="AM72" s="186" t="s">
        <v>294</v>
      </c>
      <c r="AN72" s="56">
        <v>4</v>
      </c>
      <c r="AO72" s="186" t="s">
        <v>534</v>
      </c>
      <c r="AP72" s="350">
        <f>IF(AO72&lt;&gt;"",AP$70,0)</f>
        <v>0</v>
      </c>
      <c r="AQ72" s="350">
        <f>IF(AO72&lt;&gt;"",AQ$70,0)</f>
        <v>6</v>
      </c>
      <c r="AV72" s="350">
        <f>IF(AU72&lt;&gt;"",AV$70,0)</f>
        <v>0</v>
      </c>
      <c r="AW72" s="350">
        <f>IF(AU72&lt;&gt;"",AW$70,0)</f>
        <v>0</v>
      </c>
      <c r="AZ72" s="350">
        <f>IF(AY72&lt;&gt;"",AZ$70,0)</f>
        <v>0</v>
      </c>
      <c r="BA72" s="350">
        <f>IF(AY72&lt;&gt;"",BA$70,0)</f>
        <v>0</v>
      </c>
      <c r="BF72" s="350">
        <f>IF(BE72&lt;&gt;"",BF$70,0)</f>
        <v>0</v>
      </c>
      <c r="BG72" s="350">
        <f>IF(BE72&lt;&gt;"",BG$70,0)</f>
        <v>0</v>
      </c>
      <c r="BJ72" s="350">
        <f>IF(BI72&lt;&gt;"",BJ$70,0)</f>
        <v>0</v>
      </c>
      <c r="BK72" s="350">
        <f>IF(BI72&lt;&gt;"",BK$70,0)</f>
        <v>0</v>
      </c>
      <c r="BL72" s="18" t="s">
        <v>32</v>
      </c>
      <c r="BM72" s="56" t="s">
        <v>188</v>
      </c>
      <c r="BN72" s="85">
        <v>5.8958333333333334E-5</v>
      </c>
      <c r="BO72" s="85">
        <v>5.7499999999999995E-5</v>
      </c>
      <c r="BP72" s="350">
        <f>IF(BO72&lt;&gt;"",BP$70,0)</f>
        <v>10</v>
      </c>
      <c r="BQ72" s="350">
        <f>IF(BO72&lt;&gt;"",BQ$70,0)</f>
        <v>25</v>
      </c>
      <c r="BT72" s="88">
        <v>3.1886574074074071E-4</v>
      </c>
      <c r="BW72" s="88">
        <v>3.1886574074074071E-4</v>
      </c>
      <c r="BX72" s="350">
        <f>IF(BW72&lt;&gt;"",BX$70,0)</f>
        <v>0</v>
      </c>
      <c r="BY72" s="350">
        <f>IF(BW72&lt;&gt;"",BY$70,0)</f>
        <v>1</v>
      </c>
      <c r="CB72" s="56">
        <v>2</v>
      </c>
      <c r="CD72" s="56">
        <v>2</v>
      </c>
      <c r="CE72" s="350">
        <f>IF(CD72&lt;&gt;"",CE$70,0)</f>
        <v>0</v>
      </c>
      <c r="CF72" s="350">
        <f>IF(CD72&lt;&gt;"",CF$70,0)</f>
        <v>3</v>
      </c>
      <c r="CH72" s="190">
        <v>5</v>
      </c>
      <c r="CI72" s="190">
        <v>5</v>
      </c>
      <c r="CJ72" s="267">
        <v>0.88</v>
      </c>
      <c r="CK72" s="267">
        <f t="shared" si="10"/>
        <v>10</v>
      </c>
      <c r="CL72" s="350">
        <f>IF(CK72&lt;&gt;"",CL$70,0)</f>
        <v>0</v>
      </c>
      <c r="CM72" s="350">
        <f>IF(CK72&lt;&gt;"",CM$70,0)</f>
        <v>5</v>
      </c>
      <c r="CO72" s="56"/>
      <c r="CQ72" s="88"/>
      <c r="CR72" s="350">
        <f>IF(CQ72&lt;&gt;"",CR$70,0)</f>
        <v>0</v>
      </c>
      <c r="CS72" s="350">
        <f>IF(CQ72&lt;&gt;"",CS$70,0)</f>
        <v>0</v>
      </c>
    </row>
    <row r="73" spans="1:97">
      <c r="A73" s="15" t="s">
        <v>95</v>
      </c>
      <c r="B73" s="341">
        <v>3</v>
      </c>
      <c r="D73">
        <f>SUM(AV73,AZ73,BF73,BJ73,BP73,CR73)</f>
        <v>0</v>
      </c>
      <c r="E73" s="100">
        <f t="shared" si="7"/>
        <v>0</v>
      </c>
      <c r="F73" s="100">
        <f t="shared" si="8"/>
        <v>0</v>
      </c>
      <c r="G73" s="100">
        <f t="shared" si="9"/>
        <v>0</v>
      </c>
      <c r="H73" s="100">
        <f>SUM(COUNTIFS($X73:$EH73, {"#14","#15","#16"}))</f>
        <v>0</v>
      </c>
      <c r="X73" s="18" t="s">
        <v>386</v>
      </c>
      <c r="Y73" s="56">
        <v>65</v>
      </c>
      <c r="Z73" s="350">
        <f>IF(Y73&lt;&gt;"",Z$70,0)</f>
        <v>3</v>
      </c>
      <c r="AA73" s="350">
        <f>IF(Y73&lt;&gt;"",AA$70,0)</f>
        <v>11</v>
      </c>
      <c r="AB73" s="181"/>
      <c r="AC73" s="56" t="s">
        <v>448</v>
      </c>
      <c r="AD73" s="88">
        <v>8.0671296296296296E-5</v>
      </c>
      <c r="AE73" s="88">
        <v>7.8356481481481482E-5</v>
      </c>
      <c r="AF73" s="350">
        <f>IF(AE73&lt;&gt;"",AF$70,0)</f>
        <v>10</v>
      </c>
      <c r="AG73" s="350">
        <f>IF(AE73&lt;&gt;"",AG$70,0)</f>
        <v>25</v>
      </c>
      <c r="AH73" s="18" t="s">
        <v>487</v>
      </c>
      <c r="AJ73" s="186" t="s">
        <v>298</v>
      </c>
      <c r="AK73" s="256" t="s">
        <v>293</v>
      </c>
      <c r="AL73" s="256" t="s">
        <v>235</v>
      </c>
      <c r="AM73" s="186" t="s">
        <v>294</v>
      </c>
      <c r="AN73" s="56">
        <v>4</v>
      </c>
      <c r="AO73" s="186" t="s">
        <v>534</v>
      </c>
      <c r="AP73" s="350">
        <f>IF(AO73&lt;&gt;"",AP$70,0)</f>
        <v>0</v>
      </c>
      <c r="AQ73" s="350">
        <f>IF(AO73&lt;&gt;"",AQ$70,0)</f>
        <v>6</v>
      </c>
      <c r="AR73" s="18" t="s">
        <v>107</v>
      </c>
      <c r="AS73" s="56" t="s">
        <v>178</v>
      </c>
      <c r="AT73" s="88">
        <v>6.7812500000000002E-4</v>
      </c>
      <c r="AU73" s="88">
        <v>6.7812500000000002E-4</v>
      </c>
      <c r="AV73" s="350">
        <f>IF(AU73&lt;&gt;"",AV$70,0)</f>
        <v>0</v>
      </c>
      <c r="AW73" s="350">
        <f>IF(AU73&lt;&gt;"",AW$70,0)</f>
        <v>6</v>
      </c>
      <c r="AZ73" s="350">
        <f>IF(AY73&lt;&gt;"",AZ$70,0)</f>
        <v>0</v>
      </c>
      <c r="BA73" s="350">
        <f>IF(AY73&lt;&gt;"",BA$70,0)</f>
        <v>0</v>
      </c>
      <c r="BF73" s="350">
        <f>IF(BE73&lt;&gt;"",BF$70,0)</f>
        <v>0</v>
      </c>
      <c r="BG73" s="350">
        <f>IF(BE73&lt;&gt;"",BG$70,0)</f>
        <v>0</v>
      </c>
      <c r="BH73" s="18" t="s">
        <v>104</v>
      </c>
      <c r="BI73" s="56" t="s">
        <v>164</v>
      </c>
      <c r="BJ73" s="350">
        <f>IF(BI73&lt;&gt;"",BJ$70,0)</f>
        <v>0</v>
      </c>
      <c r="BK73" s="350">
        <f>IF(BI73&lt;&gt;"",BK$70,0)</f>
        <v>5</v>
      </c>
      <c r="BP73" s="350">
        <f>IF(BO73&lt;&gt;"",BP$70,0)</f>
        <v>0</v>
      </c>
      <c r="BQ73" s="350">
        <f>IF(BO73&lt;&gt;"",BQ$70,0)</f>
        <v>0</v>
      </c>
      <c r="BT73" s="88">
        <v>3.1886574074074071E-4</v>
      </c>
      <c r="BW73" s="88">
        <v>3.1886574074074071E-4</v>
      </c>
      <c r="BX73" s="350">
        <f>IF(BW73&lt;&gt;"",BX$70,0)</f>
        <v>0</v>
      </c>
      <c r="BY73" s="350">
        <f>IF(BW73&lt;&gt;"",BY$70,0)</f>
        <v>1</v>
      </c>
      <c r="CB73" s="56">
        <v>1</v>
      </c>
      <c r="CD73" s="56">
        <v>1</v>
      </c>
      <c r="CE73" s="350">
        <f>IF(CD73&lt;&gt;"",CE$70,0)</f>
        <v>0</v>
      </c>
      <c r="CF73" s="350">
        <f>IF(CD73&lt;&gt;"",CF$70,0)</f>
        <v>3</v>
      </c>
      <c r="CH73" s="190">
        <v>3</v>
      </c>
      <c r="CI73" s="190">
        <v>1</v>
      </c>
      <c r="CJ73" s="267">
        <v>0.88</v>
      </c>
      <c r="CK73" s="267">
        <f t="shared" si="10"/>
        <v>4</v>
      </c>
      <c r="CL73" s="350">
        <f>IF(CK73&lt;&gt;"",CL$70,0)</f>
        <v>0</v>
      </c>
      <c r="CM73" s="350">
        <f>IF(CK73&lt;&gt;"",CM$70,0)</f>
        <v>5</v>
      </c>
      <c r="CO73" s="56"/>
      <c r="CQ73" s="88"/>
      <c r="CR73" s="350">
        <f>IF(CQ73&lt;&gt;"",CR$70,0)</f>
        <v>0</v>
      </c>
      <c r="CS73" s="350">
        <f>IF(CQ73&lt;&gt;"",CS$70,0)</f>
        <v>0</v>
      </c>
    </row>
    <row r="74" spans="1:97">
      <c r="A74" s="15" t="s">
        <v>233</v>
      </c>
      <c r="B74" s="341">
        <v>4</v>
      </c>
      <c r="D74">
        <f>SUM(AV74,AZ74,BF74,BJ74,BP74,CR74)</f>
        <v>10</v>
      </c>
      <c r="E74" s="100">
        <f t="shared" si="7"/>
        <v>1</v>
      </c>
      <c r="F74" s="100">
        <f t="shared" si="8"/>
        <v>0</v>
      </c>
      <c r="G74" s="100">
        <f t="shared" si="9"/>
        <v>0</v>
      </c>
      <c r="H74" s="100">
        <f>SUM(COUNTIFS($X74:$EH74, {"#14","#15","#16"}))</f>
        <v>0</v>
      </c>
      <c r="X74" s="18" t="s">
        <v>386</v>
      </c>
      <c r="Y74" s="56">
        <v>85</v>
      </c>
      <c r="Z74" s="350">
        <f>IF(Y74&lt;&gt;"",Z$70,0)</f>
        <v>3</v>
      </c>
      <c r="AA74" s="350">
        <f>IF(Y74&lt;&gt;"",AA$70,0)</f>
        <v>11</v>
      </c>
      <c r="AC74" s="56" t="s">
        <v>448</v>
      </c>
      <c r="AD74" s="88">
        <v>5.8796296296296266E-5</v>
      </c>
      <c r="AE74" s="88">
        <v>5.6250000000000039E-5</v>
      </c>
      <c r="AF74" s="350">
        <f>IF(AE74&lt;&gt;"",AF$70,0)</f>
        <v>10</v>
      </c>
      <c r="AG74" s="350">
        <f>IF(AE74&lt;&gt;"",AG$70,0)</f>
        <v>25</v>
      </c>
      <c r="AH74" s="18" t="s">
        <v>487</v>
      </c>
      <c r="AJ74" s="186" t="s">
        <v>298</v>
      </c>
      <c r="AK74" s="256" t="s">
        <v>293</v>
      </c>
      <c r="AL74" s="256" t="s">
        <v>235</v>
      </c>
      <c r="AM74" s="186" t="s">
        <v>294</v>
      </c>
      <c r="AN74" s="56">
        <v>4</v>
      </c>
      <c r="AO74" s="186" t="s">
        <v>534</v>
      </c>
      <c r="AP74" s="350">
        <f>IF(AO74&lt;&gt;"",AP$70,0)</f>
        <v>0</v>
      </c>
      <c r="AQ74" s="350">
        <f>IF(AO74&lt;&gt;"",AQ$70,0)</f>
        <v>6</v>
      </c>
      <c r="AV74" s="350">
        <f>IF(AU74&lt;&gt;"",AV$70,0)</f>
        <v>0</v>
      </c>
      <c r="AW74" s="350">
        <f>IF(AU74&lt;&gt;"",AW$70,0)</f>
        <v>0</v>
      </c>
      <c r="AZ74" s="350">
        <f>IF(AY74&lt;&gt;"",AZ$70,0)</f>
        <v>0</v>
      </c>
      <c r="BA74" s="350">
        <f>IF(AY74&lt;&gt;"",BA$70,0)</f>
        <v>0</v>
      </c>
      <c r="BB74" s="18" t="s">
        <v>32</v>
      </c>
      <c r="BC74" s="56" t="s">
        <v>188</v>
      </c>
      <c r="BD74" s="55">
        <v>9.0891203703703707E-4</v>
      </c>
      <c r="BE74" s="55">
        <v>8.8055555555555554E-4</v>
      </c>
      <c r="BF74" s="350">
        <f>IF(BE74&lt;&gt;"",BF$70,0)</f>
        <v>10</v>
      </c>
      <c r="BG74" s="350">
        <f>IF(BE74&lt;&gt;"",BG$70,0)</f>
        <v>25</v>
      </c>
      <c r="BJ74" s="350">
        <f>IF(BI74&lt;&gt;"",BJ$70,0)</f>
        <v>0</v>
      </c>
      <c r="BK74" s="350">
        <f>IF(BI74&lt;&gt;"",BK$70,0)</f>
        <v>0</v>
      </c>
      <c r="BP74" s="350">
        <f>IF(BO74&lt;&gt;"",BP$70,0)</f>
        <v>0</v>
      </c>
      <c r="BQ74" s="350">
        <f>IF(BO74&lt;&gt;"",BQ$70,0)</f>
        <v>0</v>
      </c>
      <c r="BT74" s="88">
        <v>3.1886574074074071E-4</v>
      </c>
      <c r="BW74" s="88">
        <v>3.1886574074074071E-4</v>
      </c>
      <c r="BX74" s="350">
        <f>IF(BW74&lt;&gt;"",BX$70,0)</f>
        <v>0</v>
      </c>
      <c r="BY74" s="350">
        <f>IF(BW74&lt;&gt;"",BY$70,0)</f>
        <v>1</v>
      </c>
      <c r="CB74" s="56">
        <v>3</v>
      </c>
      <c r="CD74" s="56">
        <v>3</v>
      </c>
      <c r="CE74" s="350">
        <f>IF(CD74&lt;&gt;"",CE$70,0)</f>
        <v>0</v>
      </c>
      <c r="CF74" s="350">
        <f>IF(CD74&lt;&gt;"",CF$70,0)</f>
        <v>3</v>
      </c>
      <c r="CH74" s="190">
        <v>2</v>
      </c>
      <c r="CI74" s="190">
        <v>7</v>
      </c>
      <c r="CJ74" s="267">
        <v>0.88</v>
      </c>
      <c r="CK74" s="267">
        <f t="shared" si="10"/>
        <v>9</v>
      </c>
      <c r="CL74" s="350">
        <f>IF(CK74&lt;&gt;"",CL$70,0)</f>
        <v>0</v>
      </c>
      <c r="CM74" s="350">
        <f>IF(CK74&lt;&gt;"",CM$70,0)</f>
        <v>5</v>
      </c>
      <c r="CO74" s="56"/>
      <c r="CQ74" s="88"/>
      <c r="CR74" s="350">
        <f>IF(CQ74&lt;&gt;"",CR$70,0)</f>
        <v>0</v>
      </c>
      <c r="CS74" s="350">
        <f>IF(CQ74&lt;&gt;"",CS$70,0)</f>
        <v>0</v>
      </c>
    </row>
    <row r="75" spans="1:97">
      <c r="A75" s="41" t="s">
        <v>116</v>
      </c>
      <c r="B75" s="41"/>
      <c r="C75" s="19" t="s">
        <v>120</v>
      </c>
      <c r="D75" s="226">
        <f>SUM(Z75,AF75,AV75,AZ75,BP75,CL75,CR75,AP75,BF75,BJ75,CE75,BX75)</f>
        <v>14</v>
      </c>
      <c r="E75" s="100">
        <f t="shared" si="7"/>
        <v>0</v>
      </c>
      <c r="F75" s="100">
        <f t="shared" si="8"/>
        <v>0</v>
      </c>
      <c r="G75" s="100">
        <f t="shared" si="9"/>
        <v>1</v>
      </c>
      <c r="H75" s="100">
        <f>SUM(COUNTIFS($X75:$EH75, {"#14","#15","#16"}))</f>
        <v>2</v>
      </c>
      <c r="X75" s="18" t="s">
        <v>135</v>
      </c>
      <c r="Y75" s="56">
        <v>254</v>
      </c>
      <c r="Z75" s="350">
        <f>INDEX(event_lookup!$F$2:$Y$9,MATCH(2016,event_lookup!$A$2:$A$9,0),MATCH(RIGHT(ML_2016!X75,3),event_lookup!$F$1:$Y$1,0))</f>
        <v>1</v>
      </c>
      <c r="AA75" s="350">
        <f>INDEX(event_lookup!$F$2:$Y$9,MATCH(2019,event_lookup!$A$2:$A$9,0),MATCH(RIGHT(ML_2016!X75,3),event_lookup!$F$1:$Y$1,0))</f>
        <v>8</v>
      </c>
      <c r="AB75" s="18" t="s">
        <v>34</v>
      </c>
      <c r="AC75" s="56" t="s">
        <v>188</v>
      </c>
      <c r="AD75" s="88">
        <v>2.6875E-4</v>
      </c>
      <c r="AE75" s="88" t="s">
        <v>164</v>
      </c>
      <c r="AF75" s="350">
        <f>INDEX(event_lookup!$F$2:$Y$9,MATCH(2016,event_lookup!$A$2:$A$9,0),MATCH(RIGHT(ML_2016!AB75,3),event_lookup!$F$1:$Y$1,0))</f>
        <v>5</v>
      </c>
      <c r="AG75" s="350">
        <f>INDEX(event_lookup!$F$2:$Y$9,MATCH(2019,event_lookup!$A$2:$A$9,0),MATCH(RIGHT(ML_2016!AB75,3),event_lookup!$F$1:$Y$1,0))</f>
        <v>15</v>
      </c>
      <c r="AH75" s="18" t="s">
        <v>104</v>
      </c>
      <c r="AI75" s="186" t="s">
        <v>302</v>
      </c>
      <c r="AJ75" s="186" t="s">
        <v>237</v>
      </c>
      <c r="AK75" s="256" t="s">
        <v>293</v>
      </c>
      <c r="AL75" s="256" t="s">
        <v>235</v>
      </c>
      <c r="AM75" s="186" t="s">
        <v>293</v>
      </c>
      <c r="AN75" s="56">
        <v>3</v>
      </c>
      <c r="AO75" s="186" t="s">
        <v>533</v>
      </c>
      <c r="AP75" s="350">
        <f>INDEX(event_lookup!$F$2:$Y$9,MATCH(2016,event_lookup!$A$2:$A$9,0),MATCH(RIGHT(ML_2016!AH75,3),event_lookup!$F$1:$Y$1,0))</f>
        <v>0</v>
      </c>
      <c r="AQ75" s="350">
        <f>INDEX(event_lookup!$F$2:$Y$9,MATCH(2019,event_lookup!$A$2:$A$9,0),MATCH(RIGHT(ML_2016!AH75,3),event_lookup!$F$1:$Y$1,0))</f>
        <v>5</v>
      </c>
      <c r="AR75" s="18" t="s">
        <v>135</v>
      </c>
      <c r="AS75" s="56" t="s">
        <v>188</v>
      </c>
      <c r="AT75" s="88">
        <v>6.4768518518518517E-4</v>
      </c>
      <c r="AU75" s="88">
        <v>6.9606481481481472E-4</v>
      </c>
      <c r="AV75" s="350">
        <f>INDEX(event_lookup!$F$2:$Y$9,MATCH(2016,event_lookup!$A$2:$A$9,0),MATCH(RIGHT(ML_2016!AR75,3),event_lookup!$F$1:$Y$1,0))</f>
        <v>1</v>
      </c>
      <c r="AW75" s="350">
        <f>INDEX(event_lookup!$F$2:$Y$9,MATCH(2019,event_lookup!$A$2:$A$9,0),MATCH(RIGHT(ML_2016!AR75,3),event_lookup!$F$1:$Y$1,0))</f>
        <v>8</v>
      </c>
      <c r="AX75" s="18" t="s">
        <v>120</v>
      </c>
      <c r="AY75" s="56">
        <v>77.900000000000006</v>
      </c>
      <c r="AZ75" s="350">
        <f>INDEX(event_lookup!$F$2:$Y$9,MATCH(2016,event_lookup!$A$2:$A$9,0),MATCH(RIGHT(ML_2016!AX75,3),event_lookup!$F$1:$Y$1,0))</f>
        <v>0</v>
      </c>
      <c r="BA75" s="350">
        <f>INDEX(event_lookup!$F$2:$Y$9,MATCH(2019,event_lookup!$A$2:$A$9,0),MATCH(RIGHT(ML_2016!AX75,3),event_lookup!$F$1:$Y$1,0))</f>
        <v>2</v>
      </c>
      <c r="BB75" s="18" t="s">
        <v>149</v>
      </c>
      <c r="BC75" s="56" t="s">
        <v>177</v>
      </c>
      <c r="BD75" s="55" t="s">
        <v>466</v>
      </c>
      <c r="BE75" s="55" t="s">
        <v>466</v>
      </c>
      <c r="BF75" s="350">
        <f>INDEX(event_lookup!$F$2:$Y$9,MATCH(2016,event_lookup!$A$2:$A$9,0),MATCH(RIGHT(ML_2016!BB75,3),event_lookup!$F$1:$Y$1,0))</f>
        <v>0</v>
      </c>
      <c r="BG75" s="350">
        <f>INDEX(event_lookup!$F$2:$Y$9,MATCH(2019,event_lookup!$A$2:$A$9,0),MATCH(RIGHT(ML_2016!BB75,3),event_lookup!$F$1:$Y$1,0))</f>
        <v>1</v>
      </c>
      <c r="BH75" s="18" t="s">
        <v>130</v>
      </c>
      <c r="BI75" s="56" t="s">
        <v>164</v>
      </c>
      <c r="BJ75" s="350">
        <f>INDEX(event_lookup!$F$2:$Y$9,MATCH(2016,event_lookup!$A$2:$A$9,0),MATCH(RIGHT(ML_2016!BH75,3),event_lookup!$F$1:$Y$1,0))</f>
        <v>0</v>
      </c>
      <c r="BK75" s="350">
        <f>INDEX(event_lookup!$F$2:$Y$9,MATCH(2019,event_lookup!$A$2:$A$9,0),MATCH(RIGHT(ML_2016!BH75,3),event_lookup!$F$1:$Y$1,0))</f>
        <v>4</v>
      </c>
      <c r="BL75" s="18" t="s">
        <v>101</v>
      </c>
      <c r="BM75" s="56" t="s">
        <v>447</v>
      </c>
      <c r="BN75" s="85">
        <v>5.9687500000000001E-5</v>
      </c>
      <c r="BO75" s="85">
        <v>5.812500000000001E-5</v>
      </c>
      <c r="BP75" s="350">
        <f>INDEX(event_lookup!$F$2:$Y$9,MATCH(2016,event_lookup!$A$2:$A$9,0),MATCH(RIGHT(ML_2016!BL75,3),event_lookup!$F$1:$Y$1,0))</f>
        <v>3</v>
      </c>
      <c r="BQ75" s="350">
        <f>INDEX(event_lookup!$F$2:$Y$9,MATCH(2019,event_lookup!$A$2:$A$9,0),MATCH(RIGHT(ML_2016!BL75,3),event_lookup!$F$1:$Y$1,0))</f>
        <v>11</v>
      </c>
      <c r="BR75" s="18" t="s">
        <v>105</v>
      </c>
      <c r="BS75" s="56" t="s">
        <v>511</v>
      </c>
      <c r="BT75" s="88">
        <v>2.9571759259259259E-4</v>
      </c>
      <c r="BW75" s="88">
        <v>2.9571759259259259E-4</v>
      </c>
      <c r="BX75" s="350">
        <f>INDEX(event_lookup!$F$2:$Y$9,MATCH(2016,event_lookup!$A$2:$A$9,0),MATCH(RIGHT(ML_2016!BR75,3),event_lookup!$F$1:$Y$1,0))</f>
        <v>0</v>
      </c>
      <c r="BY75" s="350">
        <f>INDEX(event_lookup!$F$2:$Y$9,MATCH(2019,event_lookup!$A$2:$A$9,0),MATCH(RIGHT(ML_2016!BR75,3),event_lookup!$F$1:$Y$1,0))</f>
        <v>7</v>
      </c>
      <c r="BZ75" s="18" t="s">
        <v>102</v>
      </c>
      <c r="CA75" s="56" t="s">
        <v>486</v>
      </c>
      <c r="CB75" s="56">
        <v>13</v>
      </c>
      <c r="CC75" s="56">
        <v>5</v>
      </c>
      <c r="CD75" s="56">
        <v>5</v>
      </c>
      <c r="CE75" s="350">
        <f>INDEX(event_lookup!$F$2:$Y$9,MATCH(2016,event_lookup!$A$2:$A$9,0),MATCH(RIGHT(ML_2016!BZ75,3),event_lookup!$F$1:$Y$1,0))</f>
        <v>2</v>
      </c>
      <c r="CF75" s="350">
        <f>INDEX(event_lookup!$F$2:$Y$9,MATCH(2019,event_lookup!$A$2:$A$9,0),MATCH(RIGHT(ML_2016!BZ75,3),event_lookup!$F$1:$Y$1,0))</f>
        <v>10</v>
      </c>
      <c r="CG75" s="18" t="s">
        <v>107</v>
      </c>
      <c r="CH75" s="190">
        <v>14</v>
      </c>
      <c r="CI75" s="190">
        <v>17</v>
      </c>
      <c r="CJ75" s="267">
        <v>0.77</v>
      </c>
      <c r="CK75" s="267">
        <f>CH75+CI75+CJ75</f>
        <v>31.77</v>
      </c>
      <c r="CL75" s="350">
        <f>INDEX(event_lookup!$F$2:$Y$9,MATCH(2016,event_lookup!$A$2:$A$9,0),MATCH(RIGHT(ML_2016!CG75,3),event_lookup!$F$1:$Y$1,0))</f>
        <v>0</v>
      </c>
      <c r="CM75" s="350">
        <f>INDEX(event_lookup!$F$2:$Y$9,MATCH(2019,event_lookup!$A$2:$A$9,0),MATCH(RIGHT(ML_2016!CG75,3),event_lookup!$F$1:$Y$1,0))</f>
        <v>6</v>
      </c>
      <c r="CN75" s="18" t="s">
        <v>102</v>
      </c>
      <c r="CO75" s="56" t="s">
        <v>452</v>
      </c>
      <c r="CP75" s="88">
        <v>6.1342592592592587E-5</v>
      </c>
      <c r="CQ75" s="88">
        <v>6.3773148148148155E-5</v>
      </c>
      <c r="CR75" s="350">
        <f>INDEX(event_lookup!$F$2:$Y$9,MATCH(2016,event_lookup!$A$2:$A$9,0),MATCH(RIGHT(ML_2016!CN75,3),event_lookup!$F$1:$Y$1,0))</f>
        <v>2</v>
      </c>
      <c r="CS75" s="350">
        <f>INDEX(event_lookup!$F$2:$Y$9,MATCH(2019,event_lookup!$A$2:$A$9,0),MATCH(RIGHT(ML_2016!CN75,3),event_lookup!$F$1:$Y$1,0))</f>
        <v>10</v>
      </c>
    </row>
    <row r="76" spans="1:97">
      <c r="A76" s="15" t="s">
        <v>150</v>
      </c>
      <c r="B76" s="341">
        <v>1</v>
      </c>
      <c r="D76">
        <f>SUM(AV76,AZ76,BF76,BJ76,BP76,CR76)</f>
        <v>1</v>
      </c>
      <c r="E76" s="100">
        <f t="shared" si="7"/>
        <v>0</v>
      </c>
      <c r="F76" s="100">
        <f t="shared" si="8"/>
        <v>0</v>
      </c>
      <c r="G76" s="100">
        <f t="shared" si="9"/>
        <v>0</v>
      </c>
      <c r="H76" s="100">
        <f>SUM(COUNTIFS($X76:$EH76, {"#14","#15","#16"}))</f>
        <v>0</v>
      </c>
      <c r="X76" s="18" t="s">
        <v>386</v>
      </c>
      <c r="Y76" s="56">
        <v>59</v>
      </c>
      <c r="Z76" s="350">
        <f>IF(Y76&lt;&gt;"",Z$75,0)</f>
        <v>1</v>
      </c>
      <c r="AA76" s="350">
        <f>IF(Y76&lt;&gt;"",AA$75,0)</f>
        <v>8</v>
      </c>
      <c r="AB76" s="181"/>
      <c r="AC76" s="56" t="s">
        <v>188</v>
      </c>
      <c r="AD76" s="88">
        <v>4.9537037037037035E-5</v>
      </c>
      <c r="AE76" s="88">
        <v>5.0462962962962963E-5</v>
      </c>
      <c r="AF76" s="350">
        <f>IF(AE76&lt;&gt;"",AF$75,0)</f>
        <v>5</v>
      </c>
      <c r="AG76" s="350">
        <f>IF(AE76&lt;&gt;"",AG$75,0)</f>
        <v>15</v>
      </c>
      <c r="AH76" s="18" t="s">
        <v>487</v>
      </c>
      <c r="AJ76" s="186" t="s">
        <v>237</v>
      </c>
      <c r="AK76" s="256" t="s">
        <v>293</v>
      </c>
      <c r="AL76" s="256" t="s">
        <v>235</v>
      </c>
      <c r="AM76" s="186" t="s">
        <v>293</v>
      </c>
      <c r="AN76" s="56">
        <v>3</v>
      </c>
      <c r="AO76" s="186" t="s">
        <v>533</v>
      </c>
      <c r="AP76" s="350">
        <f>IF(AO76&lt;&gt;"",AP$75,0)</f>
        <v>0</v>
      </c>
      <c r="AQ76" s="350">
        <f>IF(AO76&lt;&gt;"",AQ$75,0)</f>
        <v>5</v>
      </c>
      <c r="AR76" s="18" t="s">
        <v>135</v>
      </c>
      <c r="AS76" s="56" t="s">
        <v>188</v>
      </c>
      <c r="AT76" s="88">
        <v>6.4768518518518517E-4</v>
      </c>
      <c r="AU76" s="88">
        <v>6.9606481481481472E-4</v>
      </c>
      <c r="AV76" s="350">
        <f>IF(AU76&lt;&gt;"",AV$75,0)</f>
        <v>1</v>
      </c>
      <c r="AW76" s="350">
        <f>IF(AU76&lt;&gt;"",AW$75,0)</f>
        <v>8</v>
      </c>
      <c r="AZ76" s="350">
        <f>IF(AY76&lt;&gt;"",AZ$75,0)</f>
        <v>0</v>
      </c>
      <c r="BA76" s="350">
        <f>IF(AY76&lt;&gt;"",BA$75,0)</f>
        <v>0</v>
      </c>
      <c r="BF76" s="350">
        <f>IF(BE76&lt;&gt;"",BF$75,0)</f>
        <v>0</v>
      </c>
      <c r="BG76" s="350">
        <f>IF(BE76&lt;&gt;"",BG$75,0)</f>
        <v>0</v>
      </c>
      <c r="BJ76" s="350">
        <f>IF(BI76&lt;&gt;"",BJ$75,0)</f>
        <v>0</v>
      </c>
      <c r="BK76" s="350">
        <f>IF(BI76&lt;&gt;"",BK$75,0)</f>
        <v>0</v>
      </c>
      <c r="BP76" s="350">
        <f>IF(BO76&lt;&gt;"",BP$75,0)</f>
        <v>0</v>
      </c>
      <c r="BQ76" s="350">
        <f>IF(BO76&lt;&gt;"",BQ$75,0)</f>
        <v>0</v>
      </c>
      <c r="BT76" s="88">
        <v>2.9571759259259259E-4</v>
      </c>
      <c r="BW76" s="88">
        <v>2.9571759259259259E-4</v>
      </c>
      <c r="BX76" s="350">
        <f>IF(BW76&lt;&gt;"",BX$75,0)</f>
        <v>0</v>
      </c>
      <c r="BY76" s="350">
        <f>IF(BW76&lt;&gt;"",BY$75,0)</f>
        <v>7</v>
      </c>
      <c r="CB76" s="56">
        <v>4</v>
      </c>
      <c r="CC76" s="56">
        <v>0</v>
      </c>
      <c r="CD76" s="56">
        <v>0</v>
      </c>
      <c r="CE76" s="350">
        <f>IF(CD76&lt;&gt;"",CE$75,0)</f>
        <v>2</v>
      </c>
      <c r="CF76" s="350">
        <f>IF(CD76&lt;&gt;"",CF$75,0)</f>
        <v>10</v>
      </c>
      <c r="CH76" s="190">
        <v>3</v>
      </c>
      <c r="CI76" s="190">
        <v>1</v>
      </c>
      <c r="CJ76" s="267">
        <v>0.77</v>
      </c>
      <c r="CK76" s="267">
        <f t="shared" si="10"/>
        <v>4</v>
      </c>
      <c r="CL76" s="350">
        <f>IF(CK76&lt;&gt;"",CL$75,0)</f>
        <v>0</v>
      </c>
      <c r="CM76" s="350">
        <f>IF(CK76&lt;&gt;"",CM$75,0)</f>
        <v>6</v>
      </c>
      <c r="CO76" s="56"/>
      <c r="CQ76" s="88"/>
      <c r="CR76" s="350">
        <f>IF(CQ76&lt;&gt;"",CR$75,0)</f>
        <v>0</v>
      </c>
      <c r="CS76" s="350">
        <f>IF(CQ76&lt;&gt;"",CS$75,0)</f>
        <v>0</v>
      </c>
    </row>
    <row r="77" spans="1:97">
      <c r="A77" s="15" t="s">
        <v>151</v>
      </c>
      <c r="B77" s="341">
        <v>2</v>
      </c>
      <c r="D77">
        <f>SUM(AV77,AZ77,BF77,BJ77,BP77,CR77)</f>
        <v>3</v>
      </c>
      <c r="E77" s="100">
        <f t="shared" si="7"/>
        <v>0</v>
      </c>
      <c r="F77" s="100">
        <f t="shared" si="8"/>
        <v>0</v>
      </c>
      <c r="G77" s="100">
        <f t="shared" si="9"/>
        <v>0</v>
      </c>
      <c r="H77" s="100">
        <f>SUM(COUNTIFS($X77:$EH77, {"#14","#15","#16"}))</f>
        <v>1</v>
      </c>
      <c r="X77" s="18" t="s">
        <v>386</v>
      </c>
      <c r="Y77" s="56">
        <v>30</v>
      </c>
      <c r="Z77" s="350">
        <f>IF(Y77&lt;&gt;"",Z$75,0)</f>
        <v>1</v>
      </c>
      <c r="AA77" s="350">
        <f>IF(Y77&lt;&gt;"",AA$75,0)</f>
        <v>8</v>
      </c>
      <c r="AB77" s="181"/>
      <c r="AC77" s="85" t="s">
        <v>210</v>
      </c>
      <c r="AD77" s="88">
        <v>8.136574074074075E-5</v>
      </c>
      <c r="AE77" s="88" t="s">
        <v>164</v>
      </c>
      <c r="AF77" s="350">
        <f>IF(AE77&lt;&gt;"",AF$75,0)</f>
        <v>5</v>
      </c>
      <c r="AG77" s="350">
        <f>IF(AE77&lt;&gt;"",AG$75,0)</f>
        <v>15</v>
      </c>
      <c r="AH77" s="18" t="s">
        <v>487</v>
      </c>
      <c r="AJ77" s="186" t="s">
        <v>237</v>
      </c>
      <c r="AK77" s="256" t="s">
        <v>293</v>
      </c>
      <c r="AL77" s="256" t="s">
        <v>235</v>
      </c>
      <c r="AM77" s="186" t="s">
        <v>293</v>
      </c>
      <c r="AN77" s="56">
        <v>3</v>
      </c>
      <c r="AO77" s="186" t="s">
        <v>533</v>
      </c>
      <c r="AP77" s="350">
        <f>IF(AO77&lt;&gt;"",AP$75,0)</f>
        <v>0</v>
      </c>
      <c r="AQ77" s="350">
        <f>IF(AO77&lt;&gt;"",AQ$75,0)</f>
        <v>5</v>
      </c>
      <c r="AV77" s="350">
        <f>IF(AU77&lt;&gt;"",AV$75,0)</f>
        <v>0</v>
      </c>
      <c r="AW77" s="350">
        <f>IF(AU77&lt;&gt;"",AW$75,0)</f>
        <v>0</v>
      </c>
      <c r="AX77" s="18" t="s">
        <v>120</v>
      </c>
      <c r="AY77" s="56">
        <v>77.900000000000006</v>
      </c>
      <c r="AZ77" s="350">
        <f>IF(AY77&lt;&gt;"",AZ$75,0)</f>
        <v>0</v>
      </c>
      <c r="BA77" s="350">
        <f>IF(AY77&lt;&gt;"",BA$75,0)</f>
        <v>2</v>
      </c>
      <c r="BF77" s="350">
        <f>IF(BE77&lt;&gt;"",BF$75,0)</f>
        <v>0</v>
      </c>
      <c r="BG77" s="350">
        <f>IF(BE77&lt;&gt;"",BG$75,0)</f>
        <v>0</v>
      </c>
      <c r="BJ77" s="350">
        <f>IF(BI77&lt;&gt;"",BJ$75,0)</f>
        <v>0</v>
      </c>
      <c r="BK77" s="350">
        <f>IF(BI77&lt;&gt;"",BK$75,0)</f>
        <v>0</v>
      </c>
      <c r="BL77" s="18" t="s">
        <v>101</v>
      </c>
      <c r="BM77" s="56" t="s">
        <v>447</v>
      </c>
      <c r="BN77" s="85">
        <v>5.9687500000000001E-5</v>
      </c>
      <c r="BO77" s="85">
        <v>5.812500000000001E-5</v>
      </c>
      <c r="BP77" s="350">
        <f>IF(BO77&lt;&gt;"",BP$75,0)</f>
        <v>3</v>
      </c>
      <c r="BQ77" s="350">
        <f>IF(BO77&lt;&gt;"",BQ$75,0)</f>
        <v>11</v>
      </c>
      <c r="BT77" s="88">
        <v>2.9571759259259259E-4</v>
      </c>
      <c r="BW77" s="88">
        <v>2.9571759259259259E-4</v>
      </c>
      <c r="BX77" s="350">
        <f>IF(BW77&lt;&gt;"",BX$75,0)</f>
        <v>0</v>
      </c>
      <c r="BY77" s="350">
        <f>IF(BW77&lt;&gt;"",BY$75,0)</f>
        <v>7</v>
      </c>
      <c r="CB77" s="56">
        <v>3</v>
      </c>
      <c r="CC77" s="56">
        <v>3</v>
      </c>
      <c r="CD77" s="56">
        <v>3</v>
      </c>
      <c r="CE77" s="350">
        <f>IF(CD77&lt;&gt;"",CE$75,0)</f>
        <v>2</v>
      </c>
      <c r="CF77" s="350">
        <f>IF(CD77&lt;&gt;"",CF$75,0)</f>
        <v>10</v>
      </c>
      <c r="CH77" s="190">
        <v>3</v>
      </c>
      <c r="CI77" s="190">
        <v>5</v>
      </c>
      <c r="CJ77" s="267">
        <v>0.77</v>
      </c>
      <c r="CK77" s="267">
        <f t="shared" si="10"/>
        <v>8</v>
      </c>
      <c r="CL77" s="350">
        <f>IF(CK77&lt;&gt;"",CL$75,0)</f>
        <v>0</v>
      </c>
      <c r="CM77" s="350">
        <f>IF(CK77&lt;&gt;"",CM$75,0)</f>
        <v>6</v>
      </c>
      <c r="CO77" s="56"/>
      <c r="CQ77" s="88"/>
      <c r="CR77" s="350">
        <f>IF(CQ77&lt;&gt;"",CR$75,0)</f>
        <v>0</v>
      </c>
      <c r="CS77" s="350">
        <f>IF(CQ77&lt;&gt;"",CS$75,0)</f>
        <v>0</v>
      </c>
    </row>
    <row r="78" spans="1:97">
      <c r="A78" s="15" t="s">
        <v>152</v>
      </c>
      <c r="B78" s="341">
        <v>3</v>
      </c>
      <c r="D78">
        <f>SUM(AV78,AZ78,BF78,BJ78,BP78,CR78)</f>
        <v>2</v>
      </c>
      <c r="E78" s="100">
        <f t="shared" si="7"/>
        <v>0</v>
      </c>
      <c r="F78" s="100">
        <f t="shared" si="8"/>
        <v>0</v>
      </c>
      <c r="G78" s="100">
        <f t="shared" si="9"/>
        <v>0</v>
      </c>
      <c r="H78" s="100">
        <f>SUM(COUNTIFS($X78:$EH78, {"#14","#15","#16"}))</f>
        <v>1</v>
      </c>
      <c r="X78" s="18" t="s">
        <v>386</v>
      </c>
      <c r="Y78" s="56">
        <v>70</v>
      </c>
      <c r="Z78" s="350">
        <f>IF(Y78&lt;&gt;"",Z$75,0)</f>
        <v>1</v>
      </c>
      <c r="AA78" s="350">
        <f>IF(Y78&lt;&gt;"",AA$75,0)</f>
        <v>8</v>
      </c>
      <c r="AB78" s="181"/>
      <c r="AC78" s="56" t="s">
        <v>188</v>
      </c>
      <c r="AD78" s="88">
        <v>7.6967592592592601E-5</v>
      </c>
      <c r="AE78" s="88" t="s">
        <v>164</v>
      </c>
      <c r="AF78" s="350">
        <f>IF(AE78&lt;&gt;"",AF$75,0)</f>
        <v>5</v>
      </c>
      <c r="AG78" s="350">
        <f>IF(AE78&lt;&gt;"",AG$75,0)</f>
        <v>15</v>
      </c>
      <c r="AH78" s="18" t="s">
        <v>487</v>
      </c>
      <c r="AJ78" s="186" t="s">
        <v>237</v>
      </c>
      <c r="AK78" s="256" t="s">
        <v>293</v>
      </c>
      <c r="AL78" s="256" t="s">
        <v>235</v>
      </c>
      <c r="AM78" s="186" t="s">
        <v>293</v>
      </c>
      <c r="AN78" s="56">
        <v>3</v>
      </c>
      <c r="AO78" s="186" t="s">
        <v>533</v>
      </c>
      <c r="AP78" s="350">
        <f>IF(AO78&lt;&gt;"",AP$75,0)</f>
        <v>0</v>
      </c>
      <c r="AQ78" s="350">
        <f>IF(AO78&lt;&gt;"",AQ$75,0)</f>
        <v>5</v>
      </c>
      <c r="AV78" s="350">
        <f>IF(AU78&lt;&gt;"",AV$75,0)</f>
        <v>0</v>
      </c>
      <c r="AW78" s="350">
        <f>IF(AU78&lt;&gt;"",AW$75,0)</f>
        <v>0</v>
      </c>
      <c r="AZ78" s="350">
        <f>IF(AY78&lt;&gt;"",AZ$75,0)</f>
        <v>0</v>
      </c>
      <c r="BA78" s="350">
        <f>IF(AY78&lt;&gt;"",BA$75,0)</f>
        <v>0</v>
      </c>
      <c r="BB78" s="18" t="s">
        <v>149</v>
      </c>
      <c r="BC78" s="56" t="s">
        <v>177</v>
      </c>
      <c r="BD78" s="55" t="s">
        <v>466</v>
      </c>
      <c r="BE78" s="55" t="s">
        <v>466</v>
      </c>
      <c r="BF78" s="350">
        <f>IF(BE78&lt;&gt;"",BF$75,0)</f>
        <v>0</v>
      </c>
      <c r="BG78" s="350">
        <f>IF(BE78&lt;&gt;"",BG$75,0)</f>
        <v>1</v>
      </c>
      <c r="BJ78" s="350">
        <f>IF(BI78&lt;&gt;"",BJ$75,0)</f>
        <v>0</v>
      </c>
      <c r="BK78" s="350">
        <f>IF(BI78&lt;&gt;"",BK$75,0)</f>
        <v>0</v>
      </c>
      <c r="BP78" s="350">
        <f>IF(BO78&lt;&gt;"",BP$75,0)</f>
        <v>0</v>
      </c>
      <c r="BQ78" s="350">
        <f>IF(BO78&lt;&gt;"",BQ$75,0)</f>
        <v>0</v>
      </c>
      <c r="BT78" s="88">
        <v>2.9571759259259259E-4</v>
      </c>
      <c r="BW78" s="88">
        <v>2.9571759259259259E-4</v>
      </c>
      <c r="BX78" s="350">
        <f>IF(BW78&lt;&gt;"",BX$75,0)</f>
        <v>0</v>
      </c>
      <c r="BY78" s="350">
        <f>IF(BW78&lt;&gt;"",BY$75,0)</f>
        <v>7</v>
      </c>
      <c r="CB78" s="56">
        <v>2</v>
      </c>
      <c r="CC78" s="56">
        <v>1</v>
      </c>
      <c r="CD78" s="56">
        <v>1</v>
      </c>
      <c r="CE78" s="350">
        <f>IF(CD78&lt;&gt;"",CE$75,0)</f>
        <v>2</v>
      </c>
      <c r="CF78" s="350">
        <f>IF(CD78&lt;&gt;"",CF$75,0)</f>
        <v>10</v>
      </c>
      <c r="CH78" s="190">
        <v>4</v>
      </c>
      <c r="CI78" s="190">
        <v>7</v>
      </c>
      <c r="CJ78" s="267">
        <v>0.77</v>
      </c>
      <c r="CK78" s="267">
        <f t="shared" si="10"/>
        <v>11</v>
      </c>
      <c r="CL78" s="350">
        <f>IF(CK78&lt;&gt;"",CL$75,0)</f>
        <v>0</v>
      </c>
      <c r="CM78" s="350">
        <f>IF(CK78&lt;&gt;"",CM$75,0)</f>
        <v>6</v>
      </c>
      <c r="CN78" s="18" t="s">
        <v>102</v>
      </c>
      <c r="CO78" s="56" t="s">
        <v>452</v>
      </c>
      <c r="CP78" s="88">
        <v>6.1342592592592587E-5</v>
      </c>
      <c r="CQ78" s="88">
        <v>6.3773148148148155E-5</v>
      </c>
      <c r="CR78" s="350">
        <f>IF(CQ78&lt;&gt;"",CR$75,0)</f>
        <v>2</v>
      </c>
      <c r="CS78" s="350">
        <f>IF(CQ78&lt;&gt;"",CS$75,0)</f>
        <v>10</v>
      </c>
    </row>
    <row r="79" spans="1:97">
      <c r="A79" s="15" t="s">
        <v>153</v>
      </c>
      <c r="B79" s="341">
        <v>4</v>
      </c>
      <c r="D79">
        <f>SUM(AV79,AZ79,BF79,BJ79,BP79,CR79)</f>
        <v>0</v>
      </c>
      <c r="E79" s="100">
        <f t="shared" si="7"/>
        <v>0</v>
      </c>
      <c r="F79" s="100">
        <f t="shared" si="8"/>
        <v>0</v>
      </c>
      <c r="G79" s="100">
        <f t="shared" si="9"/>
        <v>0</v>
      </c>
      <c r="H79" s="100">
        <f>SUM(COUNTIFS($X79:$EH79, {"#14","#15","#16"}))</f>
        <v>0</v>
      </c>
      <c r="X79" s="18" t="s">
        <v>386</v>
      </c>
      <c r="Y79" s="56">
        <v>95</v>
      </c>
      <c r="Z79" s="350">
        <f>IF(Y79&lt;&gt;"",Z$75,0)</f>
        <v>1</v>
      </c>
      <c r="AA79" s="350">
        <f>IF(Y79&lt;&gt;"",AA$75,0)</f>
        <v>8</v>
      </c>
      <c r="AC79" s="56" t="s">
        <v>188</v>
      </c>
      <c r="AD79" s="88">
        <v>6.0879629629629587E-5</v>
      </c>
      <c r="AE79" s="88" t="s">
        <v>164</v>
      </c>
      <c r="AF79" s="350">
        <f>IF(AE79&lt;&gt;"",AF$75,0)</f>
        <v>5</v>
      </c>
      <c r="AG79" s="350">
        <f>IF(AE79&lt;&gt;"",AG$75,0)</f>
        <v>15</v>
      </c>
      <c r="AH79" s="18" t="s">
        <v>487</v>
      </c>
      <c r="AJ79" s="186" t="s">
        <v>237</v>
      </c>
      <c r="AK79" s="256" t="s">
        <v>293</v>
      </c>
      <c r="AL79" s="256" t="s">
        <v>235</v>
      </c>
      <c r="AM79" s="186" t="s">
        <v>293</v>
      </c>
      <c r="AN79" s="56">
        <v>3</v>
      </c>
      <c r="AO79" s="186" t="s">
        <v>533</v>
      </c>
      <c r="AP79" s="350">
        <f>IF(AO79&lt;&gt;"",AP$75,0)</f>
        <v>0</v>
      </c>
      <c r="AQ79" s="350">
        <f>IF(AO79&lt;&gt;"",AQ$75,0)</f>
        <v>5</v>
      </c>
      <c r="AV79" s="350">
        <f>IF(AU79&lt;&gt;"",AV$75,0)</f>
        <v>0</v>
      </c>
      <c r="AW79" s="350">
        <f>IF(AU79&lt;&gt;"",AW$75,0)</f>
        <v>0</v>
      </c>
      <c r="AZ79" s="350">
        <f>IF(AY79&lt;&gt;"",AZ$75,0)</f>
        <v>0</v>
      </c>
      <c r="BA79" s="350">
        <f>IF(AY79&lt;&gt;"",BA$75,0)</f>
        <v>0</v>
      </c>
      <c r="BF79" s="350">
        <f>IF(BE79&lt;&gt;"",BF$75,0)</f>
        <v>0</v>
      </c>
      <c r="BG79" s="350">
        <f>IF(BE79&lt;&gt;"",BG$75,0)</f>
        <v>0</v>
      </c>
      <c r="BH79" s="18" t="s">
        <v>130</v>
      </c>
      <c r="BI79" s="56" t="s">
        <v>164</v>
      </c>
      <c r="BJ79" s="350">
        <f>IF(BI79&lt;&gt;"",BJ$75,0)</f>
        <v>0</v>
      </c>
      <c r="BK79" s="350">
        <f>IF(BI79&lt;&gt;"",BK$75,0)</f>
        <v>4</v>
      </c>
      <c r="BP79" s="350">
        <f>IF(BO79&lt;&gt;"",BP$75,0)</f>
        <v>0</v>
      </c>
      <c r="BQ79" s="350">
        <f>IF(BO79&lt;&gt;"",BQ$75,0)</f>
        <v>0</v>
      </c>
      <c r="BT79" s="88">
        <v>2.9571759259259259E-4</v>
      </c>
      <c r="BW79" s="88">
        <v>2.9571759259259259E-4</v>
      </c>
      <c r="BX79" s="350">
        <f>IF(BW79&lt;&gt;"",BX$75,0)</f>
        <v>0</v>
      </c>
      <c r="BY79" s="350">
        <f>IF(BW79&lt;&gt;"",BY$75,0)</f>
        <v>7</v>
      </c>
      <c r="CB79" s="56">
        <v>4</v>
      </c>
      <c r="CC79" s="56">
        <v>1</v>
      </c>
      <c r="CD79" s="56">
        <v>1</v>
      </c>
      <c r="CE79" s="350">
        <f>IF(CD79&lt;&gt;"",CE$75,0)</f>
        <v>2</v>
      </c>
      <c r="CF79" s="350">
        <f>IF(CD79&lt;&gt;"",CF$75,0)</f>
        <v>10</v>
      </c>
      <c r="CH79" s="190">
        <v>4</v>
      </c>
      <c r="CI79" s="190">
        <v>4</v>
      </c>
      <c r="CJ79" s="267">
        <v>0.77</v>
      </c>
      <c r="CK79" s="267">
        <f t="shared" si="10"/>
        <v>8</v>
      </c>
      <c r="CL79" s="350">
        <f>IF(CK79&lt;&gt;"",CL$75,0)</f>
        <v>0</v>
      </c>
      <c r="CM79" s="350">
        <f>IF(CK79&lt;&gt;"",CM$75,0)</f>
        <v>6</v>
      </c>
      <c r="CO79" s="56"/>
      <c r="CQ79" s="88"/>
      <c r="CR79" s="350">
        <f>IF(CQ79&lt;&gt;"",CR$75,0)</f>
        <v>0</v>
      </c>
      <c r="CS79" s="350">
        <f>IF(CQ79&lt;&gt;"",CS$75,0)</f>
        <v>0</v>
      </c>
    </row>
    <row r="80" spans="1:97">
      <c r="A80" s="30" t="s">
        <v>26</v>
      </c>
      <c r="B80" s="342"/>
      <c r="C80" s="19" t="s">
        <v>34</v>
      </c>
      <c r="D80" s="226">
        <f>SUM(Z80,AF80,AV80,AZ80,BP80,CL80,CR80,AP80,BF80,BJ80,CE80,BX80)</f>
        <v>41</v>
      </c>
      <c r="E80" s="100">
        <f t="shared" si="7"/>
        <v>1</v>
      </c>
      <c r="F80" s="100">
        <f t="shared" si="8"/>
        <v>1</v>
      </c>
      <c r="G80" s="100">
        <f t="shared" si="9"/>
        <v>3</v>
      </c>
      <c r="H80" s="100">
        <f>SUM(COUNTIFS($X80:$EH80, {"#14","#15","#16"}))</f>
        <v>0</v>
      </c>
      <c r="X80" s="18" t="s">
        <v>104</v>
      </c>
      <c r="Y80" s="56">
        <v>226</v>
      </c>
      <c r="Z80" s="350">
        <f>INDEX(event_lookup!$F$2:$Y$9,MATCH(2016,event_lookup!$A$2:$A$9,0),MATCH(RIGHT(ML_2016!X80,3),event_lookup!$F$1:$Y$1,0))</f>
        <v>0</v>
      </c>
      <c r="AA80" s="350">
        <f>INDEX(event_lookup!$F$2:$Y$9,MATCH(2019,event_lookup!$A$2:$A$9,0),MATCH(RIGHT(ML_2016!X80,3),event_lookup!$F$1:$Y$1,0))</f>
        <v>5</v>
      </c>
      <c r="AB80" s="18" t="s">
        <v>34</v>
      </c>
      <c r="AC80" s="56" t="s">
        <v>449</v>
      </c>
      <c r="AD80" s="88">
        <v>2.8020833333333332E-4</v>
      </c>
      <c r="AE80" s="88">
        <v>2.7534722222222224E-4</v>
      </c>
      <c r="AF80" s="350">
        <f>INDEX(event_lookup!$F$2:$Y$9,MATCH(2016,event_lookup!$A$2:$A$9,0),MATCH(RIGHT(ML_2016!AB80,3),event_lookup!$F$1:$Y$1,0))</f>
        <v>5</v>
      </c>
      <c r="AG80" s="350">
        <f>INDEX(event_lookup!$F$2:$Y$9,MATCH(2019,event_lookup!$A$2:$A$9,0),MATCH(RIGHT(ML_2016!AB80,3),event_lookup!$F$1:$Y$1,0))</f>
        <v>15</v>
      </c>
      <c r="AH80" s="18" t="s">
        <v>32</v>
      </c>
      <c r="AI80" s="56" t="s">
        <v>485</v>
      </c>
      <c r="AJ80" s="186" t="s">
        <v>235</v>
      </c>
      <c r="AK80" s="256" t="s">
        <v>300</v>
      </c>
      <c r="AL80" s="256" t="s">
        <v>311</v>
      </c>
      <c r="AM80" s="186" t="s">
        <v>294</v>
      </c>
      <c r="AN80" s="56">
        <v>9</v>
      </c>
      <c r="AO80" s="186" t="s">
        <v>478</v>
      </c>
      <c r="AP80" s="350">
        <f>INDEX(event_lookup!$F$2:$Y$9,MATCH(2016,event_lookup!$A$2:$A$9,0),MATCH(RIGHT(ML_2016!AH80,3),event_lookup!$F$1:$Y$1,0))</f>
        <v>10</v>
      </c>
      <c r="AQ80" s="350">
        <f>INDEX(event_lookup!$F$2:$Y$9,MATCH(2019,event_lookup!$A$2:$A$9,0),MATCH(RIGHT(ML_2016!AH80,3),event_lookup!$F$1:$Y$1,0))</f>
        <v>25</v>
      </c>
      <c r="AR80" s="18" t="s">
        <v>102</v>
      </c>
      <c r="AS80" s="56" t="s">
        <v>188</v>
      </c>
      <c r="AT80" s="88">
        <v>6.6585648148148157E-4</v>
      </c>
      <c r="AU80" s="88">
        <v>6.8310185185185184E-4</v>
      </c>
      <c r="AV80" s="350">
        <f>INDEX(event_lookup!$F$2:$Y$9,MATCH(2016,event_lookup!$A$2:$A$9,0),MATCH(RIGHT(ML_2016!AR80,3),event_lookup!$F$1:$Y$1,0))</f>
        <v>2</v>
      </c>
      <c r="AW80" s="350">
        <f>INDEX(event_lookup!$F$2:$Y$9,MATCH(2019,event_lookup!$A$2:$A$9,0),MATCH(RIGHT(ML_2016!AR80,3),event_lookup!$F$1:$Y$1,0))</f>
        <v>10</v>
      </c>
      <c r="AX80" s="18" t="s">
        <v>33</v>
      </c>
      <c r="AY80" s="56">
        <v>97.6</v>
      </c>
      <c r="AZ80" s="350">
        <f>INDEX(event_lookup!$F$2:$Y$9,MATCH(2016,event_lookup!$A$2:$A$9,0),MATCH(RIGHT(ML_2016!AX80,3),event_lookup!$F$1:$Y$1,0))</f>
        <v>7</v>
      </c>
      <c r="BA80" s="350">
        <f>INDEX(event_lookup!$F$2:$Y$9,MATCH(2019,event_lookup!$A$2:$A$9,0),MATCH(RIGHT(ML_2016!AX80,3),event_lookup!$F$1:$Y$1,0))</f>
        <v>20</v>
      </c>
      <c r="BB80" s="18" t="s">
        <v>101</v>
      </c>
      <c r="BC80" s="56" t="s">
        <v>187</v>
      </c>
      <c r="BD80" s="55">
        <v>9.2581018518518522E-4</v>
      </c>
      <c r="BE80" s="55">
        <v>9.3171296296296307E-4</v>
      </c>
      <c r="BF80" s="350">
        <f>INDEX(event_lookup!$F$2:$Y$9,MATCH(2016,event_lookup!$A$2:$A$9,0),MATCH(RIGHT(ML_2016!BB80,3),event_lookup!$F$1:$Y$1,0))</f>
        <v>3</v>
      </c>
      <c r="BG80" s="350">
        <f>INDEX(event_lookup!$F$2:$Y$9,MATCH(2019,event_lookup!$A$2:$A$9,0),MATCH(RIGHT(ML_2016!BB80,3),event_lookup!$F$1:$Y$1,0))</f>
        <v>11</v>
      </c>
      <c r="BH80" s="18" t="s">
        <v>135</v>
      </c>
      <c r="BI80" s="56">
        <v>50</v>
      </c>
      <c r="BJ80" s="350">
        <f>INDEX(event_lookup!$F$2:$Y$9,MATCH(2016,event_lookup!$A$2:$A$9,0),MATCH(RIGHT(ML_2016!BH80,3),event_lookup!$F$1:$Y$1,0))</f>
        <v>1</v>
      </c>
      <c r="BK80" s="350">
        <f>INDEX(event_lookup!$F$2:$Y$9,MATCH(2019,event_lookup!$A$2:$A$9,0),MATCH(RIGHT(ML_2016!BH80,3),event_lookup!$F$1:$Y$1,0))</f>
        <v>8</v>
      </c>
      <c r="BL80" s="18" t="s">
        <v>102</v>
      </c>
      <c r="BM80" s="56" t="s">
        <v>450</v>
      </c>
      <c r="BN80" s="85">
        <v>5.9502314814814809E-5</v>
      </c>
      <c r="BO80" s="85">
        <v>5.9467592592592589E-5</v>
      </c>
      <c r="BP80" s="350">
        <f>INDEX(event_lookup!$F$2:$Y$9,MATCH(2016,event_lookup!$A$2:$A$9,0),MATCH(RIGHT(ML_2016!BL80,3),event_lookup!$F$1:$Y$1,0))</f>
        <v>2</v>
      </c>
      <c r="BQ80" s="350">
        <f>INDEX(event_lookup!$F$2:$Y$9,MATCH(2019,event_lookup!$A$2:$A$9,0),MATCH(RIGHT(ML_2016!BL80,3),event_lookup!$F$1:$Y$1,0))</f>
        <v>10</v>
      </c>
      <c r="BR80" s="18" t="s">
        <v>34</v>
      </c>
      <c r="BS80" s="56" t="s">
        <v>512</v>
      </c>
      <c r="BT80" s="88">
        <v>2.9548611111111111E-4</v>
      </c>
      <c r="BU80" s="88">
        <v>3.0208333333333335E-4</v>
      </c>
      <c r="BV80" s="88">
        <v>3.0023148148148151E-4</v>
      </c>
      <c r="BW80" s="88">
        <v>2.9583333333333333E-4</v>
      </c>
      <c r="BX80" s="350">
        <f>INDEX(event_lookup!$F$2:$Y$9,MATCH(2016,event_lookup!$A$2:$A$9,0),MATCH(RIGHT(ML_2016!BR80,3),event_lookup!$F$1:$Y$1,0))</f>
        <v>5</v>
      </c>
      <c r="BY80" s="350">
        <f>INDEX(event_lookup!$F$2:$Y$9,MATCH(2019,event_lookup!$A$2:$A$9,0),MATCH(RIGHT(ML_2016!BR80,3),event_lookup!$F$1:$Y$1,0))</f>
        <v>15</v>
      </c>
      <c r="BZ80" s="18" t="s">
        <v>135</v>
      </c>
      <c r="CA80" s="56" t="s">
        <v>481</v>
      </c>
      <c r="CB80" s="56" t="s">
        <v>525</v>
      </c>
      <c r="CC80" s="56">
        <v>6</v>
      </c>
      <c r="CD80" s="56">
        <v>6</v>
      </c>
      <c r="CE80" s="350">
        <f>INDEX(event_lookup!$F$2:$Y$9,MATCH(2016,event_lookup!$A$2:$A$9,0),MATCH(RIGHT(ML_2016!BZ80,3),event_lookup!$F$1:$Y$1,0))</f>
        <v>1</v>
      </c>
      <c r="CF80" s="350">
        <f>INDEX(event_lookup!$F$2:$Y$9,MATCH(2019,event_lookup!$A$2:$A$9,0),MATCH(RIGHT(ML_2016!BZ80,3),event_lookup!$F$1:$Y$1,0))</f>
        <v>8</v>
      </c>
      <c r="CG80" s="18" t="s">
        <v>148</v>
      </c>
      <c r="CH80" s="190">
        <v>16</v>
      </c>
      <c r="CI80" s="190">
        <v>10</v>
      </c>
      <c r="CJ80" s="267">
        <v>0.64</v>
      </c>
      <c r="CK80" s="267">
        <f t="shared" si="10"/>
        <v>26</v>
      </c>
      <c r="CL80" s="350">
        <f>INDEX(event_lookup!$F$2:$Y$9,MATCH(2016,event_lookup!$A$2:$A$9,0),MATCH(RIGHT(ML_2016!CG80,3),event_lookup!$F$1:$Y$1,0))</f>
        <v>0</v>
      </c>
      <c r="CM80" s="350">
        <f>INDEX(event_lookup!$F$2:$Y$9,MATCH(2019,event_lookup!$A$2:$A$9,0),MATCH(RIGHT(ML_2016!CG80,3),event_lookup!$F$1:$Y$1,0))</f>
        <v>3</v>
      </c>
      <c r="CN80" s="18" t="s">
        <v>34</v>
      </c>
      <c r="CO80" s="56" t="s">
        <v>188</v>
      </c>
      <c r="CP80" s="88">
        <v>6.1226851851851847E-5</v>
      </c>
      <c r="CQ80" s="88">
        <v>6.2037037037037041E-5</v>
      </c>
      <c r="CR80" s="350">
        <f>INDEX(event_lookup!$F$2:$Y$9,MATCH(2016,event_lookup!$A$2:$A$9,0),MATCH(RIGHT(ML_2016!CN80,3),event_lookup!$F$1:$Y$1,0))</f>
        <v>5</v>
      </c>
      <c r="CS80" s="350">
        <f>INDEX(event_lookup!$F$2:$Y$9,MATCH(2019,event_lookup!$A$2:$A$9,0),MATCH(RIGHT(ML_2016!CN80,3),event_lookup!$F$1:$Y$1,0))</f>
        <v>15</v>
      </c>
    </row>
    <row r="81" spans="1:97">
      <c r="A81" s="15" t="s">
        <v>362</v>
      </c>
      <c r="B81" s="341">
        <v>1</v>
      </c>
      <c r="D81">
        <f>SUM(AV81,AZ81,BF81,BJ81,BP81,CR81)</f>
        <v>10</v>
      </c>
      <c r="E81" s="100">
        <f t="shared" si="7"/>
        <v>0</v>
      </c>
      <c r="F81" s="100">
        <f t="shared" si="8"/>
        <v>1</v>
      </c>
      <c r="G81" s="100">
        <f t="shared" si="9"/>
        <v>0</v>
      </c>
      <c r="H81" s="100">
        <f>SUM(COUNTIFS($X81:$EH81, {"#14","#15","#16"}))</f>
        <v>0</v>
      </c>
      <c r="Y81" s="56">
        <v>58</v>
      </c>
      <c r="Z81" s="350">
        <f>IF(Y81&lt;&gt;"",Z$80,0)</f>
        <v>0</v>
      </c>
      <c r="AA81" s="350">
        <f>IF(Y81&lt;&gt;"",AA$80,0)</f>
        <v>5</v>
      </c>
      <c r="AB81" s="181"/>
      <c r="AC81" s="56" t="s">
        <v>449</v>
      </c>
      <c r="AD81" s="88">
        <v>5.2199074074074063E-5</v>
      </c>
      <c r="AE81" s="88">
        <v>4.8032407407407408E-5</v>
      </c>
      <c r="AF81" s="350">
        <f>IF(AE81&lt;&gt;"",AF$80,0)</f>
        <v>5</v>
      </c>
      <c r="AG81" s="350">
        <f>IF(AE81&lt;&gt;"",AG$80,0)</f>
        <v>15</v>
      </c>
      <c r="AJ81" s="186" t="s">
        <v>235</v>
      </c>
      <c r="AK81" s="256" t="s">
        <v>300</v>
      </c>
      <c r="AL81" s="256" t="s">
        <v>311</v>
      </c>
      <c r="AM81" s="186" t="s">
        <v>294</v>
      </c>
      <c r="AN81" s="56">
        <v>9</v>
      </c>
      <c r="AO81" s="186" t="s">
        <v>478</v>
      </c>
      <c r="AP81" s="350">
        <f>IF(AO81&lt;&gt;"",AP$80,0)</f>
        <v>10</v>
      </c>
      <c r="AQ81" s="350">
        <f>IF(AO81&lt;&gt;"",AQ$80,0)</f>
        <v>25</v>
      </c>
      <c r="AV81" s="350">
        <f>IF(AU81&lt;&gt;"",AV$80,0)</f>
        <v>0</v>
      </c>
      <c r="AW81" s="350">
        <f>IF(AU81&lt;&gt;"",AW$80,0)</f>
        <v>0</v>
      </c>
      <c r="AX81" s="18" t="s">
        <v>33</v>
      </c>
      <c r="AY81" s="56">
        <v>97.6</v>
      </c>
      <c r="AZ81" s="350">
        <f>IF(AY81&lt;&gt;"",AZ$80,0)</f>
        <v>7</v>
      </c>
      <c r="BA81" s="350">
        <f>IF(AY81&lt;&gt;"",BA$80,0)</f>
        <v>20</v>
      </c>
      <c r="BF81" s="350">
        <f>IF(BE81&lt;&gt;"",BF$80,0)</f>
        <v>0</v>
      </c>
      <c r="BG81" s="350">
        <f>IF(BE81&lt;&gt;"",BG$80,0)</f>
        <v>0</v>
      </c>
      <c r="BH81" s="18" t="s">
        <v>135</v>
      </c>
      <c r="BI81" s="56">
        <v>50</v>
      </c>
      <c r="BJ81" s="350">
        <f>IF(BI81&lt;&gt;"",BJ$80,0)</f>
        <v>1</v>
      </c>
      <c r="BK81" s="350">
        <f>IF(BI81&lt;&gt;"",BK$80,0)</f>
        <v>8</v>
      </c>
      <c r="BL81" s="18" t="s">
        <v>102</v>
      </c>
      <c r="BM81" s="56" t="s">
        <v>450</v>
      </c>
      <c r="BN81" s="85">
        <v>5.9502314814814809E-5</v>
      </c>
      <c r="BO81" s="85">
        <v>5.9467592592592589E-5</v>
      </c>
      <c r="BP81" s="350">
        <f>IF(BO81&lt;&gt;"",BP$80,0)</f>
        <v>2</v>
      </c>
      <c r="BQ81" s="350">
        <f>IF(BO81&lt;&gt;"",BQ$80,0)</f>
        <v>10</v>
      </c>
      <c r="BT81" s="88">
        <v>2.9548611111111111E-4</v>
      </c>
      <c r="BU81" s="88">
        <v>3.0208333333333335E-4</v>
      </c>
      <c r="BV81" s="88">
        <v>3.0023148148148151E-4</v>
      </c>
      <c r="BW81" s="88">
        <v>2.9583333333333333E-4</v>
      </c>
      <c r="BX81" s="350">
        <f>IF(BW81&lt;&gt;"",BX$80,0)</f>
        <v>5</v>
      </c>
      <c r="BY81" s="350">
        <f>IF(BW81&lt;&gt;"",BY$80,0)</f>
        <v>15</v>
      </c>
      <c r="CB81" s="56" t="s">
        <v>675</v>
      </c>
      <c r="CC81" s="56">
        <v>2</v>
      </c>
      <c r="CD81" s="56">
        <v>2</v>
      </c>
      <c r="CE81" s="350">
        <f>IF(CD81&lt;&gt;"",CE$80,0)</f>
        <v>1</v>
      </c>
      <c r="CF81" s="350">
        <f>IF(CD81&lt;&gt;"",CF$80,0)</f>
        <v>8</v>
      </c>
      <c r="CH81" s="190">
        <v>7</v>
      </c>
      <c r="CI81" s="190">
        <v>4</v>
      </c>
      <c r="CJ81" s="267">
        <v>0.64</v>
      </c>
      <c r="CK81" s="267">
        <f t="shared" si="10"/>
        <v>11</v>
      </c>
      <c r="CL81" s="350">
        <f>IF(CK81&lt;&gt;"",CL$80,0)</f>
        <v>0</v>
      </c>
      <c r="CM81" s="350">
        <f>IF(CK81&lt;&gt;"",CM$80,0)</f>
        <v>3</v>
      </c>
      <c r="CO81" s="56"/>
      <c r="CQ81" s="88"/>
      <c r="CR81" s="350">
        <f>IF(CQ81&lt;&gt;"",CR$80,0)</f>
        <v>0</v>
      </c>
      <c r="CS81" s="350">
        <f>IF(CQ81&lt;&gt;"",CS$80,0)</f>
        <v>0</v>
      </c>
    </row>
    <row r="82" spans="1:97">
      <c r="A82" s="15" t="s">
        <v>363</v>
      </c>
      <c r="B82" s="341">
        <v>2</v>
      </c>
      <c r="D82">
        <f>SUM(AV82,AZ82,BF82,BJ82,BP82,CR82)</f>
        <v>7</v>
      </c>
      <c r="E82" s="100">
        <f t="shared" si="7"/>
        <v>0</v>
      </c>
      <c r="F82" s="100">
        <f t="shared" si="8"/>
        <v>0</v>
      </c>
      <c r="G82" s="100">
        <f t="shared" si="9"/>
        <v>1</v>
      </c>
      <c r="H82" s="100">
        <f>SUM(COUNTIFS($X82:$EH82, {"#14","#15","#16"}))</f>
        <v>0</v>
      </c>
      <c r="Y82" s="56">
        <v>65</v>
      </c>
      <c r="Z82" s="350">
        <f>IF(Y82&lt;&gt;"",Z$80,0)</f>
        <v>0</v>
      </c>
      <c r="AA82" s="350">
        <f>IF(Y82&lt;&gt;"",AA$80,0)</f>
        <v>5</v>
      </c>
      <c r="AB82" s="181"/>
      <c r="AC82" s="56" t="s">
        <v>449</v>
      </c>
      <c r="AD82" s="88">
        <v>9.0162037037037034E-5</v>
      </c>
      <c r="AE82" s="88">
        <v>8.5069444444444431E-5</v>
      </c>
      <c r="AF82" s="350">
        <f>IF(AE82&lt;&gt;"",AF$80,0)</f>
        <v>5</v>
      </c>
      <c r="AG82" s="350">
        <f>IF(AE82&lt;&gt;"",AG$80,0)</f>
        <v>15</v>
      </c>
      <c r="AJ82" s="186" t="s">
        <v>235</v>
      </c>
      <c r="AK82" s="256" t="s">
        <v>300</v>
      </c>
      <c r="AL82" s="256" t="s">
        <v>311</v>
      </c>
      <c r="AM82" s="186" t="s">
        <v>294</v>
      </c>
      <c r="AN82" s="56">
        <v>9</v>
      </c>
      <c r="AO82" s="186" t="s">
        <v>478</v>
      </c>
      <c r="AP82" s="350">
        <f>IF(AO82&lt;&gt;"",AP$80,0)</f>
        <v>10</v>
      </c>
      <c r="AQ82" s="350">
        <f>IF(AO82&lt;&gt;"",AQ$80,0)</f>
        <v>25</v>
      </c>
      <c r="AR82" s="18" t="s">
        <v>102</v>
      </c>
      <c r="AS82" s="56" t="s">
        <v>188</v>
      </c>
      <c r="AT82" s="88">
        <v>6.6585648148148157E-4</v>
      </c>
      <c r="AU82" s="88">
        <v>6.8310185185185184E-4</v>
      </c>
      <c r="AV82" s="350">
        <f>IF(AU82&lt;&gt;"",AV$80,0)</f>
        <v>2</v>
      </c>
      <c r="AW82" s="350">
        <f>IF(AU82&lt;&gt;"",AW$80,0)</f>
        <v>10</v>
      </c>
      <c r="AZ82" s="350">
        <f>IF(AY82&lt;&gt;"",AZ$80,0)</f>
        <v>0</v>
      </c>
      <c r="BA82" s="350">
        <f>IF(AY82&lt;&gt;"",BA$80,0)</f>
        <v>0</v>
      </c>
      <c r="BF82" s="350">
        <f>IF(BE82&lt;&gt;"",BF$80,0)</f>
        <v>0</v>
      </c>
      <c r="BG82" s="350">
        <f>IF(BE82&lt;&gt;"",BG$80,0)</f>
        <v>0</v>
      </c>
      <c r="BJ82" s="350">
        <f>IF(BI82&lt;&gt;"",BJ$80,0)</f>
        <v>0</v>
      </c>
      <c r="BK82" s="350">
        <f>IF(BI82&lt;&gt;"",BK$80,0)</f>
        <v>0</v>
      </c>
      <c r="BP82" s="350">
        <f>IF(BO82&lt;&gt;"",BP$80,0)</f>
        <v>0</v>
      </c>
      <c r="BQ82" s="350">
        <f>IF(BO82&lt;&gt;"",BQ$80,0)</f>
        <v>0</v>
      </c>
      <c r="BT82" s="88">
        <v>2.9548611111111111E-4</v>
      </c>
      <c r="BU82" s="88">
        <v>3.0208333333333335E-4</v>
      </c>
      <c r="BV82" s="88">
        <v>3.0023148148148151E-4</v>
      </c>
      <c r="BW82" s="88">
        <v>2.9583333333333333E-4</v>
      </c>
      <c r="BX82" s="350">
        <f>IF(BW82&lt;&gt;"",BX$80,0)</f>
        <v>5</v>
      </c>
      <c r="BY82" s="350">
        <f>IF(BW82&lt;&gt;"",BY$80,0)</f>
        <v>15</v>
      </c>
      <c r="CB82" s="56" t="s">
        <v>680</v>
      </c>
      <c r="CC82" s="56">
        <v>2</v>
      </c>
      <c r="CD82" s="56">
        <v>2</v>
      </c>
      <c r="CE82" s="350">
        <f>IF(CD82&lt;&gt;"",CE$80,0)</f>
        <v>1</v>
      </c>
      <c r="CF82" s="350">
        <f>IF(CD82&lt;&gt;"",CF$80,0)</f>
        <v>8</v>
      </c>
      <c r="CH82" s="190">
        <v>3</v>
      </c>
      <c r="CI82" s="190">
        <v>5</v>
      </c>
      <c r="CJ82" s="267">
        <v>0.64</v>
      </c>
      <c r="CK82" s="267">
        <f t="shared" si="10"/>
        <v>8</v>
      </c>
      <c r="CL82" s="350">
        <f>IF(CK82&lt;&gt;"",CL$80,0)</f>
        <v>0</v>
      </c>
      <c r="CM82" s="350">
        <f>IF(CK82&lt;&gt;"",CM$80,0)</f>
        <v>3</v>
      </c>
      <c r="CN82" s="18" t="s">
        <v>34</v>
      </c>
      <c r="CO82" s="56" t="s">
        <v>188</v>
      </c>
      <c r="CP82" s="88">
        <v>6.1226851851851847E-5</v>
      </c>
      <c r="CQ82" s="88">
        <v>6.2037037037037041E-5</v>
      </c>
      <c r="CR82" s="350">
        <f>IF(CQ82&lt;&gt;"",CR$80,0)</f>
        <v>5</v>
      </c>
      <c r="CS82" s="350">
        <f>IF(CQ82&lt;&gt;"",CS$80,0)</f>
        <v>15</v>
      </c>
    </row>
    <row r="83" spans="1:97">
      <c r="A83" s="15" t="s">
        <v>364</v>
      </c>
      <c r="B83" s="341">
        <v>3</v>
      </c>
      <c r="D83">
        <f t="shared" ref="D83:D84" si="11">SUM(AV83,AZ83,BF83,BJ83,BP83,CR83)</f>
        <v>0</v>
      </c>
      <c r="E83" s="100">
        <f t="shared" ref="E83:E84" si="12">COUNTIF($X83:$EH83, "#1")</f>
        <v>0</v>
      </c>
      <c r="F83" s="100">
        <f t="shared" ref="F83:F84" si="13">COUNTIF($X83:$EH83, "#2")</f>
        <v>0</v>
      </c>
      <c r="G83" s="100">
        <f t="shared" ref="G83:G84" si="14">COUNTIF($X83:$EH83, "#3")</f>
        <v>0</v>
      </c>
      <c r="H83" s="100">
        <f>SUM(COUNTIFS($X83:$EH83, {"#14","#15","#16"}))</f>
        <v>0</v>
      </c>
      <c r="Y83" s="56">
        <v>53</v>
      </c>
      <c r="Z83" s="350">
        <f>IF(Y83&lt;&gt;"",Z$80,0)</f>
        <v>0</v>
      </c>
      <c r="AA83" s="350">
        <f>IF(Y83&lt;&gt;"",AA$80,0)</f>
        <v>5</v>
      </c>
      <c r="AB83" s="181"/>
      <c r="AC83" s="56" t="s">
        <v>449</v>
      </c>
      <c r="AD83" s="88">
        <v>7.9513888888888896E-5</v>
      </c>
      <c r="AE83" s="88">
        <v>8.1249999999999996E-5</v>
      </c>
      <c r="AF83" s="350">
        <f>IF(AE83&lt;&gt;"",AF$80,0)</f>
        <v>5</v>
      </c>
      <c r="AG83" s="350">
        <f>IF(AE83&lt;&gt;"",AG$80,0)</f>
        <v>15</v>
      </c>
      <c r="AJ83" s="186" t="s">
        <v>235</v>
      </c>
      <c r="AK83" s="256" t="s">
        <v>300</v>
      </c>
      <c r="AL83" s="256" t="s">
        <v>311</v>
      </c>
      <c r="AM83" s="186" t="s">
        <v>294</v>
      </c>
      <c r="AN83" s="56">
        <v>9</v>
      </c>
      <c r="AO83" s="186" t="s">
        <v>478</v>
      </c>
      <c r="AP83" s="350">
        <f>IF(AO83&lt;&gt;"",AP$80,0)</f>
        <v>10</v>
      </c>
      <c r="AQ83" s="350">
        <f>IF(AO83&lt;&gt;"",AQ$80,0)</f>
        <v>25</v>
      </c>
      <c r="AV83" s="350">
        <f>IF(AU83&lt;&gt;"",AV$80,0)</f>
        <v>0</v>
      </c>
      <c r="AW83" s="350">
        <f>IF(AU83&lt;&gt;"",AW$80,0)</f>
        <v>0</v>
      </c>
      <c r="AZ83" s="350">
        <f>IF(AY83&lt;&gt;"",AZ$80,0)</f>
        <v>0</v>
      </c>
      <c r="BA83" s="350">
        <f>IF(AY83&lt;&gt;"",BA$80,0)</f>
        <v>0</v>
      </c>
      <c r="BF83" s="350">
        <f>IF(BE83&lt;&gt;"",BF$80,0)</f>
        <v>0</v>
      </c>
      <c r="BG83" s="350">
        <f>IF(BE83&lt;&gt;"",BG$80,0)</f>
        <v>0</v>
      </c>
      <c r="BJ83" s="350">
        <f>IF(BI83&lt;&gt;"",BJ$80,0)</f>
        <v>0</v>
      </c>
      <c r="BK83" s="350">
        <f>IF(BI83&lt;&gt;"",BK$80,0)</f>
        <v>0</v>
      </c>
      <c r="BP83" s="350">
        <f>IF(BO83&lt;&gt;"",BP$80,0)</f>
        <v>0</v>
      </c>
      <c r="BQ83" s="350">
        <f>IF(BO83&lt;&gt;"",BQ$80,0)</f>
        <v>0</v>
      </c>
      <c r="BT83" s="88">
        <v>2.9548611111111111E-4</v>
      </c>
      <c r="BU83" s="88">
        <v>3.0208333333333335E-4</v>
      </c>
      <c r="BV83" s="88">
        <v>3.0023148148148151E-4</v>
      </c>
      <c r="BW83" s="88">
        <v>2.9583333333333333E-4</v>
      </c>
      <c r="BX83" s="350">
        <f>IF(BW83&lt;&gt;"",BX$80,0)</f>
        <v>5</v>
      </c>
      <c r="BY83" s="350">
        <f>IF(BW83&lt;&gt;"",BY$80,0)</f>
        <v>15</v>
      </c>
      <c r="CB83" s="56" t="s">
        <v>675</v>
      </c>
      <c r="CC83" s="56">
        <v>1</v>
      </c>
      <c r="CD83" s="56">
        <v>1</v>
      </c>
      <c r="CE83" s="350">
        <f>IF(CD83&lt;&gt;"",CE$80,0)</f>
        <v>1</v>
      </c>
      <c r="CF83" s="350">
        <f>IF(CD83&lt;&gt;"",CF$80,0)</f>
        <v>8</v>
      </c>
      <c r="CH83" s="190">
        <v>4</v>
      </c>
      <c r="CI83" s="190">
        <v>1</v>
      </c>
      <c r="CJ83" s="267">
        <v>0.64</v>
      </c>
      <c r="CK83" s="267">
        <f t="shared" si="10"/>
        <v>5</v>
      </c>
      <c r="CL83" s="350">
        <f>IF(CK83&lt;&gt;"",CL$80,0)</f>
        <v>0</v>
      </c>
      <c r="CM83" s="350">
        <f>IF(CK83&lt;&gt;"",CM$80,0)</f>
        <v>3</v>
      </c>
      <c r="CO83" s="56"/>
      <c r="CQ83" s="88"/>
      <c r="CR83" s="350">
        <f>IF(CQ83&lt;&gt;"",CR$80,0)</f>
        <v>0</v>
      </c>
      <c r="CS83" s="350">
        <f>IF(CQ83&lt;&gt;"",CS$80,0)</f>
        <v>0</v>
      </c>
    </row>
    <row r="84" spans="1:97">
      <c r="A84" s="199" t="s">
        <v>365</v>
      </c>
      <c r="B84" s="341">
        <v>4</v>
      </c>
      <c r="D84">
        <f t="shared" si="11"/>
        <v>3</v>
      </c>
      <c r="E84" s="100">
        <f t="shared" si="12"/>
        <v>0</v>
      </c>
      <c r="F84" s="100">
        <f t="shared" si="13"/>
        <v>0</v>
      </c>
      <c r="G84" s="100">
        <f t="shared" si="14"/>
        <v>0</v>
      </c>
      <c r="H84" s="100">
        <f>SUM(COUNTIFS($X84:$EH84, {"#14","#15","#16"}))</f>
        <v>0</v>
      </c>
      <c r="Y84" s="56">
        <v>50</v>
      </c>
      <c r="Z84" s="350">
        <f>IF(Y84&lt;&gt;"",Z$80,0)</f>
        <v>0</v>
      </c>
      <c r="AA84" s="350">
        <f>IF(Y84&lt;&gt;"",AA$80,0)</f>
        <v>5</v>
      </c>
      <c r="AC84" s="56" t="s">
        <v>449</v>
      </c>
      <c r="AD84" s="88">
        <v>5.8333333333333333E-5</v>
      </c>
      <c r="AE84" s="88">
        <v>6.0995370370370408E-5</v>
      </c>
      <c r="AF84" s="350">
        <f>IF(AE84&lt;&gt;"",AF$80,0)</f>
        <v>5</v>
      </c>
      <c r="AG84" s="350">
        <f>IF(AE84&lt;&gt;"",AG$80,0)</f>
        <v>15</v>
      </c>
      <c r="AJ84" s="186" t="s">
        <v>235</v>
      </c>
      <c r="AK84" s="256" t="s">
        <v>300</v>
      </c>
      <c r="AL84" s="256" t="s">
        <v>311</v>
      </c>
      <c r="AM84" s="186" t="s">
        <v>294</v>
      </c>
      <c r="AN84" s="56">
        <v>9</v>
      </c>
      <c r="AO84" s="186" t="s">
        <v>478</v>
      </c>
      <c r="AP84" s="350">
        <f>IF(AO84&lt;&gt;"",AP$80,0)</f>
        <v>10</v>
      </c>
      <c r="AQ84" s="350">
        <f>IF(AO84&lt;&gt;"",AQ$80,0)</f>
        <v>25</v>
      </c>
      <c r="AV84" s="350">
        <f>IF(AU84&lt;&gt;"",AV$80,0)</f>
        <v>0</v>
      </c>
      <c r="AW84" s="350">
        <f>IF(AU84&lt;&gt;"",AW$80,0)</f>
        <v>0</v>
      </c>
      <c r="AZ84" s="350">
        <f>IF(AY84&lt;&gt;"",AZ$80,0)</f>
        <v>0</v>
      </c>
      <c r="BA84" s="350">
        <f>IF(AY84&lt;&gt;"",BA$80,0)</f>
        <v>0</v>
      </c>
      <c r="BB84" s="18" t="s">
        <v>101</v>
      </c>
      <c r="BC84" s="56" t="s">
        <v>187</v>
      </c>
      <c r="BD84" s="55">
        <v>9.2581018518518522E-4</v>
      </c>
      <c r="BE84" s="55">
        <v>9.3171296296296307E-4</v>
      </c>
      <c r="BF84" s="350">
        <f>IF(BE84&lt;&gt;"",BF$80,0)</f>
        <v>3</v>
      </c>
      <c r="BG84" s="350">
        <f>IF(BE84&lt;&gt;"",BG$80,0)</f>
        <v>11</v>
      </c>
      <c r="BJ84" s="350">
        <f>IF(BI84&lt;&gt;"",BJ$80,0)</f>
        <v>0</v>
      </c>
      <c r="BK84" s="350">
        <f>IF(BI84&lt;&gt;"",BK$80,0)</f>
        <v>0</v>
      </c>
      <c r="BP84" s="350">
        <f>IF(BO84&lt;&gt;"",BP$80,0)</f>
        <v>0</v>
      </c>
      <c r="BQ84" s="350">
        <f>IF(BO84&lt;&gt;"",BQ$80,0)</f>
        <v>0</v>
      </c>
      <c r="BT84" s="88">
        <v>2.9548611111111111E-4</v>
      </c>
      <c r="BU84" s="88">
        <v>3.0208333333333335E-4</v>
      </c>
      <c r="BV84" s="88">
        <v>3.0023148148148151E-4</v>
      </c>
      <c r="BW84" s="88">
        <v>2.9583333333333333E-4</v>
      </c>
      <c r="BX84" s="350">
        <f>IF(BW84&lt;&gt;"",BX$80,0)</f>
        <v>5</v>
      </c>
      <c r="BY84" s="350">
        <f>IF(BW84&lt;&gt;"",BY$80,0)</f>
        <v>15</v>
      </c>
      <c r="CB84" s="56" t="s">
        <v>679</v>
      </c>
      <c r="CC84" s="56">
        <v>1</v>
      </c>
      <c r="CD84" s="56">
        <v>1</v>
      </c>
      <c r="CE84" s="350">
        <f>IF(CD84&lt;&gt;"",CE$80,0)</f>
        <v>1</v>
      </c>
      <c r="CF84" s="350">
        <f>IF(CD84&lt;&gt;"",CF$80,0)</f>
        <v>8</v>
      </c>
      <c r="CH84" s="190">
        <v>2</v>
      </c>
      <c r="CI84" s="190">
        <v>1</v>
      </c>
      <c r="CJ84" s="267">
        <v>0.64</v>
      </c>
      <c r="CK84" s="267">
        <f t="shared" si="10"/>
        <v>3</v>
      </c>
      <c r="CL84" s="350">
        <f>IF(CK84&lt;&gt;"",CL$80,0)</f>
        <v>0</v>
      </c>
      <c r="CM84" s="350">
        <f>IF(CK84&lt;&gt;"",CM$80,0)</f>
        <v>3</v>
      </c>
      <c r="CO84" s="56"/>
      <c r="CQ84" s="88"/>
      <c r="CR84" s="350">
        <f>IF(CQ84&lt;&gt;"",CR$80,0)</f>
        <v>0</v>
      </c>
      <c r="CS84" s="350">
        <f>IF(CQ84&lt;&gt;"",CS$80,0)</f>
        <v>0</v>
      </c>
    </row>
    <row r="85" spans="1:97">
      <c r="Z85" s="350"/>
      <c r="AA85" s="350"/>
      <c r="AJ85" s="186"/>
      <c r="AK85" s="256"/>
      <c r="AL85" s="256"/>
      <c r="AM85" s="186"/>
      <c r="CO85" s="56"/>
      <c r="CQ85" s="88"/>
      <c r="CS85" s="56"/>
    </row>
    <row r="86" spans="1:97">
      <c r="B86" s="343"/>
      <c r="Z86" s="350"/>
      <c r="AA86" s="350"/>
    </row>
    <row r="87" spans="1:97">
      <c r="B87" s="341"/>
    </row>
    <row r="88" spans="1:97">
      <c r="B88" s="341"/>
    </row>
    <row r="89" spans="1:97">
      <c r="B89" s="341"/>
    </row>
    <row r="90" spans="1:97">
      <c r="B90" s="341"/>
    </row>
    <row r="91" spans="1:97">
      <c r="B91" s="335"/>
    </row>
    <row r="92" spans="1:97">
      <c r="B92" s="341"/>
    </row>
    <row r="93" spans="1:97">
      <c r="B93" s="341"/>
    </row>
    <row r="94" spans="1:97">
      <c r="B94" s="341"/>
    </row>
    <row r="95" spans="1:97">
      <c r="B95" s="341"/>
    </row>
    <row r="97" spans="2:2">
      <c r="B97" s="341"/>
    </row>
    <row r="98" spans="2:2">
      <c r="B98" s="341"/>
    </row>
    <row r="99" spans="2:2">
      <c r="B99" s="341"/>
    </row>
    <row r="100" spans="2:2">
      <c r="B100" s="341"/>
    </row>
    <row r="101" spans="2:2">
      <c r="B101" s="335"/>
    </row>
    <row r="102" spans="2:2">
      <c r="B102" s="341"/>
    </row>
    <row r="103" spans="2:2">
      <c r="B103" s="341"/>
    </row>
    <row r="104" spans="2:2">
      <c r="B104" s="341"/>
    </row>
    <row r="105" spans="2:2">
      <c r="B105" s="341"/>
    </row>
    <row r="106" spans="2:2">
      <c r="B106" s="35"/>
    </row>
    <row r="107" spans="2:2">
      <c r="B107" s="341"/>
    </row>
    <row r="108" spans="2:2">
      <c r="B108" s="341"/>
    </row>
    <row r="109" spans="2:2">
      <c r="B109" s="341"/>
    </row>
    <row r="110" spans="2:2">
      <c r="B110" s="341"/>
    </row>
    <row r="111" spans="2:2">
      <c r="B111" s="338"/>
    </row>
    <row r="112" spans="2:2">
      <c r="B112" s="341"/>
    </row>
    <row r="113" spans="2:2">
      <c r="B113" s="341"/>
    </row>
    <row r="114" spans="2:2">
      <c r="B114" s="341"/>
    </row>
    <row r="115" spans="2:2">
      <c r="B115" s="341"/>
    </row>
    <row r="116" spans="2:2">
      <c r="B116" s="338"/>
    </row>
    <row r="117" spans="2:2">
      <c r="B117" s="341"/>
    </row>
    <row r="118" spans="2:2">
      <c r="B118" s="341"/>
    </row>
    <row r="119" spans="2:2">
      <c r="B119" s="341"/>
    </row>
    <row r="120" spans="2:2">
      <c r="B120" s="341"/>
    </row>
    <row r="121" spans="2:2">
      <c r="B121" s="345"/>
    </row>
    <row r="122" spans="2:2">
      <c r="B122" s="341"/>
    </row>
    <row r="123" spans="2:2">
      <c r="B123" s="341"/>
    </row>
    <row r="124" spans="2:2">
      <c r="B124" s="341"/>
    </row>
    <row r="125" spans="2:2">
      <c r="B125" s="341"/>
    </row>
    <row r="126" spans="2:2">
      <c r="B126" s="346"/>
    </row>
    <row r="127" spans="2:2">
      <c r="B127" s="341"/>
    </row>
    <row r="128" spans="2:2">
      <c r="B128" s="341"/>
    </row>
    <row r="129" spans="2:2">
      <c r="B129" s="341"/>
    </row>
    <row r="130" spans="2:2">
      <c r="B130" s="341"/>
    </row>
    <row r="131" spans="2:2">
      <c r="B131" s="327"/>
    </row>
    <row r="132" spans="2:2">
      <c r="B132" s="341"/>
    </row>
    <row r="133" spans="2:2">
      <c r="B133" s="341"/>
    </row>
    <row r="134" spans="2:2">
      <c r="B134" s="341"/>
    </row>
    <row r="135" spans="2:2">
      <c r="B135" s="341"/>
    </row>
    <row r="137" spans="2:2">
      <c r="B137" s="338"/>
    </row>
    <row r="138" spans="2:2">
      <c r="B138" s="341"/>
    </row>
    <row r="139" spans="2:2">
      <c r="B139" s="341"/>
    </row>
    <row r="140" spans="2:2">
      <c r="B140" s="341"/>
    </row>
    <row r="141" spans="2:2">
      <c r="B141" s="341"/>
    </row>
    <row r="142" spans="2:2">
      <c r="B142" s="334"/>
    </row>
    <row r="143" spans="2:2">
      <c r="B143" s="341"/>
    </row>
    <row r="144" spans="2:2">
      <c r="B144" s="341"/>
    </row>
    <row r="145" spans="2:2">
      <c r="B145" s="341"/>
    </row>
    <row r="146" spans="2:2">
      <c r="B146" s="341"/>
    </row>
  </sheetData>
  <conditionalFormatting sqref="C1:D1048576 X5:CN16 X78:CN84 X77:AB77 AD77:CN77 X68:CN76 X67:AB67 AD67:CN67 X63:CN66 X62:AB62 AD62:CN62 X58:CN61 X57:AB57 AD57:CN57 X53:CN56 X52:AB52 AD52:CN52 X28:CN51 X27:AB27 AD27:CN27 X18:CN26 X17:AB17 AD17:CN17">
    <cfRule type="endsWith" dxfId="89" priority="22" operator="endsWith" text="#3">
      <formula>RIGHT(C1,LEN("#3"))="#3"</formula>
    </cfRule>
    <cfRule type="endsWith" dxfId="88" priority="23" operator="endsWith" text="#1">
      <formula>RIGHT(C1,LEN("#1"))="#1"</formula>
    </cfRule>
    <cfRule type="endsWith" dxfId="87" priority="24" operator="endsWith" text="#2">
      <formula>RIGHT(C1,LEN("#2"))="#2"</formula>
    </cfRule>
  </conditionalFormatting>
  <conditionalFormatting sqref="AC77">
    <cfRule type="endsWith" dxfId="86" priority="19" operator="endsWith" text="#3">
      <formula>RIGHT(AC77,LEN("#3"))="#3"</formula>
    </cfRule>
    <cfRule type="endsWith" dxfId="85" priority="20" operator="endsWith" text="#1">
      <formula>RIGHT(AC77,LEN("#1"))="#1"</formula>
    </cfRule>
    <cfRule type="endsWith" dxfId="84" priority="21" operator="endsWith" text="#2">
      <formula>RIGHT(AC77,LEN("#2"))="#2"</formula>
    </cfRule>
  </conditionalFormatting>
  <conditionalFormatting sqref="AC67">
    <cfRule type="endsWith" dxfId="83" priority="16" operator="endsWith" text="#3">
      <formula>RIGHT(AC67,LEN("#3"))="#3"</formula>
    </cfRule>
    <cfRule type="endsWith" dxfId="82" priority="17" operator="endsWith" text="#1">
      <formula>RIGHT(AC67,LEN("#1"))="#1"</formula>
    </cfRule>
    <cfRule type="endsWith" dxfId="81" priority="18" operator="endsWith" text="#2">
      <formula>RIGHT(AC67,LEN("#2"))="#2"</formula>
    </cfRule>
  </conditionalFormatting>
  <conditionalFormatting sqref="AC62">
    <cfRule type="endsWith" dxfId="80" priority="13" operator="endsWith" text="#3">
      <formula>RIGHT(AC62,LEN("#3"))="#3"</formula>
    </cfRule>
    <cfRule type="endsWith" dxfId="79" priority="14" operator="endsWith" text="#1">
      <formula>RIGHT(AC62,LEN("#1"))="#1"</formula>
    </cfRule>
    <cfRule type="endsWith" dxfId="78" priority="15" operator="endsWith" text="#2">
      <formula>RIGHT(AC62,LEN("#2"))="#2"</formula>
    </cfRule>
  </conditionalFormatting>
  <conditionalFormatting sqref="AC57">
    <cfRule type="endsWith" dxfId="77" priority="10" operator="endsWith" text="#3">
      <formula>RIGHT(AC57,LEN("#3"))="#3"</formula>
    </cfRule>
    <cfRule type="endsWith" dxfId="76" priority="11" operator="endsWith" text="#1">
      <formula>RIGHT(AC57,LEN("#1"))="#1"</formula>
    </cfRule>
    <cfRule type="endsWith" dxfId="75" priority="12" operator="endsWith" text="#2">
      <formula>RIGHT(AC57,LEN("#2"))="#2"</formula>
    </cfRule>
  </conditionalFormatting>
  <conditionalFormatting sqref="AC52">
    <cfRule type="endsWith" dxfId="74" priority="7" operator="endsWith" text="#3">
      <formula>RIGHT(AC52,LEN("#3"))="#3"</formula>
    </cfRule>
    <cfRule type="endsWith" dxfId="73" priority="8" operator="endsWith" text="#1">
      <formula>RIGHT(AC52,LEN("#1"))="#1"</formula>
    </cfRule>
    <cfRule type="endsWith" dxfId="72" priority="9" operator="endsWith" text="#2">
      <formula>RIGHT(AC52,LEN("#2"))="#2"</formula>
    </cfRule>
  </conditionalFormatting>
  <conditionalFormatting sqref="AC17">
    <cfRule type="endsWith" dxfId="71" priority="1" operator="endsWith" text="#3">
      <formula>RIGHT(AC17,LEN("#3"))="#3"</formula>
    </cfRule>
    <cfRule type="endsWith" dxfId="70" priority="2" operator="endsWith" text="#1">
      <formula>RIGHT(AC17,LEN("#1"))="#1"</formula>
    </cfRule>
    <cfRule type="endsWith" dxfId="69" priority="3" operator="endsWith" text="#2">
      <formula>RIGHT(AC17,LEN("#2"))="#2"</formula>
    </cfRule>
  </conditionalFormatting>
  <conditionalFormatting sqref="AC27">
    <cfRule type="endsWith" dxfId="68" priority="4" operator="endsWith" text="#3">
      <formula>RIGHT(AC27,LEN("#3"))="#3"</formula>
    </cfRule>
    <cfRule type="endsWith" dxfId="67" priority="5" operator="endsWith" text="#1">
      <formula>RIGHT(AC27,LEN("#1"))="#1"</formula>
    </cfRule>
    <cfRule type="endsWith" dxfId="66" priority="6" operator="endsWith" text="#2">
      <formula>RIGHT(AC27,LEN("#2"))="#2"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E5027-DD6A-8844-A85C-59B6C562F7AD}">
  <sheetPr codeName="Sheet2"/>
  <dimension ref="A1:CI146"/>
  <sheetViews>
    <sheetView zoomScale="85" zoomScaleNormal="110" workbookViewId="0">
      <pane xSplit="1" ySplit="4" topLeftCell="C44" activePane="bottomRight" state="frozen"/>
      <selection pane="topRight"/>
      <selection pane="bottomLeft"/>
      <selection pane="bottomRight" activeCell="L96" sqref="L96"/>
    </sheetView>
  </sheetViews>
  <sheetFormatPr baseColWidth="10" defaultRowHeight="16"/>
  <cols>
    <col min="1" max="1" width="20" customWidth="1"/>
    <col min="2" max="2" width="7.5" style="344" hidden="1" customWidth="1"/>
    <col min="3" max="3" width="10" style="19" customWidth="1"/>
    <col min="4" max="8" width="10" customWidth="1"/>
    <col min="9" max="9" width="10" style="11" customWidth="1"/>
    <col min="11" max="11" width="10.83203125" style="18"/>
    <col min="12" max="12" width="10.83203125" style="88"/>
    <col min="13" max="13" width="10.83203125" style="351"/>
    <col min="14" max="14" width="10.83203125" style="18"/>
    <col min="15" max="15" width="10.83203125" style="88"/>
    <col min="16" max="16" width="10.83203125" style="351"/>
    <col min="17" max="17" width="10.83203125" style="18"/>
    <col min="18" max="18" width="10.83203125" style="56"/>
    <col min="19" max="19" width="10.83203125" style="351"/>
    <col min="20" max="20" width="10.83203125" style="18"/>
    <col min="22" max="22" width="10.83203125" style="350"/>
    <col min="23" max="23" width="10.83203125" style="11"/>
    <col min="24" max="24" width="10.83203125" style="18"/>
    <col min="25" max="25" width="10.83203125" style="56"/>
    <col min="26" max="27" width="10.83203125" style="55"/>
    <col min="28" max="28" width="10.83203125" style="351"/>
    <col min="29" max="29" width="10.83203125" style="18"/>
    <col min="30" max="30" width="10.83203125" style="56"/>
    <col min="31" max="31" width="10.83203125" style="351"/>
    <col min="32" max="32" width="10.83203125" style="18"/>
    <col min="33" max="38" width="10.83203125" style="56"/>
    <col min="39" max="39" width="20" style="186" customWidth="1"/>
    <col min="40" max="40" width="10.83203125" style="351"/>
    <col min="41" max="41" width="10.83203125" style="18"/>
    <col min="42" max="42" width="10.83203125" style="56"/>
    <col min="43" max="45" width="10.83203125" style="88"/>
    <col min="46" max="46" width="10.83203125" style="351"/>
    <col min="47" max="47" width="10.83203125" style="18"/>
    <col min="48" max="48" width="10.83203125" style="56"/>
    <col min="49" max="51" width="10.83203125" style="88"/>
    <col min="52" max="52" width="10.83203125" style="351"/>
    <col min="53" max="53" width="10.83203125" style="18"/>
    <col min="54" max="54" width="10.83203125" style="56" customWidth="1"/>
    <col min="55" max="57" width="10.83203125" style="88"/>
    <col min="58" max="58" width="10.83203125" style="351"/>
    <col min="59" max="59" width="10.83203125" style="18"/>
    <col min="60" max="60" width="10.83203125" style="56"/>
    <col min="61" max="61" width="17.6640625" style="56" customWidth="1"/>
    <col min="62" max="65" width="10.83203125" style="56"/>
    <col min="66" max="66" width="10.83203125" style="351"/>
    <col min="67" max="67" width="10.83203125" style="18"/>
    <col min="68" max="68" width="20" style="206" customWidth="1"/>
    <col min="69" max="69" width="10.83203125" style="56"/>
    <col min="70" max="70" width="10.83203125" style="351"/>
    <col min="71" max="71" width="10.83203125" style="18"/>
    <col min="72" max="72" width="10.83203125" style="88"/>
    <col min="73" max="73" width="10.83203125" style="351"/>
    <col min="74" max="74" width="10.83203125" style="18"/>
    <col min="75" max="75" width="10.83203125" style="56"/>
    <col min="76" max="76" width="10.83203125" style="351"/>
    <col min="77" max="77" width="10.83203125" style="18"/>
    <col min="78" max="78" width="10.83203125" style="56"/>
    <col min="79" max="81" width="10.83203125" style="88"/>
    <col min="82" max="82" width="10.83203125" style="351"/>
    <col min="83" max="83" width="10.83203125" style="18"/>
    <col min="84" max="84" width="10.83203125" style="62"/>
    <col min="85" max="85" width="10.83203125" style="57"/>
    <col min="86" max="86" width="10.83203125" style="55"/>
    <col min="87" max="87" width="10.83203125" style="351"/>
  </cols>
  <sheetData>
    <row r="1" spans="1:87" ht="150" customHeight="1">
      <c r="A1" s="3"/>
      <c r="B1" s="334" t="s">
        <v>784</v>
      </c>
      <c r="C1" s="7" t="s">
        <v>5</v>
      </c>
      <c r="D1" s="2" t="s">
        <v>6</v>
      </c>
      <c r="E1" s="93" t="s">
        <v>7</v>
      </c>
      <c r="F1" s="94" t="s">
        <v>8</v>
      </c>
      <c r="G1" s="95" t="s">
        <v>9</v>
      </c>
      <c r="H1" s="96" t="s">
        <v>10</v>
      </c>
      <c r="I1" s="9"/>
      <c r="J1" s="4" t="s">
        <v>31</v>
      </c>
      <c r="K1" s="4" t="s">
        <v>3</v>
      </c>
      <c r="L1" s="1" t="s">
        <v>40</v>
      </c>
      <c r="M1" s="352" t="s">
        <v>1</v>
      </c>
      <c r="N1" s="4" t="s">
        <v>341</v>
      </c>
      <c r="O1" s="60" t="s">
        <v>342</v>
      </c>
      <c r="P1" s="352" t="s">
        <v>1</v>
      </c>
      <c r="Q1" s="4" t="s">
        <v>2</v>
      </c>
      <c r="R1" s="60" t="s">
        <v>39</v>
      </c>
      <c r="S1" s="352" t="s">
        <v>1</v>
      </c>
      <c r="T1" s="4" t="s">
        <v>0</v>
      </c>
      <c r="U1" s="1" t="s">
        <v>38</v>
      </c>
      <c r="V1" s="352" t="s">
        <v>1</v>
      </c>
      <c r="X1" s="4" t="s">
        <v>0</v>
      </c>
      <c r="Y1" s="77" t="s">
        <v>175</v>
      </c>
      <c r="Z1" s="32" t="s">
        <v>159</v>
      </c>
      <c r="AA1" s="1" t="s">
        <v>38</v>
      </c>
      <c r="AB1" s="352" t="s">
        <v>1</v>
      </c>
      <c r="AC1" s="4" t="s">
        <v>343</v>
      </c>
      <c r="AD1" s="1" t="s">
        <v>344</v>
      </c>
      <c r="AE1" s="352" t="s">
        <v>1</v>
      </c>
      <c r="AF1" s="4" t="s">
        <v>488</v>
      </c>
      <c r="AG1" s="1" t="s">
        <v>175</v>
      </c>
      <c r="AH1" s="1" t="s">
        <v>222</v>
      </c>
      <c r="AI1" s="1" t="s">
        <v>223</v>
      </c>
      <c r="AJ1" s="1" t="s">
        <v>224</v>
      </c>
      <c r="AK1" s="1" t="s">
        <v>225</v>
      </c>
      <c r="AL1" s="1" t="s">
        <v>292</v>
      </c>
      <c r="AM1" s="1" t="s">
        <v>226</v>
      </c>
      <c r="AN1" s="352" t="s">
        <v>1</v>
      </c>
      <c r="AO1" s="4" t="s">
        <v>195</v>
      </c>
      <c r="AP1" s="77" t="s">
        <v>175</v>
      </c>
      <c r="AQ1" s="32" t="s">
        <v>159</v>
      </c>
      <c r="AR1" s="32" t="s">
        <v>160</v>
      </c>
      <c r="AS1" s="1" t="s">
        <v>196</v>
      </c>
      <c r="AT1" s="352" t="s">
        <v>1</v>
      </c>
      <c r="AU1" s="4" t="s">
        <v>229</v>
      </c>
      <c r="AV1" s="77" t="s">
        <v>175</v>
      </c>
      <c r="AW1" s="32" t="s">
        <v>159</v>
      </c>
      <c r="AX1" s="32" t="s">
        <v>160</v>
      </c>
      <c r="AY1" s="1" t="s">
        <v>230</v>
      </c>
      <c r="AZ1" s="352" t="s">
        <v>1</v>
      </c>
      <c r="BA1" s="4" t="s">
        <v>201</v>
      </c>
      <c r="BB1" s="77" t="s">
        <v>175</v>
      </c>
      <c r="BC1" s="32" t="s">
        <v>159</v>
      </c>
      <c r="BD1" s="32" t="s">
        <v>160</v>
      </c>
      <c r="BE1" s="1" t="s">
        <v>202</v>
      </c>
      <c r="BF1" s="352" t="s">
        <v>1</v>
      </c>
      <c r="BG1" s="4" t="s">
        <v>2</v>
      </c>
      <c r="BH1" s="77" t="s">
        <v>175</v>
      </c>
      <c r="BI1" s="1" t="s">
        <v>345</v>
      </c>
      <c r="BJ1" s="1" t="s">
        <v>159</v>
      </c>
      <c r="BK1" s="1" t="s">
        <v>347</v>
      </c>
      <c r="BL1" s="1" t="s">
        <v>346</v>
      </c>
      <c r="BM1" s="32" t="s">
        <v>39</v>
      </c>
      <c r="BN1" s="352" t="s">
        <v>1</v>
      </c>
      <c r="BO1" s="4" t="s">
        <v>348</v>
      </c>
      <c r="BP1" s="32" t="s">
        <v>349</v>
      </c>
      <c r="BQ1" s="1" t="s">
        <v>350</v>
      </c>
      <c r="BR1" s="352" t="s">
        <v>1</v>
      </c>
      <c r="BS1" s="4" t="s">
        <v>351</v>
      </c>
      <c r="BT1" s="1" t="s">
        <v>352</v>
      </c>
      <c r="BU1" s="352" t="s">
        <v>1</v>
      </c>
      <c r="BV1" s="4" t="s">
        <v>353</v>
      </c>
      <c r="BW1" s="1" t="s">
        <v>354</v>
      </c>
      <c r="BX1" s="352" t="s">
        <v>1</v>
      </c>
      <c r="BY1" s="4" t="s">
        <v>4</v>
      </c>
      <c r="BZ1" s="77" t="s">
        <v>175</v>
      </c>
      <c r="CA1" s="32" t="s">
        <v>159</v>
      </c>
      <c r="CB1" s="32" t="s">
        <v>160</v>
      </c>
      <c r="CC1" s="1" t="s">
        <v>41</v>
      </c>
      <c r="CD1" s="352" t="s">
        <v>1</v>
      </c>
      <c r="CE1" s="4" t="s">
        <v>227</v>
      </c>
      <c r="CF1" s="77" t="s">
        <v>175</v>
      </c>
      <c r="CG1" s="32" t="s">
        <v>159</v>
      </c>
      <c r="CH1" s="1" t="s">
        <v>228</v>
      </c>
      <c r="CI1" s="352" t="s">
        <v>1</v>
      </c>
    </row>
    <row r="2" spans="1:87" s="136" customFormat="1">
      <c r="A2" s="45" t="s">
        <v>35</v>
      </c>
      <c r="B2" s="45"/>
      <c r="C2" s="102" t="s">
        <v>204</v>
      </c>
      <c r="D2" s="45">
        <v>44</v>
      </c>
      <c r="E2" s="97">
        <v>4</v>
      </c>
      <c r="F2" s="97">
        <v>0</v>
      </c>
      <c r="G2" s="97">
        <v>0</v>
      </c>
      <c r="H2" s="98">
        <v>1</v>
      </c>
      <c r="I2" s="46"/>
      <c r="K2" s="52" t="s">
        <v>161</v>
      </c>
      <c r="L2" s="214"/>
      <c r="M2" s="356"/>
      <c r="N2" s="52" t="s">
        <v>161</v>
      </c>
      <c r="O2" s="214"/>
      <c r="P2" s="356"/>
      <c r="Q2" s="52" t="s">
        <v>161</v>
      </c>
      <c r="S2" s="356"/>
      <c r="T2" s="52" t="s">
        <v>161</v>
      </c>
      <c r="V2" s="356"/>
      <c r="W2" s="46"/>
      <c r="X2" s="52" t="s">
        <v>161</v>
      </c>
      <c r="AB2" s="356"/>
      <c r="AC2" s="66" t="s">
        <v>163</v>
      </c>
      <c r="AD2" s="136">
        <v>103.8</v>
      </c>
      <c r="AE2" s="356"/>
      <c r="AF2" s="219" t="s">
        <v>389</v>
      </c>
      <c r="AH2" s="259" t="s">
        <v>235</v>
      </c>
      <c r="AI2" s="131" t="s">
        <v>300</v>
      </c>
      <c r="AJ2" s="131" t="s">
        <v>311</v>
      </c>
      <c r="AK2" s="259" t="s">
        <v>294</v>
      </c>
      <c r="AL2" s="136">
        <v>9</v>
      </c>
      <c r="AM2" s="259" t="s">
        <v>478</v>
      </c>
      <c r="AN2" s="356"/>
      <c r="AO2" s="52" t="s">
        <v>161</v>
      </c>
      <c r="AT2" s="356"/>
      <c r="AU2" s="52" t="s">
        <v>161</v>
      </c>
      <c r="AZ2" s="356"/>
      <c r="BA2" s="52" t="s">
        <v>161</v>
      </c>
      <c r="BC2" s="214"/>
      <c r="BD2" s="214"/>
      <c r="BE2" s="214"/>
      <c r="BF2" s="356"/>
      <c r="BG2" s="209" t="s">
        <v>161</v>
      </c>
      <c r="BI2" s="220"/>
      <c r="BJ2" s="220"/>
      <c r="BK2" s="220"/>
      <c r="BL2" s="220"/>
      <c r="BM2" s="220"/>
      <c r="BN2" s="356"/>
      <c r="BO2" s="69" t="s">
        <v>172</v>
      </c>
      <c r="BQ2" s="136" t="s">
        <v>827</v>
      </c>
      <c r="BR2" s="356"/>
      <c r="BS2" s="52" t="s">
        <v>161</v>
      </c>
      <c r="BU2" s="356"/>
      <c r="BV2" s="52" t="s">
        <v>161</v>
      </c>
      <c r="BX2" s="356"/>
      <c r="BY2" s="102" t="s">
        <v>204</v>
      </c>
      <c r="CA2" s="207">
        <v>6.8749999999999991E-5</v>
      </c>
      <c r="CB2" s="207"/>
      <c r="CC2" s="207" t="s">
        <v>385</v>
      </c>
      <c r="CD2" s="356"/>
      <c r="CE2" s="79" t="s">
        <v>197</v>
      </c>
      <c r="CF2" s="210"/>
      <c r="CG2" s="213">
        <v>6.6087962962962964E-4</v>
      </c>
      <c r="CH2" s="214">
        <v>6.4745370370370369E-4</v>
      </c>
      <c r="CI2" s="356"/>
    </row>
    <row r="3" spans="1:87" s="136" customFormat="1">
      <c r="A3" s="45" t="s">
        <v>36</v>
      </c>
      <c r="B3" s="45"/>
      <c r="C3" s="107"/>
      <c r="D3" s="108"/>
      <c r="E3" s="109"/>
      <c r="F3" s="109"/>
      <c r="G3" s="109"/>
      <c r="H3" s="109"/>
      <c r="I3" s="108"/>
      <c r="K3" s="78" t="s">
        <v>161</v>
      </c>
      <c r="L3" s="214"/>
      <c r="M3" s="356"/>
      <c r="N3" s="78" t="s">
        <v>161</v>
      </c>
      <c r="O3" s="214"/>
      <c r="P3" s="356"/>
      <c r="Q3" s="78" t="s">
        <v>161</v>
      </c>
      <c r="R3" s="220"/>
      <c r="S3" s="356"/>
      <c r="T3" s="52" t="s">
        <v>161</v>
      </c>
      <c r="V3" s="356"/>
      <c r="W3" s="46"/>
      <c r="X3" s="43" t="s">
        <v>118</v>
      </c>
      <c r="AA3" s="49" t="s">
        <v>828</v>
      </c>
      <c r="AB3" s="356"/>
      <c r="AC3" s="66" t="s">
        <v>163</v>
      </c>
      <c r="AD3" s="136">
        <v>103.8</v>
      </c>
      <c r="AE3" s="356"/>
      <c r="AF3" s="209" t="s">
        <v>161</v>
      </c>
      <c r="AM3" s="259"/>
      <c r="AN3" s="356"/>
      <c r="AO3" s="78" t="s">
        <v>443</v>
      </c>
      <c r="AP3" s="45"/>
      <c r="AQ3" s="106"/>
      <c r="AR3" s="106"/>
      <c r="AS3" s="106">
        <v>6.9560185185185184E-5</v>
      </c>
      <c r="AT3" s="356"/>
      <c r="AU3" s="78" t="s">
        <v>443</v>
      </c>
      <c r="AY3" s="106">
        <v>1.0092592592592593E-4</v>
      </c>
      <c r="AZ3" s="356"/>
      <c r="BA3" s="78" t="s">
        <v>443</v>
      </c>
      <c r="BC3" s="214"/>
      <c r="BD3" s="214"/>
      <c r="BE3" s="214">
        <v>1.2974537037037037E-4</v>
      </c>
      <c r="BF3" s="356"/>
      <c r="BG3" s="298" t="s">
        <v>162</v>
      </c>
      <c r="BI3" s="220"/>
      <c r="BJ3" s="220"/>
      <c r="BK3" s="220"/>
      <c r="BL3" s="220"/>
      <c r="BM3" s="220">
        <v>73.3</v>
      </c>
      <c r="BN3" s="356"/>
      <c r="BO3" s="78" t="s">
        <v>198</v>
      </c>
      <c r="BQ3" s="136">
        <v>37.5</v>
      </c>
      <c r="BR3" s="356"/>
      <c r="BS3" s="78" t="s">
        <v>443</v>
      </c>
      <c r="BT3" s="214">
        <v>4.732638888888889E-4</v>
      </c>
      <c r="BU3" s="356"/>
      <c r="BV3" s="52" t="s">
        <v>161</v>
      </c>
      <c r="BX3" s="356"/>
      <c r="BY3" s="78" t="s">
        <v>198</v>
      </c>
      <c r="CA3" s="207"/>
      <c r="CB3" s="207"/>
      <c r="CC3" s="207">
        <v>1.5208333333333333E-4</v>
      </c>
      <c r="CD3" s="356"/>
      <c r="CE3" s="209" t="s">
        <v>161</v>
      </c>
      <c r="CF3" s="210"/>
      <c r="CG3" s="213"/>
      <c r="CH3" s="214"/>
      <c r="CI3" s="356"/>
    </row>
    <row r="4" spans="1:87" s="211" customFormat="1" ht="17" thickBot="1">
      <c r="A4" s="217" t="s">
        <v>173</v>
      </c>
      <c r="B4" s="217"/>
      <c r="C4" s="201"/>
      <c r="D4" s="202"/>
      <c r="E4" s="203"/>
      <c r="F4" s="203"/>
      <c r="G4" s="203"/>
      <c r="H4" s="203"/>
      <c r="I4" s="202"/>
      <c r="J4" s="361"/>
      <c r="K4" s="362" t="s">
        <v>340</v>
      </c>
      <c r="L4" s="222">
        <v>1.1377314814814815E-4</v>
      </c>
      <c r="M4" s="357"/>
      <c r="N4" s="212"/>
      <c r="O4" s="222"/>
      <c r="P4" s="357"/>
      <c r="Q4" s="299" t="s">
        <v>162</v>
      </c>
      <c r="R4" s="221">
        <v>73.3</v>
      </c>
      <c r="S4" s="357"/>
      <c r="T4" s="129" t="s">
        <v>118</v>
      </c>
      <c r="U4" s="363">
        <v>7.9629629629629636E-4</v>
      </c>
      <c r="V4" s="357"/>
      <c r="W4" s="46"/>
      <c r="X4" s="212"/>
      <c r="AB4" s="357"/>
      <c r="AC4" s="212"/>
      <c r="AE4" s="357"/>
      <c r="AF4" s="212"/>
      <c r="AM4" s="260"/>
      <c r="AN4" s="357"/>
      <c r="AO4" s="212"/>
      <c r="AT4" s="357"/>
      <c r="AU4" s="216" t="s">
        <v>204</v>
      </c>
      <c r="AV4" s="217"/>
      <c r="AW4" s="218"/>
      <c r="AX4" s="218"/>
      <c r="AY4" s="218">
        <v>1.0057870370370369E-4</v>
      </c>
      <c r="AZ4" s="357"/>
      <c r="BA4" s="223" t="s">
        <v>390</v>
      </c>
      <c r="BC4" s="222"/>
      <c r="BD4" s="222"/>
      <c r="BE4" s="222">
        <v>1.2916666666666667E-4</v>
      </c>
      <c r="BF4" s="357"/>
      <c r="BG4" s="224" t="s">
        <v>163</v>
      </c>
      <c r="BH4" s="225"/>
      <c r="BI4" s="123"/>
      <c r="BK4" s="221"/>
      <c r="BL4" s="221"/>
      <c r="BM4" s="225">
        <v>82.6</v>
      </c>
      <c r="BN4" s="357"/>
      <c r="BO4" s="212"/>
      <c r="BR4" s="357"/>
      <c r="BS4" s="212"/>
      <c r="BU4" s="357"/>
      <c r="BV4" s="212"/>
      <c r="BX4" s="357"/>
      <c r="BY4" s="66" t="s">
        <v>163</v>
      </c>
      <c r="CA4" s="208"/>
      <c r="CB4" s="208"/>
      <c r="CC4" s="208">
        <v>1.5185185185185183E-4</v>
      </c>
      <c r="CD4" s="357"/>
      <c r="CE4" s="212"/>
      <c r="CI4" s="357"/>
    </row>
    <row r="5" spans="1:87">
      <c r="A5" s="195" t="s">
        <v>11</v>
      </c>
      <c r="B5" s="335"/>
      <c r="C5" s="19" t="s">
        <v>135</v>
      </c>
      <c r="D5" s="226">
        <f>SUM(AB5,AE5,AT5,AZ5,BR5,CD5,CI5,AN5,BF5,BN5,BX5,BU5)</f>
        <v>110</v>
      </c>
      <c r="E5" s="99">
        <f>COUNTIF($X5:$EE5, "#1")</f>
        <v>1</v>
      </c>
      <c r="F5" s="99">
        <f>COUNTIF($X5:$EE5, "#2")</f>
        <v>1</v>
      </c>
      <c r="G5" s="99">
        <f>COUNTIF($X5:$EE5, "#3")</f>
        <v>0</v>
      </c>
      <c r="H5" s="99">
        <f>SUM(COUNTIFS($X5:$EE5, {"#14","#15","#16"}))</f>
        <v>3</v>
      </c>
      <c r="I5" s="200"/>
      <c r="J5">
        <f>SUM(M5,P5,S5,V5)</f>
        <v>20</v>
      </c>
      <c r="K5" s="18" t="s">
        <v>101</v>
      </c>
      <c r="L5" s="88">
        <v>1.2118055555555557E-4</v>
      </c>
      <c r="M5" s="350">
        <f>INDEX(event_lookup!$F$2:$Y$9,MATCH(2017.1,event_lookup!$A$2:$A$9,0),MATCH(RIGHT(ML_2017!K5,3),event_lookup!$F$1:$Y$1,0))</f>
        <v>8</v>
      </c>
      <c r="N5" s="18" t="s">
        <v>149</v>
      </c>
      <c r="O5" s="88">
        <v>3.4155092592592592E-4</v>
      </c>
      <c r="P5" s="350">
        <f>INDEX(event_lookup!$F$2:$Y$9,MATCH(2017.1,event_lookup!$A$2:$A$9,0),MATCH(RIGHT(ML_2017!N5,3),event_lookup!$F$1:$Y$1,0))</f>
        <v>0</v>
      </c>
      <c r="Q5" s="18" t="s">
        <v>105</v>
      </c>
      <c r="R5" s="56">
        <v>58</v>
      </c>
      <c r="S5" s="350">
        <f>INDEX(event_lookup!$F$2:$Y$9,MATCH(2017.1,event_lookup!$A$2:$A$9,0),MATCH(RIGHT(ML_2017!Q5,3),event_lookup!$F$1:$Y$1,0))</f>
        <v>4</v>
      </c>
      <c r="T5" s="18" t="s">
        <v>101</v>
      </c>
      <c r="U5" s="297">
        <v>6.4027777777777781E-4</v>
      </c>
      <c r="V5" s="350">
        <f>INDEX(event_lookup!$F$2:$Y$9,MATCH(2017.1,event_lookup!$A$2:$A$9,0),MATCH(RIGHT(ML_2017!T5,3),event_lookup!$F$1:$Y$1,0))</f>
        <v>8</v>
      </c>
      <c r="W5" s="10"/>
      <c r="X5" s="18" t="s">
        <v>102</v>
      </c>
      <c r="Y5" s="56" t="s">
        <v>188</v>
      </c>
      <c r="Z5" s="55">
        <v>1.0856481481481481E-3</v>
      </c>
      <c r="AA5" s="55">
        <v>9.5740740740740736E-4</v>
      </c>
      <c r="AB5" s="350">
        <f>INDEX(event_lookup!$F$2:$Y$9,MATCH(2017,event_lookup!$A$2:$A$9,0),MATCH(RIGHT(ML_2017!X5,3),event_lookup!$F$1:$Y$1,0))</f>
        <v>10</v>
      </c>
      <c r="AC5" s="18" t="s">
        <v>32</v>
      </c>
      <c r="AD5" s="56">
        <v>71.3</v>
      </c>
      <c r="AE5" s="350">
        <f>INDEX(event_lookup!$F$2:$Y$9,MATCH(2017,event_lookup!$A$2:$A$9,0),MATCH(RIGHT(ML_2017!AC5,3),event_lookup!$F$1:$Y$1,0))</f>
        <v>25</v>
      </c>
      <c r="AF5" s="18" t="s">
        <v>105</v>
      </c>
      <c r="AG5" s="56" t="s">
        <v>302</v>
      </c>
      <c r="AH5" s="186" t="s">
        <v>236</v>
      </c>
      <c r="AI5" s="186" t="s">
        <v>471</v>
      </c>
      <c r="AJ5" s="186" t="s">
        <v>235</v>
      </c>
      <c r="AK5" s="186" t="s">
        <v>237</v>
      </c>
      <c r="AL5" s="56">
        <v>4</v>
      </c>
      <c r="AM5" s="186" t="s">
        <v>533</v>
      </c>
      <c r="AN5" s="350">
        <f>INDEX(event_lookup!$F$2:$Y$9,MATCH(2017,event_lookup!$A$2:$A$9,0),MATCH(RIGHT(ML_2017!AF5,3),event_lookup!$F$1:$Y$1,0))</f>
        <v>7</v>
      </c>
      <c r="AO5" s="18" t="s">
        <v>37</v>
      </c>
      <c r="AP5" s="56" t="s">
        <v>192</v>
      </c>
      <c r="AQ5" s="88">
        <v>7.6620370370370381E-5</v>
      </c>
      <c r="AR5" s="88">
        <v>7.4768518518518513E-5</v>
      </c>
      <c r="AS5" s="88">
        <v>7.9513888888888896E-5</v>
      </c>
      <c r="AT5" s="350">
        <f>INDEX(event_lookup!$F$2:$Y$9,MATCH(2017,event_lookup!$A$2:$A$9,0),MATCH(RIGHT(ML_2017!AO5,3),event_lookup!$F$1:$Y$1,0))</f>
        <v>12</v>
      </c>
      <c r="AU5" s="18" t="s">
        <v>130</v>
      </c>
      <c r="AV5" s="56" t="s">
        <v>177</v>
      </c>
      <c r="AW5" s="88">
        <v>1.2337962962962961E-4</v>
      </c>
      <c r="AY5" s="88">
        <v>1.2337962962962961E-4</v>
      </c>
      <c r="AZ5" s="350">
        <f>INDEX(event_lookup!$F$2:$Y$9,MATCH(2017,event_lookup!$A$2:$A$9,0),MATCH(RIGHT(ML_2017!AU5,3),event_lookup!$F$1:$Y$1,0))</f>
        <v>4</v>
      </c>
      <c r="BA5" s="18" t="s">
        <v>107</v>
      </c>
      <c r="BB5" s="56" t="s">
        <v>178</v>
      </c>
      <c r="BC5" s="88">
        <v>1.3460648148148151E-4</v>
      </c>
      <c r="BE5" s="88">
        <v>1.3460648148148151E-4</v>
      </c>
      <c r="BF5" s="350">
        <f>INDEX(event_lookup!$F$2:$Y$9,MATCH(2017,event_lookup!$A$2:$A$9,0),MATCH(RIGHT(ML_2017!BA5,3),event_lookup!$F$1:$Y$1,0))</f>
        <v>6</v>
      </c>
      <c r="BG5" s="18" t="s">
        <v>103</v>
      </c>
      <c r="BH5" s="56" t="s">
        <v>191</v>
      </c>
      <c r="BI5" s="56" t="s">
        <v>403</v>
      </c>
      <c r="BJ5" s="56">
        <v>136.69999999999999</v>
      </c>
      <c r="BK5" s="56" t="s">
        <v>401</v>
      </c>
      <c r="BM5" s="56">
        <v>73.599999999999994</v>
      </c>
      <c r="BN5" s="350">
        <f>INDEX(event_lookup!$F$2:$Y$9,MATCH(2017,event_lookup!$A$2:$A$9,0),MATCH(RIGHT(ML_2017!BG5,3),event_lookup!$F$1:$Y$1,0))</f>
        <v>9</v>
      </c>
      <c r="BO5" s="17" t="s">
        <v>120</v>
      </c>
      <c r="BP5" s="205" t="s">
        <v>373</v>
      </c>
      <c r="BQ5" s="56">
        <v>36</v>
      </c>
      <c r="BR5" s="350">
        <f>INDEX(event_lookup!$F$2:$Y$9,MATCH(2017,event_lookup!$A$2:$A$9,0),MATCH(RIGHT(ML_2017!BO5,3),event_lookup!$F$1:$Y$1,0))</f>
        <v>2</v>
      </c>
      <c r="BS5" s="18" t="s">
        <v>149</v>
      </c>
      <c r="BT5" s="88">
        <v>5.351851851851852E-4</v>
      </c>
      <c r="BU5" s="350">
        <f>INDEX(event_lookup!$F$2:$Y$9,MATCH(2017,event_lookup!$A$2:$A$9,0),MATCH(RIGHT(ML_2017!BS5,3),event_lookup!$F$1:$Y$1,0))</f>
        <v>1</v>
      </c>
      <c r="BV5" s="18" t="s">
        <v>33</v>
      </c>
      <c r="BW5" s="56">
        <v>37.5</v>
      </c>
      <c r="BX5" s="350">
        <f>INDEX(event_lookup!$F$2:$Y$9,MATCH(2017,event_lookup!$A$2:$A$9,0),MATCH(RIGHT(ML_2017!BV5,3),event_lookup!$F$1:$Y$1,0))</f>
        <v>20</v>
      </c>
      <c r="BY5" s="18" t="s">
        <v>120</v>
      </c>
      <c r="BZ5" s="56" t="s">
        <v>177</v>
      </c>
      <c r="CA5" s="88">
        <v>1.6342592592592591E-4</v>
      </c>
      <c r="CC5" s="88">
        <v>1.6342592592592591E-4</v>
      </c>
      <c r="CD5" s="350">
        <f>INDEX(event_lookup!$F$2:$Y$9,MATCH(2017,event_lookup!$A$2:$A$9,0),MATCH(RIGHT(ML_2017!BY5,3),event_lookup!$F$1:$Y$1,0))</f>
        <v>2</v>
      </c>
      <c r="CE5" s="18" t="s">
        <v>37</v>
      </c>
      <c r="CF5" s="62" t="s">
        <v>188</v>
      </c>
      <c r="CG5" s="57">
        <v>1.0050925925925926E-3</v>
      </c>
      <c r="CH5" s="55">
        <v>1.011574074074074E-3</v>
      </c>
      <c r="CI5" s="350">
        <f>INDEX(event_lookup!$F$2:$Y$9,MATCH(2017,event_lookup!$A$2:$A$9,0),MATCH(RIGHT(ML_2017!CE5,3),event_lookup!$F$1:$Y$1,0))</f>
        <v>12</v>
      </c>
    </row>
    <row r="6" spans="1:87">
      <c r="A6" s="15" t="s">
        <v>43</v>
      </c>
      <c r="B6" s="336">
        <v>1</v>
      </c>
      <c r="D6">
        <f t="shared" ref="D6:D69" si="0">SUM(AB6,AE6,AT6,AZ6,BR6,CD6,CI6)</f>
        <v>27</v>
      </c>
      <c r="E6" s="100">
        <f>COUNTIF($X6:$EE6, "#1")</f>
        <v>1</v>
      </c>
      <c r="F6" s="100">
        <f>COUNTIF($X6:$EE6, "#2")</f>
        <v>0</v>
      </c>
      <c r="G6" s="100">
        <f>COUNTIF($X6:$EE6, "#3")</f>
        <v>0</v>
      </c>
      <c r="H6" s="100">
        <f>SUM(COUNTIFS($X6:$EE6, {"#14","#15","#16"}))</f>
        <v>1</v>
      </c>
      <c r="J6">
        <f>SUM(M6/4,P6,S6/4,V6)</f>
        <v>11</v>
      </c>
      <c r="L6" s="88">
        <v>2.2453703703703703E-5</v>
      </c>
      <c r="M6" s="350">
        <f>IF(L6&lt;&gt;"",M$5,0)</f>
        <v>8</v>
      </c>
      <c r="P6" s="350">
        <f>IF(O6&lt;&gt;"",P$5,0)</f>
        <v>0</v>
      </c>
      <c r="R6" s="56">
        <v>58</v>
      </c>
      <c r="S6" s="350">
        <f>IF(R6&lt;&gt;"",S$5,0)</f>
        <v>4</v>
      </c>
      <c r="T6" s="18" t="s">
        <v>101</v>
      </c>
      <c r="U6" s="297">
        <v>6.4027777777777781E-4</v>
      </c>
      <c r="V6" s="350">
        <f>IF(U6&lt;&gt;"",V$5,0)</f>
        <v>8</v>
      </c>
      <c r="AB6" s="350">
        <f>IF(AA6&lt;&gt;"",AB$5,0)</f>
        <v>0</v>
      </c>
      <c r="AC6" s="18" t="s">
        <v>32</v>
      </c>
      <c r="AD6" s="56">
        <v>71.3</v>
      </c>
      <c r="AE6" s="350">
        <f>IF(AD6&lt;&gt;"",AE$5,0)</f>
        <v>25</v>
      </c>
      <c r="AF6" s="18" t="s">
        <v>386</v>
      </c>
      <c r="AH6" s="186" t="s">
        <v>236</v>
      </c>
      <c r="AI6" s="186" t="s">
        <v>471</v>
      </c>
      <c r="AJ6" s="186" t="s">
        <v>235</v>
      </c>
      <c r="AK6" s="186" t="s">
        <v>237</v>
      </c>
      <c r="AL6" s="56">
        <v>4</v>
      </c>
      <c r="AM6" s="186" t="s">
        <v>533</v>
      </c>
      <c r="AN6" s="350">
        <f>IF(AM6&lt;&gt;"",AN$5,0)</f>
        <v>7</v>
      </c>
      <c r="AT6" s="350">
        <f>IF(AS6&lt;&gt;"",AT$5,0)</f>
        <v>0</v>
      </c>
      <c r="AZ6" s="350">
        <f>IF(AY6&lt;&gt;"",AZ$5,0)</f>
        <v>0</v>
      </c>
      <c r="BB6" s="88"/>
      <c r="BC6" s="88">
        <v>2.8587962962962963E-5</v>
      </c>
      <c r="BE6" s="88">
        <v>2.8587962962962963E-5</v>
      </c>
      <c r="BF6" s="350">
        <f>IF(BE6&lt;&gt;"",BF$5,0)</f>
        <v>6</v>
      </c>
      <c r="BI6" s="56" t="s">
        <v>403</v>
      </c>
      <c r="BJ6" s="56">
        <v>136.69999999999999</v>
      </c>
      <c r="BK6" s="56" t="s">
        <v>401</v>
      </c>
      <c r="BM6" s="56">
        <v>73.599999999999994</v>
      </c>
      <c r="BN6" s="350">
        <f>IF(BM6&lt;&gt;"",BN$5,0)</f>
        <v>9</v>
      </c>
      <c r="BO6" s="18" t="s">
        <v>120</v>
      </c>
      <c r="BP6" s="205" t="s">
        <v>373</v>
      </c>
      <c r="BQ6" s="56">
        <v>36</v>
      </c>
      <c r="BR6" s="350">
        <f>IF(BQ6&lt;&gt;"",BR$5,0)</f>
        <v>2</v>
      </c>
      <c r="BT6" s="88">
        <v>1.8807870370370368E-4</v>
      </c>
      <c r="BU6" s="350">
        <f>IF(BT6&lt;&gt;"",BU$5,0)</f>
        <v>1</v>
      </c>
      <c r="BV6" s="18" t="s">
        <v>387</v>
      </c>
      <c r="BW6" s="56">
        <v>8</v>
      </c>
      <c r="BX6" s="350">
        <f>IF(BW6&lt;&gt;"",BX$5,0)</f>
        <v>20</v>
      </c>
      <c r="CD6" s="350">
        <f>IF(CC6&lt;&gt;"",CD$5,0)</f>
        <v>0</v>
      </c>
      <c r="CI6" s="350">
        <f>IF(CH6&lt;&gt;"",CI$5,0)</f>
        <v>0</v>
      </c>
    </row>
    <row r="7" spans="1:87">
      <c r="A7" s="15" t="s">
        <v>42</v>
      </c>
      <c r="B7" s="336">
        <v>2</v>
      </c>
      <c r="D7">
        <f t="shared" si="0"/>
        <v>12</v>
      </c>
      <c r="E7" s="100">
        <f t="shared" ref="E7:E70" si="1">COUNTIF($X7:$EE7, "#1")</f>
        <v>0</v>
      </c>
      <c r="F7" s="100">
        <f t="shared" ref="F7:F70" si="2">COUNTIF($X7:$EE7, "#2")</f>
        <v>0</v>
      </c>
      <c r="G7" s="100">
        <f t="shared" ref="G7:G70" si="3">COUNTIF($X7:$EE7, "#3")</f>
        <v>0</v>
      </c>
      <c r="H7" s="100">
        <f>SUM(COUNTIFS($X7:$EE7, {"#14","#15","#16"}))</f>
        <v>0</v>
      </c>
      <c r="J7">
        <f t="shared" ref="J7:J70" si="4">SUM(M7/4,P7,S7/4,V7)</f>
        <v>3</v>
      </c>
      <c r="L7" s="88">
        <v>3.2060185185185188E-5</v>
      </c>
      <c r="M7" s="350">
        <f>IF(L7&lt;&gt;"",M$5,0)</f>
        <v>8</v>
      </c>
      <c r="P7" s="350">
        <f>IF(O7&lt;&gt;"",P$5,0)</f>
        <v>0</v>
      </c>
      <c r="R7" s="56">
        <v>58</v>
      </c>
      <c r="S7" s="350">
        <f>IF(R7&lt;&gt;"",S$5,0)</f>
        <v>4</v>
      </c>
      <c r="V7" s="350">
        <f>IF(U7&lt;&gt;"",V$5,0)</f>
        <v>0</v>
      </c>
      <c r="AB7" s="350">
        <f>IF(AA7&lt;&gt;"",AB$5,0)</f>
        <v>0</v>
      </c>
      <c r="AE7" s="350">
        <f>IF(AD7&lt;&gt;"",AE$5,0)</f>
        <v>0</v>
      </c>
      <c r="AF7" s="18" t="s">
        <v>386</v>
      </c>
      <c r="AH7" s="186" t="s">
        <v>236</v>
      </c>
      <c r="AI7" s="186" t="s">
        <v>471</v>
      </c>
      <c r="AJ7" s="186" t="s">
        <v>235</v>
      </c>
      <c r="AK7" s="186" t="s">
        <v>237</v>
      </c>
      <c r="AL7" s="56">
        <v>4</v>
      </c>
      <c r="AM7" s="186" t="s">
        <v>533</v>
      </c>
      <c r="AN7" s="350">
        <f>IF(AM7&lt;&gt;"",AN$5,0)</f>
        <v>7</v>
      </c>
      <c r="AO7" s="18" t="s">
        <v>37</v>
      </c>
      <c r="AP7" s="56" t="s">
        <v>192</v>
      </c>
      <c r="AQ7" s="88">
        <v>7.6620370370370381E-5</v>
      </c>
      <c r="AR7" s="88">
        <v>7.4768518518518513E-5</v>
      </c>
      <c r="AS7" s="88">
        <v>7.9513888888888896E-5</v>
      </c>
      <c r="AT7" s="350">
        <f>IF(AS7&lt;&gt;"",AT$5,0)</f>
        <v>12</v>
      </c>
      <c r="AZ7" s="350">
        <f>IF(AY7&lt;&gt;"",AZ$5,0)</f>
        <v>0</v>
      </c>
      <c r="BC7" s="88">
        <v>3.2523148148148148E-5</v>
      </c>
      <c r="BE7" s="88">
        <v>3.2523148148148148E-5</v>
      </c>
      <c r="BF7" s="350">
        <f>IF(BE7&lt;&gt;"",BF$5,0)</f>
        <v>6</v>
      </c>
      <c r="BI7" s="56" t="s">
        <v>403</v>
      </c>
      <c r="BJ7" s="56">
        <v>136.69999999999999</v>
      </c>
      <c r="BK7" s="56" t="s">
        <v>401</v>
      </c>
      <c r="BM7" s="56">
        <v>73.599999999999994</v>
      </c>
      <c r="BN7" s="350">
        <f>IF(BM7&lt;&gt;"",BN$5,0)</f>
        <v>9</v>
      </c>
      <c r="BR7" s="350">
        <f>IF(BQ7&lt;&gt;"",BR$5,0)</f>
        <v>0</v>
      </c>
      <c r="BT7" s="88" t="s">
        <v>164</v>
      </c>
      <c r="BU7" s="350">
        <f>IF(BT7&lt;&gt;"",BU$5,0)</f>
        <v>1</v>
      </c>
      <c r="BV7" s="18" t="s">
        <v>387</v>
      </c>
      <c r="BW7" s="56">
        <v>10</v>
      </c>
      <c r="BX7" s="350">
        <f>IF(BW7&lt;&gt;"",BX$5,0)</f>
        <v>20</v>
      </c>
      <c r="CD7" s="350">
        <f>IF(CC7&lt;&gt;"",CD$5,0)</f>
        <v>0</v>
      </c>
      <c r="CI7" s="350">
        <f>IF(CH7&lt;&gt;"",CI$5,0)</f>
        <v>0</v>
      </c>
    </row>
    <row r="8" spans="1:87">
      <c r="A8" s="15" t="s">
        <v>44</v>
      </c>
      <c r="B8" s="336">
        <v>3</v>
      </c>
      <c r="D8">
        <f t="shared" si="0"/>
        <v>12</v>
      </c>
      <c r="E8" s="100">
        <f t="shared" si="1"/>
        <v>0</v>
      </c>
      <c r="F8" s="100">
        <f t="shared" si="2"/>
        <v>0</v>
      </c>
      <c r="G8" s="100">
        <f t="shared" si="3"/>
        <v>0</v>
      </c>
      <c r="H8" s="100">
        <f>SUM(COUNTIFS($X8:$EE8, {"#14","#15","#16"}))</f>
        <v>1</v>
      </c>
      <c r="J8">
        <f t="shared" si="4"/>
        <v>3</v>
      </c>
      <c r="L8" s="88">
        <v>3.5763888888888889E-5</v>
      </c>
      <c r="M8" s="350">
        <f>IF(L8&lt;&gt;"",M$5,0)</f>
        <v>8</v>
      </c>
      <c r="P8" s="350">
        <f>IF(O8&lt;&gt;"",P$5,0)</f>
        <v>0</v>
      </c>
      <c r="R8" s="56">
        <v>58</v>
      </c>
      <c r="S8" s="350">
        <f>IF(R8&lt;&gt;"",S$5,0)</f>
        <v>4</v>
      </c>
      <c r="V8" s="350">
        <f>IF(U8&lt;&gt;"",V$5,0)</f>
        <v>0</v>
      </c>
      <c r="X8" s="18" t="s">
        <v>102</v>
      </c>
      <c r="Y8" s="56" t="s">
        <v>188</v>
      </c>
      <c r="Z8" s="55">
        <v>1.0856481481481481E-3</v>
      </c>
      <c r="AA8" s="55">
        <v>9.5740740740740736E-4</v>
      </c>
      <c r="AB8" s="350">
        <f>IF(AA8&lt;&gt;"",AB$5,0)</f>
        <v>10</v>
      </c>
      <c r="AE8" s="350">
        <f>IF(AD8&lt;&gt;"",AE$5,0)</f>
        <v>0</v>
      </c>
      <c r="AF8" s="18" t="s">
        <v>386</v>
      </c>
      <c r="AH8" s="186" t="s">
        <v>236</v>
      </c>
      <c r="AI8" s="186" t="s">
        <v>471</v>
      </c>
      <c r="AJ8" s="186" t="s">
        <v>235</v>
      </c>
      <c r="AK8" s="186" t="s">
        <v>237</v>
      </c>
      <c r="AL8" s="56">
        <v>4</v>
      </c>
      <c r="AM8" s="186" t="s">
        <v>533</v>
      </c>
      <c r="AN8" s="350">
        <f>IF(AM8&lt;&gt;"",AN$5,0)</f>
        <v>7</v>
      </c>
      <c r="AT8" s="350">
        <f>IF(AS8&lt;&gt;"",AT$5,0)</f>
        <v>0</v>
      </c>
      <c r="AZ8" s="350">
        <f>IF(AY8&lt;&gt;"",AZ$5,0)</f>
        <v>0</v>
      </c>
      <c r="BB8" s="88"/>
      <c r="BC8" s="88">
        <v>3.5416666666666669E-5</v>
      </c>
      <c r="BE8" s="88">
        <v>3.5416666666666669E-5</v>
      </c>
      <c r="BF8" s="350">
        <f>IF(BE8&lt;&gt;"",BF$5,0)</f>
        <v>6</v>
      </c>
      <c r="BI8" s="56" t="s">
        <v>403</v>
      </c>
      <c r="BJ8" s="56">
        <v>136.69999999999999</v>
      </c>
      <c r="BK8" s="56" t="s">
        <v>401</v>
      </c>
      <c r="BM8" s="56">
        <v>73.599999999999994</v>
      </c>
      <c r="BN8" s="350">
        <f>IF(BM8&lt;&gt;"",BN$5,0)</f>
        <v>9</v>
      </c>
      <c r="BR8" s="350">
        <f>IF(BQ8&lt;&gt;"",BR$5,0)</f>
        <v>0</v>
      </c>
      <c r="BT8" s="88">
        <v>1.7071759259259256E-4</v>
      </c>
      <c r="BU8" s="350">
        <f>IF(BT8&lt;&gt;"",BU$5,0)</f>
        <v>1</v>
      </c>
      <c r="BV8" s="18" t="s">
        <v>387</v>
      </c>
      <c r="BW8" s="56">
        <v>9.5</v>
      </c>
      <c r="BX8" s="350">
        <f>IF(BW8&lt;&gt;"",BX$5,0)</f>
        <v>20</v>
      </c>
      <c r="BY8" s="18" t="s">
        <v>120</v>
      </c>
      <c r="BZ8" s="56" t="s">
        <v>177</v>
      </c>
      <c r="CA8" s="88">
        <v>1.6342592592592591E-4</v>
      </c>
      <c r="CC8" s="88">
        <v>1.6342592592592591E-4</v>
      </c>
      <c r="CD8" s="350">
        <f>IF(CC8&lt;&gt;"",CD$5,0)</f>
        <v>2</v>
      </c>
      <c r="CI8" s="350">
        <f>IF(CH8&lt;&gt;"",CI$5,0)</f>
        <v>0</v>
      </c>
    </row>
    <row r="9" spans="1:87">
      <c r="A9" s="15" t="s">
        <v>45</v>
      </c>
      <c r="B9" s="336">
        <v>4</v>
      </c>
      <c r="D9">
        <f t="shared" si="0"/>
        <v>16</v>
      </c>
      <c r="E9" s="100">
        <f t="shared" si="1"/>
        <v>0</v>
      </c>
      <c r="F9" s="100">
        <f t="shared" si="2"/>
        <v>0</v>
      </c>
      <c r="G9" s="100">
        <f t="shared" si="3"/>
        <v>0</v>
      </c>
      <c r="H9" s="100">
        <f>SUM(COUNTIFS($X9:$EE9, {"#14","#15","#16"}))</f>
        <v>0</v>
      </c>
      <c r="J9">
        <f t="shared" si="4"/>
        <v>3</v>
      </c>
      <c r="L9" s="88">
        <v>3.0902777777777787E-5</v>
      </c>
      <c r="M9" s="350">
        <f>IF(L9&lt;&gt;"",M$5,0)</f>
        <v>8</v>
      </c>
      <c r="N9" s="18" t="s">
        <v>149</v>
      </c>
      <c r="O9" s="88">
        <v>3.4155092592592592E-4</v>
      </c>
      <c r="P9" s="350">
        <f>IF(O9&lt;&gt;"",P$5,0)</f>
        <v>0</v>
      </c>
      <c r="R9" s="56">
        <v>58</v>
      </c>
      <c r="S9" s="350">
        <f>IF(R9&lt;&gt;"",S$5,0)</f>
        <v>4</v>
      </c>
      <c r="V9" s="350">
        <f>IF(U9&lt;&gt;"",V$5,0)</f>
        <v>0</v>
      </c>
      <c r="AB9" s="350">
        <f>IF(AA9&lt;&gt;"",AB$5,0)</f>
        <v>0</v>
      </c>
      <c r="AE9" s="350">
        <f>IF(AD9&lt;&gt;"",AE$5,0)</f>
        <v>0</v>
      </c>
      <c r="AF9" s="18" t="s">
        <v>386</v>
      </c>
      <c r="AH9" s="186" t="s">
        <v>236</v>
      </c>
      <c r="AI9" s="186" t="s">
        <v>471</v>
      </c>
      <c r="AJ9" s="186" t="s">
        <v>235</v>
      </c>
      <c r="AK9" s="186" t="s">
        <v>237</v>
      </c>
      <c r="AL9" s="56">
        <v>4</v>
      </c>
      <c r="AM9" s="186" t="s">
        <v>533</v>
      </c>
      <c r="AN9" s="350">
        <f>IF(AM9&lt;&gt;"",AN$5,0)</f>
        <v>7</v>
      </c>
      <c r="AT9" s="350">
        <f>IF(AS9&lt;&gt;"",AT$5,0)</f>
        <v>0</v>
      </c>
      <c r="AU9" s="18" t="s">
        <v>130</v>
      </c>
      <c r="AV9" s="56" t="s">
        <v>177</v>
      </c>
      <c r="AW9" s="88">
        <v>1.2337962962962961E-4</v>
      </c>
      <c r="AY9" s="88">
        <v>1.2337962962962961E-4</v>
      </c>
      <c r="AZ9" s="350">
        <f>IF(AY9&lt;&gt;"",AZ$5,0)</f>
        <v>4</v>
      </c>
      <c r="BB9" s="88"/>
      <c r="BC9" s="88">
        <v>3.8078703703703731E-5</v>
      </c>
      <c r="BE9" s="88">
        <v>3.8078703703703731E-5</v>
      </c>
      <c r="BF9" s="350">
        <f>IF(BE9&lt;&gt;"",BF$5,0)</f>
        <v>6</v>
      </c>
      <c r="BI9" s="56" t="s">
        <v>403</v>
      </c>
      <c r="BJ9" s="56">
        <v>136.69999999999999</v>
      </c>
      <c r="BK9" s="56" t="s">
        <v>401</v>
      </c>
      <c r="BM9" s="56">
        <v>73.599999999999994</v>
      </c>
      <c r="BN9" s="350">
        <f>IF(BM9&lt;&gt;"",BN$5,0)</f>
        <v>9</v>
      </c>
      <c r="BR9" s="350">
        <f>IF(BQ9&lt;&gt;"",BR$5,0)</f>
        <v>0</v>
      </c>
      <c r="BT9" s="88">
        <v>1.6481481481481482E-4</v>
      </c>
      <c r="BU9" s="350">
        <f>IF(BT9&lt;&gt;"",BU$5,0)</f>
        <v>1</v>
      </c>
      <c r="BV9" s="18" t="s">
        <v>387</v>
      </c>
      <c r="BW9" s="56">
        <v>10</v>
      </c>
      <c r="BX9" s="350">
        <f>IF(BW9&lt;&gt;"",BX$5,0)</f>
        <v>20</v>
      </c>
      <c r="CD9" s="350">
        <f>IF(CC9&lt;&gt;"",CD$5,0)</f>
        <v>0</v>
      </c>
      <c r="CE9" s="18" t="s">
        <v>37</v>
      </c>
      <c r="CF9" s="62" t="s">
        <v>188</v>
      </c>
      <c r="CG9" s="57">
        <v>1.0050925925925926E-3</v>
      </c>
      <c r="CH9" s="55">
        <v>1.011574074074074E-3</v>
      </c>
      <c r="CI9" s="350">
        <f>IF(CH9&lt;&gt;"",CI$5,0)</f>
        <v>12</v>
      </c>
    </row>
    <row r="10" spans="1:87">
      <c r="A10" s="20" t="s">
        <v>17</v>
      </c>
      <c r="B10" s="337"/>
      <c r="C10" s="19" t="s">
        <v>101</v>
      </c>
      <c r="D10" s="226">
        <f>SUM(AB10,AE10,AT10,AZ10,BR10,CD10,CI10,AN10,BF10,BN10,BX10,BU10)</f>
        <v>115</v>
      </c>
      <c r="E10" s="100">
        <f t="shared" si="1"/>
        <v>2</v>
      </c>
      <c r="F10" s="100">
        <f t="shared" si="2"/>
        <v>0</v>
      </c>
      <c r="G10" s="100">
        <f t="shared" si="3"/>
        <v>0</v>
      </c>
      <c r="H10" s="100">
        <f>SUM(COUNTIFS($X10:$EE10, {"#14","#15","#16"}))</f>
        <v>3</v>
      </c>
      <c r="J10">
        <f>SUM(M10,P10,S10,V10)</f>
        <v>23</v>
      </c>
      <c r="K10" s="18" t="s">
        <v>102</v>
      </c>
      <c r="L10" s="88">
        <v>1.2164351851851851E-4</v>
      </c>
      <c r="M10" s="350">
        <f>INDEX(event_lookup!$F$2:$Y$9,MATCH(2017.1,event_lookup!$A$2:$A$9,0),MATCH(RIGHT(ML_2017!K10,3),event_lookup!$F$1:$Y$1,0))</f>
        <v>7</v>
      </c>
      <c r="N10" s="18" t="s">
        <v>148</v>
      </c>
      <c r="O10" s="88">
        <v>3.1793981481481479E-4</v>
      </c>
      <c r="P10" s="350">
        <f>INDEX(event_lookup!$F$2:$Y$9,MATCH(2017.1,event_lookup!$A$2:$A$9,0),MATCH(RIGHT(ML_2017!N10,3),event_lookup!$F$1:$Y$1,0))</f>
        <v>0</v>
      </c>
      <c r="Q10" s="18" t="s">
        <v>103</v>
      </c>
      <c r="R10" s="56">
        <v>61.3</v>
      </c>
      <c r="S10" s="350">
        <f>INDEX(event_lookup!$F$2:$Y$9,MATCH(2017.1,event_lookup!$A$2:$A$9,0),MATCH(RIGHT(ML_2017!Q10,3),event_lookup!$F$1:$Y$1,0))</f>
        <v>6</v>
      </c>
      <c r="T10" s="18" t="s">
        <v>34</v>
      </c>
      <c r="U10" s="297">
        <v>6.7083333333333329E-4</v>
      </c>
      <c r="V10" s="350">
        <f>INDEX(event_lookup!$F$2:$Y$9,MATCH(2017.1,event_lookup!$A$2:$A$9,0),MATCH(RIGHT(ML_2017!T10,3),event_lookup!$F$1:$Y$1,0))</f>
        <v>10</v>
      </c>
      <c r="X10" s="18" t="s">
        <v>154</v>
      </c>
      <c r="Y10" s="56" t="s">
        <v>178</v>
      </c>
      <c r="Z10" s="55">
        <v>6.5266203703703699E-4</v>
      </c>
      <c r="AA10" s="55">
        <v>6.5266203703703699E-4</v>
      </c>
      <c r="AB10" s="350">
        <f>INDEX(event_lookup!$F$2:$Y$9,MATCH(2017,event_lookup!$A$2:$A$9,0),MATCH(RIGHT(ML_2017!X10,3),event_lookup!$F$1:$Y$1,0))</f>
        <v>0</v>
      </c>
      <c r="AC10" s="18" t="s">
        <v>149</v>
      </c>
      <c r="AD10" s="56">
        <v>67.099999999999994</v>
      </c>
      <c r="AE10" s="350">
        <f>INDEX(event_lookup!$F$2:$Y$9,MATCH(2017,event_lookup!$A$2:$A$9,0),MATCH(RIGHT(ML_2017!AC10,3),event_lookup!$F$1:$Y$1,0))</f>
        <v>1</v>
      </c>
      <c r="AF10" s="18" t="s">
        <v>135</v>
      </c>
      <c r="AG10" s="56" t="s">
        <v>483</v>
      </c>
      <c r="AH10" s="186" t="s">
        <v>237</v>
      </c>
      <c r="AI10" s="186" t="s">
        <v>235</v>
      </c>
      <c r="AJ10" s="186" t="s">
        <v>236</v>
      </c>
      <c r="AK10" s="186" t="s">
        <v>237</v>
      </c>
      <c r="AL10" s="56">
        <v>4</v>
      </c>
      <c r="AM10" s="186" t="s">
        <v>469</v>
      </c>
      <c r="AN10" s="350">
        <f>INDEX(event_lookup!$F$2:$Y$9,MATCH(2017,event_lookup!$A$2:$A$9,0),MATCH(RIGHT(ML_2017!AF10,3),event_lookup!$F$1:$Y$1,0))</f>
        <v>8</v>
      </c>
      <c r="AO10" s="18" t="s">
        <v>107</v>
      </c>
      <c r="AP10" s="56" t="s">
        <v>182</v>
      </c>
      <c r="AQ10" s="88">
        <v>7.7662037037037028E-5</v>
      </c>
      <c r="AS10" s="88">
        <v>7.7662037037037028E-5</v>
      </c>
      <c r="AT10" s="350">
        <f>INDEX(event_lookup!$F$2:$Y$9,MATCH(2017,event_lookup!$A$2:$A$9,0),MATCH(RIGHT(ML_2017!AO10,3),event_lookup!$F$1:$Y$1,0))</f>
        <v>6</v>
      </c>
      <c r="AU10" s="18" t="s">
        <v>32</v>
      </c>
      <c r="AV10" s="56" t="s">
        <v>180</v>
      </c>
      <c r="AW10" s="88">
        <v>1.0370370370370371E-4</v>
      </c>
      <c r="AX10" s="88">
        <v>1.0613425925925925E-4</v>
      </c>
      <c r="AY10" s="88">
        <v>1.0324074074074075E-4</v>
      </c>
      <c r="AZ10" s="350">
        <f>INDEX(event_lookup!$F$2:$Y$9,MATCH(2017,event_lookup!$A$2:$A$9,0),MATCH(RIGHT(ML_2017!AU10,3),event_lookup!$F$1:$Y$1,0))</f>
        <v>25</v>
      </c>
      <c r="BA10" s="18" t="s">
        <v>149</v>
      </c>
      <c r="BB10" s="56" t="s">
        <v>177</v>
      </c>
      <c r="BC10" s="88">
        <v>1.4791666666666667E-4</v>
      </c>
      <c r="BE10" s="88">
        <v>1.4791666666666667E-4</v>
      </c>
      <c r="BF10" s="350">
        <f>INDEX(event_lookup!$F$2:$Y$9,MATCH(2017,event_lookup!$A$2:$A$9,0),MATCH(RIGHT(ML_2017!BA10,3),event_lookup!$F$1:$Y$1,0))</f>
        <v>1</v>
      </c>
      <c r="BG10" s="18" t="s">
        <v>37</v>
      </c>
      <c r="BH10" s="56" t="s">
        <v>176</v>
      </c>
      <c r="BI10" s="56" t="s">
        <v>404</v>
      </c>
      <c r="BJ10" s="56">
        <v>128.19999999999999</v>
      </c>
      <c r="BK10" s="56" t="s">
        <v>397</v>
      </c>
      <c r="BL10" s="56" t="s">
        <v>398</v>
      </c>
      <c r="BM10" s="56">
        <v>65.599999999999994</v>
      </c>
      <c r="BN10" s="350">
        <f>INDEX(event_lookup!$F$2:$Y$9,MATCH(2017,event_lookup!$A$2:$A$9,0),MATCH(RIGHT(ML_2017!BG10,3),event_lookup!$F$1:$Y$1,0))</f>
        <v>12</v>
      </c>
      <c r="BO10" s="18" t="s">
        <v>103</v>
      </c>
      <c r="BP10" s="205" t="s">
        <v>377</v>
      </c>
      <c r="BQ10" s="62">
        <v>37</v>
      </c>
      <c r="BR10" s="350">
        <f>INDEX(event_lookup!$F$2:$Y$9,MATCH(2017,event_lookup!$A$2:$A$9,0),MATCH(RIGHT(ML_2017!BO10,3),event_lookup!$F$1:$Y$1,0))</f>
        <v>9</v>
      </c>
      <c r="BS10" s="18" t="s">
        <v>101</v>
      </c>
      <c r="BT10" s="88">
        <v>4.9131944444444451E-4</v>
      </c>
      <c r="BU10" s="350">
        <f>INDEX(event_lookup!$F$2:$Y$9,MATCH(2017,event_lookup!$A$2:$A$9,0),MATCH(RIGHT(ML_2017!BS10,3),event_lookup!$F$1:$Y$1,0))</f>
        <v>11</v>
      </c>
      <c r="BV10" s="18" t="s">
        <v>135</v>
      </c>
      <c r="BW10" s="56">
        <v>33.5</v>
      </c>
      <c r="BX10" s="350">
        <f>INDEX(event_lookup!$F$2:$Y$9,MATCH(2017,event_lookup!$A$2:$A$9,0),MATCH(RIGHT(ML_2017!BV10,3),event_lookup!$F$1:$Y$1,0))</f>
        <v>8</v>
      </c>
      <c r="BY10" s="18" t="s">
        <v>103</v>
      </c>
      <c r="BZ10" s="56" t="s">
        <v>183</v>
      </c>
      <c r="CA10" s="88">
        <v>1.550925925925926E-4</v>
      </c>
      <c r="CB10" s="88">
        <v>1.6064814814814815E-4</v>
      </c>
      <c r="CC10" s="88">
        <v>1.6064814814814815E-4</v>
      </c>
      <c r="CD10" s="350">
        <f>INDEX(event_lookup!$F$2:$Y$9,MATCH(2017,event_lookup!$A$2:$A$9,0),MATCH(RIGHT(ML_2017!BY10,3),event_lookup!$F$1:$Y$1,0))</f>
        <v>9</v>
      </c>
      <c r="CE10" s="18" t="s">
        <v>32</v>
      </c>
      <c r="CF10" s="62" t="s">
        <v>187</v>
      </c>
      <c r="CG10" s="57">
        <v>9.9351851851851858E-4</v>
      </c>
      <c r="CH10" s="55">
        <v>9.9050925925925912E-4</v>
      </c>
      <c r="CI10" s="350">
        <f>INDEX(event_lookup!$F$2:$Y$9,MATCH(2017,event_lookup!$A$2:$A$9,0),MATCH(RIGHT(ML_2017!CE10,3),event_lookup!$F$1:$Y$1,0))</f>
        <v>25</v>
      </c>
    </row>
    <row r="11" spans="1:87">
      <c r="A11" s="15" t="s">
        <v>54</v>
      </c>
      <c r="B11" s="336">
        <v>1</v>
      </c>
      <c r="D11">
        <f t="shared" si="0"/>
        <v>10</v>
      </c>
      <c r="E11" s="100">
        <f t="shared" si="1"/>
        <v>0</v>
      </c>
      <c r="F11" s="100">
        <f t="shared" si="2"/>
        <v>0</v>
      </c>
      <c r="G11" s="100">
        <f t="shared" si="3"/>
        <v>0</v>
      </c>
      <c r="H11" s="100">
        <f>SUM(COUNTIFS($X11:$EE11, {"#14","#15","#16"}))</f>
        <v>1</v>
      </c>
      <c r="J11">
        <f t="shared" si="4"/>
        <v>3.25</v>
      </c>
      <c r="L11" s="88">
        <v>2.2569444444444443E-5</v>
      </c>
      <c r="M11" s="350">
        <f>IF(L11&lt;&gt;"",M$10,0)</f>
        <v>7</v>
      </c>
      <c r="P11" s="350">
        <f>IF(O11&lt;&gt;"",P$10,0)</f>
        <v>0</v>
      </c>
      <c r="R11" s="56">
        <v>61.3</v>
      </c>
      <c r="S11" s="350">
        <f>IF(R11&lt;&gt;"",S$10,0)</f>
        <v>6</v>
      </c>
      <c r="V11" s="350">
        <f>IF(U11&lt;&gt;"",V$10,0)</f>
        <v>0</v>
      </c>
      <c r="AB11" s="350">
        <f>IF(AA11&lt;&gt;"",AB$10,0)</f>
        <v>0</v>
      </c>
      <c r="AC11" s="18" t="s">
        <v>149</v>
      </c>
      <c r="AD11" s="56">
        <v>67.099999999999994</v>
      </c>
      <c r="AE11" s="350">
        <f>IF(AD11&lt;&gt;"",AE$10,0)</f>
        <v>1</v>
      </c>
      <c r="AF11" s="18" t="s">
        <v>386</v>
      </c>
      <c r="AH11" s="186" t="s">
        <v>237</v>
      </c>
      <c r="AI11" s="186" t="s">
        <v>235</v>
      </c>
      <c r="AJ11" s="186" t="s">
        <v>236</v>
      </c>
      <c r="AK11" s="186" t="s">
        <v>237</v>
      </c>
      <c r="AL11" s="56">
        <v>4</v>
      </c>
      <c r="AM11" s="186" t="s">
        <v>469</v>
      </c>
      <c r="AN11" s="350">
        <f>IF(AM11&lt;&gt;"",AN$10,0)</f>
        <v>8</v>
      </c>
      <c r="AT11" s="350">
        <f>IF(AS11&lt;&gt;"",AT$10,0)</f>
        <v>0</v>
      </c>
      <c r="AZ11" s="350">
        <f>IF(AY11&lt;&gt;"",AZ$10,0)</f>
        <v>0</v>
      </c>
      <c r="BB11" s="88"/>
      <c r="BC11" s="88">
        <v>3.1018518518518521E-5</v>
      </c>
      <c r="BE11" s="88">
        <v>3.1018518518518521E-5</v>
      </c>
      <c r="BF11" s="350">
        <f>IF(BE11&lt;&gt;"",BF$10,0)</f>
        <v>1</v>
      </c>
      <c r="BI11" s="56" t="s">
        <v>404</v>
      </c>
      <c r="BJ11" s="56">
        <v>128.19999999999999</v>
      </c>
      <c r="BK11" s="56" t="s">
        <v>397</v>
      </c>
      <c r="BL11" s="56" t="s">
        <v>398</v>
      </c>
      <c r="BM11" s="56">
        <v>65.599999999999994</v>
      </c>
      <c r="BN11" s="350">
        <f>IF(BM11&lt;&gt;"",BN$10,0)</f>
        <v>12</v>
      </c>
      <c r="BO11" s="18" t="s">
        <v>103</v>
      </c>
      <c r="BP11" s="205" t="s">
        <v>377</v>
      </c>
      <c r="BQ11" s="62">
        <v>37</v>
      </c>
      <c r="BR11" s="350">
        <f>IF(BQ11&lt;&gt;"",BR$10,0)</f>
        <v>9</v>
      </c>
      <c r="BT11" s="88">
        <v>1.7696759259259258E-4</v>
      </c>
      <c r="BU11" s="350">
        <f>IF(BT11&lt;&gt;"",BU$10,0)</f>
        <v>11</v>
      </c>
      <c r="BV11" s="18" t="s">
        <v>387</v>
      </c>
      <c r="BW11" s="56">
        <v>8</v>
      </c>
      <c r="BX11" s="350">
        <f>IF(BW11&lt;&gt;"",BX$10,0)</f>
        <v>8</v>
      </c>
      <c r="CD11" s="350">
        <f>IF(CC11&lt;&gt;"",CD$10,0)</f>
        <v>0</v>
      </c>
      <c r="CI11" s="350">
        <f>IF(CH11&lt;&gt;"",CI$10,0)</f>
        <v>0</v>
      </c>
    </row>
    <row r="12" spans="1:87">
      <c r="A12" s="15" t="s">
        <v>55</v>
      </c>
      <c r="B12" s="336">
        <v>2</v>
      </c>
      <c r="D12">
        <f t="shared" si="0"/>
        <v>50</v>
      </c>
      <c r="E12" s="100">
        <f t="shared" si="1"/>
        <v>2</v>
      </c>
      <c r="F12" s="100">
        <f t="shared" si="2"/>
        <v>0</v>
      </c>
      <c r="G12" s="100">
        <f t="shared" si="3"/>
        <v>0</v>
      </c>
      <c r="H12" s="100">
        <f>SUM(COUNTIFS($X12:$EE12, {"#14","#15","#16"}))</f>
        <v>0</v>
      </c>
      <c r="J12">
        <f t="shared" si="4"/>
        <v>3.25</v>
      </c>
      <c r="L12" s="88">
        <v>3.2638888888888888E-5</v>
      </c>
      <c r="M12" s="350">
        <f>IF(L12&lt;&gt;"",M$10,0)</f>
        <v>7</v>
      </c>
      <c r="P12" s="350">
        <f>IF(O12&lt;&gt;"",P$10,0)</f>
        <v>0</v>
      </c>
      <c r="R12" s="56">
        <v>61.3</v>
      </c>
      <c r="S12" s="350">
        <f>IF(R12&lt;&gt;"",S$10,0)</f>
        <v>6</v>
      </c>
      <c r="V12" s="350">
        <f>IF(U12&lt;&gt;"",V$10,0)</f>
        <v>0</v>
      </c>
      <c r="AB12" s="350">
        <f>IF(AA12&lt;&gt;"",AB$10,0)</f>
        <v>0</v>
      </c>
      <c r="AE12" s="350">
        <f>IF(AD12&lt;&gt;"",AE$10,0)</f>
        <v>0</v>
      </c>
      <c r="AF12" s="18" t="s">
        <v>386</v>
      </c>
      <c r="AH12" s="186" t="s">
        <v>237</v>
      </c>
      <c r="AI12" s="186" t="s">
        <v>235</v>
      </c>
      <c r="AJ12" s="186" t="s">
        <v>236</v>
      </c>
      <c r="AK12" s="186" t="s">
        <v>237</v>
      </c>
      <c r="AL12" s="56">
        <v>4</v>
      </c>
      <c r="AM12" s="186" t="s">
        <v>469</v>
      </c>
      <c r="AN12" s="350">
        <f>IF(AM12&lt;&gt;"",AN$10,0)</f>
        <v>8</v>
      </c>
      <c r="AT12" s="350">
        <f>IF(AS12&lt;&gt;"",AT$10,0)</f>
        <v>0</v>
      </c>
      <c r="AU12" s="18" t="s">
        <v>32</v>
      </c>
      <c r="AV12" s="56" t="s">
        <v>180</v>
      </c>
      <c r="AW12" s="88">
        <v>1.0370370370370371E-4</v>
      </c>
      <c r="AX12" s="88">
        <v>1.0613425925925925E-4</v>
      </c>
      <c r="AY12" s="88">
        <v>1.0324074074074075E-4</v>
      </c>
      <c r="AZ12" s="350">
        <f>IF(AY12&lt;&gt;"",AZ$10,0)</f>
        <v>25</v>
      </c>
      <c r="BC12" s="88">
        <v>3.4143518518518522E-5</v>
      </c>
      <c r="BE12" s="88">
        <v>3.4143518518518522E-5</v>
      </c>
      <c r="BF12" s="350">
        <f>IF(BE12&lt;&gt;"",BF$10,0)</f>
        <v>1</v>
      </c>
      <c r="BI12" s="56" t="s">
        <v>404</v>
      </c>
      <c r="BJ12" s="56">
        <v>128.19999999999999</v>
      </c>
      <c r="BK12" s="56" t="s">
        <v>397</v>
      </c>
      <c r="BL12" s="56" t="s">
        <v>398</v>
      </c>
      <c r="BM12" s="56">
        <v>65.599999999999994</v>
      </c>
      <c r="BN12" s="350">
        <f>IF(BM12&lt;&gt;"",BN$10,0)</f>
        <v>12</v>
      </c>
      <c r="BR12" s="350">
        <f>IF(BQ12&lt;&gt;"",BR$10,0)</f>
        <v>0</v>
      </c>
      <c r="BT12" s="88">
        <v>1.6006944444444445E-4</v>
      </c>
      <c r="BU12" s="350">
        <f>IF(BT12&lt;&gt;"",BU$10,0)</f>
        <v>11</v>
      </c>
      <c r="BV12" s="18" t="s">
        <v>387</v>
      </c>
      <c r="BW12" s="56">
        <v>7.5</v>
      </c>
      <c r="BX12" s="350">
        <f>IF(BW12&lt;&gt;"",BX$10,0)</f>
        <v>8</v>
      </c>
      <c r="CD12" s="350">
        <f>IF(CC12&lt;&gt;"",CD$10,0)</f>
        <v>0</v>
      </c>
      <c r="CE12" s="18" t="s">
        <v>32</v>
      </c>
      <c r="CF12" s="62" t="s">
        <v>187</v>
      </c>
      <c r="CG12" s="57">
        <v>9.9351851851851858E-4</v>
      </c>
      <c r="CH12" s="55">
        <v>9.9050925925925912E-4</v>
      </c>
      <c r="CI12" s="350">
        <f>IF(CH12&lt;&gt;"",CI$10,0)</f>
        <v>25</v>
      </c>
    </row>
    <row r="13" spans="1:87">
      <c r="A13" s="15" t="s">
        <v>56</v>
      </c>
      <c r="B13" s="336">
        <v>3</v>
      </c>
      <c r="D13">
        <f t="shared" si="0"/>
        <v>6</v>
      </c>
      <c r="E13" s="100">
        <f t="shared" si="1"/>
        <v>0</v>
      </c>
      <c r="F13" s="100">
        <f t="shared" si="2"/>
        <v>0</v>
      </c>
      <c r="G13" s="100">
        <f t="shared" si="3"/>
        <v>0</v>
      </c>
      <c r="H13" s="100">
        <f>SUM(COUNTIFS($X13:$EE13, {"#14","#15","#16"}))</f>
        <v>0</v>
      </c>
      <c r="J13">
        <f t="shared" si="4"/>
        <v>3.25</v>
      </c>
      <c r="L13" s="88">
        <v>3.5300925925925922E-5</v>
      </c>
      <c r="M13" s="350">
        <f>IF(L13&lt;&gt;"",M$10,0)</f>
        <v>7</v>
      </c>
      <c r="N13" s="18" t="s">
        <v>148</v>
      </c>
      <c r="O13" s="88">
        <v>3.1793981481481479E-4</v>
      </c>
      <c r="P13" s="350">
        <f>IF(O13&lt;&gt;"",P$10,0)</f>
        <v>0</v>
      </c>
      <c r="R13" s="56">
        <v>61.3</v>
      </c>
      <c r="S13" s="350">
        <f>IF(R13&lt;&gt;"",S$10,0)</f>
        <v>6</v>
      </c>
      <c r="V13" s="350">
        <f>IF(U13&lt;&gt;"",V$10,0)</f>
        <v>0</v>
      </c>
      <c r="AB13" s="350">
        <f>IF(AA13&lt;&gt;"",AB$10,0)</f>
        <v>0</v>
      </c>
      <c r="AE13" s="350">
        <f>IF(AD13&lt;&gt;"",AE$10,0)</f>
        <v>0</v>
      </c>
      <c r="AF13" s="18" t="s">
        <v>386</v>
      </c>
      <c r="AH13" s="186" t="s">
        <v>237</v>
      </c>
      <c r="AI13" s="186" t="s">
        <v>235</v>
      </c>
      <c r="AJ13" s="186" t="s">
        <v>236</v>
      </c>
      <c r="AK13" s="186" t="s">
        <v>237</v>
      </c>
      <c r="AL13" s="56">
        <v>4</v>
      </c>
      <c r="AM13" s="186" t="s">
        <v>469</v>
      </c>
      <c r="AN13" s="350">
        <f>IF(AM13&lt;&gt;"",AN$10,0)</f>
        <v>8</v>
      </c>
      <c r="AO13" s="18" t="s">
        <v>107</v>
      </c>
      <c r="AP13" s="56" t="s">
        <v>182</v>
      </c>
      <c r="AQ13" s="88">
        <v>7.7662037037037028E-5</v>
      </c>
      <c r="AS13" s="88">
        <v>7.7662037037037028E-5</v>
      </c>
      <c r="AT13" s="350">
        <f>IF(AS13&lt;&gt;"",AT$10,0)</f>
        <v>6</v>
      </c>
      <c r="AZ13" s="350">
        <f>IF(AY13&lt;&gt;"",AZ$10,0)</f>
        <v>0</v>
      </c>
      <c r="BC13" s="88">
        <v>3.7384259259259257E-5</v>
      </c>
      <c r="BE13" s="88">
        <v>3.7384259259259257E-5</v>
      </c>
      <c r="BF13" s="350">
        <f>IF(BE13&lt;&gt;"",BF$10,0)</f>
        <v>1</v>
      </c>
      <c r="BI13" s="56" t="s">
        <v>404</v>
      </c>
      <c r="BJ13" s="56">
        <v>128.19999999999999</v>
      </c>
      <c r="BK13" s="56" t="s">
        <v>397</v>
      </c>
      <c r="BL13" s="56" t="s">
        <v>398</v>
      </c>
      <c r="BM13" s="56">
        <v>65.599999999999994</v>
      </c>
      <c r="BN13" s="350">
        <f>IF(BM13&lt;&gt;"",BN$10,0)</f>
        <v>12</v>
      </c>
      <c r="BR13" s="350">
        <f>IF(BQ13&lt;&gt;"",BR$10,0)</f>
        <v>0</v>
      </c>
      <c r="BT13" s="88">
        <v>1.5902777777777779E-4</v>
      </c>
      <c r="BU13" s="350">
        <f>IF(BT13&lt;&gt;"",BU$10,0)</f>
        <v>11</v>
      </c>
      <c r="BV13" s="18" t="s">
        <v>387</v>
      </c>
      <c r="BW13" s="56">
        <v>9</v>
      </c>
      <c r="BX13" s="350">
        <f>IF(BW13&lt;&gt;"",BX$10,0)</f>
        <v>8</v>
      </c>
      <c r="CD13" s="350">
        <f>IF(CC13&lt;&gt;"",CD$10,0)</f>
        <v>0</v>
      </c>
      <c r="CI13" s="350">
        <f>IF(CH13&lt;&gt;"",CI$10,0)</f>
        <v>0</v>
      </c>
    </row>
    <row r="14" spans="1:87">
      <c r="A14" s="15" t="s">
        <v>57</v>
      </c>
      <c r="B14" s="336">
        <v>4</v>
      </c>
      <c r="D14">
        <f t="shared" si="0"/>
        <v>9</v>
      </c>
      <c r="E14" s="100">
        <f t="shared" si="1"/>
        <v>0</v>
      </c>
      <c r="F14" s="100">
        <f t="shared" si="2"/>
        <v>0</v>
      </c>
      <c r="G14" s="100">
        <f t="shared" si="3"/>
        <v>0</v>
      </c>
      <c r="H14" s="100">
        <f>SUM(COUNTIFS($X14:$EE14, {"#14","#15","#16"}))</f>
        <v>1</v>
      </c>
      <c r="J14">
        <f t="shared" si="4"/>
        <v>13.25</v>
      </c>
      <c r="L14" s="88">
        <v>3.1134259259259261E-5</v>
      </c>
      <c r="M14" s="350">
        <f>IF(L14&lt;&gt;"",M$10,0)</f>
        <v>7</v>
      </c>
      <c r="P14" s="350">
        <f>IF(O14&lt;&gt;"",P$10,0)</f>
        <v>0</v>
      </c>
      <c r="R14" s="56">
        <v>61.3</v>
      </c>
      <c r="S14" s="350">
        <f>IF(R14&lt;&gt;"",S$10,0)</f>
        <v>6</v>
      </c>
      <c r="T14" s="18" t="s">
        <v>34</v>
      </c>
      <c r="U14" s="297">
        <v>6.7083333333333329E-4</v>
      </c>
      <c r="V14" s="350">
        <f>IF(U14&lt;&gt;"",V$10,0)</f>
        <v>10</v>
      </c>
      <c r="X14" s="18" t="s">
        <v>154</v>
      </c>
      <c r="Y14" s="56" t="s">
        <v>178</v>
      </c>
      <c r="Z14" s="55">
        <v>6.5266203703703699E-4</v>
      </c>
      <c r="AA14" s="55">
        <v>6.5266203703703699E-4</v>
      </c>
      <c r="AB14" s="350">
        <f>IF(AA14&lt;&gt;"",AB$10,0)</f>
        <v>0</v>
      </c>
      <c r="AE14" s="350">
        <f>IF(AD14&lt;&gt;"",AE$10,0)</f>
        <v>0</v>
      </c>
      <c r="AF14" s="18" t="s">
        <v>386</v>
      </c>
      <c r="AH14" s="186" t="s">
        <v>237</v>
      </c>
      <c r="AI14" s="186" t="s">
        <v>235</v>
      </c>
      <c r="AJ14" s="186" t="s">
        <v>236</v>
      </c>
      <c r="AK14" s="186" t="s">
        <v>237</v>
      </c>
      <c r="AL14" s="56">
        <v>4</v>
      </c>
      <c r="AM14" s="186" t="s">
        <v>469</v>
      </c>
      <c r="AN14" s="350">
        <f>IF(AM14&lt;&gt;"",AN$10,0)</f>
        <v>8</v>
      </c>
      <c r="AT14" s="350">
        <f>IF(AS14&lt;&gt;"",AT$10,0)</f>
        <v>0</v>
      </c>
      <c r="AZ14" s="350">
        <f>IF(AY14&lt;&gt;"",AZ$10,0)</f>
        <v>0</v>
      </c>
      <c r="BC14" s="88">
        <v>4.5370370370370367E-5</v>
      </c>
      <c r="BE14" s="88">
        <v>4.5370370370370367E-5</v>
      </c>
      <c r="BF14" s="350">
        <f>IF(BE14&lt;&gt;"",BF$10,0)</f>
        <v>1</v>
      </c>
      <c r="BI14" s="56" t="s">
        <v>404</v>
      </c>
      <c r="BJ14" s="56">
        <v>128.19999999999999</v>
      </c>
      <c r="BK14" s="56" t="s">
        <v>397</v>
      </c>
      <c r="BL14" s="56" t="s">
        <v>398</v>
      </c>
      <c r="BM14" s="56">
        <v>65.599999999999994</v>
      </c>
      <c r="BN14" s="350">
        <f>IF(BM14&lt;&gt;"",BN$10,0)</f>
        <v>12</v>
      </c>
      <c r="BR14" s="350">
        <f>IF(BQ14&lt;&gt;"",BR$10,0)</f>
        <v>0</v>
      </c>
      <c r="BT14" s="88">
        <v>1.7222222222222224E-4</v>
      </c>
      <c r="BU14" s="350">
        <f>IF(BT14&lt;&gt;"",BU$10,0)</f>
        <v>11</v>
      </c>
      <c r="BV14" s="18" t="s">
        <v>387</v>
      </c>
      <c r="BW14" s="56">
        <v>9</v>
      </c>
      <c r="BX14" s="350">
        <f>IF(BW14&lt;&gt;"",BX$10,0)</f>
        <v>8</v>
      </c>
      <c r="BY14" s="18" t="s">
        <v>103</v>
      </c>
      <c r="BZ14" s="56" t="s">
        <v>183</v>
      </c>
      <c r="CA14" s="88">
        <v>1.550925925925926E-4</v>
      </c>
      <c r="CB14" s="88">
        <v>1.6064814814814815E-4</v>
      </c>
      <c r="CC14" s="88">
        <v>1.6064814814814815E-4</v>
      </c>
      <c r="CD14" s="350">
        <f>IF(CC14&lt;&gt;"",CD$10,0)</f>
        <v>9</v>
      </c>
      <c r="CH14" s="57"/>
      <c r="CI14" s="350">
        <f>IF(CH14&lt;&gt;"",CI$10,0)</f>
        <v>0</v>
      </c>
    </row>
    <row r="15" spans="1:87">
      <c r="A15" s="35" t="s">
        <v>110</v>
      </c>
      <c r="B15" s="338"/>
      <c r="C15" s="19" t="s">
        <v>148</v>
      </c>
      <c r="D15" s="226">
        <f>SUM(AB15,AE15,AT15,AZ15,BR15,CD15,CI15,AN15,BF15,BN15,BX15,BU15)</f>
        <v>83</v>
      </c>
      <c r="E15" s="100">
        <f t="shared" si="1"/>
        <v>0</v>
      </c>
      <c r="F15" s="100">
        <f t="shared" si="2"/>
        <v>0</v>
      </c>
      <c r="G15" s="100">
        <f t="shared" si="3"/>
        <v>0</v>
      </c>
      <c r="H15" s="100">
        <f>SUM(COUNTIFS($X15:$EE15, {"#14","#15","#16"}))</f>
        <v>0</v>
      </c>
      <c r="J15">
        <f>SUM(M15,P15,S15,V15)</f>
        <v>17</v>
      </c>
      <c r="K15" s="18" t="s">
        <v>149</v>
      </c>
      <c r="L15" s="88">
        <v>1.420138888888889E-4</v>
      </c>
      <c r="M15" s="350">
        <f>INDEX(event_lookup!$F$2:$Y$9,MATCH(2017.1,event_lookup!$A$2:$A$9,0),MATCH(RIGHT(ML_2017!K15,3),event_lookup!$F$1:$Y$1,0))</f>
        <v>0</v>
      </c>
      <c r="N15" s="18" t="s">
        <v>32</v>
      </c>
      <c r="O15" s="88">
        <v>2.8206018518518516E-4</v>
      </c>
      <c r="P15" s="350">
        <f>INDEX(event_lookup!$F$2:$Y$9,MATCH(2017.1,event_lookup!$A$2:$A$9,0),MATCH(RIGHT(ML_2017!N15,3),event_lookup!$F$1:$Y$1,0))</f>
        <v>15</v>
      </c>
      <c r="Q15" s="18" t="s">
        <v>104</v>
      </c>
      <c r="R15" s="56">
        <v>55.1</v>
      </c>
      <c r="S15" s="350">
        <f>INDEX(event_lookup!$F$2:$Y$9,MATCH(2017.1,event_lookup!$A$2:$A$9,0),MATCH(RIGHT(ML_2017!Q15,3),event_lookup!$F$1:$Y$1,0))</f>
        <v>2</v>
      </c>
      <c r="T15" s="18" t="s">
        <v>148</v>
      </c>
      <c r="U15" s="297">
        <v>4.7870370370370368E-4</v>
      </c>
      <c r="V15" s="350">
        <f>INDEX(event_lookup!$F$2:$Y$9,MATCH(2017.1,event_lookup!$A$2:$A$9,0),MATCH(RIGHT(ML_2017!T15,3),event_lookup!$F$1:$Y$1,0))</f>
        <v>0</v>
      </c>
      <c r="X15" s="18" t="s">
        <v>105</v>
      </c>
      <c r="Y15" s="56" t="s">
        <v>178</v>
      </c>
      <c r="Z15" s="55">
        <v>8.3425925925925931E-4</v>
      </c>
      <c r="AA15" s="55">
        <v>8.3425925925925931E-4</v>
      </c>
      <c r="AB15" s="350">
        <f>INDEX(event_lookup!$F$2:$Y$9,MATCH(2017,event_lookup!$A$2:$A$9,0),MATCH(RIGHT(ML_2017!X15,3),event_lookup!$F$1:$Y$1,0))</f>
        <v>7</v>
      </c>
      <c r="AC15" s="18" t="s">
        <v>135</v>
      </c>
      <c r="AD15" s="56">
        <v>69.099999999999994</v>
      </c>
      <c r="AE15" s="350">
        <f>INDEX(event_lookup!$F$2:$Y$9,MATCH(2017,event_lookup!$A$2:$A$9,0),MATCH(RIGHT(ML_2017!AC15,3),event_lookup!$F$1:$Y$1,0))</f>
        <v>8</v>
      </c>
      <c r="AF15" s="18" t="s">
        <v>148</v>
      </c>
      <c r="AG15" s="56" t="s">
        <v>318</v>
      </c>
      <c r="AH15" s="186" t="s">
        <v>312</v>
      </c>
      <c r="AI15" s="186" t="s">
        <v>310</v>
      </c>
      <c r="AJ15" s="186" t="s">
        <v>235</v>
      </c>
      <c r="AK15" s="186" t="s">
        <v>237</v>
      </c>
      <c r="AL15" s="56">
        <v>2</v>
      </c>
      <c r="AM15" s="186" t="s">
        <v>532</v>
      </c>
      <c r="AN15" s="350">
        <f>INDEX(event_lookup!$F$2:$Y$9,MATCH(2017,event_lookup!$A$2:$A$9,0),MATCH(RIGHT(ML_2017!AF15,3),event_lookup!$F$1:$Y$1,0))</f>
        <v>3</v>
      </c>
      <c r="AO15" s="18" t="s">
        <v>130</v>
      </c>
      <c r="AP15" s="56" t="s">
        <v>181</v>
      </c>
      <c r="AQ15" s="88">
        <v>8.3101851851851837E-5</v>
      </c>
      <c r="AS15" s="88">
        <v>8.3101851851851837E-5</v>
      </c>
      <c r="AT15" s="350">
        <f>INDEX(event_lookup!$F$2:$Y$9,MATCH(2017,event_lookup!$A$2:$A$9,0),MATCH(RIGHT(ML_2017!AO15,3),event_lookup!$F$1:$Y$1,0))</f>
        <v>4</v>
      </c>
      <c r="AU15" s="18" t="s">
        <v>148</v>
      </c>
      <c r="AV15" s="56" t="s">
        <v>182</v>
      </c>
      <c r="AW15" s="88">
        <v>1.2488425925925924E-4</v>
      </c>
      <c r="AY15" s="88">
        <v>1.2488425925925924E-4</v>
      </c>
      <c r="AZ15" s="350">
        <f>INDEX(event_lookup!$F$2:$Y$9,MATCH(2017,event_lookup!$A$2:$A$9,0),MATCH(RIGHT(ML_2017!AU15,3),event_lookup!$F$1:$Y$1,0))</f>
        <v>3</v>
      </c>
      <c r="BA15" s="18" t="s">
        <v>135</v>
      </c>
      <c r="BB15" s="56" t="s">
        <v>199</v>
      </c>
      <c r="BC15" s="88">
        <v>1.3078703703703706E-4</v>
      </c>
      <c r="BD15" s="88">
        <v>1.4421296296296298E-4</v>
      </c>
      <c r="BE15" s="88">
        <v>1.4421296296296298E-4</v>
      </c>
      <c r="BF15" s="350">
        <f>INDEX(event_lookup!$F$2:$Y$9,MATCH(2017,event_lookup!$A$2:$A$9,0),MATCH(RIGHT(ML_2017!BA15,3),event_lookup!$F$1:$Y$1,0))</f>
        <v>8</v>
      </c>
      <c r="BG15" s="18" t="s">
        <v>105</v>
      </c>
      <c r="BH15" s="56" t="s">
        <v>178</v>
      </c>
      <c r="BI15" s="56" t="s">
        <v>405</v>
      </c>
      <c r="BJ15" s="56">
        <v>140.19999999999999</v>
      </c>
      <c r="BM15" s="56">
        <f t="shared" ref="BM15:BM24" si="5">BJ15/2</f>
        <v>70.099999999999994</v>
      </c>
      <c r="BN15" s="350">
        <f>INDEX(event_lookup!$F$2:$Y$9,MATCH(2017,event_lookup!$A$2:$A$9,0),MATCH(RIGHT(ML_2017!BG15,3),event_lookup!$F$1:$Y$1,0))</f>
        <v>7</v>
      </c>
      <c r="BO15" s="18" t="s">
        <v>37</v>
      </c>
      <c r="BP15" s="205" t="s">
        <v>381</v>
      </c>
      <c r="BQ15" s="62">
        <v>37.5</v>
      </c>
      <c r="BR15" s="350">
        <f>INDEX(event_lookup!$F$2:$Y$9,MATCH(2017,event_lookup!$A$2:$A$9,0),MATCH(RIGHT(ML_2017!BO15,3),event_lookup!$F$1:$Y$1,0))</f>
        <v>12</v>
      </c>
      <c r="BS15" s="18" t="s">
        <v>102</v>
      </c>
      <c r="BT15" s="88">
        <v>4.9386574074074079E-4</v>
      </c>
      <c r="BU15" s="350">
        <f>INDEX(event_lookup!$F$2:$Y$9,MATCH(2017,event_lookup!$A$2:$A$9,0),MATCH(RIGHT(ML_2017!BS15,3),event_lookup!$F$1:$Y$1,0))</f>
        <v>10</v>
      </c>
      <c r="BV15" s="18" t="s">
        <v>135</v>
      </c>
      <c r="BW15" s="56">
        <v>33.5</v>
      </c>
      <c r="BX15" s="350">
        <f>INDEX(event_lookup!$F$2:$Y$9,MATCH(2017,event_lookup!$A$2:$A$9,0),MATCH(RIGHT(ML_2017!BV15,3),event_lookup!$F$1:$Y$1,0))</f>
        <v>8</v>
      </c>
      <c r="BY15" s="18" t="s">
        <v>135</v>
      </c>
      <c r="BZ15" s="56" t="s">
        <v>186</v>
      </c>
      <c r="CA15" s="88">
        <v>1.6006944444444445E-4</v>
      </c>
      <c r="CB15" s="88">
        <v>1.615740740740741E-4</v>
      </c>
      <c r="CC15" s="88">
        <v>1.615740740740741E-4</v>
      </c>
      <c r="CD15" s="350">
        <f>INDEX(event_lookup!$F$2:$Y$9,MATCH(2017,event_lookup!$A$2:$A$9,0),MATCH(RIGHT(ML_2017!BY15,3),event_lookup!$F$1:$Y$1,0))</f>
        <v>8</v>
      </c>
      <c r="CE15" s="18" t="s">
        <v>104</v>
      </c>
      <c r="CF15" s="62" t="s">
        <v>178</v>
      </c>
      <c r="CG15" s="57">
        <v>1.021412037037037E-3</v>
      </c>
      <c r="CH15" s="57">
        <v>1.021412037037037E-3</v>
      </c>
      <c r="CI15" s="350">
        <f>INDEX(event_lookup!$F$2:$Y$9,MATCH(2017,event_lookup!$A$2:$A$9,0),MATCH(RIGHT(ML_2017!CE15,3),event_lookup!$F$1:$Y$1,0))</f>
        <v>5</v>
      </c>
    </row>
    <row r="16" spans="1:87">
      <c r="A16" s="15" t="s">
        <v>121</v>
      </c>
      <c r="B16" s="336">
        <v>1</v>
      </c>
      <c r="D16">
        <f t="shared" si="0"/>
        <v>7</v>
      </c>
      <c r="E16" s="100">
        <f t="shared" si="1"/>
        <v>0</v>
      </c>
      <c r="F16" s="100">
        <f t="shared" si="2"/>
        <v>0</v>
      </c>
      <c r="G16" s="100">
        <f t="shared" si="3"/>
        <v>0</v>
      </c>
      <c r="H16" s="100">
        <f>SUM(COUNTIFS($X16:$EE16, {"#14","#15","#16"}))</f>
        <v>0</v>
      </c>
      <c r="J16">
        <f t="shared" si="4"/>
        <v>0.5</v>
      </c>
      <c r="L16" s="88">
        <v>2.1875E-5</v>
      </c>
      <c r="M16" s="350">
        <f>IF(L16&lt;&gt;"",M$15,0)</f>
        <v>0</v>
      </c>
      <c r="P16" s="350">
        <f>IF(O16&lt;&gt;"",P$15,0)</f>
        <v>0</v>
      </c>
      <c r="R16" s="56">
        <v>55.1</v>
      </c>
      <c r="S16" s="350">
        <f>IF(R16&lt;&gt;"",S$15,0)</f>
        <v>2</v>
      </c>
      <c r="V16" s="350">
        <f>IF(U16&lt;&gt;"",V$15,0)</f>
        <v>0</v>
      </c>
      <c r="X16" s="18" t="s">
        <v>105</v>
      </c>
      <c r="Y16" s="56" t="s">
        <v>178</v>
      </c>
      <c r="Z16" s="55">
        <v>8.3425925925925931E-4</v>
      </c>
      <c r="AA16" s="55">
        <v>8.3425925925925931E-4</v>
      </c>
      <c r="AB16" s="350">
        <f>IF(AA16&lt;&gt;"",AB$15,0)</f>
        <v>7</v>
      </c>
      <c r="AE16" s="350">
        <f>IF(AD16&lt;&gt;"",AE$15,0)</f>
        <v>0</v>
      </c>
      <c r="AF16" s="18" t="s">
        <v>386</v>
      </c>
      <c r="AH16" s="186" t="s">
        <v>312</v>
      </c>
      <c r="AI16" s="186" t="s">
        <v>310</v>
      </c>
      <c r="AJ16" s="186" t="s">
        <v>235</v>
      </c>
      <c r="AK16" s="186" t="s">
        <v>237</v>
      </c>
      <c r="AL16" s="56">
        <v>2</v>
      </c>
      <c r="AM16" s="186" t="s">
        <v>532</v>
      </c>
      <c r="AN16" s="350">
        <f>IF(AM16&lt;&gt;"",AN$15,0)</f>
        <v>3</v>
      </c>
      <c r="AT16" s="350">
        <f>IF(AS16&lt;&gt;"",AT$15,0)</f>
        <v>0</v>
      </c>
      <c r="AZ16" s="350">
        <f>IF(AY16&lt;&gt;"",AZ$15,0)</f>
        <v>0</v>
      </c>
      <c r="BB16" s="88"/>
      <c r="BC16" s="88">
        <v>2.997685185185185E-5</v>
      </c>
      <c r="BD16" s="88">
        <v>3.4143518518518522E-5</v>
      </c>
      <c r="BE16" s="88">
        <v>3.4143518518518522E-5</v>
      </c>
      <c r="BF16" s="350">
        <f>IF(BE16&lt;&gt;"",BF$15,0)</f>
        <v>8</v>
      </c>
      <c r="BI16" s="56" t="s">
        <v>405</v>
      </c>
      <c r="BJ16" s="56">
        <v>140.19999999999999</v>
      </c>
      <c r="BM16" s="56">
        <f t="shared" si="5"/>
        <v>70.099999999999994</v>
      </c>
      <c r="BN16" s="350">
        <f>IF(BM16&lt;&gt;"",BN$15,0)</f>
        <v>7</v>
      </c>
      <c r="BR16" s="350">
        <f>IF(BQ16&lt;&gt;"",BR$15,0)</f>
        <v>0</v>
      </c>
      <c r="BT16" s="88">
        <v>1.690972222222222E-4</v>
      </c>
      <c r="BU16" s="350">
        <f>IF(BT16&lt;&gt;"",BU$15,0)</f>
        <v>10</v>
      </c>
      <c r="BV16" s="18" t="s">
        <v>387</v>
      </c>
      <c r="BW16" s="56">
        <v>9.5</v>
      </c>
      <c r="BX16" s="350">
        <f>IF(BW16&lt;&gt;"",BX$15,0)</f>
        <v>8</v>
      </c>
      <c r="CD16" s="350">
        <f>IF(CC16&lt;&gt;"",CD$15,0)</f>
        <v>0</v>
      </c>
      <c r="CH16" s="57"/>
      <c r="CI16" s="350">
        <f>IF(CH16&lt;&gt;"",CI$15,0)</f>
        <v>0</v>
      </c>
    </row>
    <row r="17" spans="1:87">
      <c r="A17" s="15" t="s">
        <v>124</v>
      </c>
      <c r="B17" s="336">
        <v>2</v>
      </c>
      <c r="D17">
        <f t="shared" si="0"/>
        <v>8</v>
      </c>
      <c r="E17" s="100">
        <f t="shared" si="1"/>
        <v>0</v>
      </c>
      <c r="F17" s="100">
        <f t="shared" si="2"/>
        <v>0</v>
      </c>
      <c r="G17" s="100">
        <f t="shared" si="3"/>
        <v>0</v>
      </c>
      <c r="H17" s="100">
        <f>SUM(COUNTIFS($X17:$EE17, {"#14","#15","#16"}))</f>
        <v>0</v>
      </c>
      <c r="J17">
        <f t="shared" si="4"/>
        <v>0.5</v>
      </c>
      <c r="L17" s="88">
        <v>4.2013888888888885E-5</v>
      </c>
      <c r="M17" s="350">
        <f>IF(L17&lt;&gt;"",M$15,0)</f>
        <v>0</v>
      </c>
      <c r="P17" s="350">
        <f>IF(O17&lt;&gt;"",P$15,0)</f>
        <v>0</v>
      </c>
      <c r="R17" s="56">
        <v>55.1</v>
      </c>
      <c r="S17" s="350">
        <f>IF(R17&lt;&gt;"",S$15,0)</f>
        <v>2</v>
      </c>
      <c r="T17" s="18" t="s">
        <v>148</v>
      </c>
      <c r="U17" s="297">
        <v>4.7870370370370368E-4</v>
      </c>
      <c r="V17" s="350">
        <f>IF(U17&lt;&gt;"",V$15,0)</f>
        <v>0</v>
      </c>
      <c r="AB17" s="350">
        <f>IF(AA17&lt;&gt;"",AB$15,0)</f>
        <v>0</v>
      </c>
      <c r="AE17" s="350">
        <f>IF(AD17&lt;&gt;"",AE$15,0)</f>
        <v>0</v>
      </c>
      <c r="AF17" s="18" t="s">
        <v>386</v>
      </c>
      <c r="AH17" s="186" t="s">
        <v>312</v>
      </c>
      <c r="AI17" s="186" t="s">
        <v>310</v>
      </c>
      <c r="AJ17" s="186" t="s">
        <v>235</v>
      </c>
      <c r="AK17" s="186" t="s">
        <v>237</v>
      </c>
      <c r="AL17" s="56">
        <v>2</v>
      </c>
      <c r="AM17" s="186" t="s">
        <v>532</v>
      </c>
      <c r="AN17" s="350">
        <f>IF(AM17&lt;&gt;"",AN$15,0)</f>
        <v>3</v>
      </c>
      <c r="AT17" s="350">
        <f>IF(AS17&lt;&gt;"",AT$15,0)</f>
        <v>0</v>
      </c>
      <c r="AU17" s="18" t="s">
        <v>148</v>
      </c>
      <c r="AV17" s="56" t="s">
        <v>182</v>
      </c>
      <c r="AW17" s="88">
        <v>1.2488425925925924E-4</v>
      </c>
      <c r="AY17" s="88">
        <v>1.2488425925925924E-4</v>
      </c>
      <c r="AZ17" s="350">
        <f>IF(AY17&lt;&gt;"",AZ$15,0)</f>
        <v>3</v>
      </c>
      <c r="BB17" s="88"/>
      <c r="BC17" s="88">
        <v>3.2754629629629628E-5</v>
      </c>
      <c r="BD17" s="88">
        <v>3.5532407407407402E-5</v>
      </c>
      <c r="BE17" s="88">
        <v>3.5532407407407402E-5</v>
      </c>
      <c r="BF17" s="350">
        <f>IF(BE17&lt;&gt;"",BF$15,0)</f>
        <v>8</v>
      </c>
      <c r="BI17" s="56" t="s">
        <v>405</v>
      </c>
      <c r="BJ17" s="56">
        <v>140.19999999999999</v>
      </c>
      <c r="BM17" s="56">
        <f t="shared" si="5"/>
        <v>70.099999999999994</v>
      </c>
      <c r="BN17" s="350">
        <f>IF(BM17&lt;&gt;"",BN$15,0)</f>
        <v>7</v>
      </c>
      <c r="BR17" s="350">
        <f>IF(BQ17&lt;&gt;"",BR$15,0)</f>
        <v>0</v>
      </c>
      <c r="BT17" s="88">
        <v>1.6435185185185183E-4</v>
      </c>
      <c r="BU17" s="350">
        <f>IF(BT17&lt;&gt;"",BU$15,0)</f>
        <v>10</v>
      </c>
      <c r="BV17" s="18" t="s">
        <v>387</v>
      </c>
      <c r="BW17" s="56">
        <v>7.5</v>
      </c>
      <c r="BX17" s="350">
        <f>IF(BW17&lt;&gt;"",BX$15,0)</f>
        <v>8</v>
      </c>
      <c r="CD17" s="350">
        <f>IF(CC17&lt;&gt;"",CD$15,0)</f>
        <v>0</v>
      </c>
      <c r="CE17" s="18" t="s">
        <v>104</v>
      </c>
      <c r="CF17" s="62" t="s">
        <v>178</v>
      </c>
      <c r="CG17" s="57">
        <v>1.021412037037037E-3</v>
      </c>
      <c r="CH17" s="57">
        <v>1.021412037037037E-3</v>
      </c>
      <c r="CI17" s="350">
        <f>IF(CH17&lt;&gt;"",CI$15,0)</f>
        <v>5</v>
      </c>
    </row>
    <row r="18" spans="1:87">
      <c r="A18" s="15" t="s">
        <v>123</v>
      </c>
      <c r="B18" s="336">
        <v>3</v>
      </c>
      <c r="D18">
        <f t="shared" si="0"/>
        <v>12</v>
      </c>
      <c r="E18" s="100">
        <f t="shared" si="1"/>
        <v>0</v>
      </c>
      <c r="F18" s="100">
        <f t="shared" si="2"/>
        <v>0</v>
      </c>
      <c r="G18" s="100">
        <f t="shared" si="3"/>
        <v>0</v>
      </c>
      <c r="H18" s="100">
        <f>SUM(COUNTIFS($X18:$EE18, {"#14","#15","#16"}))</f>
        <v>0</v>
      </c>
      <c r="J18">
        <f t="shared" si="4"/>
        <v>15.5</v>
      </c>
      <c r="L18" s="88">
        <v>3.9930555555555558E-5</v>
      </c>
      <c r="M18" s="350">
        <f>IF(L18&lt;&gt;"",M$15,0)</f>
        <v>0</v>
      </c>
      <c r="N18" s="18" t="s">
        <v>32</v>
      </c>
      <c r="O18" s="88">
        <v>2.8206018518518516E-4</v>
      </c>
      <c r="P18" s="350">
        <f>IF(O18&lt;&gt;"",P$15,0)</f>
        <v>15</v>
      </c>
      <c r="R18" s="56">
        <v>55.1</v>
      </c>
      <c r="S18" s="350">
        <f>IF(R18&lt;&gt;"",S$15,0)</f>
        <v>2</v>
      </c>
      <c r="V18" s="350">
        <f>IF(U18&lt;&gt;"",V$15,0)</f>
        <v>0</v>
      </c>
      <c r="AB18" s="350">
        <f>IF(AA18&lt;&gt;"",AB$15,0)</f>
        <v>0</v>
      </c>
      <c r="AE18" s="350">
        <f>IF(AD18&lt;&gt;"",AE$15,0)</f>
        <v>0</v>
      </c>
      <c r="AF18" s="18" t="s">
        <v>386</v>
      </c>
      <c r="AH18" s="186" t="s">
        <v>312</v>
      </c>
      <c r="AI18" s="186" t="s">
        <v>310</v>
      </c>
      <c r="AJ18" s="186" t="s">
        <v>235</v>
      </c>
      <c r="AK18" s="186" t="s">
        <v>237</v>
      </c>
      <c r="AL18" s="56">
        <v>2</v>
      </c>
      <c r="AM18" s="186" t="s">
        <v>532</v>
      </c>
      <c r="AN18" s="350">
        <f>IF(AM18&lt;&gt;"",AN$15,0)</f>
        <v>3</v>
      </c>
      <c r="AO18" s="18" t="s">
        <v>130</v>
      </c>
      <c r="AP18" s="56" t="s">
        <v>181</v>
      </c>
      <c r="AQ18" s="88">
        <v>8.3101851851851837E-5</v>
      </c>
      <c r="AS18" s="88">
        <v>8.3101851851851837E-5</v>
      </c>
      <c r="AT18" s="350">
        <f>IF(AS18&lt;&gt;"",AT$15,0)</f>
        <v>4</v>
      </c>
      <c r="AZ18" s="350">
        <f>IF(AY18&lt;&gt;"",AZ$15,0)</f>
        <v>0</v>
      </c>
      <c r="BB18" s="88"/>
      <c r="BC18" s="88">
        <v>3.1365740740740741E-5</v>
      </c>
      <c r="BD18" s="88">
        <v>3.8541666666666671E-5</v>
      </c>
      <c r="BE18" s="88">
        <v>3.8541666666666671E-5</v>
      </c>
      <c r="BF18" s="350">
        <f>IF(BE18&lt;&gt;"",BF$15,0)</f>
        <v>8</v>
      </c>
      <c r="BI18" s="56" t="s">
        <v>405</v>
      </c>
      <c r="BJ18" s="56">
        <v>140.19999999999999</v>
      </c>
      <c r="BM18" s="56">
        <f t="shared" si="5"/>
        <v>70.099999999999994</v>
      </c>
      <c r="BN18" s="350">
        <f>IF(BM18&lt;&gt;"",BN$15,0)</f>
        <v>7</v>
      </c>
      <c r="BR18" s="350">
        <f>IF(BQ18&lt;&gt;"",BR$15,0)</f>
        <v>0</v>
      </c>
      <c r="BT18" s="88">
        <v>1.5405092592592594E-4</v>
      </c>
      <c r="BU18" s="350">
        <f>IF(BT18&lt;&gt;"",BU$15,0)</f>
        <v>10</v>
      </c>
      <c r="BV18" s="18" t="s">
        <v>387</v>
      </c>
      <c r="BW18" s="56">
        <v>7.5</v>
      </c>
      <c r="BX18" s="350">
        <f>IF(BW18&lt;&gt;"",BX$15,0)</f>
        <v>8</v>
      </c>
      <c r="BY18" s="18" t="s">
        <v>135</v>
      </c>
      <c r="BZ18" s="56" t="s">
        <v>186</v>
      </c>
      <c r="CA18" s="88">
        <v>1.6006944444444445E-4</v>
      </c>
      <c r="CB18" s="88">
        <v>1.615740740740741E-4</v>
      </c>
      <c r="CC18" s="88">
        <v>1.615740740740741E-4</v>
      </c>
      <c r="CD18" s="350">
        <f>IF(CC18&lt;&gt;"",CD$15,0)</f>
        <v>8</v>
      </c>
      <c r="CH18" s="57"/>
      <c r="CI18" s="350">
        <f>IF(CH18&lt;&gt;"",CI$15,0)</f>
        <v>0</v>
      </c>
    </row>
    <row r="19" spans="1:87">
      <c r="A19" s="15" t="s">
        <v>122</v>
      </c>
      <c r="B19" s="336">
        <v>4</v>
      </c>
      <c r="D19">
        <f t="shared" si="0"/>
        <v>20</v>
      </c>
      <c r="E19" s="100">
        <f t="shared" si="1"/>
        <v>0</v>
      </c>
      <c r="F19" s="100">
        <f t="shared" si="2"/>
        <v>0</v>
      </c>
      <c r="G19" s="100">
        <f t="shared" si="3"/>
        <v>0</v>
      </c>
      <c r="H19" s="100">
        <f>SUM(COUNTIFS($X19:$EE19, {"#14","#15","#16"}))</f>
        <v>0</v>
      </c>
      <c r="J19">
        <f t="shared" si="4"/>
        <v>0.5</v>
      </c>
      <c r="L19" s="88">
        <v>3.8194444444444451E-5</v>
      </c>
      <c r="M19" s="350">
        <f>IF(L19&lt;&gt;"",M$15,0)</f>
        <v>0</v>
      </c>
      <c r="P19" s="350">
        <f>IF(O19&lt;&gt;"",P$15,0)</f>
        <v>0</v>
      </c>
      <c r="R19" s="56">
        <v>55.1</v>
      </c>
      <c r="S19" s="350">
        <f>IF(R19&lt;&gt;"",S$15,0)</f>
        <v>2</v>
      </c>
      <c r="V19" s="350">
        <f>IF(U19&lt;&gt;"",V$15,0)</f>
        <v>0</v>
      </c>
      <c r="AB19" s="350">
        <f>IF(AA19&lt;&gt;"",AB$15,0)</f>
        <v>0</v>
      </c>
      <c r="AC19" s="18" t="s">
        <v>135</v>
      </c>
      <c r="AD19" s="56">
        <v>69.099999999999994</v>
      </c>
      <c r="AE19" s="350">
        <f>IF(AD19&lt;&gt;"",AE$15,0)</f>
        <v>8</v>
      </c>
      <c r="AF19" s="18" t="s">
        <v>386</v>
      </c>
      <c r="AH19" s="186" t="s">
        <v>312</v>
      </c>
      <c r="AI19" s="186" t="s">
        <v>310</v>
      </c>
      <c r="AJ19" s="186" t="s">
        <v>235</v>
      </c>
      <c r="AK19" s="186" t="s">
        <v>237</v>
      </c>
      <c r="AL19" s="56">
        <v>2</v>
      </c>
      <c r="AM19" s="186" t="s">
        <v>532</v>
      </c>
      <c r="AN19" s="350">
        <f>IF(AM19&lt;&gt;"",AN$15,0)</f>
        <v>3</v>
      </c>
      <c r="AT19" s="350">
        <f>IF(AS19&lt;&gt;"",AT$15,0)</f>
        <v>0</v>
      </c>
      <c r="AZ19" s="350">
        <f>IF(AY19&lt;&gt;"",AZ$15,0)</f>
        <v>0</v>
      </c>
      <c r="BC19" s="88">
        <v>3.6689814814814837E-5</v>
      </c>
      <c r="BD19" s="88">
        <v>3.5995370370370397E-5</v>
      </c>
      <c r="BE19" s="88">
        <v>3.5995370370370397E-5</v>
      </c>
      <c r="BF19" s="350">
        <f>IF(BE19&lt;&gt;"",BF$15,0)</f>
        <v>8</v>
      </c>
      <c r="BI19" s="56" t="s">
        <v>405</v>
      </c>
      <c r="BJ19" s="56">
        <v>140.19999999999999</v>
      </c>
      <c r="BM19" s="56">
        <f t="shared" si="5"/>
        <v>70.099999999999994</v>
      </c>
      <c r="BN19" s="350">
        <f>IF(BM19&lt;&gt;"",BN$15,0)</f>
        <v>7</v>
      </c>
      <c r="BO19" s="18" t="s">
        <v>37</v>
      </c>
      <c r="BP19" s="205" t="s">
        <v>381</v>
      </c>
      <c r="BQ19" s="62">
        <v>37.5</v>
      </c>
      <c r="BR19" s="350">
        <f>IF(BQ19&lt;&gt;"",BR$15,0)</f>
        <v>12</v>
      </c>
      <c r="BT19" s="88">
        <v>1.638888888888889E-4</v>
      </c>
      <c r="BU19" s="350">
        <f>IF(BT19&lt;&gt;"",BU$15,0)</f>
        <v>10</v>
      </c>
      <c r="BV19" s="18" t="s">
        <v>387</v>
      </c>
      <c r="BW19" s="56">
        <v>9</v>
      </c>
      <c r="BX19" s="350">
        <f>IF(BW19&lt;&gt;"",BX$15,0)</f>
        <v>8</v>
      </c>
      <c r="CD19" s="350">
        <f>IF(CC19&lt;&gt;"",CD$15,0)</f>
        <v>0</v>
      </c>
      <c r="CH19" s="57"/>
      <c r="CI19" s="350">
        <f>IF(CH19&lt;&gt;"",CI$15,0)</f>
        <v>0</v>
      </c>
    </row>
    <row r="20" spans="1:87">
      <c r="A20" s="23" t="s">
        <v>18</v>
      </c>
      <c r="B20" s="334"/>
      <c r="C20" s="19" t="s">
        <v>149</v>
      </c>
      <c r="D20" s="226">
        <f>SUM(AB20,AE20,AT20,AZ20,BR20,CD20,CI20,AN20,BF20,BN20,BX20,BU20)</f>
        <v>66</v>
      </c>
      <c r="E20" s="100">
        <f t="shared" si="1"/>
        <v>1</v>
      </c>
      <c r="F20" s="100">
        <f t="shared" si="2"/>
        <v>0</v>
      </c>
      <c r="G20" s="100">
        <f t="shared" si="3"/>
        <v>1</v>
      </c>
      <c r="H20" s="100">
        <f>SUM(COUNTIFS($X20:$EE20, {"#14","#15","#16"}))</f>
        <v>6</v>
      </c>
      <c r="J20">
        <f>SUM(M20,P20,S20,V20)</f>
        <v>20</v>
      </c>
      <c r="K20" s="18" t="s">
        <v>104</v>
      </c>
      <c r="L20" s="88">
        <v>1.2847222222222223E-4</v>
      </c>
      <c r="M20" s="350">
        <f>INDEX(event_lookup!$F$2:$Y$9,MATCH(2017.1,event_lookup!$A$2:$A$9,0),MATCH(RIGHT(ML_2017!K20,3),event_lookup!$F$1:$Y$1,0))</f>
        <v>2</v>
      </c>
      <c r="N20" s="18" t="s">
        <v>130</v>
      </c>
      <c r="O20" s="88">
        <v>3.1585648148148147E-4</v>
      </c>
      <c r="P20" s="350">
        <f>INDEX(event_lookup!$F$2:$Y$9,MATCH(2017.1,event_lookup!$A$2:$A$9,0),MATCH(RIGHT(ML_2017!N20,3),event_lookup!$F$1:$Y$1,0))</f>
        <v>1</v>
      </c>
      <c r="Q20" s="18" t="s">
        <v>32</v>
      </c>
      <c r="R20" s="56">
        <v>73.3</v>
      </c>
      <c r="S20" s="350">
        <f>INDEX(event_lookup!$F$2:$Y$9,MATCH(2017.1,event_lookup!$A$2:$A$9,0),MATCH(RIGHT(ML_2017!Q20,3),event_lookup!$F$1:$Y$1,0))</f>
        <v>15</v>
      </c>
      <c r="T20" s="18" t="s">
        <v>104</v>
      </c>
      <c r="U20" s="297">
        <v>5.2627314814814822E-4</v>
      </c>
      <c r="V20" s="350">
        <f>INDEX(event_lookup!$F$2:$Y$9,MATCH(2017.1,event_lookup!$A$2:$A$9,0),MATCH(RIGHT(ML_2017!T20,3),event_lookup!$F$1:$Y$1,0))</f>
        <v>2</v>
      </c>
      <c r="X20" s="18" t="s">
        <v>149</v>
      </c>
      <c r="Y20" s="56" t="s">
        <v>177</v>
      </c>
      <c r="Z20" s="55">
        <v>7.0219907407407416E-4</v>
      </c>
      <c r="AA20" s="55">
        <v>7.0219907407407416E-4</v>
      </c>
      <c r="AB20" s="350">
        <f>INDEX(event_lookup!$F$2:$Y$9,MATCH(2017,event_lookup!$A$2:$A$9,0),MATCH(RIGHT(ML_2017!X20,3),event_lookup!$F$1:$Y$1,0))</f>
        <v>1</v>
      </c>
      <c r="AC20" s="18" t="s">
        <v>104</v>
      </c>
      <c r="AD20" s="56">
        <v>68.5</v>
      </c>
      <c r="AE20" s="350">
        <f>INDEX(event_lookup!$F$2:$Y$9,MATCH(2017,event_lookup!$A$2:$A$9,0),MATCH(RIGHT(ML_2017!AC20,3),event_lookup!$F$1:$Y$1,0))</f>
        <v>5</v>
      </c>
      <c r="AF20" s="18" t="s">
        <v>149</v>
      </c>
      <c r="AG20" s="56" t="s">
        <v>318</v>
      </c>
      <c r="AH20" s="186" t="s">
        <v>298</v>
      </c>
      <c r="AI20" s="186" t="s">
        <v>471</v>
      </c>
      <c r="AJ20" s="186" t="s">
        <v>237</v>
      </c>
      <c r="AK20" s="186" t="s">
        <v>235</v>
      </c>
      <c r="AL20" s="56">
        <v>1</v>
      </c>
      <c r="AM20" s="186" t="s">
        <v>531</v>
      </c>
      <c r="AN20" s="350">
        <f>INDEX(event_lookup!$F$2:$Y$9,MATCH(2017,event_lookup!$A$2:$A$9,0),MATCH(RIGHT(ML_2017!AF20,3),event_lookup!$F$1:$Y$1,0))</f>
        <v>1</v>
      </c>
      <c r="AO20" s="18" t="s">
        <v>120</v>
      </c>
      <c r="AP20" s="56" t="s">
        <v>181</v>
      </c>
      <c r="AQ20" s="88">
        <v>9.1782407407407394E-5</v>
      </c>
      <c r="AS20" s="88">
        <v>9.1782407407407394E-5</v>
      </c>
      <c r="AT20" s="350">
        <f>INDEX(event_lookup!$F$2:$Y$9,MATCH(2017,event_lookup!$A$2:$A$9,0),MATCH(RIGHT(ML_2017!AO20,3),event_lookup!$F$1:$Y$1,0))</f>
        <v>2</v>
      </c>
      <c r="AU20" s="18" t="s">
        <v>107</v>
      </c>
      <c r="AV20" s="56" t="s">
        <v>177</v>
      </c>
      <c r="AW20" s="88">
        <v>1.1412037037037037E-4</v>
      </c>
      <c r="AY20" s="88">
        <v>1.1412037037037037E-4</v>
      </c>
      <c r="AZ20" s="350">
        <f>INDEX(event_lookup!$F$2:$Y$9,MATCH(2017,event_lookup!$A$2:$A$9,0),MATCH(RIGHT(ML_2017!AU20,3),event_lookup!$F$1:$Y$1,0))</f>
        <v>6</v>
      </c>
      <c r="BA20" s="18" t="s">
        <v>148</v>
      </c>
      <c r="BB20" s="56" t="s">
        <v>178</v>
      </c>
      <c r="BC20" s="88">
        <v>1.3854166666666667E-4</v>
      </c>
      <c r="BE20" s="88">
        <v>1.3854166666666667E-4</v>
      </c>
      <c r="BF20" s="350">
        <f>INDEX(event_lookup!$F$2:$Y$9,MATCH(2017,event_lookup!$A$2:$A$9,0),MATCH(RIGHT(ML_2017!BA20,3),event_lookup!$F$1:$Y$1,0))</f>
        <v>3</v>
      </c>
      <c r="BG20" s="18" t="s">
        <v>154</v>
      </c>
      <c r="BH20" s="56" t="s">
        <v>177</v>
      </c>
      <c r="BI20" s="56" t="s">
        <v>406</v>
      </c>
      <c r="BJ20" s="56">
        <v>107.4</v>
      </c>
      <c r="BM20" s="56">
        <f t="shared" si="5"/>
        <v>53.7</v>
      </c>
      <c r="BN20" s="350">
        <f>INDEX(event_lookup!$F$2:$Y$9,MATCH(2017,event_lookup!$A$2:$A$9,0),MATCH(RIGHT(ML_2017!BG20,3),event_lookup!$F$1:$Y$1,0))</f>
        <v>0</v>
      </c>
      <c r="BO20" s="18" t="s">
        <v>107</v>
      </c>
      <c r="BP20" s="205" t="s">
        <v>369</v>
      </c>
      <c r="BQ20" s="62">
        <v>36.5</v>
      </c>
      <c r="BR20" s="350">
        <f>INDEX(event_lookup!$F$2:$Y$9,MATCH(2017,event_lookup!$A$2:$A$9,0),MATCH(RIGHT(ML_2017!BO20,3),event_lookup!$F$1:$Y$1,0))</f>
        <v>6</v>
      </c>
      <c r="BS20" s="18" t="s">
        <v>120</v>
      </c>
      <c r="BT20" s="88">
        <v>5.2430555555555553E-4</v>
      </c>
      <c r="BU20" s="350">
        <f>INDEX(event_lookup!$F$2:$Y$9,MATCH(2017,event_lookup!$A$2:$A$9,0),MATCH(RIGHT(ML_2017!BS20,3),event_lookup!$F$1:$Y$1,0))</f>
        <v>2</v>
      </c>
      <c r="BV20" s="18" t="s">
        <v>32</v>
      </c>
      <c r="BW20" s="56">
        <v>38.5</v>
      </c>
      <c r="BX20" s="350">
        <f>INDEX(event_lookup!$F$2:$Y$9,MATCH(2017,event_lookup!$A$2:$A$9,0),MATCH(RIGHT(ML_2017!BV20,3),event_lookup!$F$1:$Y$1,0))</f>
        <v>25</v>
      </c>
      <c r="BY20" s="18" t="s">
        <v>34</v>
      </c>
      <c r="BZ20" s="56" t="s">
        <v>203</v>
      </c>
      <c r="CA20" s="88">
        <v>1.5844907407407406E-4</v>
      </c>
      <c r="CB20" s="88">
        <v>1.5520833333333334E-4</v>
      </c>
      <c r="CC20" s="88">
        <v>1.5520833333333334E-4</v>
      </c>
      <c r="CD20" s="350">
        <f>INDEX(event_lookup!$F$2:$Y$9,MATCH(2017,event_lookup!$A$2:$A$9,0),MATCH(RIGHT(ML_2017!BY20,3),event_lookup!$F$1:$Y$1,0))</f>
        <v>15</v>
      </c>
      <c r="CE20" s="18" t="s">
        <v>154</v>
      </c>
      <c r="CF20" s="62" t="s">
        <v>178</v>
      </c>
      <c r="CG20" s="57" t="s">
        <v>384</v>
      </c>
      <c r="CH20" s="57" t="s">
        <v>384</v>
      </c>
      <c r="CI20" s="350">
        <f>INDEX(event_lookup!$F$2:$Y$9,MATCH(2017,event_lookup!$A$2:$A$9,0),MATCH(RIGHT(ML_2017!CE20,3),event_lookup!$F$1:$Y$1,0))</f>
        <v>0</v>
      </c>
    </row>
    <row r="21" spans="1:87">
      <c r="A21" s="15" t="s">
        <v>67</v>
      </c>
      <c r="B21" s="336">
        <v>1</v>
      </c>
      <c r="D21">
        <f t="shared" si="0"/>
        <v>17</v>
      </c>
      <c r="E21" s="100">
        <f t="shared" ref="E21:E69" si="6">COUNTIF($X21:$EE21, "#1")</f>
        <v>0</v>
      </c>
      <c r="F21" s="100">
        <f t="shared" ref="F21:F69" si="7">COUNTIF($X21:$EE21, "#2")</f>
        <v>0</v>
      </c>
      <c r="G21" s="100">
        <f t="shared" ref="G21:G69" si="8">COUNTIF($X21:$EE21, "#3")</f>
        <v>1</v>
      </c>
      <c r="H21" s="100">
        <f>SUM(COUNTIFS($X21:$EE21, {"#14","#15","#16"}))</f>
        <v>1</v>
      </c>
      <c r="J21">
        <f t="shared" si="4"/>
        <v>5.25</v>
      </c>
      <c r="L21" s="88">
        <v>2.210648148148148E-5</v>
      </c>
      <c r="M21" s="350">
        <f>IF(L21&lt;&gt;"",M$20,0)</f>
        <v>2</v>
      </c>
      <c r="N21" s="18" t="s">
        <v>130</v>
      </c>
      <c r="O21" s="88">
        <v>3.1585648148148147E-4</v>
      </c>
      <c r="P21" s="350">
        <f>IF(O21&lt;&gt;"",P$20,0)</f>
        <v>1</v>
      </c>
      <c r="R21" s="56">
        <v>73.3</v>
      </c>
      <c r="S21" s="350">
        <f>IF(R21&lt;&gt;"",S$20,0)</f>
        <v>15</v>
      </c>
      <c r="V21" s="350">
        <f>IF(U21&lt;&gt;"",V$20,0)</f>
        <v>0</v>
      </c>
      <c r="AB21" s="350">
        <f>IF(AA21&lt;&gt;"",AB$20,0)</f>
        <v>0</v>
      </c>
      <c r="AE21" s="350">
        <f>IF(AD21&lt;&gt;"",AE$20,0)</f>
        <v>0</v>
      </c>
      <c r="AF21" s="18" t="s">
        <v>386</v>
      </c>
      <c r="AH21" s="186" t="s">
        <v>298</v>
      </c>
      <c r="AI21" s="186" t="s">
        <v>471</v>
      </c>
      <c r="AJ21" s="186" t="s">
        <v>237</v>
      </c>
      <c r="AK21" s="186" t="s">
        <v>235</v>
      </c>
      <c r="AL21" s="56">
        <v>1</v>
      </c>
      <c r="AM21" s="186" t="s">
        <v>531</v>
      </c>
      <c r="AN21" s="350">
        <f>IF(AM21&lt;&gt;"",AN$20,0)</f>
        <v>1</v>
      </c>
      <c r="AO21" s="18" t="s">
        <v>120</v>
      </c>
      <c r="AP21" s="56" t="s">
        <v>181</v>
      </c>
      <c r="AQ21" s="88">
        <v>9.1782407407407394E-5</v>
      </c>
      <c r="AS21" s="88">
        <v>9.1782407407407394E-5</v>
      </c>
      <c r="AT21" s="350">
        <f>IF(AS21&lt;&gt;"",AT$20,0)</f>
        <v>2</v>
      </c>
      <c r="AZ21" s="350">
        <f>IF(AY21&lt;&gt;"",AZ$20,0)</f>
        <v>0</v>
      </c>
      <c r="BB21" s="88"/>
      <c r="BC21" s="88">
        <v>3.020833333333333E-5</v>
      </c>
      <c r="BE21" s="88">
        <v>3.020833333333333E-5</v>
      </c>
      <c r="BF21" s="350">
        <f>IF(BE21&lt;&gt;"",BF$20,0)</f>
        <v>3</v>
      </c>
      <c r="BI21" s="56" t="s">
        <v>406</v>
      </c>
      <c r="BJ21" s="56">
        <v>107.4</v>
      </c>
      <c r="BM21" s="56">
        <f t="shared" si="5"/>
        <v>53.7</v>
      </c>
      <c r="BN21" s="350">
        <f>IF(BM21&lt;&gt;"",BN$20,0)</f>
        <v>0</v>
      </c>
      <c r="BR21" s="350">
        <f>IF(BQ21&lt;&gt;"",BR$20,0)</f>
        <v>0</v>
      </c>
      <c r="BT21" s="88">
        <v>1.7372685185185186E-4</v>
      </c>
      <c r="BU21" s="350">
        <f>IF(BT21&lt;&gt;"",BU$20,0)</f>
        <v>2</v>
      </c>
      <c r="BV21" s="18" t="s">
        <v>387</v>
      </c>
      <c r="BW21" s="56">
        <v>9.5</v>
      </c>
      <c r="BX21" s="350">
        <f>IF(BW21&lt;&gt;"",BX$20,0)</f>
        <v>25</v>
      </c>
      <c r="BY21" s="18" t="s">
        <v>34</v>
      </c>
      <c r="BZ21" s="56" t="s">
        <v>203</v>
      </c>
      <c r="CA21" s="88">
        <v>1.5844907407407406E-4</v>
      </c>
      <c r="CB21" s="88">
        <v>1.5520833333333334E-4</v>
      </c>
      <c r="CC21" s="88">
        <v>1.5520833333333334E-4</v>
      </c>
      <c r="CD21" s="350">
        <f>IF(CC21&lt;&gt;"",CD$20,0)</f>
        <v>15</v>
      </c>
      <c r="CH21" s="57"/>
      <c r="CI21" s="350">
        <f>IF(CH21&lt;&gt;"",CI$20,0)</f>
        <v>0</v>
      </c>
    </row>
    <row r="22" spans="1:87">
      <c r="A22" s="15" t="s">
        <v>68</v>
      </c>
      <c r="B22" s="336">
        <v>2</v>
      </c>
      <c r="D22">
        <f t="shared" si="0"/>
        <v>7</v>
      </c>
      <c r="E22" s="100">
        <f t="shared" si="6"/>
        <v>0</v>
      </c>
      <c r="F22" s="100">
        <f t="shared" si="7"/>
        <v>0</v>
      </c>
      <c r="G22" s="100">
        <f t="shared" si="8"/>
        <v>0</v>
      </c>
      <c r="H22" s="100">
        <f>SUM(COUNTIFS($X22:$EE22, {"#14","#15","#16"}))</f>
        <v>1</v>
      </c>
      <c r="J22">
        <f t="shared" si="4"/>
        <v>4.25</v>
      </c>
      <c r="L22" s="88">
        <v>3.2638888888888888E-5</v>
      </c>
      <c r="M22" s="350">
        <f>IF(L22&lt;&gt;"",M$20,0)</f>
        <v>2</v>
      </c>
      <c r="P22" s="350">
        <f>IF(O22&lt;&gt;"",P$20,0)</f>
        <v>0</v>
      </c>
      <c r="R22" s="56">
        <v>73.3</v>
      </c>
      <c r="S22" s="350">
        <f>IF(R22&lt;&gt;"",S$20,0)</f>
        <v>15</v>
      </c>
      <c r="V22" s="350">
        <f>IF(U22&lt;&gt;"",V$20,0)</f>
        <v>0</v>
      </c>
      <c r="X22" s="18" t="s">
        <v>149</v>
      </c>
      <c r="Y22" s="56" t="s">
        <v>177</v>
      </c>
      <c r="Z22" s="55">
        <v>7.0219907407407416E-4</v>
      </c>
      <c r="AA22" s="55">
        <v>7.0219907407407416E-4</v>
      </c>
      <c r="AB22" s="350">
        <f>IF(AA22&lt;&gt;"",AB$20,0)</f>
        <v>1</v>
      </c>
      <c r="AE22" s="350">
        <f>IF(AD22&lt;&gt;"",AE$20,0)</f>
        <v>0</v>
      </c>
      <c r="AF22" s="18" t="s">
        <v>386</v>
      </c>
      <c r="AH22" s="186" t="s">
        <v>298</v>
      </c>
      <c r="AI22" s="186" t="s">
        <v>471</v>
      </c>
      <c r="AJ22" s="186" t="s">
        <v>237</v>
      </c>
      <c r="AK22" s="186" t="s">
        <v>235</v>
      </c>
      <c r="AL22" s="56">
        <v>1</v>
      </c>
      <c r="AM22" s="186" t="s">
        <v>531</v>
      </c>
      <c r="AN22" s="350">
        <f>IF(AM22&lt;&gt;"",AN$20,0)</f>
        <v>1</v>
      </c>
      <c r="AT22" s="350">
        <f>IF(AS22&lt;&gt;"",AT$20,0)</f>
        <v>0</v>
      </c>
      <c r="AZ22" s="350">
        <f>IF(AY22&lt;&gt;"",AZ$20,0)</f>
        <v>0</v>
      </c>
      <c r="BC22" s="88">
        <v>3.2986111111111108E-5</v>
      </c>
      <c r="BE22" s="88">
        <v>3.2986111111111108E-5</v>
      </c>
      <c r="BF22" s="350">
        <f>IF(BE22&lt;&gt;"",BF$20,0)</f>
        <v>3</v>
      </c>
      <c r="BI22" s="56" t="s">
        <v>406</v>
      </c>
      <c r="BJ22" s="56">
        <v>107.4</v>
      </c>
      <c r="BM22" s="56">
        <f t="shared" si="5"/>
        <v>53.7</v>
      </c>
      <c r="BN22" s="350">
        <f>IF(BM22&lt;&gt;"",BN$20,0)</f>
        <v>0</v>
      </c>
      <c r="BO22" s="18" t="s">
        <v>107</v>
      </c>
      <c r="BP22" s="205" t="s">
        <v>369</v>
      </c>
      <c r="BQ22" s="62">
        <v>36.5</v>
      </c>
      <c r="BR22" s="350">
        <f>IF(BQ22&lt;&gt;"",BR$20,0)</f>
        <v>6</v>
      </c>
      <c r="BT22" s="88">
        <v>1.6874999999999998E-4</v>
      </c>
      <c r="BU22" s="350">
        <f>IF(BT22&lt;&gt;"",BU$20,0)</f>
        <v>2</v>
      </c>
      <c r="BV22" s="18" t="s">
        <v>387</v>
      </c>
      <c r="BW22" s="56">
        <v>9.5</v>
      </c>
      <c r="BX22" s="350">
        <f>IF(BW22&lt;&gt;"",BX$20,0)</f>
        <v>25</v>
      </c>
      <c r="CD22" s="350">
        <f>IF(CC22&lt;&gt;"",CD$20,0)</f>
        <v>0</v>
      </c>
      <c r="CH22" s="57"/>
      <c r="CI22" s="350">
        <f>IF(CH22&lt;&gt;"",CI$20,0)</f>
        <v>0</v>
      </c>
    </row>
    <row r="23" spans="1:87">
      <c r="A23" s="15" t="s">
        <v>66</v>
      </c>
      <c r="B23" s="336">
        <v>3</v>
      </c>
      <c r="D23">
        <f t="shared" si="0"/>
        <v>11</v>
      </c>
      <c r="E23" s="100">
        <f t="shared" si="6"/>
        <v>0</v>
      </c>
      <c r="F23" s="100">
        <f t="shared" si="7"/>
        <v>0</v>
      </c>
      <c r="G23" s="100">
        <f t="shared" si="8"/>
        <v>0</v>
      </c>
      <c r="H23" s="100">
        <f>SUM(COUNTIFS($X23:$EE23, {"#14","#15","#16"}))</f>
        <v>0</v>
      </c>
      <c r="J23">
        <f t="shared" si="4"/>
        <v>6.25</v>
      </c>
      <c r="L23" s="88">
        <v>4.0162037037037038E-5</v>
      </c>
      <c r="M23" s="350">
        <f>IF(L23&lt;&gt;"",M$20,0)</f>
        <v>2</v>
      </c>
      <c r="P23" s="350">
        <f>IF(O23&lt;&gt;"",P$20,0)</f>
        <v>0</v>
      </c>
      <c r="R23" s="56">
        <v>73.3</v>
      </c>
      <c r="S23" s="350">
        <f>IF(R23&lt;&gt;"",S$20,0)</f>
        <v>15</v>
      </c>
      <c r="T23" s="18" t="s">
        <v>104</v>
      </c>
      <c r="U23" s="297">
        <v>5.2627314814814822E-4</v>
      </c>
      <c r="V23" s="350">
        <f>IF(U23&lt;&gt;"",V$20,0)</f>
        <v>2</v>
      </c>
      <c r="AB23" s="350">
        <f>IF(AA23&lt;&gt;"",AB$20,0)</f>
        <v>0</v>
      </c>
      <c r="AC23" s="18" t="s">
        <v>104</v>
      </c>
      <c r="AD23" s="56">
        <v>68.5</v>
      </c>
      <c r="AE23" s="350">
        <f>IF(AD23&lt;&gt;"",AE$20,0)</f>
        <v>5</v>
      </c>
      <c r="AF23" s="18" t="s">
        <v>386</v>
      </c>
      <c r="AH23" s="186" t="s">
        <v>298</v>
      </c>
      <c r="AI23" s="186" t="s">
        <v>471</v>
      </c>
      <c r="AJ23" s="186" t="s">
        <v>237</v>
      </c>
      <c r="AK23" s="186" t="s">
        <v>235</v>
      </c>
      <c r="AL23" s="56">
        <v>1</v>
      </c>
      <c r="AM23" s="186" t="s">
        <v>531</v>
      </c>
      <c r="AN23" s="350">
        <f>IF(AM23&lt;&gt;"",AN$20,0)</f>
        <v>1</v>
      </c>
      <c r="AT23" s="350">
        <f>IF(AS23&lt;&gt;"",AT$20,0)</f>
        <v>0</v>
      </c>
      <c r="AU23" s="18" t="s">
        <v>107</v>
      </c>
      <c r="AV23" s="56" t="s">
        <v>177</v>
      </c>
      <c r="AW23" s="88">
        <v>1.1412037037037037E-4</v>
      </c>
      <c r="AY23" s="88">
        <v>1.1412037037037037E-4</v>
      </c>
      <c r="AZ23" s="350">
        <f>IF(AY23&lt;&gt;"",AZ$20,0)</f>
        <v>6</v>
      </c>
      <c r="BB23" s="88"/>
      <c r="BC23" s="88">
        <v>3.6921296296296297E-5</v>
      </c>
      <c r="BE23" s="88">
        <v>3.6921296296296297E-5</v>
      </c>
      <c r="BF23" s="350">
        <f>IF(BE23&lt;&gt;"",BF$20,0)</f>
        <v>3</v>
      </c>
      <c r="BI23" s="56" t="s">
        <v>406</v>
      </c>
      <c r="BJ23" s="56">
        <v>107.4</v>
      </c>
      <c r="BM23" s="56">
        <f t="shared" si="5"/>
        <v>53.7</v>
      </c>
      <c r="BN23" s="350">
        <f>IF(BM23&lt;&gt;"",BN$20,0)</f>
        <v>0</v>
      </c>
      <c r="BR23" s="350">
        <f>IF(BQ23&lt;&gt;"",BR$20,0)</f>
        <v>0</v>
      </c>
      <c r="BT23" s="88">
        <v>1.7673611111111113E-4</v>
      </c>
      <c r="BU23" s="350">
        <f>IF(BT23&lt;&gt;"",BU$20,0)</f>
        <v>2</v>
      </c>
      <c r="BV23" s="18" t="s">
        <v>387</v>
      </c>
      <c r="BW23" s="56">
        <v>10</v>
      </c>
      <c r="BX23" s="350">
        <f>IF(BW23&lt;&gt;"",BX$20,0)</f>
        <v>25</v>
      </c>
      <c r="CD23" s="350">
        <f>IF(CC23&lt;&gt;"",CD$20,0)</f>
        <v>0</v>
      </c>
      <c r="CH23" s="57"/>
      <c r="CI23" s="350">
        <f>IF(CH23&lt;&gt;"",CI$20,0)</f>
        <v>0</v>
      </c>
    </row>
    <row r="24" spans="1:87">
      <c r="A24" s="15" t="s">
        <v>69</v>
      </c>
      <c r="B24" s="336">
        <v>4</v>
      </c>
      <c r="D24">
        <f t="shared" si="0"/>
        <v>0</v>
      </c>
      <c r="E24" s="100">
        <f t="shared" si="6"/>
        <v>0</v>
      </c>
      <c r="F24" s="100">
        <f t="shared" si="7"/>
        <v>0</v>
      </c>
      <c r="G24" s="100">
        <f t="shared" si="8"/>
        <v>0</v>
      </c>
      <c r="H24" s="100">
        <f>SUM(COUNTIFS($X24:$EE24, {"#14","#15","#16"}))</f>
        <v>0</v>
      </c>
      <c r="J24">
        <f t="shared" si="4"/>
        <v>4.25</v>
      </c>
      <c r="L24" s="88">
        <v>3.3564814814814822E-5</v>
      </c>
      <c r="M24" s="350">
        <f>IF(L24&lt;&gt;"",M$20,0)</f>
        <v>2</v>
      </c>
      <c r="P24" s="350">
        <f>IF(O24&lt;&gt;"",P$20,0)</f>
        <v>0</v>
      </c>
      <c r="R24" s="56">
        <v>73.3</v>
      </c>
      <c r="S24" s="350">
        <f>IF(R24&lt;&gt;"",S$20,0)</f>
        <v>15</v>
      </c>
      <c r="V24" s="350">
        <f>IF(U24&lt;&gt;"",V$20,0)</f>
        <v>0</v>
      </c>
      <c r="AB24" s="350">
        <f>IF(AA24&lt;&gt;"",AB$20,0)</f>
        <v>0</v>
      </c>
      <c r="AE24" s="350">
        <f>IF(AD24&lt;&gt;"",AE$20,0)</f>
        <v>0</v>
      </c>
      <c r="AF24" s="18" t="s">
        <v>386</v>
      </c>
      <c r="AH24" s="186" t="s">
        <v>298</v>
      </c>
      <c r="AI24" s="186" t="s">
        <v>471</v>
      </c>
      <c r="AJ24" s="186" t="s">
        <v>237</v>
      </c>
      <c r="AK24" s="186" t="s">
        <v>235</v>
      </c>
      <c r="AL24" s="56">
        <v>1</v>
      </c>
      <c r="AM24" s="186" t="s">
        <v>531</v>
      </c>
      <c r="AN24" s="350">
        <f>IF(AM24&lt;&gt;"",AN$20,0)</f>
        <v>1</v>
      </c>
      <c r="AT24" s="350">
        <f>IF(AS24&lt;&gt;"",AT$20,0)</f>
        <v>0</v>
      </c>
      <c r="AZ24" s="350">
        <f>IF(AY24&lt;&gt;"",AZ$20,0)</f>
        <v>0</v>
      </c>
      <c r="BB24" s="88"/>
      <c r="BC24" s="88">
        <v>3.8425925925925937E-5</v>
      </c>
      <c r="BE24" s="88">
        <v>3.8425925925925937E-5</v>
      </c>
      <c r="BF24" s="350">
        <f>IF(BE24&lt;&gt;"",BF$20,0)</f>
        <v>3</v>
      </c>
      <c r="BI24" s="56" t="s">
        <v>406</v>
      </c>
      <c r="BJ24" s="56">
        <v>107.4</v>
      </c>
      <c r="BM24" s="56">
        <f t="shared" si="5"/>
        <v>53.7</v>
      </c>
      <c r="BN24" s="350">
        <f>IF(BM24&lt;&gt;"",BN$20,0)</f>
        <v>0</v>
      </c>
      <c r="BR24" s="350">
        <f>IF(BQ24&lt;&gt;"",BR$20,0)</f>
        <v>0</v>
      </c>
      <c r="BT24" s="88">
        <v>1.7025462962962966E-4</v>
      </c>
      <c r="BU24" s="350">
        <f>IF(BT24&lt;&gt;"",BU$20,0)</f>
        <v>2</v>
      </c>
      <c r="BV24" s="18" t="s">
        <v>387</v>
      </c>
      <c r="BW24" s="56">
        <v>9.5</v>
      </c>
      <c r="BX24" s="350">
        <f>IF(BW24&lt;&gt;"",BX$20,0)</f>
        <v>25</v>
      </c>
      <c r="CD24" s="350">
        <f>IF(CC24&lt;&gt;"",CD$20,0)</f>
        <v>0</v>
      </c>
      <c r="CH24" s="57"/>
      <c r="CI24" s="350">
        <f>IF(CH24&lt;&gt;"",CI$20,0)</f>
        <v>0</v>
      </c>
    </row>
    <row r="25" spans="1:87">
      <c r="A25" s="37" t="s">
        <v>112</v>
      </c>
      <c r="B25" s="338"/>
      <c r="C25" s="19" t="s">
        <v>107</v>
      </c>
      <c r="D25" s="226">
        <f>SUM(AB25,AE25,AT25,AZ25,BR25,CD25,CI25,AN25,BF25,BN25,BX25,BU25)</f>
        <v>101</v>
      </c>
      <c r="E25" s="100">
        <f t="shared" si="6"/>
        <v>0</v>
      </c>
      <c r="F25" s="100">
        <f t="shared" si="7"/>
        <v>1</v>
      </c>
      <c r="G25" s="100">
        <f t="shared" si="8"/>
        <v>1</v>
      </c>
      <c r="H25" s="100">
        <f>SUM(COUNTIFS($X25:$EE25, {"#14","#15","#16"}))</f>
        <v>1</v>
      </c>
      <c r="J25">
        <f>SUM(M25,P25,S25,V25)</f>
        <v>17</v>
      </c>
      <c r="K25" s="18" t="s">
        <v>148</v>
      </c>
      <c r="L25" s="88">
        <v>1.3402777777777778E-4</v>
      </c>
      <c r="M25" s="350">
        <f>INDEX(event_lookup!$F$2:$Y$9,MATCH(2017.1,event_lookup!$A$2:$A$9,0),MATCH(RIGHT(ML_2017!K25,3),event_lookup!$F$1:$Y$1,0))</f>
        <v>0</v>
      </c>
      <c r="N25" s="18" t="s">
        <v>105</v>
      </c>
      <c r="O25" s="88">
        <v>3.0879629629629627E-4</v>
      </c>
      <c r="P25" s="350">
        <f>INDEX(event_lookup!$F$2:$Y$9,MATCH(2017.1,event_lookup!$A$2:$A$9,0),MATCH(RIGHT(ML_2017!N25,3),event_lookup!$F$1:$Y$1,0))</f>
        <v>4</v>
      </c>
      <c r="Q25" s="18" t="s">
        <v>101</v>
      </c>
      <c r="R25" s="56">
        <v>64.599999999999994</v>
      </c>
      <c r="S25" s="350">
        <f>INDEX(event_lookup!$F$2:$Y$9,MATCH(2017.1,event_lookup!$A$2:$A$9,0),MATCH(RIGHT(ML_2017!Q25,3),event_lookup!$F$1:$Y$1,0))</f>
        <v>8</v>
      </c>
      <c r="T25" s="18" t="s">
        <v>135</v>
      </c>
      <c r="U25" s="297">
        <v>6.0983796296296296E-4</v>
      </c>
      <c r="V25" s="350">
        <f>INDEX(event_lookup!$F$2:$Y$9,MATCH(2017.1,event_lookup!$A$2:$A$9,0),MATCH(RIGHT(ML_2017!T25,3),event_lookup!$F$1:$Y$1,0))</f>
        <v>5</v>
      </c>
      <c r="X25" s="18" t="s">
        <v>104</v>
      </c>
      <c r="Y25" s="56" t="s">
        <v>177</v>
      </c>
      <c r="Z25" s="55">
        <v>7.8483796296296298E-4</v>
      </c>
      <c r="AA25" s="55">
        <v>7.8483796296296298E-4</v>
      </c>
      <c r="AB25" s="350">
        <f>INDEX(event_lookup!$F$2:$Y$9,MATCH(2017,event_lookup!$A$2:$A$9,0),MATCH(RIGHT(ML_2017!X25,3),event_lookup!$F$1:$Y$1,0))</f>
        <v>5</v>
      </c>
      <c r="AC25" s="18" t="s">
        <v>105</v>
      </c>
      <c r="AD25" s="56">
        <v>68.8</v>
      </c>
      <c r="AE25" s="350">
        <f>INDEX(event_lookup!$F$2:$Y$9,MATCH(2017,event_lookup!$A$2:$A$9,0),MATCH(RIGHT(ML_2017!AC25,3),event_lookup!$F$1:$Y$1,0))</f>
        <v>7</v>
      </c>
      <c r="AF25" s="18" t="s">
        <v>33</v>
      </c>
      <c r="AG25" s="56" t="s">
        <v>501</v>
      </c>
      <c r="AH25" s="186" t="s">
        <v>235</v>
      </c>
      <c r="AI25" s="186" t="s">
        <v>236</v>
      </c>
      <c r="AJ25" s="186" t="s">
        <v>236</v>
      </c>
      <c r="AK25" s="186" t="s">
        <v>295</v>
      </c>
      <c r="AL25" s="56">
        <v>9</v>
      </c>
      <c r="AM25" s="186" t="s">
        <v>493</v>
      </c>
      <c r="AN25" s="350">
        <f>INDEX(event_lookup!$F$2:$Y$9,MATCH(2017,event_lookup!$A$2:$A$9,0),MATCH(RIGHT(ML_2017!AF25,3),event_lookup!$F$1:$Y$1,0))</f>
        <v>20</v>
      </c>
      <c r="AO25" s="18" t="s">
        <v>101</v>
      </c>
      <c r="AP25" s="56" t="s">
        <v>194</v>
      </c>
      <c r="AQ25" s="88">
        <v>7.5694444444444447E-5</v>
      </c>
      <c r="AR25" s="88">
        <v>7.7662037037037028E-5</v>
      </c>
      <c r="AS25" s="88">
        <v>7.7662037037037028E-5</v>
      </c>
      <c r="AT25" s="350">
        <f>INDEX(event_lookup!$F$2:$Y$9,MATCH(2017,event_lookup!$A$2:$A$9,0),MATCH(RIGHT(ML_2017!AO25,3),event_lookup!$F$1:$Y$1,0))</f>
        <v>11</v>
      </c>
      <c r="AU25" s="18" t="s">
        <v>37</v>
      </c>
      <c r="AV25" s="56" t="s">
        <v>185</v>
      </c>
      <c r="AW25" s="88">
        <v>1.0706018518518519E-4</v>
      </c>
      <c r="AX25" s="88">
        <v>1.0104166666666669E-4</v>
      </c>
      <c r="AY25" s="88">
        <v>1.1064814814814817E-4</v>
      </c>
      <c r="AZ25" s="350">
        <f>INDEX(event_lookup!$F$2:$Y$9,MATCH(2017,event_lookup!$A$2:$A$9,0),MATCH(RIGHT(ML_2017!AU25,3),event_lookup!$F$1:$Y$1,0))</f>
        <v>12</v>
      </c>
      <c r="BA25" s="18" t="s">
        <v>34</v>
      </c>
      <c r="BB25" s="56" t="s">
        <v>189</v>
      </c>
      <c r="BC25" s="88">
        <v>1.3078703703703706E-4</v>
      </c>
      <c r="BD25" s="88">
        <v>1.3680555555555557E-4</v>
      </c>
      <c r="BE25" s="89">
        <v>1.3784722222222223E-4</v>
      </c>
      <c r="BF25" s="350">
        <f>INDEX(event_lookup!$F$2:$Y$9,MATCH(2017,event_lookup!$A$2:$A$9,0),MATCH(RIGHT(ML_2017!BA25,3),event_lookup!$F$1:$Y$1,0))</f>
        <v>15</v>
      </c>
      <c r="BG25" s="18" t="s">
        <v>102</v>
      </c>
      <c r="BH25" s="56" t="s">
        <v>186</v>
      </c>
      <c r="BI25" s="56" t="s">
        <v>407</v>
      </c>
      <c r="BJ25" s="56">
        <v>128</v>
      </c>
      <c r="BK25" s="56" t="s">
        <v>400</v>
      </c>
      <c r="BM25" s="56">
        <v>73.900000000000006</v>
      </c>
      <c r="BN25" s="350">
        <f>INDEX(event_lookup!$F$2:$Y$9,MATCH(2017,event_lookup!$A$2:$A$9,0),MATCH(RIGHT(ML_2017!BG25,3),event_lookup!$F$1:$Y$1,0))</f>
        <v>10</v>
      </c>
      <c r="BO25" s="18" t="s">
        <v>148</v>
      </c>
      <c r="BP25" s="205" t="s">
        <v>372</v>
      </c>
      <c r="BQ25" s="62">
        <v>36</v>
      </c>
      <c r="BR25" s="350">
        <f>INDEX(event_lookup!$F$2:$Y$9,MATCH(2017,event_lookup!$A$2:$A$9,0),MATCH(RIGHT(ML_2017!BO25,3),event_lookup!$F$1:$Y$1,0))</f>
        <v>3</v>
      </c>
      <c r="BS25" s="18" t="s">
        <v>135</v>
      </c>
      <c r="BT25" s="88">
        <v>5.0185185185185185E-4</v>
      </c>
      <c r="BU25" s="350">
        <f>INDEX(event_lookup!$F$2:$Y$9,MATCH(2017,event_lookup!$A$2:$A$9,0),MATCH(RIGHT(ML_2017!BS25,3),event_lookup!$F$1:$Y$1,0))</f>
        <v>8</v>
      </c>
      <c r="BV25" s="18" t="s">
        <v>120</v>
      </c>
      <c r="BW25" s="56">
        <v>31</v>
      </c>
      <c r="BX25" s="350">
        <f>INDEX(event_lookup!$F$2:$Y$9,MATCH(2017,event_lookup!$A$2:$A$9,0),MATCH(RIGHT(ML_2017!BV25,3),event_lookup!$F$1:$Y$1,0))</f>
        <v>2</v>
      </c>
      <c r="BY25" s="18" t="s">
        <v>104</v>
      </c>
      <c r="BZ25" s="56" t="s">
        <v>182</v>
      </c>
      <c r="CA25" s="88">
        <v>1.6192129629629629E-4</v>
      </c>
      <c r="CC25" s="88">
        <v>1.6192129629629629E-4</v>
      </c>
      <c r="CD25" s="350">
        <f>INDEX(event_lookup!$F$2:$Y$9,MATCH(2017,event_lookup!$A$2:$A$9,0),MATCH(RIGHT(ML_2017!BY25,3),event_lookup!$F$1:$Y$1,0))</f>
        <v>5</v>
      </c>
      <c r="CE25" s="18" t="s">
        <v>148</v>
      </c>
      <c r="CF25" s="62" t="s">
        <v>177</v>
      </c>
      <c r="CG25" s="57">
        <v>1.0245370370370371E-3</v>
      </c>
      <c r="CH25" s="57">
        <v>1.0245370370370371E-3</v>
      </c>
      <c r="CI25" s="350">
        <f>INDEX(event_lookup!$F$2:$Y$9,MATCH(2017,event_lookup!$A$2:$A$9,0),MATCH(RIGHT(ML_2017!CE25,3),event_lookup!$F$1:$Y$1,0))</f>
        <v>3</v>
      </c>
    </row>
    <row r="26" spans="1:87">
      <c r="A26" s="15" t="s">
        <v>131</v>
      </c>
      <c r="B26" s="336">
        <v>1</v>
      </c>
      <c r="D26">
        <f t="shared" si="0"/>
        <v>12</v>
      </c>
      <c r="E26" s="100">
        <f t="shared" si="6"/>
        <v>0</v>
      </c>
      <c r="F26" s="100">
        <f t="shared" si="7"/>
        <v>0</v>
      </c>
      <c r="G26" s="100">
        <f t="shared" si="8"/>
        <v>0</v>
      </c>
      <c r="H26" s="100">
        <f>SUM(COUNTIFS($X26:$EE26, {"#14","#15","#16"}))</f>
        <v>0</v>
      </c>
      <c r="J26">
        <f t="shared" si="4"/>
        <v>2</v>
      </c>
      <c r="L26" s="88">
        <v>2.152777777777778E-5</v>
      </c>
      <c r="M26" s="350">
        <f>IF(L26&lt;&gt;"",M$25,0)</f>
        <v>0</v>
      </c>
      <c r="P26" s="350">
        <f>IF(O26&lt;&gt;"",P$25,0)</f>
        <v>0</v>
      </c>
      <c r="R26" s="56">
        <v>64.599999999999994</v>
      </c>
      <c r="S26" s="350">
        <f>IF(R26&lt;&gt;"",S$25,0)</f>
        <v>8</v>
      </c>
      <c r="V26" s="350">
        <f>IF(U26&lt;&gt;"",V$25,0)</f>
        <v>0</v>
      </c>
      <c r="AB26" s="350">
        <f>IF(AA26&lt;&gt;"",AB$25,0)</f>
        <v>0</v>
      </c>
      <c r="AE26" s="350">
        <f>IF(AD26&lt;&gt;"",AE$25,0)</f>
        <v>0</v>
      </c>
      <c r="AF26" s="18" t="s">
        <v>386</v>
      </c>
      <c r="AH26" s="186" t="s">
        <v>235</v>
      </c>
      <c r="AI26" s="186" t="s">
        <v>236</v>
      </c>
      <c r="AJ26" s="186" t="s">
        <v>236</v>
      </c>
      <c r="AK26" s="186" t="s">
        <v>295</v>
      </c>
      <c r="AL26" s="56">
        <v>9</v>
      </c>
      <c r="AM26" s="186" t="s">
        <v>493</v>
      </c>
      <c r="AN26" s="350">
        <f>IF(AM26&lt;&gt;"",AN$25,0)</f>
        <v>20</v>
      </c>
      <c r="AT26" s="350">
        <f>IF(AS26&lt;&gt;"",AT$25,0)</f>
        <v>0</v>
      </c>
      <c r="AU26" s="18" t="s">
        <v>37</v>
      </c>
      <c r="AV26" s="56" t="s">
        <v>185</v>
      </c>
      <c r="AW26" s="88">
        <v>1.0706018518518519E-4</v>
      </c>
      <c r="AX26" s="88">
        <v>1.0104166666666669E-4</v>
      </c>
      <c r="AY26" s="88">
        <v>1.1064814814814817E-4</v>
      </c>
      <c r="AZ26" s="350">
        <f>IF(AY26&lt;&gt;"",AZ$25,0)</f>
        <v>12</v>
      </c>
      <c r="BB26" s="88"/>
      <c r="BC26" s="88">
        <v>2.8703703703703703E-5</v>
      </c>
      <c r="BD26" s="88">
        <v>3.2291666666666668E-5</v>
      </c>
      <c r="BE26" s="89">
        <v>3.2523148148148148E-5</v>
      </c>
      <c r="BF26" s="350">
        <f>IF(BE26&lt;&gt;"",BF$25,0)</f>
        <v>15</v>
      </c>
      <c r="BI26" s="56" t="s">
        <v>407</v>
      </c>
      <c r="BJ26" s="56">
        <v>128</v>
      </c>
      <c r="BK26" s="56" t="s">
        <v>400</v>
      </c>
      <c r="BM26" s="56">
        <v>73.900000000000006</v>
      </c>
      <c r="BN26" s="350">
        <f>IF(BM26&lt;&gt;"",BN$25,0)</f>
        <v>10</v>
      </c>
      <c r="BR26" s="350">
        <f>IF(BQ26&lt;&gt;"",BR$25,0)</f>
        <v>0</v>
      </c>
      <c r="BT26" s="88">
        <v>1.6979166666666664E-4</v>
      </c>
      <c r="BU26" s="350">
        <f>IF(BT26&lt;&gt;"",BU$25,0)</f>
        <v>8</v>
      </c>
      <c r="BV26" s="18" t="s">
        <v>387</v>
      </c>
      <c r="BW26" s="56">
        <v>6.5</v>
      </c>
      <c r="BX26" s="350">
        <f>IF(BW26&lt;&gt;"",BX$25,0)</f>
        <v>2</v>
      </c>
      <c r="CD26" s="350">
        <f>IF(CC26&lt;&gt;"",CD$25,0)</f>
        <v>0</v>
      </c>
      <c r="CH26" s="57"/>
      <c r="CI26" s="350">
        <f>IF(CH26&lt;&gt;"",CI$25,0)</f>
        <v>0</v>
      </c>
    </row>
    <row r="27" spans="1:87">
      <c r="A27" s="15" t="s">
        <v>134</v>
      </c>
      <c r="B27" s="336">
        <v>2</v>
      </c>
      <c r="D27">
        <f t="shared" si="0"/>
        <v>10</v>
      </c>
      <c r="E27" s="100">
        <f t="shared" si="6"/>
        <v>0</v>
      </c>
      <c r="F27" s="100">
        <f t="shared" si="7"/>
        <v>0</v>
      </c>
      <c r="G27" s="100">
        <f t="shared" si="8"/>
        <v>0</v>
      </c>
      <c r="H27" s="100">
        <f>SUM(COUNTIFS($X27:$EE27, {"#14","#15","#16"}))</f>
        <v>0</v>
      </c>
      <c r="J27">
        <f t="shared" si="4"/>
        <v>7</v>
      </c>
      <c r="L27" s="88">
        <v>3.2060185185185188E-5</v>
      </c>
      <c r="M27" s="350">
        <f>IF(L27&lt;&gt;"",M$25,0)</f>
        <v>0</v>
      </c>
      <c r="P27" s="350">
        <f>IF(O27&lt;&gt;"",P$25,0)</f>
        <v>0</v>
      </c>
      <c r="R27" s="56">
        <v>64.599999999999994</v>
      </c>
      <c r="S27" s="350">
        <f>IF(R27&lt;&gt;"",S$25,0)</f>
        <v>8</v>
      </c>
      <c r="T27" s="18" t="s">
        <v>135</v>
      </c>
      <c r="U27" s="297">
        <v>6.0983796296296296E-4</v>
      </c>
      <c r="V27" s="350">
        <f>IF(U27&lt;&gt;"",V$25,0)</f>
        <v>5</v>
      </c>
      <c r="X27" s="18" t="s">
        <v>104</v>
      </c>
      <c r="Y27" s="56" t="s">
        <v>177</v>
      </c>
      <c r="Z27" s="55">
        <v>7.8483796296296298E-4</v>
      </c>
      <c r="AA27" s="55">
        <v>7.8483796296296298E-4</v>
      </c>
      <c r="AB27" s="350">
        <f>IF(AA27&lt;&gt;"",AB$25,0)</f>
        <v>5</v>
      </c>
      <c r="AE27" s="350">
        <f>IF(AD27&lt;&gt;"",AE$25,0)</f>
        <v>0</v>
      </c>
      <c r="AF27" s="18" t="s">
        <v>386</v>
      </c>
      <c r="AH27" s="186" t="s">
        <v>235</v>
      </c>
      <c r="AI27" s="186" t="s">
        <v>236</v>
      </c>
      <c r="AJ27" s="186" t="s">
        <v>236</v>
      </c>
      <c r="AK27" s="186" t="s">
        <v>295</v>
      </c>
      <c r="AL27" s="56">
        <v>9</v>
      </c>
      <c r="AM27" s="186" t="s">
        <v>493</v>
      </c>
      <c r="AN27" s="350">
        <f>IF(AM27&lt;&gt;"",AN$25,0)</f>
        <v>20</v>
      </c>
      <c r="AT27" s="350">
        <f>IF(AS27&lt;&gt;"",AT$25,0)</f>
        <v>0</v>
      </c>
      <c r="AZ27" s="350">
        <f>IF(AY27&lt;&gt;"",AZ$25,0)</f>
        <v>0</v>
      </c>
      <c r="BB27" s="88"/>
      <c r="BC27" s="88">
        <v>3.1828703703703701E-5</v>
      </c>
      <c r="BD27" s="88">
        <v>3.1597222222222221E-5</v>
      </c>
      <c r="BE27" s="89">
        <v>3.3217592592592588E-5</v>
      </c>
      <c r="BF27" s="350">
        <f>IF(BE27&lt;&gt;"",BF$25,0)</f>
        <v>15</v>
      </c>
      <c r="BI27" s="56" t="s">
        <v>407</v>
      </c>
      <c r="BJ27" s="56">
        <v>128</v>
      </c>
      <c r="BK27" s="56" t="s">
        <v>400</v>
      </c>
      <c r="BM27" s="56">
        <v>73.900000000000006</v>
      </c>
      <c r="BN27" s="350">
        <f>IF(BM27&lt;&gt;"",BN$25,0)</f>
        <v>10</v>
      </c>
      <c r="BR27" s="350">
        <f>IF(BQ27&lt;&gt;"",BR$25,0)</f>
        <v>0</v>
      </c>
      <c r="BT27" s="88">
        <v>1.7372685185185186E-4</v>
      </c>
      <c r="BU27" s="350">
        <f>IF(BT27&lt;&gt;"",BU$25,0)</f>
        <v>8</v>
      </c>
      <c r="BV27" s="18" t="s">
        <v>387</v>
      </c>
      <c r="BW27" s="56">
        <v>7</v>
      </c>
      <c r="BX27" s="350">
        <f>IF(BW27&lt;&gt;"",BX$25,0)</f>
        <v>2</v>
      </c>
      <c r="BY27" s="18" t="s">
        <v>104</v>
      </c>
      <c r="BZ27" s="56" t="s">
        <v>182</v>
      </c>
      <c r="CA27" s="88">
        <v>1.6192129629629629E-4</v>
      </c>
      <c r="CC27" s="88">
        <v>1.6192129629629629E-4</v>
      </c>
      <c r="CD27" s="350">
        <f>IF(CC27&lt;&gt;"",CD$25,0)</f>
        <v>5</v>
      </c>
      <c r="CH27" s="57"/>
      <c r="CI27" s="350">
        <f>IF(CH27&lt;&gt;"",CI$25,0)</f>
        <v>0</v>
      </c>
    </row>
    <row r="28" spans="1:87">
      <c r="A28" s="15" t="s">
        <v>133</v>
      </c>
      <c r="B28" s="336">
        <v>3</v>
      </c>
      <c r="D28">
        <f t="shared" si="0"/>
        <v>10</v>
      </c>
      <c r="E28" s="100">
        <f t="shared" si="6"/>
        <v>0</v>
      </c>
      <c r="F28" s="100">
        <f t="shared" si="7"/>
        <v>0</v>
      </c>
      <c r="G28" s="100">
        <f t="shared" si="8"/>
        <v>0</v>
      </c>
      <c r="H28" s="100">
        <f>SUM(COUNTIFS($X28:$EE28, {"#14","#15","#16"}))</f>
        <v>0</v>
      </c>
      <c r="J28">
        <f t="shared" si="4"/>
        <v>6</v>
      </c>
      <c r="L28" s="88">
        <v>4.5717592592592594E-5</v>
      </c>
      <c r="M28" s="350">
        <f>IF(L28&lt;&gt;"",M$25,0)</f>
        <v>0</v>
      </c>
      <c r="N28" s="18" t="s">
        <v>105</v>
      </c>
      <c r="O28" s="88">
        <v>3.0879629629629627E-4</v>
      </c>
      <c r="P28" s="350">
        <f>IF(O28&lt;&gt;"",P$25,0)</f>
        <v>4</v>
      </c>
      <c r="R28" s="56">
        <v>64.599999999999994</v>
      </c>
      <c r="S28" s="350">
        <f>IF(R28&lt;&gt;"",S$25,0)</f>
        <v>8</v>
      </c>
      <c r="V28" s="350">
        <f>IF(U28&lt;&gt;"",V$25,0)</f>
        <v>0</v>
      </c>
      <c r="AB28" s="350">
        <f>IF(AA28&lt;&gt;"",AB$25,0)</f>
        <v>0</v>
      </c>
      <c r="AC28" s="18" t="s">
        <v>105</v>
      </c>
      <c r="AD28" s="56">
        <v>68.8</v>
      </c>
      <c r="AE28" s="350">
        <f>IF(AD28&lt;&gt;"",AE$25,0)</f>
        <v>7</v>
      </c>
      <c r="AF28" s="18" t="s">
        <v>386</v>
      </c>
      <c r="AH28" s="186" t="s">
        <v>235</v>
      </c>
      <c r="AI28" s="186" t="s">
        <v>236</v>
      </c>
      <c r="AJ28" s="186" t="s">
        <v>236</v>
      </c>
      <c r="AK28" s="186" t="s">
        <v>295</v>
      </c>
      <c r="AL28" s="56">
        <v>9</v>
      </c>
      <c r="AM28" s="186" t="s">
        <v>493</v>
      </c>
      <c r="AN28" s="350">
        <f>IF(AM28&lt;&gt;"",AN$25,0)</f>
        <v>20</v>
      </c>
      <c r="AT28" s="350">
        <f>IF(AS28&lt;&gt;"",AT$25,0)</f>
        <v>0</v>
      </c>
      <c r="AZ28" s="350">
        <f>IF(AY28&lt;&gt;"",AZ$25,0)</f>
        <v>0</v>
      </c>
      <c r="BB28" s="88"/>
      <c r="BC28" s="88">
        <v>3.6458333333333336E-5</v>
      </c>
      <c r="BD28" s="88">
        <v>3.5069444444444442E-5</v>
      </c>
      <c r="BE28" s="89">
        <v>3.4953703703703702E-5</v>
      </c>
      <c r="BF28" s="350">
        <f>IF(BE28&lt;&gt;"",BF$25,0)</f>
        <v>15</v>
      </c>
      <c r="BI28" s="56" t="s">
        <v>407</v>
      </c>
      <c r="BJ28" s="56">
        <v>128</v>
      </c>
      <c r="BK28" s="56" t="s">
        <v>400</v>
      </c>
      <c r="BM28" s="56">
        <v>73.900000000000006</v>
      </c>
      <c r="BN28" s="350">
        <f>IF(BM28&lt;&gt;"",BN$25,0)</f>
        <v>10</v>
      </c>
      <c r="BO28" s="18" t="s">
        <v>148</v>
      </c>
      <c r="BP28" s="205" t="s">
        <v>372</v>
      </c>
      <c r="BQ28" s="62">
        <v>36</v>
      </c>
      <c r="BR28" s="350">
        <f>IF(BQ28&lt;&gt;"",BR$25,0)</f>
        <v>3</v>
      </c>
      <c r="BT28" s="88">
        <v>1.8425925925925923E-4</v>
      </c>
      <c r="BU28" s="350">
        <f>IF(BT28&lt;&gt;"",BU$25,0)</f>
        <v>8</v>
      </c>
      <c r="BV28" s="18" t="s">
        <v>387</v>
      </c>
      <c r="BW28" s="56">
        <v>9.5</v>
      </c>
      <c r="BX28" s="350">
        <f>IF(BW28&lt;&gt;"",BX$25,0)</f>
        <v>2</v>
      </c>
      <c r="CD28" s="350">
        <f>IF(CC28&lt;&gt;"",CD$25,0)</f>
        <v>0</v>
      </c>
      <c r="CH28" s="57"/>
      <c r="CI28" s="350">
        <f>IF(CH28&lt;&gt;"",CI$25,0)</f>
        <v>0</v>
      </c>
    </row>
    <row r="29" spans="1:87">
      <c r="A29" s="15" t="s">
        <v>132</v>
      </c>
      <c r="B29" s="336">
        <v>4</v>
      </c>
      <c r="D29">
        <f t="shared" si="0"/>
        <v>14</v>
      </c>
      <c r="E29" s="100">
        <f t="shared" si="6"/>
        <v>0</v>
      </c>
      <c r="F29" s="100">
        <f t="shared" si="7"/>
        <v>0</v>
      </c>
      <c r="G29" s="100">
        <f t="shared" si="8"/>
        <v>0</v>
      </c>
      <c r="H29" s="100">
        <f>SUM(COUNTIFS($X29:$EE29, {"#14","#15","#16"}))</f>
        <v>0</v>
      </c>
      <c r="J29">
        <f t="shared" si="4"/>
        <v>2</v>
      </c>
      <c r="L29" s="88">
        <v>3.4722222222222222E-5</v>
      </c>
      <c r="M29" s="350">
        <f>IF(L29&lt;&gt;"",M$25,0)</f>
        <v>0</v>
      </c>
      <c r="P29" s="350">
        <f>IF(O29&lt;&gt;"",P$25,0)</f>
        <v>0</v>
      </c>
      <c r="R29" s="56">
        <v>64.599999999999994</v>
      </c>
      <c r="S29" s="350">
        <f>IF(R29&lt;&gt;"",S$25,0)</f>
        <v>8</v>
      </c>
      <c r="V29" s="350">
        <f>IF(U29&lt;&gt;"",V$25,0)</f>
        <v>0</v>
      </c>
      <c r="AB29" s="350">
        <f>IF(AA29&lt;&gt;"",AB$25,0)</f>
        <v>0</v>
      </c>
      <c r="AE29" s="350">
        <f>IF(AD29&lt;&gt;"",AE$25,0)</f>
        <v>0</v>
      </c>
      <c r="AF29" s="18" t="s">
        <v>386</v>
      </c>
      <c r="AH29" s="186" t="s">
        <v>235</v>
      </c>
      <c r="AI29" s="186" t="s">
        <v>236</v>
      </c>
      <c r="AJ29" s="186" t="s">
        <v>236</v>
      </c>
      <c r="AK29" s="186" t="s">
        <v>295</v>
      </c>
      <c r="AL29" s="56">
        <v>9</v>
      </c>
      <c r="AM29" s="186" t="s">
        <v>493</v>
      </c>
      <c r="AN29" s="350">
        <f>IF(AM29&lt;&gt;"",AN$25,0)</f>
        <v>20</v>
      </c>
      <c r="AO29" s="18" t="s">
        <v>101</v>
      </c>
      <c r="AP29" s="56" t="s">
        <v>194</v>
      </c>
      <c r="AQ29" s="88">
        <v>7.5694444444444447E-5</v>
      </c>
      <c r="AR29" s="88">
        <v>7.7662037037037028E-5</v>
      </c>
      <c r="AS29" s="88">
        <v>7.7662037037037028E-5</v>
      </c>
      <c r="AT29" s="350">
        <f>IF(AS29&lt;&gt;"",AT$25,0)</f>
        <v>11</v>
      </c>
      <c r="AZ29" s="350">
        <f>IF(AY29&lt;&gt;"",AZ$25,0)</f>
        <v>0</v>
      </c>
      <c r="BB29" s="88"/>
      <c r="BC29" s="88">
        <v>3.3796296296296309E-5</v>
      </c>
      <c r="BD29" s="88">
        <v>3.7847222222222237E-5</v>
      </c>
      <c r="BE29" s="89">
        <v>3.7152777777777797E-5</v>
      </c>
      <c r="BF29" s="350">
        <f>IF(BE29&lt;&gt;"",BF$25,0)</f>
        <v>15</v>
      </c>
      <c r="BI29" s="56" t="s">
        <v>407</v>
      </c>
      <c r="BJ29" s="56">
        <v>128</v>
      </c>
      <c r="BK29" s="56" t="s">
        <v>400</v>
      </c>
      <c r="BM29" s="56">
        <v>73.900000000000006</v>
      </c>
      <c r="BN29" s="350">
        <f>IF(BM29&lt;&gt;"",BN$25,0)</f>
        <v>10</v>
      </c>
      <c r="BR29" s="350">
        <f>IF(BQ29&lt;&gt;"",BR$25,0)</f>
        <v>0</v>
      </c>
      <c r="BT29" s="88">
        <v>1.5833333333333332E-4</v>
      </c>
      <c r="BU29" s="350">
        <f>IF(BT29&lt;&gt;"",BU$25,0)</f>
        <v>8</v>
      </c>
      <c r="BV29" s="18" t="s">
        <v>387</v>
      </c>
      <c r="BW29" s="56">
        <v>8</v>
      </c>
      <c r="BX29" s="350">
        <f>IF(BW29&lt;&gt;"",BX$25,0)</f>
        <v>2</v>
      </c>
      <c r="CD29" s="350">
        <f>IF(CC29&lt;&gt;"",CD$25,0)</f>
        <v>0</v>
      </c>
      <c r="CE29" s="18" t="s">
        <v>148</v>
      </c>
      <c r="CF29" s="62" t="s">
        <v>177</v>
      </c>
      <c r="CG29" s="57">
        <v>1.0245370370370371E-3</v>
      </c>
      <c r="CH29" s="57">
        <v>1.0245370370370371E-3</v>
      </c>
      <c r="CI29" s="350">
        <f>IF(CH29&lt;&gt;"",CI$25,0)</f>
        <v>3</v>
      </c>
    </row>
    <row r="30" spans="1:87">
      <c r="A30" s="24" t="s">
        <v>19</v>
      </c>
      <c r="B30" s="334"/>
      <c r="C30" s="19" t="s">
        <v>34</v>
      </c>
      <c r="D30" s="226">
        <f>SUM(AB30,AE30,AT30,AZ30,BR30,CD30,CI30,AN30,BF30,BN30,BX30,BU30)</f>
        <v>119</v>
      </c>
      <c r="E30" s="100">
        <f t="shared" si="6"/>
        <v>2</v>
      </c>
      <c r="F30" s="100">
        <f t="shared" si="7"/>
        <v>1</v>
      </c>
      <c r="G30" s="100">
        <f t="shared" si="8"/>
        <v>0</v>
      </c>
      <c r="H30" s="100">
        <f>SUM(COUNTIFS($X30:$EE30, {"#14","#15","#16"}))</f>
        <v>3</v>
      </c>
      <c r="J30">
        <f t="shared" si="4"/>
        <v>0</v>
      </c>
      <c r="L30" s="88">
        <v>1.4791666666666667E-4</v>
      </c>
      <c r="M30" s="350"/>
      <c r="P30" s="350"/>
      <c r="S30" s="350"/>
      <c r="X30" s="18" t="s">
        <v>107</v>
      </c>
      <c r="Y30" s="56" t="s">
        <v>177</v>
      </c>
      <c r="Z30" s="55">
        <v>7.8807870370370371E-4</v>
      </c>
      <c r="AA30" s="55">
        <v>7.8807870370370371E-4</v>
      </c>
      <c r="AB30" s="350">
        <f>INDEX(event_lookup!$F$2:$Y$9,MATCH(2017,event_lookup!$A$2:$A$9,0),MATCH(RIGHT(ML_2017!X30,3),event_lookup!$F$1:$Y$1,0))</f>
        <v>6</v>
      </c>
      <c r="AC30" s="18" t="s">
        <v>37</v>
      </c>
      <c r="AD30" s="56">
        <v>70.5</v>
      </c>
      <c r="AE30" s="350">
        <f>INDEX(event_lookup!$F$2:$Y$9,MATCH(2017,event_lookup!$A$2:$A$9,0),MATCH(RIGHT(ML_2017!AC30,3),event_lookup!$F$1:$Y$1,0))</f>
        <v>12</v>
      </c>
      <c r="AF30" s="18" t="s">
        <v>101</v>
      </c>
      <c r="AG30" s="56" t="s">
        <v>479</v>
      </c>
      <c r="AH30" s="186" t="s">
        <v>235</v>
      </c>
      <c r="AI30" s="186" t="s">
        <v>237</v>
      </c>
      <c r="AJ30" s="186" t="s">
        <v>311</v>
      </c>
      <c r="AK30" s="186" t="s">
        <v>300</v>
      </c>
      <c r="AL30" s="56">
        <v>7</v>
      </c>
      <c r="AM30" s="186" t="s">
        <v>492</v>
      </c>
      <c r="AN30" s="350">
        <f>INDEX(event_lookup!$F$2:$Y$9,MATCH(2017,event_lookup!$A$2:$A$9,0),MATCH(RIGHT(ML_2017!AF30,3),event_lookup!$F$1:$Y$1,0))</f>
        <v>11</v>
      </c>
      <c r="AO30" s="18" t="s">
        <v>32</v>
      </c>
      <c r="AP30" s="56" t="s">
        <v>190</v>
      </c>
      <c r="AQ30" s="88">
        <v>7.0023148148148145E-5</v>
      </c>
      <c r="AR30" s="88">
        <v>7.5578703703703707E-5</v>
      </c>
      <c r="AS30" s="88">
        <v>7.0949074074074078E-5</v>
      </c>
      <c r="AT30" s="350">
        <f>INDEX(event_lookup!$F$2:$Y$9,MATCH(2017,event_lookup!$A$2:$A$9,0),MATCH(RIGHT(ML_2017!AO30,3),event_lookup!$F$1:$Y$1,0))</f>
        <v>25</v>
      </c>
      <c r="AU30" s="18" t="s">
        <v>120</v>
      </c>
      <c r="AV30" s="56" t="s">
        <v>178</v>
      </c>
      <c r="AW30" s="88">
        <v>1.3032407407407407E-4</v>
      </c>
      <c r="AY30" s="88">
        <v>1.3032407407407407E-4</v>
      </c>
      <c r="AZ30" s="350">
        <f>INDEX(event_lookup!$F$2:$Y$9,MATCH(2017,event_lookup!$A$2:$A$9,0),MATCH(RIGHT(ML_2017!AU30,3),event_lookup!$F$1:$Y$1,0))</f>
        <v>2</v>
      </c>
      <c r="BA30" s="18" t="s">
        <v>104</v>
      </c>
      <c r="BB30" s="56" t="s">
        <v>182</v>
      </c>
      <c r="BC30" s="88">
        <v>1.3807870370370371E-4</v>
      </c>
      <c r="BE30" s="88">
        <v>1.3807870370370371E-4</v>
      </c>
      <c r="BF30" s="350">
        <f>INDEX(event_lookup!$F$2:$Y$9,MATCH(2017,event_lookup!$A$2:$A$9,0),MATCH(RIGHT(ML_2017!BA30,3),event_lookup!$F$1:$Y$1,0))</f>
        <v>5</v>
      </c>
      <c r="BG30" s="18" t="s">
        <v>107</v>
      </c>
      <c r="BH30" s="56" t="s">
        <v>178</v>
      </c>
      <c r="BI30" s="56" t="s">
        <v>408</v>
      </c>
      <c r="BJ30" s="56">
        <v>137.6</v>
      </c>
      <c r="BM30" s="56">
        <f t="shared" ref="BM30:BM39" si="9">BJ30/2</f>
        <v>68.8</v>
      </c>
      <c r="BN30" s="350">
        <f>INDEX(event_lookup!$F$2:$Y$9,MATCH(2017,event_lookup!$A$2:$A$9,0),MATCH(RIGHT(ML_2017!BG30,3),event_lookup!$F$1:$Y$1,0))</f>
        <v>6</v>
      </c>
      <c r="BO30" s="18" t="s">
        <v>32</v>
      </c>
      <c r="BP30" s="205" t="s">
        <v>376</v>
      </c>
      <c r="BQ30" s="62">
        <v>38</v>
      </c>
      <c r="BR30" s="350">
        <f>INDEX(event_lookup!$F$2:$Y$9,MATCH(2017,event_lookup!$A$2:$A$9,0),MATCH(RIGHT(ML_2017!BO30,3),event_lookup!$F$1:$Y$1,0))</f>
        <v>25</v>
      </c>
      <c r="BS30" s="18" t="s">
        <v>33</v>
      </c>
      <c r="BT30" s="88">
        <v>4.8217592592592588E-4</v>
      </c>
      <c r="BU30" s="350">
        <f>INDEX(event_lookup!$F$2:$Y$9,MATCH(2017,event_lookup!$A$2:$A$9,0),MATCH(RIGHT(ML_2017!BS30,3),event_lookup!$F$1:$Y$1,0))</f>
        <v>20</v>
      </c>
      <c r="BV30" s="18" t="s">
        <v>104</v>
      </c>
      <c r="BW30" s="56">
        <v>32.5</v>
      </c>
      <c r="BX30" s="350">
        <f>INDEX(event_lookup!$F$2:$Y$9,MATCH(2017,event_lookup!$A$2:$A$9,0),MATCH(RIGHT(ML_2017!BV30,3),event_lookup!$F$1:$Y$1,0))</f>
        <v>5</v>
      </c>
      <c r="BY30" s="18" t="s">
        <v>149</v>
      </c>
      <c r="BZ30" s="56" t="s">
        <v>177</v>
      </c>
      <c r="CA30" s="88">
        <v>1.6597222222222222E-4</v>
      </c>
      <c r="CC30" s="88">
        <v>1.6597222222222222E-4</v>
      </c>
      <c r="CD30" s="350">
        <f>INDEX(event_lookup!$F$2:$Y$9,MATCH(2017,event_lookup!$A$2:$A$9,0),MATCH(RIGHT(ML_2017!BY30,3),event_lookup!$F$1:$Y$1,0))</f>
        <v>1</v>
      </c>
      <c r="CE30" s="18" t="s">
        <v>149</v>
      </c>
      <c r="CF30" s="62" t="s">
        <v>177</v>
      </c>
      <c r="CG30" s="57">
        <v>1.0265046296296296E-3</v>
      </c>
      <c r="CH30" s="57">
        <v>1.0265046296296296E-3</v>
      </c>
      <c r="CI30" s="350">
        <f>INDEX(event_lookup!$F$2:$Y$9,MATCH(2017,event_lookup!$A$2:$A$9,0),MATCH(RIGHT(ML_2017!CE30,3),event_lookup!$F$1:$Y$1,0))</f>
        <v>1</v>
      </c>
    </row>
    <row r="31" spans="1:87">
      <c r="A31" s="15" t="s">
        <v>72</v>
      </c>
      <c r="B31" s="336">
        <v>1</v>
      </c>
      <c r="D31">
        <f t="shared" si="0"/>
        <v>31</v>
      </c>
      <c r="E31" s="100">
        <f t="shared" si="6"/>
        <v>1</v>
      </c>
      <c r="F31" s="100">
        <f t="shared" si="7"/>
        <v>0</v>
      </c>
      <c r="G31" s="100">
        <f t="shared" si="8"/>
        <v>0</v>
      </c>
      <c r="H31" s="100">
        <f>SUM(COUNTIFS($X31:$EE31, {"#14","#15","#16"}))</f>
        <v>0</v>
      </c>
      <c r="J31">
        <f t="shared" si="4"/>
        <v>0</v>
      </c>
      <c r="L31" s="88">
        <v>2.222222222222222E-5</v>
      </c>
      <c r="M31" s="350"/>
      <c r="P31" s="350"/>
      <c r="S31" s="350"/>
      <c r="X31" s="18" t="s">
        <v>107</v>
      </c>
      <c r="Y31" s="56" t="s">
        <v>177</v>
      </c>
      <c r="Z31" s="55">
        <v>7.8807870370370371E-4</v>
      </c>
      <c r="AA31" s="55">
        <v>7.8807870370370371E-4</v>
      </c>
      <c r="AB31" s="350">
        <f>IF(AA31&lt;&gt;"",AB$30,0)</f>
        <v>6</v>
      </c>
      <c r="AE31" s="350">
        <f>IF(AD31&lt;&gt;"",AE$30,0)</f>
        <v>0</v>
      </c>
      <c r="AF31" s="18" t="s">
        <v>386</v>
      </c>
      <c r="AH31" s="186" t="s">
        <v>235</v>
      </c>
      <c r="AI31" s="186" t="s">
        <v>237</v>
      </c>
      <c r="AJ31" s="186" t="s">
        <v>311</v>
      </c>
      <c r="AK31" s="186" t="s">
        <v>300</v>
      </c>
      <c r="AL31" s="56">
        <v>7</v>
      </c>
      <c r="AM31" s="186" t="s">
        <v>492</v>
      </c>
      <c r="AN31" s="350">
        <f>IF(AM31&lt;&gt;"",AN$30,0)</f>
        <v>11</v>
      </c>
      <c r="AT31" s="350">
        <f>IF(AS31&lt;&gt;"",AT$30,0)</f>
        <v>0</v>
      </c>
      <c r="AZ31" s="350">
        <f>IF(AY31&lt;&gt;"",AZ$30,0)</f>
        <v>0</v>
      </c>
      <c r="BB31" s="88"/>
      <c r="BC31" s="88">
        <v>3.043981481481481E-5</v>
      </c>
      <c r="BE31" s="88">
        <v>3.043981481481481E-5</v>
      </c>
      <c r="BF31" s="350">
        <f>IF(BE31&lt;&gt;"",BF$30,0)</f>
        <v>5</v>
      </c>
      <c r="BI31" s="56" t="s">
        <v>408</v>
      </c>
      <c r="BJ31" s="56">
        <v>137.6</v>
      </c>
      <c r="BM31" s="56">
        <f t="shared" si="9"/>
        <v>68.8</v>
      </c>
      <c r="BN31" s="350">
        <f>IF(BM31&lt;&gt;"",BN$30,0)</f>
        <v>6</v>
      </c>
      <c r="BO31" s="18" t="s">
        <v>32</v>
      </c>
      <c r="BP31" s="205" t="s">
        <v>376</v>
      </c>
      <c r="BQ31" s="62">
        <v>38</v>
      </c>
      <c r="BR31" s="350">
        <f>IF(BQ31&lt;&gt;"",BR$30,0)</f>
        <v>25</v>
      </c>
      <c r="BT31" s="88" t="s">
        <v>164</v>
      </c>
      <c r="BU31" s="350">
        <f>IF(BT31&lt;&gt;"",BU$30,0)</f>
        <v>20</v>
      </c>
      <c r="BV31" s="18" t="s">
        <v>387</v>
      </c>
      <c r="BW31" s="56">
        <v>10</v>
      </c>
      <c r="BX31" s="350">
        <f>IF(BW31&lt;&gt;"",BX$30,0)</f>
        <v>5</v>
      </c>
      <c r="CD31" s="350">
        <f>IF(CC31&lt;&gt;"",CD$30,0)</f>
        <v>0</v>
      </c>
      <c r="CH31" s="57"/>
      <c r="CI31" s="350">
        <f>IF(CH31&lt;&gt;"",CI$30,0)</f>
        <v>0</v>
      </c>
    </row>
    <row r="32" spans="1:87">
      <c r="A32" s="15" t="s">
        <v>70</v>
      </c>
      <c r="B32" s="336">
        <v>2</v>
      </c>
      <c r="D32">
        <f t="shared" si="0"/>
        <v>26</v>
      </c>
      <c r="E32" s="100">
        <f t="shared" si="6"/>
        <v>1</v>
      </c>
      <c r="F32" s="100">
        <f t="shared" si="7"/>
        <v>0</v>
      </c>
      <c r="G32" s="100">
        <f t="shared" si="8"/>
        <v>0</v>
      </c>
      <c r="H32" s="100">
        <f>SUM(COUNTIFS($X32:$EE32, {"#14","#15","#16"}))</f>
        <v>1</v>
      </c>
      <c r="J32">
        <f t="shared" si="4"/>
        <v>0</v>
      </c>
      <c r="L32" s="88">
        <v>4.2476851851851852E-5</v>
      </c>
      <c r="M32" s="350"/>
      <c r="P32" s="350"/>
      <c r="S32" s="350"/>
      <c r="AB32" s="350">
        <f>IF(AA32&lt;&gt;"",AB$30,0)</f>
        <v>0</v>
      </c>
      <c r="AE32" s="350">
        <f>IF(AD32&lt;&gt;"",AE$30,0)</f>
        <v>0</v>
      </c>
      <c r="AF32" s="18" t="s">
        <v>386</v>
      </c>
      <c r="AH32" s="186" t="s">
        <v>235</v>
      </c>
      <c r="AI32" s="186" t="s">
        <v>237</v>
      </c>
      <c r="AJ32" s="186" t="s">
        <v>311</v>
      </c>
      <c r="AK32" s="186" t="s">
        <v>300</v>
      </c>
      <c r="AL32" s="56">
        <v>7</v>
      </c>
      <c r="AM32" s="186" t="s">
        <v>492</v>
      </c>
      <c r="AN32" s="350">
        <f>IF(AM32&lt;&gt;"",AN$30,0)</f>
        <v>11</v>
      </c>
      <c r="AO32" s="18" t="s">
        <v>32</v>
      </c>
      <c r="AP32" s="56" t="s">
        <v>190</v>
      </c>
      <c r="AQ32" s="88">
        <v>7.0023148148148145E-5</v>
      </c>
      <c r="AR32" s="88">
        <v>7.5578703703703707E-5</v>
      </c>
      <c r="AS32" s="88">
        <v>7.0949074074074078E-5</v>
      </c>
      <c r="AT32" s="350">
        <f>IF(AS32&lt;&gt;"",AT$30,0)</f>
        <v>25</v>
      </c>
      <c r="AZ32" s="350">
        <f>IF(AY32&lt;&gt;"",AZ$30,0)</f>
        <v>0</v>
      </c>
      <c r="BC32" s="88">
        <v>3.2291666666666668E-5</v>
      </c>
      <c r="BE32" s="88">
        <v>3.2291666666666668E-5</v>
      </c>
      <c r="BF32" s="350">
        <f>IF(BE32&lt;&gt;"",BF$30,0)</f>
        <v>5</v>
      </c>
      <c r="BI32" s="56" t="s">
        <v>408</v>
      </c>
      <c r="BJ32" s="56">
        <v>137.6</v>
      </c>
      <c r="BM32" s="56">
        <f t="shared" si="9"/>
        <v>68.8</v>
      </c>
      <c r="BN32" s="350">
        <f>IF(BM32&lt;&gt;"",BN$30,0)</f>
        <v>6</v>
      </c>
      <c r="BR32" s="350">
        <f>IF(BQ32&lt;&gt;"",BR$30,0)</f>
        <v>0</v>
      </c>
      <c r="BT32" s="88">
        <v>1.6990740740740744E-4</v>
      </c>
      <c r="BU32" s="350">
        <f>IF(BT32&lt;&gt;"",BU$30,0)</f>
        <v>20</v>
      </c>
      <c r="BV32" s="18" t="s">
        <v>387</v>
      </c>
      <c r="BW32" s="56">
        <v>6</v>
      </c>
      <c r="BX32" s="350">
        <f>IF(BW32&lt;&gt;"",BX$30,0)</f>
        <v>5</v>
      </c>
      <c r="BY32" s="18" t="s">
        <v>149</v>
      </c>
      <c r="BZ32" s="56" t="s">
        <v>177</v>
      </c>
      <c r="CA32" s="88">
        <v>1.6597222222222222E-4</v>
      </c>
      <c r="CC32" s="88">
        <v>1.6597222222222222E-4</v>
      </c>
      <c r="CD32" s="350">
        <f>IF(CC32&lt;&gt;"",CD$30,0)</f>
        <v>1</v>
      </c>
      <c r="CH32" s="57"/>
      <c r="CI32" s="350">
        <f>IF(CH32&lt;&gt;"",CI$30,0)</f>
        <v>0</v>
      </c>
    </row>
    <row r="33" spans="1:87">
      <c r="A33" s="15" t="s">
        <v>71</v>
      </c>
      <c r="B33" s="336">
        <v>3</v>
      </c>
      <c r="D33">
        <f t="shared" si="0"/>
        <v>3</v>
      </c>
      <c r="E33" s="100">
        <f t="shared" si="6"/>
        <v>0</v>
      </c>
      <c r="F33" s="100">
        <f t="shared" si="7"/>
        <v>0</v>
      </c>
      <c r="G33" s="100">
        <f t="shared" si="8"/>
        <v>0</v>
      </c>
      <c r="H33" s="100">
        <f>SUM(COUNTIFS($X33:$EE33, {"#14","#15","#16"}))</f>
        <v>2</v>
      </c>
      <c r="J33">
        <f t="shared" si="4"/>
        <v>0</v>
      </c>
      <c r="L33" s="88">
        <v>4.8842592592592588E-5</v>
      </c>
      <c r="M33" s="350"/>
      <c r="P33" s="350"/>
      <c r="S33" s="350"/>
      <c r="AB33" s="350">
        <f>IF(AA33&lt;&gt;"",AB$30,0)</f>
        <v>0</v>
      </c>
      <c r="AE33" s="350">
        <f>IF(AD33&lt;&gt;"",AE$30,0)</f>
        <v>0</v>
      </c>
      <c r="AF33" s="18" t="s">
        <v>386</v>
      </c>
      <c r="AH33" s="186" t="s">
        <v>235</v>
      </c>
      <c r="AI33" s="186" t="s">
        <v>237</v>
      </c>
      <c r="AJ33" s="186" t="s">
        <v>311</v>
      </c>
      <c r="AK33" s="186" t="s">
        <v>300</v>
      </c>
      <c r="AL33" s="56">
        <v>7</v>
      </c>
      <c r="AM33" s="186" t="s">
        <v>492</v>
      </c>
      <c r="AN33" s="350">
        <f>IF(AM33&lt;&gt;"",AN$30,0)</f>
        <v>11</v>
      </c>
      <c r="AT33" s="350">
        <f>IF(AS33&lt;&gt;"",AT$30,0)</f>
        <v>0</v>
      </c>
      <c r="AU33" s="18" t="s">
        <v>120</v>
      </c>
      <c r="AV33" s="56" t="s">
        <v>178</v>
      </c>
      <c r="AW33" s="88">
        <v>1.3032407407407407E-4</v>
      </c>
      <c r="AY33" s="88">
        <v>1.3032407407407407E-4</v>
      </c>
      <c r="AZ33" s="350">
        <f>IF(AY33&lt;&gt;"",AZ$30,0)</f>
        <v>2</v>
      </c>
      <c r="BB33" s="88"/>
      <c r="BC33" s="88">
        <v>3.5995370370370363E-5</v>
      </c>
      <c r="BE33" s="88">
        <v>3.5995370370370363E-5</v>
      </c>
      <c r="BF33" s="350">
        <f>IF(BE33&lt;&gt;"",BF$30,0)</f>
        <v>5</v>
      </c>
      <c r="BI33" s="56" t="s">
        <v>408</v>
      </c>
      <c r="BJ33" s="56">
        <v>137.6</v>
      </c>
      <c r="BM33" s="56">
        <f t="shared" si="9"/>
        <v>68.8</v>
      </c>
      <c r="BN33" s="350">
        <f>IF(BM33&lt;&gt;"",BN$30,0)</f>
        <v>6</v>
      </c>
      <c r="BR33" s="350">
        <f>IF(BQ33&lt;&gt;"",BR$30,0)</f>
        <v>0</v>
      </c>
      <c r="BT33" s="88">
        <v>1.6122685185185185E-4</v>
      </c>
      <c r="BU33" s="350">
        <f>IF(BT33&lt;&gt;"",BU$30,0)</f>
        <v>20</v>
      </c>
      <c r="BV33" s="18" t="s">
        <v>387</v>
      </c>
      <c r="BW33" s="56">
        <v>8.5</v>
      </c>
      <c r="BX33" s="350">
        <f>IF(BW33&lt;&gt;"",BX$30,0)</f>
        <v>5</v>
      </c>
      <c r="CD33" s="350">
        <f>IF(CC33&lt;&gt;"",CD$30,0)</f>
        <v>0</v>
      </c>
      <c r="CE33" s="18" t="s">
        <v>149</v>
      </c>
      <c r="CF33" s="62" t="s">
        <v>177</v>
      </c>
      <c r="CG33" s="57">
        <v>1.0265046296296296E-3</v>
      </c>
      <c r="CH33" s="57">
        <v>1.0265046296296296E-3</v>
      </c>
      <c r="CI33" s="350">
        <f>IF(CH33&lt;&gt;"",CI$30,0)</f>
        <v>1</v>
      </c>
    </row>
    <row r="34" spans="1:87">
      <c r="A34" s="15" t="s">
        <v>73</v>
      </c>
      <c r="B34" s="336">
        <v>4</v>
      </c>
      <c r="D34">
        <f t="shared" si="0"/>
        <v>12</v>
      </c>
      <c r="E34" s="100">
        <f t="shared" si="6"/>
        <v>0</v>
      </c>
      <c r="F34" s="100">
        <f t="shared" si="7"/>
        <v>0</v>
      </c>
      <c r="G34" s="100">
        <f t="shared" si="8"/>
        <v>0</v>
      </c>
      <c r="H34" s="100">
        <f>SUM(COUNTIFS($X34:$EE34, {"#14","#15","#16"}))</f>
        <v>0</v>
      </c>
      <c r="J34">
        <f t="shared" si="4"/>
        <v>0</v>
      </c>
      <c r="L34" s="88">
        <v>3.4375000000000009E-5</v>
      </c>
      <c r="M34" s="350"/>
      <c r="P34" s="350"/>
      <c r="S34" s="350"/>
      <c r="AB34" s="350">
        <f>IF(AA34&lt;&gt;"",AB$30,0)</f>
        <v>0</v>
      </c>
      <c r="AC34" s="18" t="s">
        <v>37</v>
      </c>
      <c r="AD34" s="56">
        <v>70.5</v>
      </c>
      <c r="AE34" s="350">
        <f>IF(AD34&lt;&gt;"",AE$30,0)</f>
        <v>12</v>
      </c>
      <c r="AF34" s="18" t="s">
        <v>386</v>
      </c>
      <c r="AH34" s="186" t="s">
        <v>235</v>
      </c>
      <c r="AI34" s="186" t="s">
        <v>237</v>
      </c>
      <c r="AJ34" s="186" t="s">
        <v>311</v>
      </c>
      <c r="AK34" s="186" t="s">
        <v>300</v>
      </c>
      <c r="AL34" s="56">
        <v>7</v>
      </c>
      <c r="AM34" s="186" t="s">
        <v>492</v>
      </c>
      <c r="AN34" s="350">
        <f>IF(AM34&lt;&gt;"",AN$30,0)</f>
        <v>11</v>
      </c>
      <c r="AT34" s="350">
        <f>IF(AS34&lt;&gt;"",AT$30,0)</f>
        <v>0</v>
      </c>
      <c r="AZ34" s="350">
        <f>IF(AY34&lt;&gt;"",AZ$30,0)</f>
        <v>0</v>
      </c>
      <c r="BB34" s="88"/>
      <c r="BC34" s="88">
        <v>3.9351851851851858E-5</v>
      </c>
      <c r="BE34" s="88">
        <v>3.9351851851851858E-5</v>
      </c>
      <c r="BF34" s="350">
        <f>IF(BE34&lt;&gt;"",BF$30,0)</f>
        <v>5</v>
      </c>
      <c r="BI34" s="56" t="s">
        <v>408</v>
      </c>
      <c r="BJ34" s="56">
        <v>137.6</v>
      </c>
      <c r="BM34" s="56">
        <f t="shared" si="9"/>
        <v>68.8</v>
      </c>
      <c r="BN34" s="350">
        <f>IF(BM34&lt;&gt;"",BN$30,0)</f>
        <v>6</v>
      </c>
      <c r="BR34" s="350">
        <f>IF(BQ34&lt;&gt;"",BR$30,0)</f>
        <v>0</v>
      </c>
      <c r="BT34" s="88">
        <v>1.3946759259259259E-4</v>
      </c>
      <c r="BU34" s="350">
        <f>IF(BT34&lt;&gt;"",BU$30,0)</f>
        <v>20</v>
      </c>
      <c r="BV34" s="18" t="s">
        <v>387</v>
      </c>
      <c r="BW34" s="56">
        <v>8</v>
      </c>
      <c r="BX34" s="350">
        <f>IF(BW34&lt;&gt;"",BX$30,0)</f>
        <v>5</v>
      </c>
      <c r="CD34" s="350">
        <f>IF(CC34&lt;&gt;"",CD$30,0)</f>
        <v>0</v>
      </c>
      <c r="CI34" s="350">
        <f>IF(CH34&lt;&gt;"",CI$30,0)</f>
        <v>0</v>
      </c>
    </row>
    <row r="35" spans="1:87">
      <c r="A35" s="25" t="s">
        <v>20</v>
      </c>
      <c r="B35" s="339"/>
      <c r="C35" s="19" t="s">
        <v>37</v>
      </c>
      <c r="D35" s="226">
        <f>SUM(AB35,AE35,AT35,AZ35,BR35,CD35,CI35,AN35,BF35,BN35,BX35,BU35)</f>
        <v>118</v>
      </c>
      <c r="E35" s="100">
        <f t="shared" si="6"/>
        <v>1</v>
      </c>
      <c r="F35" s="100">
        <f t="shared" si="7"/>
        <v>1</v>
      </c>
      <c r="G35" s="100">
        <f t="shared" si="8"/>
        <v>1</v>
      </c>
      <c r="H35" s="100">
        <f>SUM(COUNTIFS($X35:$EE35, {"#14","#15","#16"}))</f>
        <v>0</v>
      </c>
      <c r="J35">
        <f>SUM(M35,P35,S35,V35)</f>
        <v>22</v>
      </c>
      <c r="K35" s="18" t="s">
        <v>154</v>
      </c>
      <c r="L35" s="88">
        <v>1.2037037037037037E-4</v>
      </c>
      <c r="M35" s="350">
        <f>INDEX(event_lookup!$F$2:$Y$9,MATCH(2017.1,event_lookup!$A$2:$A$9,0),MATCH(RIGHT(ML_2017!K35,3),event_lookup!$F$1:$Y$1,0))</f>
        <v>0</v>
      </c>
      <c r="N35" s="18" t="s">
        <v>104</v>
      </c>
      <c r="O35" s="88">
        <v>3.1458333333333333E-4</v>
      </c>
      <c r="P35" s="350">
        <f>INDEX(event_lookup!$F$2:$Y$9,MATCH(2017.1,event_lookup!$A$2:$A$9,0),MATCH(RIGHT(ML_2017!N35,3),event_lookup!$F$1:$Y$1,0))</f>
        <v>2</v>
      </c>
      <c r="Q35" s="18" t="s">
        <v>135</v>
      </c>
      <c r="R35" s="56">
        <v>60.9</v>
      </c>
      <c r="S35" s="350">
        <f>INDEX(event_lookup!$F$2:$Y$9,MATCH(2017.1,event_lookup!$A$2:$A$9,0),MATCH(RIGHT(ML_2017!Q35,3),event_lookup!$F$1:$Y$1,0))</f>
        <v>5</v>
      </c>
      <c r="T35" s="18" t="s">
        <v>32</v>
      </c>
      <c r="U35" s="297">
        <v>7.9583333333333329E-4</v>
      </c>
      <c r="V35" s="350">
        <f>INDEX(event_lookup!$F$2:$Y$9,MATCH(2017.1,event_lookup!$A$2:$A$9,0),MATCH(RIGHT(ML_2017!T35,3),event_lookup!$F$1:$Y$1,0))</f>
        <v>15</v>
      </c>
      <c r="X35" s="18" t="s">
        <v>148</v>
      </c>
      <c r="Y35" s="56" t="s">
        <v>177</v>
      </c>
      <c r="Z35" s="55">
        <v>7.3159722222222235E-4</v>
      </c>
      <c r="AA35" s="55">
        <v>7.3159722222222235E-4</v>
      </c>
      <c r="AB35" s="350">
        <f>INDEX(event_lookup!$F$2:$Y$9,MATCH(2017,event_lookup!$A$2:$A$9,0),MATCH(RIGHT(ML_2017!X35,3),event_lookup!$F$1:$Y$1,0))</f>
        <v>3</v>
      </c>
      <c r="AC35" s="18" t="s">
        <v>33</v>
      </c>
      <c r="AD35" s="56">
        <v>71.099999999999994</v>
      </c>
      <c r="AE35" s="350">
        <f>INDEX(event_lookup!$F$2:$Y$9,MATCH(2017,event_lookup!$A$2:$A$9,0),MATCH(RIGHT(ML_2017!AC35,3),event_lookup!$F$1:$Y$1,0))</f>
        <v>20</v>
      </c>
      <c r="AF35" s="18" t="s">
        <v>102</v>
      </c>
      <c r="AG35" s="56" t="s">
        <v>500</v>
      </c>
      <c r="AH35" s="186" t="s">
        <v>235</v>
      </c>
      <c r="AI35" s="186" t="s">
        <v>237</v>
      </c>
      <c r="AJ35" s="186" t="s">
        <v>236</v>
      </c>
      <c r="AK35" s="186" t="s">
        <v>490</v>
      </c>
      <c r="AL35" s="56">
        <v>6</v>
      </c>
      <c r="AM35" s="186" t="s">
        <v>298</v>
      </c>
      <c r="AN35" s="350">
        <f>INDEX(event_lookup!$F$2:$Y$9,MATCH(2017,event_lookup!$A$2:$A$9,0),MATCH(RIGHT(ML_2017!AF35,3),event_lookup!$F$1:$Y$1,0))</f>
        <v>10</v>
      </c>
      <c r="AO35" s="18" t="s">
        <v>135</v>
      </c>
      <c r="AP35" s="56" t="s">
        <v>199</v>
      </c>
      <c r="AQ35" s="88">
        <v>8.3101851851851837E-5</v>
      </c>
      <c r="AR35" s="88">
        <v>8.3796296296296291E-5</v>
      </c>
      <c r="AS35" s="88">
        <v>8.3796296296296291E-5</v>
      </c>
      <c r="AT35" s="350">
        <f>INDEX(event_lookup!$F$2:$Y$9,MATCH(2017,event_lookup!$A$2:$A$9,0),MATCH(RIGHT(ML_2017!AO35,3),event_lookup!$F$1:$Y$1,0))</f>
        <v>8</v>
      </c>
      <c r="AU35" s="18" t="s">
        <v>104</v>
      </c>
      <c r="AV35" s="56" t="s">
        <v>181</v>
      </c>
      <c r="AW35" s="88">
        <v>1.1944444444444447E-4</v>
      </c>
      <c r="AY35" s="88">
        <v>1.1944444444444447E-4</v>
      </c>
      <c r="AZ35" s="350">
        <f>INDEX(event_lookup!$F$2:$Y$9,MATCH(2017,event_lookup!$A$2:$A$9,0),MATCH(RIGHT(ML_2017!AU35,3),event_lookup!$F$1:$Y$1,0))</f>
        <v>5</v>
      </c>
      <c r="BA35" s="18" t="s">
        <v>105</v>
      </c>
      <c r="BB35" s="56" t="s">
        <v>177</v>
      </c>
      <c r="BC35" s="88">
        <v>1.3344907407407405E-4</v>
      </c>
      <c r="BE35" s="88">
        <v>1.3344907407407405E-4</v>
      </c>
      <c r="BF35" s="350">
        <f>INDEX(event_lookup!$F$2:$Y$9,MATCH(2017,event_lookup!$A$2:$A$9,0),MATCH(RIGHT(ML_2017!BA35,3),event_lookup!$F$1:$Y$1,0))</f>
        <v>7</v>
      </c>
      <c r="BG35" s="18" t="s">
        <v>104</v>
      </c>
      <c r="BH35" s="56" t="s">
        <v>181</v>
      </c>
      <c r="BI35" s="56" t="s">
        <v>409</v>
      </c>
      <c r="BJ35" s="56">
        <v>130.4</v>
      </c>
      <c r="BM35" s="56">
        <f t="shared" si="9"/>
        <v>65.2</v>
      </c>
      <c r="BN35" s="350">
        <f>INDEX(event_lookup!$F$2:$Y$9,MATCH(2017,event_lookup!$A$2:$A$9,0),MATCH(RIGHT(ML_2017!BG35,3),event_lookup!$F$1:$Y$1,0))</f>
        <v>5</v>
      </c>
      <c r="BO35" s="18" t="s">
        <v>105</v>
      </c>
      <c r="BP35" s="205" t="s">
        <v>368</v>
      </c>
      <c r="BQ35" s="62">
        <v>36.5</v>
      </c>
      <c r="BR35" s="350">
        <f>INDEX(event_lookup!$F$2:$Y$9,MATCH(2017,event_lookup!$A$2:$A$9,0),MATCH(RIGHT(ML_2017!BO35,3),event_lookup!$F$1:$Y$1,0))</f>
        <v>7</v>
      </c>
      <c r="BS35" s="18" t="s">
        <v>34</v>
      </c>
      <c r="BT35" s="88">
        <v>4.8645833333333332E-4</v>
      </c>
      <c r="BU35" s="350">
        <f>INDEX(event_lookup!$F$2:$Y$9,MATCH(2017,event_lookup!$A$2:$A$9,0),MATCH(RIGHT(ML_2017!BS35,3),event_lookup!$F$1:$Y$1,0))</f>
        <v>15</v>
      </c>
      <c r="BV35" s="18" t="s">
        <v>130</v>
      </c>
      <c r="BW35" s="56">
        <v>32</v>
      </c>
      <c r="BX35" s="350">
        <f>INDEX(event_lookup!$F$2:$Y$9,MATCH(2017,event_lookup!$A$2:$A$9,0),MATCH(RIGHT(ML_2017!BV35,3),event_lookup!$F$1:$Y$1,0))</f>
        <v>4</v>
      </c>
      <c r="BY35" s="18" t="s">
        <v>32</v>
      </c>
      <c r="BZ35" s="56" t="s">
        <v>185</v>
      </c>
      <c r="CA35" s="88">
        <v>1.5625E-4</v>
      </c>
      <c r="CB35" s="88">
        <v>1.5231481481481481E-4</v>
      </c>
      <c r="CC35" s="88">
        <v>1.5358796296296296E-4</v>
      </c>
      <c r="CD35" s="350">
        <f>INDEX(event_lookup!$F$2:$Y$9,MATCH(2017,event_lookup!$A$2:$A$9,0),MATCH(RIGHT(ML_2017!BY35,3),event_lookup!$F$1:$Y$1,0))</f>
        <v>25</v>
      </c>
      <c r="CE35" s="18" t="s">
        <v>103</v>
      </c>
      <c r="CF35" s="62" t="s">
        <v>188</v>
      </c>
      <c r="CG35" s="57">
        <v>1.0065972222222223E-3</v>
      </c>
      <c r="CH35" s="55">
        <v>1.0224537037037036E-3</v>
      </c>
      <c r="CI35" s="350">
        <f>INDEX(event_lookup!$F$2:$Y$9,MATCH(2017,event_lookup!$A$2:$A$9,0),MATCH(RIGHT(ML_2017!CE35,3),event_lookup!$F$1:$Y$1,0))</f>
        <v>9</v>
      </c>
    </row>
    <row r="36" spans="1:87">
      <c r="A36" s="15" t="s">
        <v>75</v>
      </c>
      <c r="B36" s="336">
        <v>1</v>
      </c>
      <c r="D36">
        <f t="shared" si="0"/>
        <v>27</v>
      </c>
      <c r="E36" s="100">
        <f t="shared" si="6"/>
        <v>0</v>
      </c>
      <c r="F36" s="100">
        <f t="shared" si="7"/>
        <v>1</v>
      </c>
      <c r="G36" s="100">
        <f t="shared" si="8"/>
        <v>0</v>
      </c>
      <c r="H36" s="100">
        <f>SUM(COUNTIFS($X36:$EE36, {"#14","#15","#16"}))</f>
        <v>0</v>
      </c>
      <c r="J36">
        <f t="shared" si="4"/>
        <v>1.25</v>
      </c>
      <c r="L36" s="88">
        <v>2.210648148148148E-5</v>
      </c>
      <c r="M36" s="350">
        <f>IF(L36&lt;&gt;"",M$35,0)</f>
        <v>0</v>
      </c>
      <c r="P36" s="350">
        <f>IF(O36&lt;&gt;"",P$35,0)</f>
        <v>0</v>
      </c>
      <c r="R36" s="56">
        <v>60.9</v>
      </c>
      <c r="S36" s="350">
        <f>IF(R36&lt;&gt;"",S$35,0)</f>
        <v>5</v>
      </c>
      <c r="V36" s="350">
        <f>IF(U36&lt;&gt;"",V$35,0)</f>
        <v>0</v>
      </c>
      <c r="AB36" s="350">
        <f>IF(AA36&lt;&gt;"",AB$35,0)</f>
        <v>0</v>
      </c>
      <c r="AC36" s="18" t="s">
        <v>33</v>
      </c>
      <c r="AD36" s="56">
        <v>71.099999999999994</v>
      </c>
      <c r="AE36" s="350">
        <f>IF(AD36&lt;&gt;"",AE$35,0)</f>
        <v>20</v>
      </c>
      <c r="AF36" s="18" t="s">
        <v>386</v>
      </c>
      <c r="AH36" s="186" t="s">
        <v>235</v>
      </c>
      <c r="AI36" s="186" t="s">
        <v>237</v>
      </c>
      <c r="AJ36" s="186" t="s">
        <v>236</v>
      </c>
      <c r="AK36" s="186" t="s">
        <v>490</v>
      </c>
      <c r="AL36" s="56">
        <v>6</v>
      </c>
      <c r="AM36" s="186" t="s">
        <v>298</v>
      </c>
      <c r="AN36" s="350">
        <f>IF(AM36&lt;&gt;"",AN$35,0)</f>
        <v>10</v>
      </c>
      <c r="AT36" s="350">
        <f>IF(AS36&lt;&gt;"",AT$35,0)</f>
        <v>0</v>
      </c>
      <c r="AZ36" s="350">
        <f>IF(AY36&lt;&gt;"",AZ$35,0)</f>
        <v>0</v>
      </c>
      <c r="BB36" s="88"/>
      <c r="BC36" s="88">
        <v>2.8587962962962963E-5</v>
      </c>
      <c r="BE36" s="88">
        <v>2.8587962962962963E-5</v>
      </c>
      <c r="BF36" s="350">
        <f>IF(BE36&lt;&gt;"",BF$35,0)</f>
        <v>7</v>
      </c>
      <c r="BI36" s="56" t="s">
        <v>409</v>
      </c>
      <c r="BJ36" s="56">
        <v>130.4</v>
      </c>
      <c r="BM36" s="56">
        <f t="shared" si="9"/>
        <v>65.2</v>
      </c>
      <c r="BN36" s="350">
        <f>IF(BM36&lt;&gt;"",BN$35,0)</f>
        <v>5</v>
      </c>
      <c r="BO36" s="18" t="s">
        <v>105</v>
      </c>
      <c r="BP36" s="205" t="s">
        <v>368</v>
      </c>
      <c r="BQ36" s="62">
        <v>36.5</v>
      </c>
      <c r="BR36" s="350">
        <f>IF(BQ36&lt;&gt;"",BR$35,0)</f>
        <v>7</v>
      </c>
      <c r="BT36" s="88">
        <v>1.7673611111111113E-4</v>
      </c>
      <c r="BU36" s="350">
        <f>IF(BT36&lt;&gt;"",BU$35,0)</f>
        <v>15</v>
      </c>
      <c r="BV36" s="18" t="s">
        <v>387</v>
      </c>
      <c r="BW36" s="56">
        <v>9</v>
      </c>
      <c r="BX36" s="350">
        <f>IF(BW36&lt;&gt;"",BX$35,0)</f>
        <v>4</v>
      </c>
      <c r="CD36" s="350">
        <f>IF(CC36&lt;&gt;"",CD$35,0)</f>
        <v>0</v>
      </c>
      <c r="CI36" s="350">
        <f>IF(CH36&lt;&gt;"",CI$35,0)</f>
        <v>0</v>
      </c>
    </row>
    <row r="37" spans="1:87">
      <c r="A37" s="15" t="s">
        <v>74</v>
      </c>
      <c r="B37" s="336">
        <v>2</v>
      </c>
      <c r="D37">
        <f t="shared" si="0"/>
        <v>17</v>
      </c>
      <c r="E37" s="100">
        <f t="shared" si="6"/>
        <v>0</v>
      </c>
      <c r="F37" s="100">
        <f t="shared" si="7"/>
        <v>0</v>
      </c>
      <c r="G37" s="100">
        <f t="shared" si="8"/>
        <v>0</v>
      </c>
      <c r="H37" s="100">
        <f>SUM(COUNTIFS($X37:$EE37, {"#14","#15","#16"}))</f>
        <v>0</v>
      </c>
      <c r="J37">
        <f t="shared" si="4"/>
        <v>3.25</v>
      </c>
      <c r="L37" s="88">
        <v>2.7662037037037039E-5</v>
      </c>
      <c r="M37" s="350">
        <f>IF(L37&lt;&gt;"",M$35,0)</f>
        <v>0</v>
      </c>
      <c r="N37" s="18" t="s">
        <v>104</v>
      </c>
      <c r="O37" s="88">
        <v>3.1458333333333333E-4</v>
      </c>
      <c r="P37" s="350">
        <f>IF(O37&lt;&gt;"",P$35,0)</f>
        <v>2</v>
      </c>
      <c r="R37" s="56">
        <v>60.9</v>
      </c>
      <c r="S37" s="350">
        <f>IF(R37&lt;&gt;"",S$35,0)</f>
        <v>5</v>
      </c>
      <c r="V37" s="350">
        <f>IF(U37&lt;&gt;"",V$35,0)</f>
        <v>0</v>
      </c>
      <c r="AB37" s="350">
        <f>IF(AA37&lt;&gt;"",AB$35,0)</f>
        <v>0</v>
      </c>
      <c r="AE37" s="350">
        <f>IF(AD37&lt;&gt;"",AE$35,0)</f>
        <v>0</v>
      </c>
      <c r="AF37" s="18" t="s">
        <v>386</v>
      </c>
      <c r="AH37" s="186" t="s">
        <v>235</v>
      </c>
      <c r="AI37" s="186" t="s">
        <v>237</v>
      </c>
      <c r="AJ37" s="186" t="s">
        <v>236</v>
      </c>
      <c r="AK37" s="186" t="s">
        <v>490</v>
      </c>
      <c r="AL37" s="56">
        <v>6</v>
      </c>
      <c r="AM37" s="186" t="s">
        <v>298</v>
      </c>
      <c r="AN37" s="350">
        <f>IF(AM37&lt;&gt;"",AN$35,0)</f>
        <v>10</v>
      </c>
      <c r="AO37" s="18" t="s">
        <v>135</v>
      </c>
      <c r="AP37" s="56" t="s">
        <v>199</v>
      </c>
      <c r="AQ37" s="88">
        <v>8.3101851851851837E-5</v>
      </c>
      <c r="AR37" s="88">
        <v>8.3796296296296291E-5</v>
      </c>
      <c r="AS37" s="88">
        <v>8.3796296296296291E-5</v>
      </c>
      <c r="AT37" s="350">
        <f>IF(AS37&lt;&gt;"",AT$35,0)</f>
        <v>8</v>
      </c>
      <c r="AZ37" s="350">
        <f>IF(AY37&lt;&gt;"",AZ$35,0)</f>
        <v>0</v>
      </c>
      <c r="BC37" s="88">
        <v>3.1250000000000007E-5</v>
      </c>
      <c r="BE37" s="88">
        <v>3.1250000000000007E-5</v>
      </c>
      <c r="BF37" s="350">
        <f>IF(BE37&lt;&gt;"",BF$35,0)</f>
        <v>7</v>
      </c>
      <c r="BI37" s="56" t="s">
        <v>409</v>
      </c>
      <c r="BJ37" s="56">
        <v>130.4</v>
      </c>
      <c r="BM37" s="56">
        <f t="shared" si="9"/>
        <v>65.2</v>
      </c>
      <c r="BN37" s="350">
        <f>IF(BM37&lt;&gt;"",BN$35,0)</f>
        <v>5</v>
      </c>
      <c r="BR37" s="350">
        <f>IF(BQ37&lt;&gt;"",BR$35,0)</f>
        <v>0</v>
      </c>
      <c r="BT37" s="88">
        <v>1.5995370370370371E-4</v>
      </c>
      <c r="BU37" s="350">
        <f>IF(BT37&lt;&gt;"",BU$35,0)</f>
        <v>15</v>
      </c>
      <c r="BV37" s="18" t="s">
        <v>387</v>
      </c>
      <c r="BW37" s="56">
        <v>8.5</v>
      </c>
      <c r="BX37" s="350">
        <f>IF(BW37&lt;&gt;"",BX$35,0)</f>
        <v>4</v>
      </c>
      <c r="CD37" s="350">
        <f>IF(CC37&lt;&gt;"",CD$35,0)</f>
        <v>0</v>
      </c>
      <c r="CE37" s="18" t="s">
        <v>103</v>
      </c>
      <c r="CF37" s="62" t="s">
        <v>188</v>
      </c>
      <c r="CG37" s="57">
        <v>1.0065972222222223E-3</v>
      </c>
      <c r="CH37" s="55">
        <v>1.0224537037037036E-3</v>
      </c>
      <c r="CI37" s="350">
        <f>IF(CH37&lt;&gt;"",CI$35,0)</f>
        <v>9</v>
      </c>
    </row>
    <row r="38" spans="1:87">
      <c r="A38" s="15" t="s">
        <v>76</v>
      </c>
      <c r="B38" s="336">
        <v>3</v>
      </c>
      <c r="D38">
        <f t="shared" si="0"/>
        <v>28</v>
      </c>
      <c r="E38" s="100">
        <f t="shared" si="6"/>
        <v>1</v>
      </c>
      <c r="F38" s="100">
        <f t="shared" si="7"/>
        <v>0</v>
      </c>
      <c r="G38" s="100">
        <f t="shared" si="8"/>
        <v>0</v>
      </c>
      <c r="H38" s="100">
        <f>SUM(COUNTIFS($X38:$EE38, {"#14","#15","#16"}))</f>
        <v>0</v>
      </c>
      <c r="J38">
        <f t="shared" si="4"/>
        <v>16.25</v>
      </c>
      <c r="L38" s="88">
        <v>3.5879629629629629E-5</v>
      </c>
      <c r="M38" s="350">
        <f>IF(L38&lt;&gt;"",M$35,0)</f>
        <v>0</v>
      </c>
      <c r="P38" s="350">
        <f>IF(O38&lt;&gt;"",P$35,0)</f>
        <v>0</v>
      </c>
      <c r="R38" s="56">
        <v>60.9</v>
      </c>
      <c r="S38" s="350">
        <f>IF(R38&lt;&gt;"",S$35,0)</f>
        <v>5</v>
      </c>
      <c r="T38" s="18" t="s">
        <v>32</v>
      </c>
      <c r="U38" s="297">
        <v>7.9583333333333329E-4</v>
      </c>
      <c r="V38" s="350">
        <f>IF(U38&lt;&gt;"",V$35,0)</f>
        <v>15</v>
      </c>
      <c r="X38" s="18" t="s">
        <v>148</v>
      </c>
      <c r="Y38" s="56" t="s">
        <v>177</v>
      </c>
      <c r="Z38" s="55">
        <v>7.3159722222222235E-4</v>
      </c>
      <c r="AA38" s="55">
        <v>7.3159722222222235E-4</v>
      </c>
      <c r="AB38" s="350">
        <f>IF(AA38&lt;&gt;"",AB$35,0)</f>
        <v>3</v>
      </c>
      <c r="AE38" s="350">
        <f>IF(AD38&lt;&gt;"",AE$35,0)</f>
        <v>0</v>
      </c>
      <c r="AF38" s="18" t="s">
        <v>386</v>
      </c>
      <c r="AH38" s="186" t="s">
        <v>235</v>
      </c>
      <c r="AI38" s="186" t="s">
        <v>237</v>
      </c>
      <c r="AJ38" s="186" t="s">
        <v>236</v>
      </c>
      <c r="AK38" s="186" t="s">
        <v>490</v>
      </c>
      <c r="AL38" s="56">
        <v>6</v>
      </c>
      <c r="AM38" s="186" t="s">
        <v>298</v>
      </c>
      <c r="AN38" s="350">
        <f>IF(AM38&lt;&gt;"",AN$35,0)</f>
        <v>10</v>
      </c>
      <c r="AT38" s="350">
        <f>IF(AS38&lt;&gt;"",AT$35,0)</f>
        <v>0</v>
      </c>
      <c r="AZ38" s="350">
        <f>IF(AY38&lt;&gt;"",AZ$35,0)</f>
        <v>0</v>
      </c>
      <c r="BC38" s="88">
        <v>3.5416666666666669E-5</v>
      </c>
      <c r="BE38" s="88">
        <v>3.5416666666666669E-5</v>
      </c>
      <c r="BF38" s="350">
        <f>IF(BE38&lt;&gt;"",BF$35,0)</f>
        <v>7</v>
      </c>
      <c r="BI38" s="56" t="s">
        <v>409</v>
      </c>
      <c r="BJ38" s="56">
        <v>130.4</v>
      </c>
      <c r="BM38" s="56">
        <f t="shared" si="9"/>
        <v>65.2</v>
      </c>
      <c r="BN38" s="350">
        <f>IF(BM38&lt;&gt;"",BN$35,0)</f>
        <v>5</v>
      </c>
      <c r="BR38" s="350">
        <f>IF(BQ38&lt;&gt;"",BR$35,0)</f>
        <v>0</v>
      </c>
      <c r="BT38" s="88">
        <v>1.7118055555555558E-4</v>
      </c>
      <c r="BU38" s="350">
        <f>IF(BT38&lt;&gt;"",BU$35,0)</f>
        <v>15</v>
      </c>
      <c r="BV38" s="18" t="s">
        <v>387</v>
      </c>
      <c r="BW38" s="56">
        <v>6.5</v>
      </c>
      <c r="BX38" s="350">
        <f>IF(BW38&lt;&gt;"",BX$35,0)</f>
        <v>4</v>
      </c>
      <c r="BY38" s="18" t="s">
        <v>32</v>
      </c>
      <c r="BZ38" s="56" t="s">
        <v>185</v>
      </c>
      <c r="CA38" s="88">
        <v>1.5625E-4</v>
      </c>
      <c r="CB38" s="88">
        <v>1.5231481481481481E-4</v>
      </c>
      <c r="CC38" s="88">
        <v>1.5358796296296296E-4</v>
      </c>
      <c r="CD38" s="350">
        <f>IF(CC38&lt;&gt;"",CD$35,0)</f>
        <v>25</v>
      </c>
      <c r="CI38" s="350">
        <f>IF(CH38&lt;&gt;"",CI$35,0)</f>
        <v>0</v>
      </c>
    </row>
    <row r="39" spans="1:87">
      <c r="A39" s="15" t="s">
        <v>77</v>
      </c>
      <c r="B39" s="336">
        <v>4</v>
      </c>
      <c r="D39">
        <f t="shared" si="0"/>
        <v>5</v>
      </c>
      <c r="E39" s="100">
        <f t="shared" si="6"/>
        <v>0</v>
      </c>
      <c r="F39" s="100">
        <f t="shared" si="7"/>
        <v>0</v>
      </c>
      <c r="G39" s="100">
        <f t="shared" si="8"/>
        <v>0</v>
      </c>
      <c r="H39" s="100">
        <f>SUM(COUNTIFS($X39:$EE39, {"#14","#15","#16"}))</f>
        <v>0</v>
      </c>
      <c r="J39">
        <f t="shared" si="4"/>
        <v>1.25</v>
      </c>
      <c r="L39" s="88">
        <v>3.4722222222222222E-5</v>
      </c>
      <c r="M39" s="350">
        <f>IF(L39&lt;&gt;"",M$35,0)</f>
        <v>0</v>
      </c>
      <c r="P39" s="350">
        <f>IF(O39&lt;&gt;"",P$35,0)</f>
        <v>0</v>
      </c>
      <c r="R39" s="56">
        <v>60.9</v>
      </c>
      <c r="S39" s="350">
        <f>IF(R39&lt;&gt;"",S$35,0)</f>
        <v>5</v>
      </c>
      <c r="V39" s="350">
        <f>IF(U39&lt;&gt;"",V$35,0)</f>
        <v>0</v>
      </c>
      <c r="AB39" s="350">
        <f>IF(AA39&lt;&gt;"",AB$35,0)</f>
        <v>0</v>
      </c>
      <c r="AE39" s="350">
        <f>IF(AD39&lt;&gt;"",AE$35,0)</f>
        <v>0</v>
      </c>
      <c r="AF39" s="18" t="s">
        <v>386</v>
      </c>
      <c r="AH39" s="186" t="s">
        <v>235</v>
      </c>
      <c r="AI39" s="186" t="s">
        <v>237</v>
      </c>
      <c r="AJ39" s="186" t="s">
        <v>236</v>
      </c>
      <c r="AK39" s="186" t="s">
        <v>490</v>
      </c>
      <c r="AL39" s="56">
        <v>6</v>
      </c>
      <c r="AM39" s="186" t="s">
        <v>298</v>
      </c>
      <c r="AN39" s="350">
        <f>IF(AM39&lt;&gt;"",AN$35,0)</f>
        <v>10</v>
      </c>
      <c r="AT39" s="350">
        <f>IF(AS39&lt;&gt;"",AT$35,0)</f>
        <v>0</v>
      </c>
      <c r="AU39" s="18" t="s">
        <v>104</v>
      </c>
      <c r="AV39" s="56" t="s">
        <v>181</v>
      </c>
      <c r="AW39" s="88">
        <v>1.1944444444444447E-4</v>
      </c>
      <c r="AY39" s="88">
        <v>1.1944444444444447E-4</v>
      </c>
      <c r="AZ39" s="350">
        <f>IF(AY39&lt;&gt;"",AZ$35,0)</f>
        <v>5</v>
      </c>
      <c r="BC39" s="88">
        <v>3.8194444444444417E-5</v>
      </c>
      <c r="BE39" s="88">
        <v>3.8194444444444417E-5</v>
      </c>
      <c r="BF39" s="350">
        <f>IF(BE39&lt;&gt;"",BF$35,0)</f>
        <v>7</v>
      </c>
      <c r="BI39" s="56" t="s">
        <v>409</v>
      </c>
      <c r="BJ39" s="56">
        <v>130.4</v>
      </c>
      <c r="BM39" s="56">
        <f t="shared" si="9"/>
        <v>65.2</v>
      </c>
      <c r="BN39" s="350">
        <f>IF(BM39&lt;&gt;"",BN$35,0)</f>
        <v>5</v>
      </c>
      <c r="BR39" s="350">
        <f>IF(BQ39&lt;&gt;"",BR$35,0)</f>
        <v>0</v>
      </c>
      <c r="BT39" s="88">
        <v>1.5532407407407406E-4</v>
      </c>
      <c r="BU39" s="350">
        <f>IF(BT39&lt;&gt;"",BU$35,0)</f>
        <v>15</v>
      </c>
      <c r="BV39" s="18" t="s">
        <v>387</v>
      </c>
      <c r="BW39" s="56">
        <v>8.5</v>
      </c>
      <c r="BX39" s="350">
        <f>IF(BW39&lt;&gt;"",BX$35,0)</f>
        <v>4</v>
      </c>
      <c r="CD39" s="350">
        <f>IF(CC39&lt;&gt;"",CD$35,0)</f>
        <v>0</v>
      </c>
      <c r="CH39" s="57"/>
      <c r="CI39" s="350">
        <f>IF(CH39&lt;&gt;"",CI$35,0)</f>
        <v>0</v>
      </c>
    </row>
    <row r="40" spans="1:87">
      <c r="A40" s="38" t="s">
        <v>113</v>
      </c>
      <c r="B40" s="340"/>
      <c r="C40" s="19" t="s">
        <v>105</v>
      </c>
      <c r="D40" s="226">
        <f>SUM(AB40,AE40,AT40,AZ40,BR40,CD40,CI40,AN40,BF40,BN40,BX40,BU40)</f>
        <v>106</v>
      </c>
      <c r="E40" s="100">
        <f t="shared" si="6"/>
        <v>0</v>
      </c>
      <c r="F40" s="100">
        <f t="shared" si="7"/>
        <v>2</v>
      </c>
      <c r="G40" s="100">
        <f t="shared" si="8"/>
        <v>1</v>
      </c>
      <c r="H40" s="100">
        <f>SUM(COUNTIFS($X40:$EE40, {"#14","#15","#16"}))</f>
        <v>4</v>
      </c>
      <c r="J40">
        <f t="shared" si="4"/>
        <v>0</v>
      </c>
      <c r="L40" s="88">
        <v>1.1701388888888889E-4</v>
      </c>
      <c r="M40" s="350"/>
      <c r="P40" s="350"/>
      <c r="S40" s="350"/>
      <c r="X40" s="18" t="s">
        <v>101</v>
      </c>
      <c r="Y40" s="56" t="s">
        <v>187</v>
      </c>
      <c r="Z40" s="55">
        <v>1.0666666666666667E-3</v>
      </c>
      <c r="AA40" s="55">
        <v>9.78587962962963E-4</v>
      </c>
      <c r="AB40" s="350">
        <f>INDEX(event_lookup!$F$2:$Y$9,MATCH(2017,event_lookup!$A$2:$A$9,0),MATCH(RIGHT(ML_2017!X40,3),event_lookup!$F$1:$Y$1,0))</f>
        <v>11</v>
      </c>
      <c r="AC40" s="18" t="s">
        <v>154</v>
      </c>
      <c r="AD40" s="56">
        <v>65.5</v>
      </c>
      <c r="AE40" s="350">
        <f>INDEX(event_lookup!$F$2:$Y$9,MATCH(2017,event_lookup!$A$2:$A$9,0),MATCH(RIGHT(ML_2017!AC40,3),event_lookup!$F$1:$Y$1,0))</f>
        <v>0</v>
      </c>
      <c r="AF40" s="18" t="s">
        <v>154</v>
      </c>
      <c r="AG40" s="56" t="s">
        <v>315</v>
      </c>
      <c r="AH40" s="186" t="s">
        <v>491</v>
      </c>
      <c r="AI40" s="186" t="s">
        <v>237</v>
      </c>
      <c r="AJ40" s="186" t="s">
        <v>312</v>
      </c>
      <c r="AK40" s="186" t="s">
        <v>235</v>
      </c>
      <c r="AL40" s="186" t="s">
        <v>164</v>
      </c>
      <c r="AM40" s="186" t="s">
        <v>673</v>
      </c>
      <c r="AN40" s="350">
        <f>INDEX(event_lookup!$F$2:$Y$9,MATCH(2017,event_lookup!$A$2:$A$9,0),MATCH(RIGHT(ML_2017!AF40,3),event_lookup!$F$1:$Y$1,0))</f>
        <v>0</v>
      </c>
      <c r="AO40" s="18" t="s">
        <v>103</v>
      </c>
      <c r="AP40" s="56" t="s">
        <v>184</v>
      </c>
      <c r="AQ40" s="88">
        <v>7.3032407407407399E-5</v>
      </c>
      <c r="AR40" s="88">
        <v>8.3564814814814811E-5</v>
      </c>
      <c r="AS40" s="88">
        <v>8.3564814814814811E-5</v>
      </c>
      <c r="AT40" s="350">
        <f>INDEX(event_lookup!$F$2:$Y$9,MATCH(2017,event_lookup!$A$2:$A$9,0),MATCH(RIGHT(ML_2017!AO40,3),event_lookup!$F$1:$Y$1,0))</f>
        <v>9</v>
      </c>
      <c r="AU40" s="18" t="s">
        <v>102</v>
      </c>
      <c r="AV40" s="56" t="s">
        <v>179</v>
      </c>
      <c r="AW40" s="88">
        <v>1.1238425925925928E-4</v>
      </c>
      <c r="AX40" s="88">
        <v>1.0671296296296297E-4</v>
      </c>
      <c r="AY40" s="88">
        <v>1.0671296296296297E-4</v>
      </c>
      <c r="AZ40" s="350">
        <f>INDEX(event_lookup!$F$2:$Y$9,MATCH(2017,event_lookup!$A$2:$A$9,0),MATCH(RIGHT(ML_2017!AU40,3),event_lookup!$F$1:$Y$1,0))</f>
        <v>10</v>
      </c>
      <c r="BA40" s="18" t="s">
        <v>33</v>
      </c>
      <c r="BB40" s="56" t="s">
        <v>176</v>
      </c>
      <c r="BC40" s="88">
        <v>1.3298611111111112E-4</v>
      </c>
      <c r="BD40" s="88">
        <v>1.326388888888889E-4</v>
      </c>
      <c r="BE40" s="89">
        <v>1.3761574074074075E-4</v>
      </c>
      <c r="BF40" s="350">
        <f>INDEX(event_lookup!$F$2:$Y$9,MATCH(2017,event_lookup!$A$2:$A$9,0),MATCH(RIGHT(ML_2017!BA40,3),event_lookup!$F$1:$Y$1,0))</f>
        <v>20</v>
      </c>
      <c r="BG40" s="18" t="s">
        <v>33</v>
      </c>
      <c r="BH40" s="56" t="s">
        <v>203</v>
      </c>
      <c r="BI40" s="56" t="s">
        <v>410</v>
      </c>
      <c r="BJ40" s="56">
        <v>130.6</v>
      </c>
      <c r="BK40" s="56" t="s">
        <v>393</v>
      </c>
      <c r="BL40" s="56" t="s">
        <v>394</v>
      </c>
      <c r="BM40" s="56">
        <v>69.900000000000006</v>
      </c>
      <c r="BN40" s="350">
        <f>INDEX(event_lookup!$F$2:$Y$9,MATCH(2017,event_lookup!$A$2:$A$9,0),MATCH(RIGHT(ML_2017!BG40,3),event_lookup!$F$1:$Y$1,0))</f>
        <v>20</v>
      </c>
      <c r="BO40" s="18" t="s">
        <v>34</v>
      </c>
      <c r="BP40" s="205" t="s">
        <v>382</v>
      </c>
      <c r="BQ40" s="62">
        <v>37.5</v>
      </c>
      <c r="BR40" s="350">
        <f>INDEX(event_lookup!$F$2:$Y$9,MATCH(2017,event_lookup!$A$2:$A$9,0),MATCH(RIGHT(ML_2017!BO40,3),event_lookup!$F$1:$Y$1,0))</f>
        <v>15</v>
      </c>
      <c r="BS40" s="18" t="s">
        <v>105</v>
      </c>
      <c r="BT40" s="88">
        <v>5.0254629629629629E-4</v>
      </c>
      <c r="BU40" s="350">
        <f>INDEX(event_lookup!$F$2:$Y$9,MATCH(2017,event_lookup!$A$2:$A$9,0),MATCH(RIGHT(ML_2017!BS40,3),event_lookup!$F$1:$Y$1,0))</f>
        <v>7</v>
      </c>
      <c r="BV40" s="18" t="s">
        <v>120</v>
      </c>
      <c r="BW40" s="56">
        <v>31</v>
      </c>
      <c r="BX40" s="350">
        <f>INDEX(event_lookup!$F$2:$Y$9,MATCH(2017,event_lookup!$A$2:$A$9,0),MATCH(RIGHT(ML_2017!BV40,3),event_lookup!$F$1:$Y$1,0))</f>
        <v>2</v>
      </c>
      <c r="BY40" s="18" t="s">
        <v>102</v>
      </c>
      <c r="BZ40" s="56" t="s">
        <v>179</v>
      </c>
      <c r="CA40" s="88">
        <v>1.6030092592592593E-4</v>
      </c>
      <c r="CB40" s="88">
        <v>1.6041666666666664E-4</v>
      </c>
      <c r="CC40" s="88">
        <v>1.6041666666666664E-4</v>
      </c>
      <c r="CD40" s="350">
        <f>INDEX(event_lookup!$F$2:$Y$9,MATCH(2017,event_lookup!$A$2:$A$9,0),MATCH(RIGHT(ML_2017!BY40,3),event_lookup!$F$1:$Y$1,0))</f>
        <v>10</v>
      </c>
      <c r="CE40" s="18" t="s">
        <v>120</v>
      </c>
      <c r="CF40" s="62" t="s">
        <v>178</v>
      </c>
      <c r="CG40" s="57">
        <v>1.0262731481481481E-3</v>
      </c>
      <c r="CH40" s="57">
        <v>1.0262731481481481E-3</v>
      </c>
      <c r="CI40" s="350">
        <f>INDEX(event_lookup!$F$2:$Y$9,MATCH(2017,event_lookup!$A$2:$A$9,0),MATCH(RIGHT(ML_2017!CE40,3),event_lookup!$F$1:$Y$1,0))</f>
        <v>2</v>
      </c>
    </row>
    <row r="41" spans="1:87">
      <c r="A41" s="15" t="s">
        <v>136</v>
      </c>
      <c r="B41" s="336">
        <v>1</v>
      </c>
      <c r="D41">
        <f t="shared" si="0"/>
        <v>10</v>
      </c>
      <c r="E41" s="100">
        <f t="shared" si="6"/>
        <v>0</v>
      </c>
      <c r="F41" s="100">
        <f t="shared" si="7"/>
        <v>0</v>
      </c>
      <c r="G41" s="100">
        <f t="shared" si="8"/>
        <v>0</v>
      </c>
      <c r="H41" s="100">
        <f>SUM(COUNTIFS($X41:$EE41, {"#14","#15","#16"}))</f>
        <v>1</v>
      </c>
      <c r="J41">
        <f t="shared" si="4"/>
        <v>0</v>
      </c>
      <c r="L41" s="88">
        <v>2.164351851851852E-5</v>
      </c>
      <c r="M41" s="350"/>
      <c r="P41" s="350"/>
      <c r="S41" s="350"/>
      <c r="AB41" s="350">
        <f>IF(AA41&lt;&gt;"",AB$40,0)</f>
        <v>0</v>
      </c>
      <c r="AC41" s="18" t="s">
        <v>154</v>
      </c>
      <c r="AD41" s="56">
        <v>65.5</v>
      </c>
      <c r="AE41" s="350">
        <f>IF(AD41&lt;&gt;"",AE$40,0)</f>
        <v>0</v>
      </c>
      <c r="AF41" s="18" t="s">
        <v>386</v>
      </c>
      <c r="AH41" s="186" t="s">
        <v>491</v>
      </c>
      <c r="AI41" s="186" t="s">
        <v>237</v>
      </c>
      <c r="AJ41" s="186" t="s">
        <v>312</v>
      </c>
      <c r="AK41" s="186" t="s">
        <v>235</v>
      </c>
      <c r="AL41" s="186" t="s">
        <v>164</v>
      </c>
      <c r="AM41" s="186" t="s">
        <v>673</v>
      </c>
      <c r="AN41" s="350">
        <f>IF(AM41&lt;&gt;"",AN$40,0)</f>
        <v>0</v>
      </c>
      <c r="AT41" s="350">
        <f>IF(AS41&lt;&gt;"",AT$40,0)</f>
        <v>0</v>
      </c>
      <c r="AZ41" s="350">
        <f>IF(AY41&lt;&gt;"",AZ$40,0)</f>
        <v>0</v>
      </c>
      <c r="BB41" s="88"/>
      <c r="BC41" s="88">
        <v>2.9745370370370367E-5</v>
      </c>
      <c r="BD41" s="88">
        <v>2.9861111111111117E-5</v>
      </c>
      <c r="BE41" s="89">
        <v>3.1365740740740741E-5</v>
      </c>
      <c r="BF41" s="350">
        <f>IF(BE41&lt;&gt;"",BF$40,0)</f>
        <v>20</v>
      </c>
      <c r="BI41" s="56" t="s">
        <v>410</v>
      </c>
      <c r="BJ41" s="56">
        <v>130.6</v>
      </c>
      <c r="BK41" s="56" t="s">
        <v>393</v>
      </c>
      <c r="BL41" s="56" t="s">
        <v>394</v>
      </c>
      <c r="BM41" s="56">
        <v>69.900000000000006</v>
      </c>
      <c r="BN41" s="350">
        <f>IF(BM41&lt;&gt;"",BN$40,0)</f>
        <v>20</v>
      </c>
      <c r="BR41" s="350">
        <f>IF(BQ41&lt;&gt;"",BR$40,0)</f>
        <v>0</v>
      </c>
      <c r="BT41" s="88">
        <v>1.715277777777778E-4</v>
      </c>
      <c r="BU41" s="350">
        <f>IF(BT41&lt;&gt;"",BU$40,0)</f>
        <v>7</v>
      </c>
      <c r="BV41" s="18" t="s">
        <v>387</v>
      </c>
      <c r="BW41" s="56">
        <v>8</v>
      </c>
      <c r="BX41" s="350">
        <f>IF(BW41&lt;&gt;"",BX$40,0)</f>
        <v>2</v>
      </c>
      <c r="BY41" s="18" t="s">
        <v>102</v>
      </c>
      <c r="BZ41" s="56" t="s">
        <v>179</v>
      </c>
      <c r="CA41" s="88">
        <v>1.6030092592592593E-4</v>
      </c>
      <c r="CB41" s="88">
        <v>1.6041666666666664E-4</v>
      </c>
      <c r="CC41" s="88">
        <v>1.6041666666666664E-4</v>
      </c>
      <c r="CD41" s="350">
        <f>IF(CC41&lt;&gt;"",CD$40,0)</f>
        <v>10</v>
      </c>
      <c r="CH41" s="57"/>
      <c r="CI41" s="350">
        <f>IF(CH41&lt;&gt;"",CI$40,0)</f>
        <v>0</v>
      </c>
    </row>
    <row r="42" spans="1:87">
      <c r="A42" s="15" t="s">
        <v>137</v>
      </c>
      <c r="B42" s="336">
        <v>2</v>
      </c>
      <c r="D42">
        <f t="shared" si="0"/>
        <v>11</v>
      </c>
      <c r="E42" s="100">
        <f t="shared" si="6"/>
        <v>0</v>
      </c>
      <c r="F42" s="100">
        <f t="shared" si="7"/>
        <v>0</v>
      </c>
      <c r="G42" s="100">
        <f t="shared" si="8"/>
        <v>0</v>
      </c>
      <c r="H42" s="100">
        <f>SUM(COUNTIFS($X42:$EE42, {"#14","#15","#16"}))</f>
        <v>1</v>
      </c>
      <c r="J42">
        <f t="shared" si="4"/>
        <v>0</v>
      </c>
      <c r="L42" s="88">
        <v>2.8703703703703703E-5</v>
      </c>
      <c r="M42" s="350"/>
      <c r="P42" s="350"/>
      <c r="S42" s="350"/>
      <c r="AB42" s="350">
        <f>IF(AA42&lt;&gt;"",AB$40,0)</f>
        <v>0</v>
      </c>
      <c r="AE42" s="350">
        <f>IF(AD42&lt;&gt;"",AE$40,0)</f>
        <v>0</v>
      </c>
      <c r="AF42" s="18" t="s">
        <v>386</v>
      </c>
      <c r="AH42" s="186" t="s">
        <v>491</v>
      </c>
      <c r="AI42" s="186" t="s">
        <v>237</v>
      </c>
      <c r="AJ42" s="186" t="s">
        <v>312</v>
      </c>
      <c r="AK42" s="186" t="s">
        <v>235</v>
      </c>
      <c r="AL42" s="186" t="s">
        <v>164</v>
      </c>
      <c r="AM42" s="186" t="s">
        <v>673</v>
      </c>
      <c r="AN42" s="350">
        <f>IF(AM42&lt;&gt;"",AN$40,0)</f>
        <v>0</v>
      </c>
      <c r="AO42" s="18" t="s">
        <v>103</v>
      </c>
      <c r="AP42" s="56" t="s">
        <v>184</v>
      </c>
      <c r="AQ42" s="88">
        <v>7.3032407407407399E-5</v>
      </c>
      <c r="AR42" s="88">
        <v>8.3564814814814811E-5</v>
      </c>
      <c r="AS42" s="88">
        <v>8.3564814814814811E-5</v>
      </c>
      <c r="AT42" s="350">
        <f>IF(AS42&lt;&gt;"",AT$40,0)</f>
        <v>9</v>
      </c>
      <c r="AZ42" s="350">
        <f>IF(AY42&lt;&gt;"",AZ$40,0)</f>
        <v>0</v>
      </c>
      <c r="BB42" s="88"/>
      <c r="BC42" s="88">
        <v>3.2986111111111108E-5</v>
      </c>
      <c r="BD42" s="88">
        <v>3.3217592592592588E-5</v>
      </c>
      <c r="BE42" s="89">
        <v>3.1828703703703701E-5</v>
      </c>
      <c r="BF42" s="350">
        <f>IF(BE42&lt;&gt;"",BF$40,0)</f>
        <v>20</v>
      </c>
      <c r="BI42" s="56" t="s">
        <v>410</v>
      </c>
      <c r="BJ42" s="56">
        <v>130.6</v>
      </c>
      <c r="BK42" s="56" t="s">
        <v>393</v>
      </c>
      <c r="BL42" s="56" t="s">
        <v>394</v>
      </c>
      <c r="BM42" s="56">
        <v>69.900000000000006</v>
      </c>
      <c r="BN42" s="350">
        <f>IF(BM42&lt;&gt;"",BN$40,0)</f>
        <v>20</v>
      </c>
      <c r="BR42" s="350">
        <f>IF(BQ42&lt;&gt;"",BR$40,0)</f>
        <v>0</v>
      </c>
      <c r="BT42" s="88">
        <v>1.6863425925925924E-4</v>
      </c>
      <c r="BU42" s="350">
        <f>IF(BT42&lt;&gt;"",BU$40,0)</f>
        <v>7</v>
      </c>
      <c r="BV42" s="18" t="s">
        <v>387</v>
      </c>
      <c r="BW42" s="56">
        <v>9</v>
      </c>
      <c r="BX42" s="350">
        <f>IF(BW42&lt;&gt;"",BX$40,0)</f>
        <v>2</v>
      </c>
      <c r="CD42" s="350">
        <f>IF(CC42&lt;&gt;"",CD$40,0)</f>
        <v>0</v>
      </c>
      <c r="CE42" s="18" t="s">
        <v>120</v>
      </c>
      <c r="CF42" s="62" t="s">
        <v>178</v>
      </c>
      <c r="CG42" s="57">
        <v>1.0262731481481481E-3</v>
      </c>
      <c r="CH42" s="57">
        <v>1.0262731481481481E-3</v>
      </c>
      <c r="CI42" s="350">
        <f>IF(CH42&lt;&gt;"",CI$40,0)</f>
        <v>2</v>
      </c>
    </row>
    <row r="43" spans="1:87">
      <c r="A43" s="15" t="s">
        <v>139</v>
      </c>
      <c r="B43" s="336">
        <v>3</v>
      </c>
      <c r="D43">
        <f t="shared" si="0"/>
        <v>21</v>
      </c>
      <c r="E43" s="100">
        <f t="shared" si="6"/>
        <v>0</v>
      </c>
      <c r="F43" s="100">
        <f t="shared" si="7"/>
        <v>0</v>
      </c>
      <c r="G43" s="100">
        <f t="shared" si="8"/>
        <v>0</v>
      </c>
      <c r="H43" s="100">
        <f>SUM(COUNTIFS($X43:$EE43, {"#14","#15","#16"}))</f>
        <v>0</v>
      </c>
      <c r="J43">
        <f t="shared" si="4"/>
        <v>0</v>
      </c>
      <c r="L43" s="88">
        <v>3.5069444444444442E-5</v>
      </c>
      <c r="M43" s="350"/>
      <c r="P43" s="350"/>
      <c r="S43" s="350"/>
      <c r="X43" s="18" t="s">
        <v>101</v>
      </c>
      <c r="Y43" s="56" t="s">
        <v>187</v>
      </c>
      <c r="Z43" s="55">
        <v>1.0666666666666667E-3</v>
      </c>
      <c r="AA43" s="55">
        <v>9.78587962962963E-4</v>
      </c>
      <c r="AB43" s="350">
        <f>IF(AA43&lt;&gt;"",AB$40,0)</f>
        <v>11</v>
      </c>
      <c r="AE43" s="350">
        <f>IF(AD43&lt;&gt;"",AE$40,0)</f>
        <v>0</v>
      </c>
      <c r="AF43" s="18" t="s">
        <v>386</v>
      </c>
      <c r="AH43" s="186" t="s">
        <v>491</v>
      </c>
      <c r="AI43" s="186" t="s">
        <v>237</v>
      </c>
      <c r="AJ43" s="186" t="s">
        <v>312</v>
      </c>
      <c r="AK43" s="186" t="s">
        <v>235</v>
      </c>
      <c r="AL43" s="186" t="s">
        <v>164</v>
      </c>
      <c r="AM43" s="186" t="s">
        <v>673</v>
      </c>
      <c r="AN43" s="350">
        <f>IF(AM43&lt;&gt;"",AN$40,0)</f>
        <v>0</v>
      </c>
      <c r="AT43" s="350">
        <f>IF(AS43&lt;&gt;"",AT$40,0)</f>
        <v>0</v>
      </c>
      <c r="AU43" s="18" t="s">
        <v>102</v>
      </c>
      <c r="AV43" s="56" t="s">
        <v>179</v>
      </c>
      <c r="AW43" s="88">
        <v>1.1238425925925928E-4</v>
      </c>
      <c r="AX43" s="88">
        <v>1.0671296296296297E-4</v>
      </c>
      <c r="AY43" s="88">
        <v>1.0671296296296297E-4</v>
      </c>
      <c r="AZ43" s="350">
        <f>IF(AY43&lt;&gt;"",AZ$40,0)</f>
        <v>10</v>
      </c>
      <c r="BB43" s="88"/>
      <c r="BC43" s="88">
        <v>3.3101851851851848E-5</v>
      </c>
      <c r="BD43" s="88">
        <v>3.4837962962962962E-5</v>
      </c>
      <c r="BE43" s="89">
        <v>3.7384259259259257E-5</v>
      </c>
      <c r="BF43" s="350">
        <f>IF(BE43&lt;&gt;"",BF$40,0)</f>
        <v>20</v>
      </c>
      <c r="BI43" s="56" t="s">
        <v>410</v>
      </c>
      <c r="BJ43" s="56">
        <v>130.6</v>
      </c>
      <c r="BK43" s="56" t="s">
        <v>393</v>
      </c>
      <c r="BL43" s="56" t="s">
        <v>394</v>
      </c>
      <c r="BM43" s="56">
        <v>69.900000000000006</v>
      </c>
      <c r="BN43" s="350">
        <f>IF(BM43&lt;&gt;"",BN$40,0)</f>
        <v>20</v>
      </c>
      <c r="BR43" s="350">
        <f>IF(BQ43&lt;&gt;"",BR$40,0)</f>
        <v>0</v>
      </c>
      <c r="BT43" s="88">
        <v>1.545138888888889E-4</v>
      </c>
      <c r="BU43" s="350">
        <f>IF(BT43&lt;&gt;"",BU$40,0)</f>
        <v>7</v>
      </c>
      <c r="BV43" s="18" t="s">
        <v>387</v>
      </c>
      <c r="BW43" s="56">
        <v>5.5</v>
      </c>
      <c r="BX43" s="350">
        <f>IF(BW43&lt;&gt;"",BX$40,0)</f>
        <v>2</v>
      </c>
      <c r="CD43" s="350">
        <f>IF(CC43&lt;&gt;"",CD$40,0)</f>
        <v>0</v>
      </c>
      <c r="CH43" s="57"/>
      <c r="CI43" s="350">
        <f>IF(CH43&lt;&gt;"",CI$40,0)</f>
        <v>0</v>
      </c>
    </row>
    <row r="44" spans="1:87">
      <c r="A44" s="15" t="s">
        <v>138</v>
      </c>
      <c r="B44" s="336">
        <v>4</v>
      </c>
      <c r="D44">
        <f t="shared" si="0"/>
        <v>0</v>
      </c>
      <c r="E44" s="100">
        <f t="shared" si="6"/>
        <v>0</v>
      </c>
      <c r="F44" s="100">
        <f t="shared" si="7"/>
        <v>0</v>
      </c>
      <c r="G44" s="100">
        <f t="shared" si="8"/>
        <v>0</v>
      </c>
      <c r="H44" s="100">
        <f>SUM(COUNTIFS($X44:$EE44, {"#14","#15","#16"}))</f>
        <v>0</v>
      </c>
      <c r="J44">
        <f t="shared" si="4"/>
        <v>0</v>
      </c>
      <c r="L44" s="88">
        <v>3.1597222222222228E-5</v>
      </c>
      <c r="M44" s="350"/>
      <c r="P44" s="350"/>
      <c r="S44" s="350"/>
      <c r="AB44" s="350">
        <f>IF(AA44&lt;&gt;"",AB$40,0)</f>
        <v>0</v>
      </c>
      <c r="AE44" s="350">
        <f>IF(AD44&lt;&gt;"",AE$40,0)</f>
        <v>0</v>
      </c>
      <c r="AF44" s="18" t="s">
        <v>386</v>
      </c>
      <c r="AH44" s="186" t="s">
        <v>491</v>
      </c>
      <c r="AI44" s="186" t="s">
        <v>237</v>
      </c>
      <c r="AJ44" s="186" t="s">
        <v>312</v>
      </c>
      <c r="AK44" s="186" t="s">
        <v>235</v>
      </c>
      <c r="AL44" s="186" t="s">
        <v>164</v>
      </c>
      <c r="AM44" s="186" t="s">
        <v>673</v>
      </c>
      <c r="AN44" s="350">
        <f>IF(AM44&lt;&gt;"",AN$40,0)</f>
        <v>0</v>
      </c>
      <c r="AT44" s="350"/>
      <c r="AZ44" s="350"/>
      <c r="BE44" s="89"/>
      <c r="BF44" s="350"/>
      <c r="BN44" s="350"/>
      <c r="BR44" s="350"/>
      <c r="BU44" s="350"/>
      <c r="BV44" s="18" t="s">
        <v>388</v>
      </c>
      <c r="BW44" s="56" t="s">
        <v>386</v>
      </c>
      <c r="BX44" s="350"/>
      <c r="CD44" s="350"/>
      <c r="CH44" s="57"/>
      <c r="CI44" s="350"/>
    </row>
    <row r="45" spans="1:87">
      <c r="A45" s="15" t="s">
        <v>383</v>
      </c>
      <c r="B45" s="41"/>
      <c r="D45">
        <f t="shared" si="0"/>
        <v>15</v>
      </c>
      <c r="E45" s="100">
        <f t="shared" si="6"/>
        <v>0</v>
      </c>
      <c r="F45" s="100">
        <f t="shared" si="7"/>
        <v>0</v>
      </c>
      <c r="G45" s="100">
        <f t="shared" si="8"/>
        <v>1</v>
      </c>
      <c r="H45" s="100">
        <f>SUM(COUNTIFS($X45:$EE45, {"#14","#15","#16"}))</f>
        <v>0</v>
      </c>
      <c r="J45">
        <f t="shared" si="4"/>
        <v>0</v>
      </c>
      <c r="M45" s="350"/>
      <c r="P45" s="350"/>
      <c r="S45" s="350"/>
      <c r="AB45" s="350"/>
      <c r="AE45" s="350"/>
      <c r="AF45" s="18" t="s">
        <v>386</v>
      </c>
      <c r="AN45" s="350"/>
      <c r="AT45" s="350">
        <f>IF(AS45&lt;&gt;"",AT$40,0)</f>
        <v>0</v>
      </c>
      <c r="AZ45" s="350">
        <f>IF(AY45&lt;&gt;"",AZ$40,0)</f>
        <v>0</v>
      </c>
      <c r="BC45" s="88">
        <v>3.7152777777777797E-5</v>
      </c>
      <c r="BD45" s="88">
        <v>3.4722222222222229E-5</v>
      </c>
      <c r="BE45" s="89">
        <v>3.7037037037037057E-5</v>
      </c>
      <c r="BF45" s="350">
        <f>IF(BE45&lt;&gt;"",BF$40,0)</f>
        <v>20</v>
      </c>
      <c r="BI45" s="56" t="s">
        <v>410</v>
      </c>
      <c r="BJ45" s="56">
        <v>130.6</v>
      </c>
      <c r="BK45" s="56" t="s">
        <v>393</v>
      </c>
      <c r="BL45" s="56" t="s">
        <v>394</v>
      </c>
      <c r="BM45" s="56">
        <v>69.900000000000006</v>
      </c>
      <c r="BN45" s="350">
        <f>IF(BM45&lt;&gt;"",BN$40,0)</f>
        <v>20</v>
      </c>
      <c r="BO45" s="18" t="s">
        <v>34</v>
      </c>
      <c r="BP45" s="205" t="s">
        <v>382</v>
      </c>
      <c r="BQ45" s="62">
        <v>37.5</v>
      </c>
      <c r="BR45" s="350">
        <f>IF(BQ45&lt;&gt;"",BR$40,0)</f>
        <v>15</v>
      </c>
      <c r="BT45" s="88">
        <v>1.6782407407407406E-4</v>
      </c>
      <c r="BU45" s="350">
        <f>IF(BT45&lt;&gt;"",BU$40,0)</f>
        <v>7</v>
      </c>
      <c r="BV45" s="18" t="s">
        <v>387</v>
      </c>
      <c r="BW45" s="56">
        <v>8.5</v>
      </c>
      <c r="BX45" s="350">
        <f>IF(BW45&lt;&gt;"",BX$40,0)</f>
        <v>2</v>
      </c>
      <c r="CD45" s="350">
        <f>IF(CC45&lt;&gt;"",CD$40,0)</f>
        <v>0</v>
      </c>
      <c r="CI45" s="350">
        <f>IF(CH45&lt;&gt;"",CI$40,0)</f>
        <v>0</v>
      </c>
    </row>
    <row r="46" spans="1:87">
      <c r="A46" s="26" t="s">
        <v>21</v>
      </c>
      <c r="B46" s="336">
        <v>1</v>
      </c>
      <c r="C46" s="19" t="s">
        <v>104</v>
      </c>
      <c r="D46" s="226">
        <f>SUM(AB46,AE46,AT46,AZ46,BR46,CD46,CI46,AN46,BF46,BN46,BX46,BU46)</f>
        <v>99</v>
      </c>
      <c r="E46" s="100">
        <f t="shared" si="6"/>
        <v>0</v>
      </c>
      <c r="F46" s="100">
        <f t="shared" si="7"/>
        <v>1</v>
      </c>
      <c r="G46" s="100">
        <f t="shared" si="8"/>
        <v>1</v>
      </c>
      <c r="H46" s="100">
        <f>SUM(COUNTIFS($X46:$EE46, {"#14","#15","#16"}))</f>
        <v>2</v>
      </c>
      <c r="J46">
        <f>SUM(M46,P46,S46,V46)</f>
        <v>27</v>
      </c>
      <c r="K46" s="18" t="s">
        <v>37</v>
      </c>
      <c r="L46" s="88">
        <v>1.1377314814814815E-4</v>
      </c>
      <c r="M46" s="350">
        <f>INDEX(event_lookup!$F$2:$Y$9,MATCH(2017.1,event_lookup!$A$2:$A$9,0),MATCH(RIGHT(ML_2017!K46,3),event_lookup!$F$1:$Y$1,0))</f>
        <v>9</v>
      </c>
      <c r="N46" s="18" t="s">
        <v>33</v>
      </c>
      <c r="O46" s="88">
        <v>2.9733796296296295E-4</v>
      </c>
      <c r="P46" s="350">
        <f>INDEX(event_lookup!$F$2:$Y$9,MATCH(2017.1,event_lookup!$A$2:$A$9,0),MATCH(RIGHT(ML_2017!N46,3),event_lookup!$F$1:$Y$1,0))</f>
        <v>12</v>
      </c>
      <c r="Q46" s="18" t="s">
        <v>107</v>
      </c>
      <c r="R46" s="56">
        <v>55.6</v>
      </c>
      <c r="S46" s="350">
        <f>INDEX(event_lookup!$F$2:$Y$9,MATCH(2017.1,event_lookup!$A$2:$A$9,0),MATCH(RIGHT(ML_2017!Q46,3),event_lookup!$F$1:$Y$1,0))</f>
        <v>3</v>
      </c>
      <c r="T46" s="18" t="s">
        <v>107</v>
      </c>
      <c r="U46" s="297">
        <v>5.3020833333333338E-4</v>
      </c>
      <c r="V46" s="350">
        <f>INDEX(event_lookup!$F$2:$Y$9,MATCH(2017.1,event_lookup!$A$2:$A$9,0),MATCH(RIGHT(ML_2017!T46,3),event_lookup!$F$1:$Y$1,0))</f>
        <v>3</v>
      </c>
      <c r="X46" s="18" t="s">
        <v>33</v>
      </c>
      <c r="Y46" s="56" t="s">
        <v>187</v>
      </c>
      <c r="Z46" s="55">
        <v>8.8576388888888895E-4</v>
      </c>
      <c r="AA46" s="55">
        <v>1.1274305555555556E-3</v>
      </c>
      <c r="AB46" s="350">
        <f>INDEX(event_lookup!$F$2:$Y$9,MATCH(2017,event_lookup!$A$2:$A$9,0),MATCH(RIGHT(ML_2017!X46,3),event_lookup!$F$1:$Y$1,0))</f>
        <v>20</v>
      </c>
      <c r="AC46" s="18" t="s">
        <v>120</v>
      </c>
      <c r="AD46" s="56">
        <v>68</v>
      </c>
      <c r="AE46" s="350">
        <f>INDEX(event_lookup!$F$2:$Y$9,MATCH(2017,event_lookup!$A$2:$A$9,0),MATCH(RIGHT(ML_2017!AC46,3),event_lookup!$F$1:$Y$1,0))</f>
        <v>2</v>
      </c>
      <c r="AF46" s="18" t="s">
        <v>107</v>
      </c>
      <c r="AG46" s="56" t="s">
        <v>315</v>
      </c>
      <c r="AH46" s="186" t="s">
        <v>471</v>
      </c>
      <c r="AI46" s="186" t="s">
        <v>471</v>
      </c>
      <c r="AJ46" s="186" t="s">
        <v>235</v>
      </c>
      <c r="AK46" s="186" t="s">
        <v>311</v>
      </c>
      <c r="AL46" s="56">
        <v>0</v>
      </c>
      <c r="AM46" s="186" t="s">
        <v>534</v>
      </c>
      <c r="AN46" s="350">
        <f>INDEX(event_lookup!$F$2:$Y$9,MATCH(2017,event_lookup!$A$2:$A$9,0),MATCH(RIGHT(ML_2017!AF46,3),event_lookup!$F$1:$Y$1,0))</f>
        <v>6</v>
      </c>
      <c r="AO46" s="18" t="s">
        <v>34</v>
      </c>
      <c r="AP46" s="56" t="s">
        <v>189</v>
      </c>
      <c r="AQ46" s="88">
        <v>7.1180555555555559E-5</v>
      </c>
      <c r="AR46" s="88">
        <v>7.0138888888888885E-5</v>
      </c>
      <c r="AS46" s="88">
        <v>7.7430555555555548E-5</v>
      </c>
      <c r="AT46" s="350">
        <f>INDEX(event_lookup!$F$2:$Y$9,MATCH(2017,event_lookup!$A$2:$A$9,0),MATCH(RIGHT(ML_2017!AO46,3),event_lookup!$F$1:$Y$1,0))</f>
        <v>15</v>
      </c>
      <c r="AU46" s="18" t="s">
        <v>101</v>
      </c>
      <c r="AV46" s="56" t="s">
        <v>183</v>
      </c>
      <c r="AW46" s="88">
        <v>1.0624999999999999E-4</v>
      </c>
      <c r="AX46" s="88">
        <v>1.0150462962962963E-4</v>
      </c>
      <c r="AY46" s="88">
        <v>1.0150462962962963E-4</v>
      </c>
      <c r="AZ46" s="350">
        <f>INDEX(event_lookup!$F$2:$Y$9,MATCH(2017,event_lookup!$A$2:$A$9,0),MATCH(RIGHT(ML_2017!AU46,3),event_lookup!$F$1:$Y$1,0))</f>
        <v>11</v>
      </c>
      <c r="BA46" s="18" t="s">
        <v>101</v>
      </c>
      <c r="BB46" s="56" t="s">
        <v>191</v>
      </c>
      <c r="BC46" s="88">
        <v>1.2916666666666667E-4</v>
      </c>
      <c r="BD46" s="88">
        <v>1.3414351851851849E-4</v>
      </c>
      <c r="BE46" s="88">
        <v>1.3414351851851849E-4</v>
      </c>
      <c r="BF46" s="350">
        <f>INDEX(event_lookup!$F$2:$Y$9,MATCH(2017,event_lookup!$A$2:$A$9,0),MATCH(RIGHT(ML_2017!BA46,3),event_lookup!$F$1:$Y$1,0))</f>
        <v>11</v>
      </c>
      <c r="BG46" s="18" t="s">
        <v>130</v>
      </c>
      <c r="BH46" s="56" t="s">
        <v>177</v>
      </c>
      <c r="BI46" s="56" t="s">
        <v>411</v>
      </c>
      <c r="BJ46" s="56">
        <v>126.89999999999999</v>
      </c>
      <c r="BM46" s="56">
        <f t="shared" ref="BM46:BM50" si="10">BJ46/2</f>
        <v>63.449999999999996</v>
      </c>
      <c r="BN46" s="350">
        <f>INDEX(event_lookup!$F$2:$Y$9,MATCH(2017,event_lookup!$A$2:$A$9,0),MATCH(RIGHT(ML_2017!BG46,3),event_lookup!$F$1:$Y$1,0))</f>
        <v>4</v>
      </c>
      <c r="BO46" s="18" t="s">
        <v>102</v>
      </c>
      <c r="BP46" s="205" t="s">
        <v>378</v>
      </c>
      <c r="BQ46" s="62">
        <v>37</v>
      </c>
      <c r="BR46" s="350">
        <f>INDEX(event_lookup!$F$2:$Y$9,MATCH(2017,event_lookup!$A$2:$A$9,0),MATCH(RIGHT(ML_2017!BO46,3),event_lookup!$F$1:$Y$1,0))</f>
        <v>10</v>
      </c>
      <c r="BS46" s="18" t="s">
        <v>104</v>
      </c>
      <c r="BT46" s="88">
        <v>5.0902777777777773E-4</v>
      </c>
      <c r="BU46" s="350">
        <f>INDEX(event_lookup!$F$2:$Y$9,MATCH(2017,event_lookup!$A$2:$A$9,0),MATCH(RIGHT(ML_2017!BS46,3),event_lookup!$F$1:$Y$1,0))</f>
        <v>5</v>
      </c>
      <c r="BV46" s="18" t="s">
        <v>154</v>
      </c>
      <c r="BW46" s="56">
        <v>30.5</v>
      </c>
      <c r="BX46" s="350">
        <f>INDEX(event_lookup!$F$2:$Y$9,MATCH(2017,event_lookup!$A$2:$A$9,0),MATCH(RIGHT(ML_2017!BV46,3),event_lookup!$F$1:$Y$1,0))</f>
        <v>0</v>
      </c>
      <c r="BY46" s="18" t="s">
        <v>105</v>
      </c>
      <c r="BZ46" s="56" t="s">
        <v>178</v>
      </c>
      <c r="CA46" s="88">
        <v>1.5972222222222223E-4</v>
      </c>
      <c r="CC46" s="88">
        <v>1.5972222222222223E-4</v>
      </c>
      <c r="CD46" s="350">
        <f>INDEX(event_lookup!$F$2:$Y$9,MATCH(2017,event_lookup!$A$2:$A$9,0),MATCH(RIGHT(ML_2017!BY46,3),event_lookup!$F$1:$Y$1,0))</f>
        <v>7</v>
      </c>
      <c r="CE46" s="18" t="s">
        <v>135</v>
      </c>
      <c r="CF46" s="62" t="s">
        <v>187</v>
      </c>
      <c r="CG46" s="57">
        <v>1.0120370370370372E-3</v>
      </c>
      <c r="CH46" s="55">
        <v>1.0300925925925926E-3</v>
      </c>
      <c r="CI46" s="350">
        <f>INDEX(event_lookup!$F$2:$Y$9,MATCH(2017,event_lookup!$A$2:$A$9,0),MATCH(RIGHT(ML_2017!CE46,3),event_lookup!$F$1:$Y$1,0))</f>
        <v>8</v>
      </c>
    </row>
    <row r="47" spans="1:87">
      <c r="A47" s="15" t="s">
        <v>78</v>
      </c>
      <c r="B47" s="336">
        <v>2</v>
      </c>
      <c r="D47">
        <f t="shared" si="0"/>
        <v>30</v>
      </c>
      <c r="E47" s="100">
        <f t="shared" si="6"/>
        <v>0</v>
      </c>
      <c r="F47" s="100">
        <f t="shared" si="7"/>
        <v>1</v>
      </c>
      <c r="G47" s="100">
        <f t="shared" si="8"/>
        <v>0</v>
      </c>
      <c r="H47" s="100">
        <f>SUM(COUNTIFS($X47:$EE47, {"#14","#15","#16"}))</f>
        <v>0</v>
      </c>
      <c r="J47">
        <f>SUM(M47/4,P47,S47/4,V47)</f>
        <v>3</v>
      </c>
      <c r="L47" s="88">
        <v>2.222222222222222E-5</v>
      </c>
      <c r="M47" s="350">
        <f>IF(L48&lt;&gt;"",M$46,0)</f>
        <v>9</v>
      </c>
      <c r="P47" s="350">
        <f>IF(O47&lt;&gt;"",P$46,0)</f>
        <v>0</v>
      </c>
      <c r="R47" s="56">
        <v>55.6</v>
      </c>
      <c r="S47" s="350">
        <f>IF(R47&lt;&gt;"",S$46,0)</f>
        <v>3</v>
      </c>
      <c r="V47" s="350">
        <f>IF(U47&lt;&gt;"",V$46,0)</f>
        <v>0</v>
      </c>
      <c r="X47" s="18" t="s">
        <v>33</v>
      </c>
      <c r="Y47" s="56" t="s">
        <v>187</v>
      </c>
      <c r="Z47" s="55">
        <v>8.8576388888888895E-4</v>
      </c>
      <c r="AA47" s="55">
        <v>1.1274305555555556E-3</v>
      </c>
      <c r="AB47" s="350">
        <f>IF(AA47&lt;&gt;"",AB$46,0)</f>
        <v>20</v>
      </c>
      <c r="AE47" s="350">
        <f>IF(AD47&lt;&gt;"",AE$46,0)</f>
        <v>0</v>
      </c>
      <c r="AF47" s="18" t="s">
        <v>386</v>
      </c>
      <c r="AH47" s="186" t="s">
        <v>471</v>
      </c>
      <c r="AI47" s="186" t="s">
        <v>471</v>
      </c>
      <c r="AJ47" s="186" t="s">
        <v>235</v>
      </c>
      <c r="AK47" s="186" t="s">
        <v>311</v>
      </c>
      <c r="AL47" s="56">
        <v>0</v>
      </c>
      <c r="AM47" s="186" t="s">
        <v>534</v>
      </c>
      <c r="AN47" s="350">
        <f>IF(AM47&lt;&gt;"",AN$46,0)</f>
        <v>6</v>
      </c>
      <c r="AT47" s="350">
        <f>IF(AS47&lt;&gt;"",AT$46,0)</f>
        <v>0</v>
      </c>
      <c r="AZ47" s="350">
        <f>IF(AY47&lt;&gt;"",AZ$46,0)</f>
        <v>0</v>
      </c>
      <c r="BB47" s="88"/>
      <c r="BC47" s="88">
        <v>2.9398148148148146E-5</v>
      </c>
      <c r="BD47" s="88">
        <v>2.8587962962962963E-5</v>
      </c>
      <c r="BE47" s="88">
        <v>2.8587962962962963E-5</v>
      </c>
      <c r="BF47" s="350">
        <f>IF(BE47&lt;&gt;"",BF$46,0)</f>
        <v>11</v>
      </c>
      <c r="BI47" s="56" t="s">
        <v>411</v>
      </c>
      <c r="BJ47" s="56">
        <v>126.89999999999999</v>
      </c>
      <c r="BM47" s="56">
        <f t="shared" si="10"/>
        <v>63.449999999999996</v>
      </c>
      <c r="BN47" s="350">
        <f>IF(BM47&lt;&gt;"",BN$46,0)</f>
        <v>4</v>
      </c>
      <c r="BO47" s="18" t="s">
        <v>102</v>
      </c>
      <c r="BP47" s="205" t="s">
        <v>378</v>
      </c>
      <c r="BQ47" s="62">
        <v>37</v>
      </c>
      <c r="BR47" s="350">
        <f>IF(BQ47&lt;&gt;"",BR$46,0)</f>
        <v>10</v>
      </c>
      <c r="BT47" s="88">
        <v>1.7071759259259256E-4</v>
      </c>
      <c r="BU47" s="350">
        <f>IF(BT47&lt;&gt;"",BU$46,0)</f>
        <v>5</v>
      </c>
      <c r="BV47" s="18" t="s">
        <v>387</v>
      </c>
      <c r="BW47" s="56">
        <v>9.5</v>
      </c>
      <c r="BX47" s="350">
        <f>IF(BW47&lt;&gt;"",BX$46,0)</f>
        <v>0</v>
      </c>
      <c r="CD47" s="350">
        <f>IF(CC47&lt;&gt;"",CD$46,0)</f>
        <v>0</v>
      </c>
      <c r="CI47" s="350">
        <f>IF(CH47&lt;&gt;"",CI$46,0)</f>
        <v>0</v>
      </c>
    </row>
    <row r="48" spans="1:87">
      <c r="A48" s="15" t="s">
        <v>79</v>
      </c>
      <c r="B48" s="336">
        <v>3</v>
      </c>
      <c r="D48">
        <f t="shared" si="0"/>
        <v>22</v>
      </c>
      <c r="E48" s="100">
        <f t="shared" si="6"/>
        <v>0</v>
      </c>
      <c r="F48" s="100">
        <f t="shared" si="7"/>
        <v>0</v>
      </c>
      <c r="G48" s="100">
        <f t="shared" si="8"/>
        <v>1</v>
      </c>
      <c r="H48" s="100">
        <f>SUM(COUNTIFS($X48:$EE48, {"#14","#15","#16"}))</f>
        <v>0</v>
      </c>
      <c r="J48">
        <f>SUM(M48/4,P48,S48/4,V48)</f>
        <v>15</v>
      </c>
      <c r="L48" s="88">
        <v>2.8356481481481483E-5</v>
      </c>
      <c r="M48" s="350">
        <f>IF(L49&lt;&gt;"",M$46,0)</f>
        <v>9</v>
      </c>
      <c r="N48" s="18" t="s">
        <v>33</v>
      </c>
      <c r="O48" s="88">
        <v>2.9733796296296295E-4</v>
      </c>
      <c r="P48" s="350">
        <f>IF(O48&lt;&gt;"",P$46,0)</f>
        <v>12</v>
      </c>
      <c r="R48" s="56">
        <v>55.6</v>
      </c>
      <c r="S48" s="350">
        <f>IF(R48&lt;&gt;"",S$46,0)</f>
        <v>3</v>
      </c>
      <c r="V48" s="350">
        <f>IF(U48&lt;&gt;"",V$46,0)</f>
        <v>0</v>
      </c>
      <c r="AB48" s="350">
        <f>IF(AA48&lt;&gt;"",AB$46,0)</f>
        <v>0</v>
      </c>
      <c r="AE48" s="350">
        <f>IF(AD48&lt;&gt;"",AE$46,0)</f>
        <v>0</v>
      </c>
      <c r="AF48" s="18" t="s">
        <v>386</v>
      </c>
      <c r="AH48" s="186" t="s">
        <v>471</v>
      </c>
      <c r="AI48" s="186" t="s">
        <v>471</v>
      </c>
      <c r="AJ48" s="186" t="s">
        <v>235</v>
      </c>
      <c r="AK48" s="186" t="s">
        <v>311</v>
      </c>
      <c r="AL48" s="56">
        <v>0</v>
      </c>
      <c r="AM48" s="186" t="s">
        <v>534</v>
      </c>
      <c r="AN48" s="350">
        <f>IF(AM48&lt;&gt;"",AN$46,0)</f>
        <v>6</v>
      </c>
      <c r="AO48" s="18" t="s">
        <v>34</v>
      </c>
      <c r="AP48" s="56" t="s">
        <v>189</v>
      </c>
      <c r="AQ48" s="88">
        <v>7.1180555555555559E-5</v>
      </c>
      <c r="AR48" s="88">
        <v>7.0138888888888885E-5</v>
      </c>
      <c r="AS48" s="88">
        <v>7.7430555555555548E-5</v>
      </c>
      <c r="AT48" s="350">
        <f>IF(AS48&lt;&gt;"",AT$46,0)</f>
        <v>15</v>
      </c>
      <c r="AZ48" s="350">
        <f>IF(AY48&lt;&gt;"",AZ$46,0)</f>
        <v>0</v>
      </c>
      <c r="BB48" s="88"/>
      <c r="BC48" s="88">
        <v>3.1365740740740741E-5</v>
      </c>
      <c r="BD48" s="88">
        <v>3.3912037037037035E-5</v>
      </c>
      <c r="BE48" s="88">
        <v>3.3912037037037035E-5</v>
      </c>
      <c r="BF48" s="350">
        <f>IF(BE48&lt;&gt;"",BF$46,0)</f>
        <v>11</v>
      </c>
      <c r="BI48" s="56" t="s">
        <v>411</v>
      </c>
      <c r="BJ48" s="56">
        <v>126.89999999999999</v>
      </c>
      <c r="BM48" s="56">
        <f t="shared" si="10"/>
        <v>63.449999999999996</v>
      </c>
      <c r="BN48" s="350">
        <f>IF(BM48&lt;&gt;"",BN$46,0)</f>
        <v>4</v>
      </c>
      <c r="BR48" s="350">
        <f>IF(BQ48&lt;&gt;"",BR$46,0)</f>
        <v>0</v>
      </c>
      <c r="BT48" s="88">
        <v>1.719907407407407E-4</v>
      </c>
      <c r="BU48" s="350">
        <f>IF(BT48&lt;&gt;"",BU$46,0)</f>
        <v>5</v>
      </c>
      <c r="BV48" s="18" t="s">
        <v>387</v>
      </c>
      <c r="BW48" s="56">
        <v>7.5</v>
      </c>
      <c r="BX48" s="350">
        <f>IF(BW48&lt;&gt;"",BX$46,0)</f>
        <v>0</v>
      </c>
      <c r="BY48" s="18" t="s">
        <v>105</v>
      </c>
      <c r="BZ48" s="56" t="s">
        <v>178</v>
      </c>
      <c r="CA48" s="88">
        <v>1.5972222222222223E-4</v>
      </c>
      <c r="CC48" s="88">
        <v>1.5972222222222223E-4</v>
      </c>
      <c r="CD48" s="350">
        <f>IF(CC48&lt;&gt;"",CD$46,0)</f>
        <v>7</v>
      </c>
      <c r="CI48" s="350">
        <f>IF(CH48&lt;&gt;"",CI$46,0)</f>
        <v>0</v>
      </c>
    </row>
    <row r="49" spans="1:87">
      <c r="A49" s="15" t="s">
        <v>80</v>
      </c>
      <c r="B49" s="336">
        <v>4</v>
      </c>
      <c r="D49">
        <f t="shared" si="0"/>
        <v>2</v>
      </c>
      <c r="E49" s="100">
        <f t="shared" si="6"/>
        <v>0</v>
      </c>
      <c r="F49" s="100">
        <f t="shared" si="7"/>
        <v>0</v>
      </c>
      <c r="G49" s="100">
        <f t="shared" si="8"/>
        <v>0</v>
      </c>
      <c r="H49" s="100">
        <f>SUM(COUNTIFS($X49:$EE49, {"#14","#15","#16"}))</f>
        <v>1</v>
      </c>
      <c r="J49">
        <f>SUM(M49/4,P49,S49/4,V49)</f>
        <v>3</v>
      </c>
      <c r="L49" s="88">
        <v>3.3449074074074075E-5</v>
      </c>
      <c r="M49" s="350">
        <f>IF(L50&lt;&gt;"",M$46,0)</f>
        <v>9</v>
      </c>
      <c r="P49" s="350">
        <f>IF(O49&lt;&gt;"",P$46,0)</f>
        <v>0</v>
      </c>
      <c r="R49" s="56">
        <v>55.6</v>
      </c>
      <c r="S49" s="350">
        <f>IF(R49&lt;&gt;"",S$46,0)</f>
        <v>3</v>
      </c>
      <c r="V49" s="350">
        <f>IF(U49&lt;&gt;"",V$46,0)</f>
        <v>0</v>
      </c>
      <c r="AB49" s="350">
        <f>IF(AA49&lt;&gt;"",AB$46,0)</f>
        <v>0</v>
      </c>
      <c r="AC49" s="18" t="s">
        <v>120</v>
      </c>
      <c r="AD49" s="56">
        <v>68</v>
      </c>
      <c r="AE49" s="350">
        <f>IF(AD49&lt;&gt;"",AE$46,0)</f>
        <v>2</v>
      </c>
      <c r="AF49" s="18" t="s">
        <v>386</v>
      </c>
      <c r="AH49" s="186" t="s">
        <v>471</v>
      </c>
      <c r="AI49" s="186" t="s">
        <v>471</v>
      </c>
      <c r="AJ49" s="186" t="s">
        <v>235</v>
      </c>
      <c r="AK49" s="186" t="s">
        <v>311</v>
      </c>
      <c r="AL49" s="56">
        <v>0</v>
      </c>
      <c r="AM49" s="186" t="s">
        <v>534</v>
      </c>
      <c r="AN49" s="350">
        <f>IF(AM49&lt;&gt;"",AN$46,0)</f>
        <v>6</v>
      </c>
      <c r="AT49" s="350">
        <f>IF(AS49&lt;&gt;"",AT$46,0)</f>
        <v>0</v>
      </c>
      <c r="AZ49" s="350">
        <f>IF(AY49&lt;&gt;"",AZ$46,0)</f>
        <v>0</v>
      </c>
      <c r="BB49" s="88"/>
      <c r="BC49" s="88">
        <v>3.2638888888888888E-5</v>
      </c>
      <c r="BD49" s="88">
        <v>3.5879629629629629E-5</v>
      </c>
      <c r="BE49" s="88">
        <v>3.5879629629629629E-5</v>
      </c>
      <c r="BF49" s="350">
        <f>IF(BE49&lt;&gt;"",BF$46,0)</f>
        <v>11</v>
      </c>
      <c r="BI49" s="56" t="s">
        <v>411</v>
      </c>
      <c r="BJ49" s="56">
        <v>126.89999999999999</v>
      </c>
      <c r="BM49" s="56">
        <f t="shared" si="10"/>
        <v>63.449999999999996</v>
      </c>
      <c r="BN49" s="350">
        <f>IF(BM49&lt;&gt;"",BN$46,0)</f>
        <v>4</v>
      </c>
      <c r="BR49" s="350">
        <f>IF(BQ49&lt;&gt;"",BR$46,0)</f>
        <v>0</v>
      </c>
      <c r="BT49" s="88">
        <v>1.7025462962962966E-4</v>
      </c>
      <c r="BU49" s="350">
        <f>IF(BT49&lt;&gt;"",BU$46,0)</f>
        <v>5</v>
      </c>
      <c r="BV49" s="18" t="s">
        <v>387</v>
      </c>
      <c r="BW49" s="56">
        <v>6.5</v>
      </c>
      <c r="BX49" s="350">
        <f>IF(BW49&lt;&gt;"",BX$46,0)</f>
        <v>0</v>
      </c>
      <c r="CD49" s="350">
        <f>IF(CC49&lt;&gt;"",CD$46,0)</f>
        <v>0</v>
      </c>
      <c r="CI49" s="350">
        <f>IF(CH49&lt;&gt;"",CI$46,0)</f>
        <v>0</v>
      </c>
    </row>
    <row r="50" spans="1:87">
      <c r="A50" s="15" t="s">
        <v>81</v>
      </c>
      <c r="B50" s="336">
        <v>5</v>
      </c>
      <c r="D50">
        <f t="shared" si="0"/>
        <v>19</v>
      </c>
      <c r="E50" s="100">
        <f t="shared" si="6"/>
        <v>0</v>
      </c>
      <c r="F50" s="100">
        <f t="shared" si="7"/>
        <v>0</v>
      </c>
      <c r="G50" s="100">
        <f t="shared" si="8"/>
        <v>0</v>
      </c>
      <c r="H50" s="100">
        <f>SUM(COUNTIFS($X50:$EE50, {"#14","#15","#16"}))</f>
        <v>0</v>
      </c>
      <c r="J50">
        <f>SUM(M50/4,P50,S50/4,V50)</f>
        <v>6</v>
      </c>
      <c r="L50" s="88">
        <v>2.9745370370370373E-5</v>
      </c>
      <c r="M50" s="350">
        <f>IF(L51&lt;&gt;"",M$46,0)</f>
        <v>9</v>
      </c>
      <c r="P50" s="350">
        <f>IF(O50&lt;&gt;"",P$46,0)</f>
        <v>0</v>
      </c>
      <c r="R50" s="56">
        <v>55.6</v>
      </c>
      <c r="S50" s="350">
        <f>IF(R50&lt;&gt;"",S$46,0)</f>
        <v>3</v>
      </c>
      <c r="T50" s="18" t="s">
        <v>107</v>
      </c>
      <c r="U50" s="297">
        <v>5.3020833333333338E-4</v>
      </c>
      <c r="V50" s="350">
        <f>IF(U50&lt;&gt;"",V$46,0)</f>
        <v>3</v>
      </c>
      <c r="AB50" s="350">
        <f>IF(AA50&lt;&gt;"",AB$46,0)</f>
        <v>0</v>
      </c>
      <c r="AE50" s="350">
        <f>IF(AD50&lt;&gt;"",AE$46,0)</f>
        <v>0</v>
      </c>
      <c r="AF50" s="18" t="s">
        <v>386</v>
      </c>
      <c r="AH50" s="186" t="s">
        <v>471</v>
      </c>
      <c r="AI50" s="186" t="s">
        <v>471</v>
      </c>
      <c r="AJ50" s="186" t="s">
        <v>235</v>
      </c>
      <c r="AK50" s="186" t="s">
        <v>311</v>
      </c>
      <c r="AL50" s="56">
        <v>0</v>
      </c>
      <c r="AM50" s="186" t="s">
        <v>534</v>
      </c>
      <c r="AN50" s="350">
        <f>IF(AM50&lt;&gt;"",AN$46,0)</f>
        <v>6</v>
      </c>
      <c r="AT50" s="350">
        <f>IF(AS50&lt;&gt;"",AT$46,0)</f>
        <v>0</v>
      </c>
      <c r="AU50" s="18" t="s">
        <v>101</v>
      </c>
      <c r="AV50" s="56" t="s">
        <v>183</v>
      </c>
      <c r="AW50" s="88">
        <v>1.0624999999999999E-4</v>
      </c>
      <c r="AX50" s="88">
        <v>1.0150462962962963E-4</v>
      </c>
      <c r="AY50" s="88">
        <v>1.0150462962962963E-4</v>
      </c>
      <c r="AZ50" s="350">
        <f>IF(AY50&lt;&gt;"",AZ$46,0)</f>
        <v>11</v>
      </c>
      <c r="BB50" s="88"/>
      <c r="BC50" s="88">
        <v>3.5763888888888889E-5</v>
      </c>
      <c r="BD50" s="88">
        <v>3.5763888888888862E-5</v>
      </c>
      <c r="BE50" s="88">
        <v>3.5763888888888862E-5</v>
      </c>
      <c r="BF50" s="350">
        <f>IF(BE50&lt;&gt;"",BF$46,0)</f>
        <v>11</v>
      </c>
      <c r="BI50" s="56" t="s">
        <v>411</v>
      </c>
      <c r="BJ50" s="56">
        <v>126.89999999999999</v>
      </c>
      <c r="BM50" s="56">
        <f t="shared" si="10"/>
        <v>63.449999999999996</v>
      </c>
      <c r="BN50" s="350">
        <f>IF(BM50&lt;&gt;"",BN$46,0)</f>
        <v>4</v>
      </c>
      <c r="BR50" s="350">
        <f>IF(BQ50&lt;&gt;"",BR$46,0)</f>
        <v>0</v>
      </c>
      <c r="BT50" s="88">
        <v>1.6805555555555554E-4</v>
      </c>
      <c r="BU50" s="350">
        <f>IF(BT50&lt;&gt;"",BU$46,0)</f>
        <v>5</v>
      </c>
      <c r="BV50" s="18" t="s">
        <v>387</v>
      </c>
      <c r="BW50" s="56">
        <v>7</v>
      </c>
      <c r="BX50" s="350">
        <f>IF(BW50&lt;&gt;"",BX$46,0)</f>
        <v>0</v>
      </c>
      <c r="CD50" s="350">
        <f>IF(CC50&lt;&gt;"",CD$46,0)</f>
        <v>0</v>
      </c>
      <c r="CE50" s="18" t="s">
        <v>135</v>
      </c>
      <c r="CF50" s="62" t="s">
        <v>187</v>
      </c>
      <c r="CG50" s="57">
        <v>1.0120370370370372E-3</v>
      </c>
      <c r="CH50" s="55">
        <v>1.0300925925925926E-3</v>
      </c>
      <c r="CI50" s="350">
        <f>IF(CH50&lt;&gt;"",CI$46,0)</f>
        <v>8</v>
      </c>
    </row>
    <row r="51" spans="1:87">
      <c r="A51" s="31" t="s">
        <v>22</v>
      </c>
      <c r="B51" s="338"/>
      <c r="C51" s="19" t="s">
        <v>32</v>
      </c>
      <c r="D51" s="226">
        <f>SUM(AB51,AE51,AT51,AZ51,BR51,CD51,CI51,AN51,BF51,BN51,BX51,BU51)</f>
        <v>156</v>
      </c>
      <c r="E51" s="100">
        <f t="shared" si="6"/>
        <v>1</v>
      </c>
      <c r="F51" s="100">
        <f t="shared" si="7"/>
        <v>3</v>
      </c>
      <c r="G51" s="100">
        <f t="shared" si="8"/>
        <v>1</v>
      </c>
      <c r="H51" s="100">
        <f>SUM(COUNTIFS($X51:$EE51, {"#14","#15","#16"}))</f>
        <v>1</v>
      </c>
      <c r="J51">
        <f>SUM(M51,P51,S51,V51)</f>
        <v>28</v>
      </c>
      <c r="K51" s="18" t="s">
        <v>34</v>
      </c>
      <c r="L51" s="88">
        <v>1.1481481481481481E-4</v>
      </c>
      <c r="M51" s="350">
        <f>INDEX(event_lookup!$F$2:$Y$9,MATCH(2017.1,event_lookup!$A$2:$A$9,0),MATCH(RIGHT(ML_2017!K51,3),event_lookup!$F$1:$Y$1,0))</f>
        <v>10</v>
      </c>
      <c r="N51" s="18" t="s">
        <v>135</v>
      </c>
      <c r="O51" s="88">
        <v>3.0833333333333337E-4</v>
      </c>
      <c r="P51" s="350">
        <f>INDEX(event_lookup!$F$2:$Y$9,MATCH(2017.1,event_lookup!$A$2:$A$9,0),MATCH(RIGHT(ML_2017!N51,3),event_lookup!$F$1:$Y$1,0))</f>
        <v>5</v>
      </c>
      <c r="Q51" s="18" t="s">
        <v>102</v>
      </c>
      <c r="R51" s="56">
        <v>63.3</v>
      </c>
      <c r="S51" s="350">
        <f>INDEX(event_lookup!$F$2:$Y$9,MATCH(2017.1,event_lookup!$A$2:$A$9,0),MATCH(RIGHT(ML_2017!Q51,3),event_lookup!$F$1:$Y$1,0))</f>
        <v>7</v>
      </c>
      <c r="T51" s="18" t="s">
        <v>103</v>
      </c>
      <c r="U51" s="297">
        <v>6.2013888888888893E-4</v>
      </c>
      <c r="V51" s="350">
        <f>INDEX(event_lookup!$F$2:$Y$9,MATCH(2017.1,event_lookup!$A$2:$A$9,0),MATCH(RIGHT(ML_2017!T51,3),event_lookup!$F$1:$Y$1,0))</f>
        <v>6</v>
      </c>
      <c r="X51" s="18" t="s">
        <v>103</v>
      </c>
      <c r="Y51" s="56" t="s">
        <v>187</v>
      </c>
      <c r="Z51" s="55">
        <v>1.0064814814814815E-3</v>
      </c>
      <c r="AA51" s="55">
        <v>9.1527777777777788E-4</v>
      </c>
      <c r="AB51" s="350">
        <f>INDEX(event_lookup!$F$2:$Y$9,MATCH(2017,event_lookup!$A$2:$A$9,0),MATCH(RIGHT(ML_2017!X51,3),event_lookup!$F$1:$Y$1,0))</f>
        <v>9</v>
      </c>
      <c r="AC51" s="18" t="s">
        <v>101</v>
      </c>
      <c r="AD51" s="56">
        <v>70.3</v>
      </c>
      <c r="AE51" s="350">
        <f>INDEX(event_lookup!$F$2:$Y$9,MATCH(2017,event_lookup!$A$2:$A$9,0),MATCH(RIGHT(ML_2017!AC51,3),event_lookup!$F$1:$Y$1,0))</f>
        <v>11</v>
      </c>
      <c r="AF51" s="18" t="s">
        <v>103</v>
      </c>
      <c r="AG51" s="56" t="s">
        <v>486</v>
      </c>
      <c r="AH51" s="186" t="s">
        <v>235</v>
      </c>
      <c r="AI51" s="186" t="s">
        <v>294</v>
      </c>
      <c r="AJ51" s="186" t="s">
        <v>471</v>
      </c>
      <c r="AK51" s="186" t="s">
        <v>294</v>
      </c>
      <c r="AL51" s="56">
        <v>6</v>
      </c>
      <c r="AM51" s="186" t="s">
        <v>238</v>
      </c>
      <c r="AN51" s="350">
        <f>INDEX(event_lookup!$F$2:$Y$9,MATCH(2017,event_lookup!$A$2:$A$9,0),MATCH(RIGHT(ML_2017!AF51,3),event_lookup!$F$1:$Y$1,0))</f>
        <v>9</v>
      </c>
      <c r="AO51" s="18" t="s">
        <v>104</v>
      </c>
      <c r="AP51" s="56" t="s">
        <v>178</v>
      </c>
      <c r="AQ51" s="88">
        <v>8.194444444444445E-5</v>
      </c>
      <c r="AS51" s="88">
        <v>8.194444444444445E-5</v>
      </c>
      <c r="AT51" s="350">
        <f>INDEX(event_lookup!$F$2:$Y$9,MATCH(2017,event_lookup!$A$2:$A$9,0),MATCH(RIGHT(ML_2017!AO51,3),event_lookup!$F$1:$Y$1,0))</f>
        <v>5</v>
      </c>
      <c r="AU51" s="18" t="s">
        <v>34</v>
      </c>
      <c r="AV51" s="56" t="s">
        <v>203</v>
      </c>
      <c r="AW51" s="88">
        <v>1.1273148148148149E-4</v>
      </c>
      <c r="AX51" s="88">
        <v>1.0474537037037039E-4</v>
      </c>
      <c r="AY51" s="89">
        <v>1.0740740740740739E-4</v>
      </c>
      <c r="AZ51" s="350">
        <f>INDEX(event_lookup!$F$2:$Y$9,MATCH(2017,event_lookup!$A$2:$A$9,0),MATCH(RIGHT(ML_2017!AU51,3),event_lookup!$F$1:$Y$1,0))</f>
        <v>15</v>
      </c>
      <c r="BA51" s="18" t="s">
        <v>120</v>
      </c>
      <c r="BB51" s="56" t="s">
        <v>182</v>
      </c>
      <c r="BC51" s="88">
        <v>1.4375E-4</v>
      </c>
      <c r="BE51" s="88">
        <v>1.4375E-4</v>
      </c>
      <c r="BF51" s="350">
        <f>INDEX(event_lookup!$F$2:$Y$9,MATCH(2017,event_lookup!$A$2:$A$9,0),MATCH(RIGHT(ML_2017!BA51,3),event_lookup!$F$1:$Y$1,0))</f>
        <v>2</v>
      </c>
      <c r="BG51" s="18" t="s">
        <v>32</v>
      </c>
      <c r="BH51" s="56" t="s">
        <v>190</v>
      </c>
      <c r="BI51" s="56" t="s">
        <v>412</v>
      </c>
      <c r="BJ51" s="56">
        <v>127.69999999999999</v>
      </c>
      <c r="BK51" s="56" t="s">
        <v>391</v>
      </c>
      <c r="BL51" s="56" t="s">
        <v>392</v>
      </c>
      <c r="BM51" s="56">
        <v>82.6</v>
      </c>
      <c r="BN51" s="350">
        <f>INDEX(event_lookup!$F$2:$Y$9,MATCH(2017,event_lookup!$A$2:$A$9,0),MATCH(RIGHT(ML_2017!BG51,3),event_lookup!$F$1:$Y$1,0))</f>
        <v>25</v>
      </c>
      <c r="BO51" s="18" t="s">
        <v>33</v>
      </c>
      <c r="BP51" s="205" t="s">
        <v>379</v>
      </c>
      <c r="BQ51" s="62">
        <v>37.5</v>
      </c>
      <c r="BR51" s="350">
        <f>INDEX(event_lookup!$F$2:$Y$9,MATCH(2017,event_lookup!$A$2:$A$9,0),MATCH(RIGHT(ML_2017!BO51,3),event_lookup!$F$1:$Y$1,0))</f>
        <v>20</v>
      </c>
      <c r="BS51" s="18" t="s">
        <v>37</v>
      </c>
      <c r="BT51" s="88">
        <v>4.8761574074074077E-4</v>
      </c>
      <c r="BU51" s="350">
        <f>INDEX(event_lookup!$F$2:$Y$9,MATCH(2017,event_lookup!$A$2:$A$9,0),MATCH(RIGHT(ML_2017!BS51,3),event_lookup!$F$1:$Y$1,0))</f>
        <v>12</v>
      </c>
      <c r="BV51" s="18" t="s">
        <v>135</v>
      </c>
      <c r="BW51" s="56">
        <v>33.5</v>
      </c>
      <c r="BX51" s="350">
        <f>INDEX(event_lookup!$F$2:$Y$9,MATCH(2017,event_lookup!$A$2:$A$9,0),MATCH(RIGHT(ML_2017!BV51,3),event_lookup!$F$1:$Y$1,0))</f>
        <v>8</v>
      </c>
      <c r="BY51" s="18" t="s">
        <v>33</v>
      </c>
      <c r="BZ51" s="56" t="s">
        <v>176</v>
      </c>
      <c r="CA51" s="88">
        <v>1.5405092592592594E-4</v>
      </c>
      <c r="CB51" s="88">
        <v>1.5185185185185183E-4</v>
      </c>
      <c r="CC51" s="88">
        <v>1.5439814814814814E-4</v>
      </c>
      <c r="CD51" s="350">
        <f>INDEX(event_lookup!$F$2:$Y$9,MATCH(2017,event_lookup!$A$2:$A$9,0),MATCH(RIGHT(ML_2017!BY51,3),event_lookup!$F$1:$Y$1,0))</f>
        <v>20</v>
      </c>
      <c r="CE51" s="18" t="s">
        <v>33</v>
      </c>
      <c r="CF51" s="62" t="s">
        <v>188</v>
      </c>
      <c r="CG51" s="57">
        <v>1.0059027777777779E-3</v>
      </c>
      <c r="CH51" s="55">
        <v>9.9502314814814831E-4</v>
      </c>
      <c r="CI51" s="350">
        <f>INDEX(event_lookup!$F$2:$Y$9,MATCH(2017,event_lookup!$A$2:$A$9,0),MATCH(RIGHT(ML_2017!CE51,3),event_lookup!$F$1:$Y$1,0))</f>
        <v>20</v>
      </c>
    </row>
    <row r="52" spans="1:87">
      <c r="A52" s="15" t="s">
        <v>83</v>
      </c>
      <c r="B52" s="341">
        <v>1</v>
      </c>
      <c r="D52">
        <f t="shared" si="0"/>
        <v>35</v>
      </c>
      <c r="E52" s="100">
        <f t="shared" si="6"/>
        <v>0</v>
      </c>
      <c r="F52" s="100">
        <f t="shared" si="7"/>
        <v>1</v>
      </c>
      <c r="G52" s="100">
        <f t="shared" si="8"/>
        <v>1</v>
      </c>
      <c r="H52" s="100">
        <f>SUM(COUNTIFS($X52:$EE52, {"#14","#15","#16"}))</f>
        <v>0</v>
      </c>
      <c r="J52">
        <f>SUM(M52/4,P52,S52/4,V52)</f>
        <v>10.25</v>
      </c>
      <c r="L52" s="88">
        <v>2.1064814814814816E-5</v>
      </c>
      <c r="M52" s="350">
        <f>IF(L53&lt;&gt;"",M$51,0)</f>
        <v>10</v>
      </c>
      <c r="P52" s="350">
        <f>IF(O52&lt;&gt;"",P$51,0)</f>
        <v>0</v>
      </c>
      <c r="R52" s="56">
        <v>63.3</v>
      </c>
      <c r="S52" s="350">
        <f>IF(R52&lt;&gt;"",S$51,0)</f>
        <v>7</v>
      </c>
      <c r="T52" s="18" t="s">
        <v>103</v>
      </c>
      <c r="U52" s="297">
        <v>6.2013888888888893E-4</v>
      </c>
      <c r="V52" s="350">
        <f>IF(U52&lt;&gt;"",V$51,0)</f>
        <v>6</v>
      </c>
      <c r="AB52" s="350">
        <f>IF(AA52&lt;&gt;"",AB$51,0)</f>
        <v>0</v>
      </c>
      <c r="AE52" s="350">
        <f>IF(AD52&lt;&gt;"",AE$51,0)</f>
        <v>0</v>
      </c>
      <c r="AF52" s="18" t="s">
        <v>386</v>
      </c>
      <c r="AH52" s="186" t="s">
        <v>235</v>
      </c>
      <c r="AI52" s="186" t="s">
        <v>294</v>
      </c>
      <c r="AJ52" s="186" t="s">
        <v>471</v>
      </c>
      <c r="AK52" s="186" t="s">
        <v>294</v>
      </c>
      <c r="AL52" s="56">
        <v>6</v>
      </c>
      <c r="AM52" s="186" t="s">
        <v>238</v>
      </c>
      <c r="AN52" s="350">
        <f>IF(AM52&lt;&gt;"",AN$51,0)</f>
        <v>9</v>
      </c>
      <c r="AT52" s="350">
        <f>IF(AS52&lt;&gt;"",AT$51,0)</f>
        <v>0</v>
      </c>
      <c r="AU52" s="18" t="s">
        <v>34</v>
      </c>
      <c r="AV52" s="56" t="s">
        <v>203</v>
      </c>
      <c r="AW52" s="88">
        <v>1.1273148148148149E-4</v>
      </c>
      <c r="AX52" s="88">
        <v>1.0474537037037039E-4</v>
      </c>
      <c r="AY52" s="89">
        <v>1.0740740740740739E-4</v>
      </c>
      <c r="AZ52" s="350">
        <f>IF(AY52&lt;&gt;"",AZ$51,0)</f>
        <v>15</v>
      </c>
      <c r="BB52" s="88"/>
      <c r="BC52" s="88">
        <v>2.9745370370370367E-5</v>
      </c>
      <c r="BE52" s="88">
        <v>2.9745370370370367E-5</v>
      </c>
      <c r="BF52" s="350">
        <f>IF(BE52&lt;&gt;"",BF$51,0)</f>
        <v>2</v>
      </c>
      <c r="BI52" s="56" t="s">
        <v>412</v>
      </c>
      <c r="BJ52" s="56">
        <v>127.69999999999999</v>
      </c>
      <c r="BK52" s="56" t="s">
        <v>391</v>
      </c>
      <c r="BL52" s="56" t="s">
        <v>392</v>
      </c>
      <c r="BM52" s="56">
        <v>82.6</v>
      </c>
      <c r="BN52" s="350">
        <f>IF(BM52&lt;&gt;"",BN$51,0)</f>
        <v>25</v>
      </c>
      <c r="BR52" s="350">
        <f>IF(BQ52&lt;&gt;"",BR$51,0)</f>
        <v>0</v>
      </c>
      <c r="BT52" s="88">
        <v>1.6886574074074072E-4</v>
      </c>
      <c r="BU52" s="350">
        <f>IF(BT52&lt;&gt;"",BU$51,0)</f>
        <v>12</v>
      </c>
      <c r="BV52" s="18" t="s">
        <v>387</v>
      </c>
      <c r="BW52" s="56">
        <v>9</v>
      </c>
      <c r="BX52" s="350">
        <f>IF(BW52&lt;&gt;"",BX$51,0)</f>
        <v>8</v>
      </c>
      <c r="CD52" s="350">
        <f>IF(CC52&lt;&gt;"",CD$51,0)</f>
        <v>0</v>
      </c>
      <c r="CE52" s="18" t="s">
        <v>33</v>
      </c>
      <c r="CF52" s="62" t="s">
        <v>188</v>
      </c>
      <c r="CG52" s="57">
        <v>1.0059027777777779E-3</v>
      </c>
      <c r="CH52" s="55">
        <v>9.9502314814814831E-4</v>
      </c>
      <c r="CI52" s="350">
        <f>IF(CH52&lt;&gt;"",CI$51,0)</f>
        <v>20</v>
      </c>
    </row>
    <row r="53" spans="1:87">
      <c r="A53" s="15" t="s">
        <v>82</v>
      </c>
      <c r="B53" s="341">
        <v>2</v>
      </c>
      <c r="D53">
        <f t="shared" si="0"/>
        <v>29</v>
      </c>
      <c r="E53" s="100">
        <f t="shared" si="6"/>
        <v>0</v>
      </c>
      <c r="F53" s="100">
        <f t="shared" si="7"/>
        <v>1</v>
      </c>
      <c r="G53" s="100">
        <f t="shared" si="8"/>
        <v>0</v>
      </c>
      <c r="H53" s="100">
        <f>SUM(COUNTIFS($X53:$EE53, {"#14","#15","#16"}))</f>
        <v>0</v>
      </c>
      <c r="J53">
        <f>SUM(M53/4,P53,S53/4,V53)</f>
        <v>9.25</v>
      </c>
      <c r="L53" s="88">
        <v>2.8819444444444446E-5</v>
      </c>
      <c r="M53" s="350">
        <f>IF(L54&lt;&gt;"",M$51,0)</f>
        <v>10</v>
      </c>
      <c r="N53" s="18" t="s">
        <v>135</v>
      </c>
      <c r="O53" s="88">
        <v>3.0833333333333337E-4</v>
      </c>
      <c r="P53" s="350">
        <f>IF(O53&lt;&gt;"",P$51,0)</f>
        <v>5</v>
      </c>
      <c r="R53" s="56">
        <v>63.3</v>
      </c>
      <c r="S53" s="350">
        <f>IF(R53&lt;&gt;"",S$51,0)</f>
        <v>7</v>
      </c>
      <c r="V53" s="350">
        <f>IF(U53&lt;&gt;"",V$51,0)</f>
        <v>0</v>
      </c>
      <c r="X53" s="18" t="s">
        <v>103</v>
      </c>
      <c r="Y53" s="56" t="s">
        <v>187</v>
      </c>
      <c r="Z53" s="55">
        <v>1.0064814814814815E-3</v>
      </c>
      <c r="AA53" s="55">
        <v>9.1527777777777788E-4</v>
      </c>
      <c r="AB53" s="350">
        <f>IF(AA53&lt;&gt;"",AB$51,0)</f>
        <v>9</v>
      </c>
      <c r="AE53" s="350">
        <f>IF(AD53&lt;&gt;"",AE$51,0)</f>
        <v>0</v>
      </c>
      <c r="AF53" s="18" t="s">
        <v>386</v>
      </c>
      <c r="AH53" s="186" t="s">
        <v>235</v>
      </c>
      <c r="AI53" s="186" t="s">
        <v>294</v>
      </c>
      <c r="AJ53" s="186" t="s">
        <v>471</v>
      </c>
      <c r="AK53" s="186" t="s">
        <v>294</v>
      </c>
      <c r="AL53" s="56">
        <v>6</v>
      </c>
      <c r="AM53" s="186" t="s">
        <v>238</v>
      </c>
      <c r="AN53" s="350">
        <f>IF(AM53&lt;&gt;"",AN$51,0)</f>
        <v>9</v>
      </c>
      <c r="AT53" s="350">
        <f>IF(AS53&lt;&gt;"",AT$51,0)</f>
        <v>0</v>
      </c>
      <c r="AZ53" s="350">
        <f>IF(AY53&lt;&gt;"",AZ$51,0)</f>
        <v>0</v>
      </c>
      <c r="BC53" s="88">
        <v>3.2407407407407408E-5</v>
      </c>
      <c r="BE53" s="88">
        <v>3.2407407407407408E-5</v>
      </c>
      <c r="BF53" s="350">
        <f>IF(BE53&lt;&gt;"",BF$51,0)</f>
        <v>2</v>
      </c>
      <c r="BI53" s="56" t="s">
        <v>412</v>
      </c>
      <c r="BJ53" s="56">
        <v>127.69999999999999</v>
      </c>
      <c r="BK53" s="56" t="s">
        <v>391</v>
      </c>
      <c r="BL53" s="56" t="s">
        <v>392</v>
      </c>
      <c r="BM53" s="56">
        <v>82.6</v>
      </c>
      <c r="BN53" s="350">
        <f>IF(BM53&lt;&gt;"",BN$51,0)</f>
        <v>25</v>
      </c>
      <c r="BR53" s="350">
        <f>IF(BQ53&lt;&gt;"",BR$51,0)</f>
        <v>0</v>
      </c>
      <c r="BT53" s="88">
        <v>1.6400462962962961E-4</v>
      </c>
      <c r="BU53" s="350">
        <f>IF(BT53&lt;&gt;"",BU$51,0)</f>
        <v>12</v>
      </c>
      <c r="BV53" s="18" t="s">
        <v>387</v>
      </c>
      <c r="BW53" s="56">
        <v>9.5</v>
      </c>
      <c r="BX53" s="350">
        <f>IF(BW53&lt;&gt;"",BX$51,0)</f>
        <v>8</v>
      </c>
      <c r="BY53" s="18" t="s">
        <v>33</v>
      </c>
      <c r="BZ53" s="56" t="s">
        <v>176</v>
      </c>
      <c r="CA53" s="88">
        <v>1.5405092592592594E-4</v>
      </c>
      <c r="CB53" s="88">
        <v>1.5185185185185183E-4</v>
      </c>
      <c r="CC53" s="88">
        <v>1.5439814814814814E-4</v>
      </c>
      <c r="CD53" s="350">
        <f>IF(CC53&lt;&gt;"",CD$51,0)</f>
        <v>20</v>
      </c>
      <c r="CI53" s="350">
        <f>IF(CH53&lt;&gt;"",CI$51,0)</f>
        <v>0</v>
      </c>
    </row>
    <row r="54" spans="1:87">
      <c r="A54" s="15" t="s">
        <v>84</v>
      </c>
      <c r="B54" s="341">
        <v>3</v>
      </c>
      <c r="D54">
        <f t="shared" si="0"/>
        <v>31</v>
      </c>
      <c r="E54" s="100">
        <f t="shared" si="6"/>
        <v>0</v>
      </c>
      <c r="F54" s="100">
        <f t="shared" si="7"/>
        <v>1</v>
      </c>
      <c r="G54" s="100">
        <f t="shared" si="8"/>
        <v>0</v>
      </c>
      <c r="H54" s="100">
        <f>SUM(COUNTIFS($X54:$EE54, {"#14","#15","#16"}))</f>
        <v>0</v>
      </c>
      <c r="J54">
        <f>SUM(M54/4,P54,S54/4,V54)</f>
        <v>4.25</v>
      </c>
      <c r="L54" s="88">
        <v>3.3680555555555555E-5</v>
      </c>
      <c r="M54" s="350">
        <f>IF(L55&lt;&gt;"",M$51,0)</f>
        <v>10</v>
      </c>
      <c r="P54" s="350">
        <f>IF(O54&lt;&gt;"",P$51,0)</f>
        <v>0</v>
      </c>
      <c r="R54" s="56">
        <v>63.3</v>
      </c>
      <c r="S54" s="350">
        <f>IF(R54&lt;&gt;"",S$51,0)</f>
        <v>7</v>
      </c>
      <c r="V54" s="350">
        <f>IF(U54&lt;&gt;"",V$51,0)</f>
        <v>0</v>
      </c>
      <c r="AB54" s="350">
        <f>IF(AA54&lt;&gt;"",AB$51,0)</f>
        <v>0</v>
      </c>
      <c r="AC54" s="18" t="s">
        <v>101</v>
      </c>
      <c r="AD54" s="56">
        <v>70.3</v>
      </c>
      <c r="AE54" s="350">
        <f>IF(AD54&lt;&gt;"",AE$51,0)</f>
        <v>11</v>
      </c>
      <c r="AF54" s="18" t="s">
        <v>386</v>
      </c>
      <c r="AH54" s="186" t="s">
        <v>235</v>
      </c>
      <c r="AI54" s="186" t="s">
        <v>294</v>
      </c>
      <c r="AJ54" s="186" t="s">
        <v>471</v>
      </c>
      <c r="AK54" s="186" t="s">
        <v>294</v>
      </c>
      <c r="AL54" s="56">
        <v>6</v>
      </c>
      <c r="AM54" s="186" t="s">
        <v>238</v>
      </c>
      <c r="AN54" s="350">
        <f>IF(AM54&lt;&gt;"",AN$51,0)</f>
        <v>9</v>
      </c>
      <c r="AT54" s="350">
        <f>IF(AS54&lt;&gt;"",AT$51,0)</f>
        <v>0</v>
      </c>
      <c r="AZ54" s="350">
        <f>IF(AY54&lt;&gt;"",AZ$51,0)</f>
        <v>0</v>
      </c>
      <c r="BB54" s="88"/>
      <c r="BC54" s="88">
        <v>4.0509259259259258E-5</v>
      </c>
      <c r="BE54" s="88">
        <v>4.0509259259259258E-5</v>
      </c>
      <c r="BF54" s="350">
        <f>IF(BE54&lt;&gt;"",BF$51,0)</f>
        <v>2</v>
      </c>
      <c r="BI54" s="56" t="s">
        <v>412</v>
      </c>
      <c r="BJ54" s="56">
        <v>127.69999999999999</v>
      </c>
      <c r="BK54" s="56" t="s">
        <v>391</v>
      </c>
      <c r="BL54" s="56" t="s">
        <v>392</v>
      </c>
      <c r="BM54" s="56">
        <v>82.6</v>
      </c>
      <c r="BN54" s="350">
        <f>IF(BM54&lt;&gt;"",BN$51,0)</f>
        <v>25</v>
      </c>
      <c r="BO54" s="18" t="s">
        <v>33</v>
      </c>
      <c r="BP54" s="205" t="s">
        <v>379</v>
      </c>
      <c r="BQ54" s="62">
        <v>37.5</v>
      </c>
      <c r="BR54" s="350">
        <f>IF(BQ54&lt;&gt;"",BR$51,0)</f>
        <v>20</v>
      </c>
      <c r="BT54" s="88">
        <v>1.6076388888888889E-4</v>
      </c>
      <c r="BU54" s="350">
        <f>IF(BT54&lt;&gt;"",BU$51,0)</f>
        <v>12</v>
      </c>
      <c r="BV54" s="18" t="s">
        <v>387</v>
      </c>
      <c r="BW54" s="56">
        <v>6.5</v>
      </c>
      <c r="BX54" s="350">
        <f>IF(BW54&lt;&gt;"",BX$51,0)</f>
        <v>8</v>
      </c>
      <c r="CD54" s="350">
        <f>IF(CC54&lt;&gt;"",CD$51,0)</f>
        <v>0</v>
      </c>
      <c r="CI54" s="350">
        <f>IF(CH54&lt;&gt;"",CI$51,0)</f>
        <v>0</v>
      </c>
    </row>
    <row r="55" spans="1:87">
      <c r="A55" s="15" t="s">
        <v>85</v>
      </c>
      <c r="B55" s="341">
        <v>4</v>
      </c>
      <c r="D55">
        <f t="shared" si="0"/>
        <v>5</v>
      </c>
      <c r="E55" s="100">
        <f t="shared" si="6"/>
        <v>0</v>
      </c>
      <c r="F55" s="100">
        <f t="shared" si="7"/>
        <v>0</v>
      </c>
      <c r="G55" s="100">
        <f t="shared" si="8"/>
        <v>0</v>
      </c>
      <c r="H55" s="100">
        <f>SUM(COUNTIFS($X55:$EE55, {"#14","#15","#16"}))</f>
        <v>0</v>
      </c>
      <c r="J55">
        <f>SUM(M55/4,P55,S55/4,V55)</f>
        <v>4.25</v>
      </c>
      <c r="L55" s="88">
        <v>3.1249999999999994E-5</v>
      </c>
      <c r="M55" s="350">
        <f>IF(L56&lt;&gt;"",M$51,0)</f>
        <v>10</v>
      </c>
      <c r="P55" s="350">
        <f>IF(O55&lt;&gt;"",P$51,0)</f>
        <v>0</v>
      </c>
      <c r="R55" s="56">
        <v>63.3</v>
      </c>
      <c r="S55" s="350">
        <f>IF(R55&lt;&gt;"",S$51,0)</f>
        <v>7</v>
      </c>
      <c r="V55" s="350">
        <f>IF(U55&lt;&gt;"",V$51,0)</f>
        <v>0</v>
      </c>
      <c r="AB55" s="350">
        <f>IF(AA55&lt;&gt;"",AB$51,0)</f>
        <v>0</v>
      </c>
      <c r="AE55" s="350">
        <f>IF(AD55&lt;&gt;"",AE$51,0)</f>
        <v>0</v>
      </c>
      <c r="AF55" s="18" t="s">
        <v>386</v>
      </c>
      <c r="AH55" s="186" t="s">
        <v>235</v>
      </c>
      <c r="AI55" s="186" t="s">
        <v>294</v>
      </c>
      <c r="AJ55" s="186" t="s">
        <v>471</v>
      </c>
      <c r="AK55" s="186" t="s">
        <v>294</v>
      </c>
      <c r="AL55" s="56">
        <v>6</v>
      </c>
      <c r="AM55" s="186" t="s">
        <v>238</v>
      </c>
      <c r="AN55" s="350">
        <f>IF(AM55&lt;&gt;"",AN$51,0)</f>
        <v>9</v>
      </c>
      <c r="AO55" s="18" t="s">
        <v>104</v>
      </c>
      <c r="AP55" s="56" t="s">
        <v>178</v>
      </c>
      <c r="AQ55" s="88">
        <v>8.194444444444445E-5</v>
      </c>
      <c r="AS55" s="88">
        <v>8.194444444444445E-5</v>
      </c>
      <c r="AT55" s="350">
        <f>IF(AS55&lt;&gt;"",AT$51,0)</f>
        <v>5</v>
      </c>
      <c r="AZ55" s="350">
        <f>IF(AY55&lt;&gt;"",AZ$51,0)</f>
        <v>0</v>
      </c>
      <c r="BB55" s="88"/>
      <c r="BC55" s="88">
        <v>4.1087962962962958E-5</v>
      </c>
      <c r="BE55" s="88">
        <v>4.1087962962962958E-5</v>
      </c>
      <c r="BF55" s="350">
        <f>IF(BE55&lt;&gt;"",BF$51,0)</f>
        <v>2</v>
      </c>
      <c r="BI55" s="56" t="s">
        <v>412</v>
      </c>
      <c r="BJ55" s="56">
        <v>127.69999999999999</v>
      </c>
      <c r="BK55" s="56" t="s">
        <v>391</v>
      </c>
      <c r="BL55" s="56" t="s">
        <v>392</v>
      </c>
      <c r="BM55" s="56">
        <v>82.6</v>
      </c>
      <c r="BN55" s="350">
        <f>IF(BM55&lt;&gt;"",BN$51,0)</f>
        <v>25</v>
      </c>
      <c r="BR55" s="350">
        <f>IF(BQ55&lt;&gt;"",BR$51,0)</f>
        <v>0</v>
      </c>
      <c r="BT55" s="88">
        <v>1.6284722222222224E-4</v>
      </c>
      <c r="BU55" s="350">
        <f>IF(BT55&lt;&gt;"",BU$51,0)</f>
        <v>12</v>
      </c>
      <c r="BV55" s="18" t="s">
        <v>387</v>
      </c>
      <c r="BW55" s="56">
        <v>8.5</v>
      </c>
      <c r="BX55" s="350">
        <f>IF(BW55&lt;&gt;"",BX$51,0)</f>
        <v>8</v>
      </c>
      <c r="CD55" s="350">
        <f>IF(CC55&lt;&gt;"",CD$51,0)</f>
        <v>0</v>
      </c>
      <c r="CH55" s="57"/>
      <c r="CI55" s="350">
        <f>IF(CH55&lt;&gt;"",CI$51,0)</f>
        <v>0</v>
      </c>
    </row>
    <row r="56" spans="1:87">
      <c r="A56" s="27" t="s">
        <v>25</v>
      </c>
      <c r="B56" s="338"/>
      <c r="C56" s="19" t="s">
        <v>102</v>
      </c>
      <c r="D56" s="226">
        <f>SUM(AB56,AE56,AT56,AZ56,BR56,CD56,CI56,AN56,BF56,BN56,BX56,BU56)</f>
        <v>114</v>
      </c>
      <c r="E56" s="100">
        <f t="shared" si="6"/>
        <v>0</v>
      </c>
      <c r="F56" s="100">
        <f t="shared" si="7"/>
        <v>0</v>
      </c>
      <c r="G56" s="100">
        <f t="shared" si="8"/>
        <v>2</v>
      </c>
      <c r="H56" s="100">
        <f>SUM(COUNTIFS($X56:$EE56, {"#14","#15","#16"}))</f>
        <v>1</v>
      </c>
      <c r="J56">
        <f>SUM(M56,P56,S56,V56)</f>
        <v>34</v>
      </c>
      <c r="K56" s="18" t="s">
        <v>32</v>
      </c>
      <c r="L56" s="88">
        <v>1.2569444444444444E-4</v>
      </c>
      <c r="M56" s="350">
        <f>INDEX(event_lookup!$F$2:$Y$9,MATCH(2017.1,event_lookup!$A$2:$A$9,0),MATCH(RIGHT(ML_2017!K56,3),event_lookup!$F$1:$Y$1,0))</f>
        <v>15</v>
      </c>
      <c r="N56" s="18" t="s">
        <v>34</v>
      </c>
      <c r="O56" s="88">
        <v>2.9965277777777775E-4</v>
      </c>
      <c r="P56" s="350">
        <f>INDEX(event_lookup!$F$2:$Y$9,MATCH(2017.1,event_lookup!$A$2:$A$9,0),MATCH(RIGHT(ML_2017!N56,3),event_lookup!$F$1:$Y$1,0))</f>
        <v>10</v>
      </c>
      <c r="Q56" s="18" t="s">
        <v>149</v>
      </c>
      <c r="R56" s="56">
        <v>52.2</v>
      </c>
      <c r="S56" s="350">
        <f>INDEX(event_lookup!$F$2:$Y$9,MATCH(2017.1,event_lookup!$A$2:$A$9,0),MATCH(RIGHT(ML_2017!Q56,3),event_lookup!$F$1:$Y$1,0))</f>
        <v>0</v>
      </c>
      <c r="T56" s="18" t="s">
        <v>37</v>
      </c>
      <c r="U56" s="297">
        <v>6.4976851851851849E-4</v>
      </c>
      <c r="V56" s="350">
        <f>INDEX(event_lookup!$F$2:$Y$9,MATCH(2017.1,event_lookup!$A$2:$A$9,0),MATCH(RIGHT(ML_2017!T56,3),event_lookup!$F$1:$Y$1,0))</f>
        <v>9</v>
      </c>
      <c r="X56" s="18" t="s">
        <v>34</v>
      </c>
      <c r="Y56" s="56" t="s">
        <v>188</v>
      </c>
      <c r="Z56" s="55">
        <v>1.0009259259259259E-3</v>
      </c>
      <c r="AA56" s="55">
        <v>1.0074074074074076E-3</v>
      </c>
      <c r="AB56" s="350">
        <f>INDEX(event_lookup!$F$2:$Y$9,MATCH(2017,event_lookup!$A$2:$A$9,0),MATCH(RIGHT(ML_2017!X56,3),event_lookup!$F$1:$Y$1,0))</f>
        <v>15</v>
      </c>
      <c r="AC56" s="18" t="s">
        <v>103</v>
      </c>
      <c r="AD56" s="56">
        <v>69.7</v>
      </c>
      <c r="AE56" s="350">
        <f>INDEX(event_lookup!$F$2:$Y$9,MATCH(2017,event_lookup!$A$2:$A$9,0),MATCH(RIGHT(ML_2017!AC56,3),event_lookup!$F$1:$Y$1,0))</f>
        <v>9</v>
      </c>
      <c r="AF56" s="18" t="s">
        <v>37</v>
      </c>
      <c r="AG56" s="56" t="s">
        <v>499</v>
      </c>
      <c r="AH56" s="186" t="s">
        <v>237</v>
      </c>
      <c r="AI56" s="186" t="s">
        <v>235</v>
      </c>
      <c r="AJ56" s="186" t="s">
        <v>310</v>
      </c>
      <c r="AK56" s="186" t="s">
        <v>236</v>
      </c>
      <c r="AL56" s="56">
        <v>5</v>
      </c>
      <c r="AM56" s="186" t="s">
        <v>496</v>
      </c>
      <c r="AN56" s="350">
        <f>INDEX(event_lookup!$F$2:$Y$9,MATCH(2017,event_lookup!$A$2:$A$9,0),MATCH(RIGHT(ML_2017!AF56,3),event_lookup!$F$1:$Y$1,0))</f>
        <v>12</v>
      </c>
      <c r="AO56" s="18" t="s">
        <v>102</v>
      </c>
      <c r="AP56" s="56" t="s">
        <v>191</v>
      </c>
      <c r="AQ56" s="88">
        <v>7.8472222222222222E-5</v>
      </c>
      <c r="AR56" s="88">
        <v>7.9050925925925922E-5</v>
      </c>
      <c r="AS56" s="88">
        <v>7.9050925925925922E-5</v>
      </c>
      <c r="AT56" s="350">
        <f>INDEX(event_lookup!$F$2:$Y$9,MATCH(2017,event_lookup!$A$2:$A$9,0),MATCH(RIGHT(ML_2017!AO56,3),event_lookup!$F$1:$Y$1,0))</f>
        <v>10</v>
      </c>
      <c r="AU56" s="18" t="s">
        <v>135</v>
      </c>
      <c r="AV56" s="56" t="s">
        <v>186</v>
      </c>
      <c r="AW56" s="88">
        <v>1.1157407407407409E-4</v>
      </c>
      <c r="AX56" s="88">
        <v>1.1377314814814815E-4</v>
      </c>
      <c r="AY56" s="88">
        <v>1.1377314814814815E-4</v>
      </c>
      <c r="AZ56" s="350">
        <f>INDEX(event_lookup!$F$2:$Y$9,MATCH(2017,event_lookup!$A$2:$A$9,0),MATCH(RIGHT(ML_2017!AU56,3),event_lookup!$F$1:$Y$1,0))</f>
        <v>8</v>
      </c>
      <c r="BA56" s="18" t="s">
        <v>37</v>
      </c>
      <c r="BB56" s="56" t="s">
        <v>192</v>
      </c>
      <c r="BC56" s="88">
        <v>1.326388888888889E-4</v>
      </c>
      <c r="BD56" s="88">
        <v>1.3402777777777778E-4</v>
      </c>
      <c r="BE56" s="89">
        <v>1.3946759259259259E-4</v>
      </c>
      <c r="BF56" s="350">
        <f>INDEX(event_lookup!$F$2:$Y$9,MATCH(2017,event_lookup!$A$2:$A$9,0),MATCH(RIGHT(ML_2017!BA56,3),event_lookup!$F$1:$Y$1,0))</f>
        <v>12</v>
      </c>
      <c r="BG56" s="18" t="s">
        <v>34</v>
      </c>
      <c r="BH56" s="56" t="s">
        <v>200</v>
      </c>
      <c r="BI56" s="56" t="s">
        <v>418</v>
      </c>
      <c r="BJ56" s="56">
        <v>146</v>
      </c>
      <c r="BK56" s="56" t="s">
        <v>395</v>
      </c>
      <c r="BL56" s="56" t="s">
        <v>396</v>
      </c>
      <c r="BM56" s="56">
        <v>69.099999999999994</v>
      </c>
      <c r="BN56" s="350">
        <f>INDEX(event_lookup!$F$2:$Y$9,MATCH(2017,event_lookup!$A$2:$A$9,0),MATCH(RIGHT(ML_2017!BG56,3),event_lookup!$F$1:$Y$1,0))</f>
        <v>15</v>
      </c>
      <c r="BO56" s="18" t="s">
        <v>104</v>
      </c>
      <c r="BP56" s="205" t="s">
        <v>370</v>
      </c>
      <c r="BQ56" s="62">
        <v>36.5</v>
      </c>
      <c r="BR56" s="350">
        <f>INDEX(event_lookup!$F$2:$Y$9,MATCH(2017,event_lookup!$A$2:$A$9,0),MATCH(RIGHT(ML_2017!BO56,3),event_lookup!$F$1:$Y$1,0))</f>
        <v>5</v>
      </c>
      <c r="BS56" s="18" t="s">
        <v>154</v>
      </c>
      <c r="BT56" s="88">
        <v>5.4189814814814812E-4</v>
      </c>
      <c r="BU56" s="350">
        <f>INDEX(event_lookup!$F$2:$Y$9,MATCH(2017,event_lookup!$A$2:$A$9,0),MATCH(RIGHT(ML_2017!BS56,3),event_lookup!$F$1:$Y$1,0))</f>
        <v>0</v>
      </c>
      <c r="BV56" s="18" t="s">
        <v>102</v>
      </c>
      <c r="BW56" s="56">
        <v>34.5</v>
      </c>
      <c r="BX56" s="350">
        <f>INDEX(event_lookup!$F$2:$Y$9,MATCH(2017,event_lookup!$A$2:$A$9,0),MATCH(RIGHT(ML_2017!BV56,3),event_lookup!$F$1:$Y$1,0))</f>
        <v>10</v>
      </c>
      <c r="BY56" s="18" t="s">
        <v>101</v>
      </c>
      <c r="BZ56" s="56" t="s">
        <v>199</v>
      </c>
      <c r="CA56" s="88">
        <v>1.6111111111111111E-4</v>
      </c>
      <c r="CB56" s="88">
        <v>1.585648148148148E-4</v>
      </c>
      <c r="CC56" s="88">
        <v>1.585648148148148E-4</v>
      </c>
      <c r="CD56" s="350">
        <f>INDEX(event_lookup!$F$2:$Y$9,MATCH(2017,event_lookup!$A$2:$A$9,0),MATCH(RIGHT(ML_2017!BY56,3),event_lookup!$F$1:$Y$1,0))</f>
        <v>11</v>
      </c>
      <c r="CE56" s="18" t="s">
        <v>105</v>
      </c>
      <c r="CF56" s="62" t="s">
        <v>177</v>
      </c>
      <c r="CG56" s="57">
        <v>1.0174768518518519E-3</v>
      </c>
      <c r="CH56" s="57">
        <v>1.0174768518518519E-3</v>
      </c>
      <c r="CI56" s="350">
        <f>INDEX(event_lookup!$F$2:$Y$9,MATCH(2017,event_lookup!$A$2:$A$9,0),MATCH(RIGHT(ML_2017!CE56,3),event_lookup!$F$1:$Y$1,0))</f>
        <v>7</v>
      </c>
    </row>
    <row r="57" spans="1:87">
      <c r="A57" s="15" t="s">
        <v>87</v>
      </c>
      <c r="B57" s="341">
        <v>1</v>
      </c>
      <c r="D57">
        <f t="shared" si="0"/>
        <v>14</v>
      </c>
      <c r="E57" s="100">
        <f t="shared" si="6"/>
        <v>0</v>
      </c>
      <c r="F57" s="100">
        <f t="shared" si="7"/>
        <v>0</v>
      </c>
      <c r="G57" s="100">
        <f t="shared" si="8"/>
        <v>0</v>
      </c>
      <c r="H57" s="100">
        <f>SUM(COUNTIFS($X57:$EE57, {"#14","#15","#16"}))</f>
        <v>0</v>
      </c>
      <c r="J57">
        <f t="shared" si="4"/>
        <v>12.75</v>
      </c>
      <c r="L57" s="88">
        <v>2.2569444444444443E-5</v>
      </c>
      <c r="M57" s="350">
        <f>IF(L58&lt;&gt;"",M$56,0)</f>
        <v>15</v>
      </c>
      <c r="P57" s="350">
        <f>IF(O57&lt;&gt;"",P$56,0)</f>
        <v>0</v>
      </c>
      <c r="R57" s="56">
        <v>52.2</v>
      </c>
      <c r="S57" s="350">
        <f>IF(R57&lt;&gt;"",S$56,0)</f>
        <v>0</v>
      </c>
      <c r="T57" s="18" t="s">
        <v>37</v>
      </c>
      <c r="U57" s="297">
        <v>6.4976851851851849E-4</v>
      </c>
      <c r="V57" s="350">
        <f>IF(U57&lt;&gt;"",V$56,0)</f>
        <v>9</v>
      </c>
      <c r="AB57" s="350">
        <f>IF(AA57&lt;&gt;"",AB$56,0)</f>
        <v>0</v>
      </c>
      <c r="AC57" s="18" t="s">
        <v>103</v>
      </c>
      <c r="AD57" s="56">
        <v>69.7</v>
      </c>
      <c r="AE57" s="350">
        <f>IF(AD57&lt;&gt;"",AE$56,0)</f>
        <v>9</v>
      </c>
      <c r="AF57" s="18" t="s">
        <v>386</v>
      </c>
      <c r="AH57" s="186" t="s">
        <v>237</v>
      </c>
      <c r="AI57" s="186" t="s">
        <v>235</v>
      </c>
      <c r="AJ57" s="186" t="s">
        <v>310</v>
      </c>
      <c r="AK57" s="186" t="s">
        <v>236</v>
      </c>
      <c r="AL57" s="56">
        <v>5</v>
      </c>
      <c r="AM57" s="186" t="s">
        <v>496</v>
      </c>
      <c r="AN57" s="350">
        <f>IF(AM57&lt;&gt;"",AN$56,0)</f>
        <v>12</v>
      </c>
      <c r="AT57" s="350">
        <f>IF(AS57&lt;&gt;"",AT$56,0)</f>
        <v>0</v>
      </c>
      <c r="AZ57" s="350">
        <f>IF(AY57&lt;&gt;"",AZ$56,0)</f>
        <v>0</v>
      </c>
      <c r="BB57" s="88"/>
      <c r="BC57" s="88">
        <v>2.9398148148148146E-5</v>
      </c>
      <c r="BD57" s="88">
        <v>2.8703703703703703E-5</v>
      </c>
      <c r="BE57" s="89">
        <v>3.1712962962962968E-5</v>
      </c>
      <c r="BF57" s="350">
        <f>IF(BE57&lt;&gt;"",BF$56,0)</f>
        <v>12</v>
      </c>
      <c r="BI57" s="56" t="s">
        <v>418</v>
      </c>
      <c r="BJ57" s="56">
        <v>146</v>
      </c>
      <c r="BK57" s="56" t="s">
        <v>395</v>
      </c>
      <c r="BL57" s="56" t="s">
        <v>396</v>
      </c>
      <c r="BM57" s="56">
        <v>69.099999999999994</v>
      </c>
      <c r="BN57" s="350">
        <f>IF(BM57&lt;&gt;"",BN$56,0)</f>
        <v>15</v>
      </c>
      <c r="BO57" s="18" t="s">
        <v>104</v>
      </c>
      <c r="BP57" s="205" t="s">
        <v>370</v>
      </c>
      <c r="BQ57" s="62">
        <v>36.5</v>
      </c>
      <c r="BR57" s="350">
        <f>IF(BQ57&lt;&gt;"",BR$56,0)</f>
        <v>5</v>
      </c>
      <c r="BT57" s="88">
        <v>1.8402777777777778E-4</v>
      </c>
      <c r="BU57" s="350">
        <f>IF(BT57&lt;&gt;"",BU$56,0)</f>
        <v>0</v>
      </c>
      <c r="BV57" s="18" t="s">
        <v>387</v>
      </c>
      <c r="BW57" s="56">
        <v>10</v>
      </c>
      <c r="BX57" s="350">
        <f>IF(BW57&lt;&gt;"",BX$56,0)</f>
        <v>10</v>
      </c>
      <c r="CD57" s="350">
        <f>IF(CC57&lt;&gt;"",CD$56,0)</f>
        <v>0</v>
      </c>
      <c r="CH57" s="57"/>
      <c r="CI57" s="350">
        <f>IF(CH57&lt;&gt;"",CI$56,0)</f>
        <v>0</v>
      </c>
    </row>
    <row r="58" spans="1:87">
      <c r="A58" s="15" t="s">
        <v>88</v>
      </c>
      <c r="B58" s="341">
        <v>2</v>
      </c>
      <c r="D58">
        <f t="shared" si="0"/>
        <v>10</v>
      </c>
      <c r="E58" s="100">
        <f t="shared" si="6"/>
        <v>0</v>
      </c>
      <c r="F58" s="100">
        <f t="shared" si="7"/>
        <v>0</v>
      </c>
      <c r="G58" s="100">
        <f t="shared" si="8"/>
        <v>0</v>
      </c>
      <c r="H58" s="100">
        <f>SUM(COUNTIFS($X58:$EE58, {"#14","#15","#16"}))</f>
        <v>0</v>
      </c>
      <c r="J58">
        <f t="shared" si="4"/>
        <v>3.75</v>
      </c>
      <c r="L58" s="88">
        <v>3.0208333333333334E-5</v>
      </c>
      <c r="M58" s="350">
        <f>IF(L59&lt;&gt;"",M$56,0)</f>
        <v>15</v>
      </c>
      <c r="P58" s="350">
        <f>IF(O58&lt;&gt;"",P$56,0)</f>
        <v>0</v>
      </c>
      <c r="R58" s="56">
        <v>52.2</v>
      </c>
      <c r="S58" s="350">
        <f>IF(R58&lt;&gt;"",S$56,0)</f>
        <v>0</v>
      </c>
      <c r="V58" s="350">
        <f>IF(U58&lt;&gt;"",V$56,0)</f>
        <v>0</v>
      </c>
      <c r="AB58" s="350">
        <f>IF(AA58&lt;&gt;"",AB$56,0)</f>
        <v>0</v>
      </c>
      <c r="AE58" s="350">
        <f>IF(AD58&lt;&gt;"",AE$56,0)</f>
        <v>0</v>
      </c>
      <c r="AF58" s="18" t="s">
        <v>386</v>
      </c>
      <c r="AH58" s="186" t="s">
        <v>237</v>
      </c>
      <c r="AI58" s="186" t="s">
        <v>235</v>
      </c>
      <c r="AJ58" s="186" t="s">
        <v>310</v>
      </c>
      <c r="AK58" s="186" t="s">
        <v>236</v>
      </c>
      <c r="AL58" s="56">
        <v>5</v>
      </c>
      <c r="AM58" s="186" t="s">
        <v>496</v>
      </c>
      <c r="AN58" s="350">
        <f>IF(AM58&lt;&gt;"",AN$56,0)</f>
        <v>12</v>
      </c>
      <c r="AO58" s="18" t="s">
        <v>102</v>
      </c>
      <c r="AP58" s="56" t="s">
        <v>191</v>
      </c>
      <c r="AQ58" s="88">
        <v>7.8472222222222222E-5</v>
      </c>
      <c r="AR58" s="88">
        <v>7.9050925925925922E-5</v>
      </c>
      <c r="AS58" s="88">
        <v>7.9050925925925922E-5</v>
      </c>
      <c r="AT58" s="350">
        <f>IF(AS58&lt;&gt;"",AT$56,0)</f>
        <v>10</v>
      </c>
      <c r="AZ58" s="350">
        <f>IF(AY58&lt;&gt;"",AZ$56,0)</f>
        <v>0</v>
      </c>
      <c r="BB58" s="88"/>
      <c r="BC58" s="88">
        <v>3.078703703703704E-5</v>
      </c>
      <c r="BD58" s="88">
        <v>3.3101851851851848E-5</v>
      </c>
      <c r="BE58" s="89">
        <v>3.4953703703703702E-5</v>
      </c>
      <c r="BF58" s="350">
        <f>IF(BE58&lt;&gt;"",BF$56,0)</f>
        <v>12</v>
      </c>
      <c r="BI58" s="56" t="s">
        <v>418</v>
      </c>
      <c r="BJ58" s="56">
        <v>146</v>
      </c>
      <c r="BK58" s="56" t="s">
        <v>395</v>
      </c>
      <c r="BL58" s="56" t="s">
        <v>396</v>
      </c>
      <c r="BM58" s="56">
        <v>69.099999999999994</v>
      </c>
      <c r="BN58" s="350">
        <f>IF(BM58&lt;&gt;"",BN$56,0)</f>
        <v>15</v>
      </c>
      <c r="BR58" s="350">
        <f>IF(BQ58&lt;&gt;"",BR$56,0)</f>
        <v>0</v>
      </c>
      <c r="BT58" s="88">
        <v>1.8738425925925929E-4</v>
      </c>
      <c r="BU58" s="350">
        <f>IF(BT58&lt;&gt;"",BU$56,0)</f>
        <v>0</v>
      </c>
      <c r="BV58" s="18" t="s">
        <v>387</v>
      </c>
      <c r="BW58" s="56">
        <v>6.5</v>
      </c>
      <c r="BX58" s="350">
        <f>IF(BW58&lt;&gt;"",BX$56,0)</f>
        <v>10</v>
      </c>
      <c r="CD58" s="350">
        <f>IF(CC58&lt;&gt;"",CD$56,0)</f>
        <v>0</v>
      </c>
      <c r="CH58" s="57"/>
      <c r="CI58" s="350">
        <f>IF(CH58&lt;&gt;"",CI$56,0)</f>
        <v>0</v>
      </c>
    </row>
    <row r="59" spans="1:87">
      <c r="A59" s="15" t="s">
        <v>89</v>
      </c>
      <c r="B59" s="341">
        <v>3</v>
      </c>
      <c r="D59">
        <f t="shared" si="0"/>
        <v>26</v>
      </c>
      <c r="E59" s="100">
        <f t="shared" si="6"/>
        <v>0</v>
      </c>
      <c r="F59" s="100">
        <f t="shared" si="7"/>
        <v>0</v>
      </c>
      <c r="G59" s="100">
        <f t="shared" si="8"/>
        <v>1</v>
      </c>
      <c r="H59" s="100">
        <f>SUM(COUNTIFS($X59:$EE59, {"#14","#15","#16"}))</f>
        <v>0</v>
      </c>
      <c r="J59">
        <f t="shared" si="4"/>
        <v>3.75</v>
      </c>
      <c r="L59" s="88">
        <v>4.0624999999999998E-5</v>
      </c>
      <c r="M59" s="350">
        <f>IF(L60&lt;&gt;"",M$56,0)</f>
        <v>15</v>
      </c>
      <c r="P59" s="350">
        <f>IF(O59&lt;&gt;"",P$56,0)</f>
        <v>0</v>
      </c>
      <c r="R59" s="56">
        <v>52.2</v>
      </c>
      <c r="S59" s="350">
        <f>IF(R59&lt;&gt;"",S$56,0)</f>
        <v>0</v>
      </c>
      <c r="V59" s="350">
        <f>IF(U59&lt;&gt;"",V$56,0)</f>
        <v>0</v>
      </c>
      <c r="X59" s="18" t="s">
        <v>34</v>
      </c>
      <c r="Y59" s="56" t="s">
        <v>188</v>
      </c>
      <c r="Z59" s="55">
        <v>1.0009259259259259E-3</v>
      </c>
      <c r="AA59" s="55">
        <v>1.0074074074074076E-3</v>
      </c>
      <c r="AB59" s="350">
        <f>IF(AA59&lt;&gt;"",AB$56,0)</f>
        <v>15</v>
      </c>
      <c r="AE59" s="350">
        <f>IF(AD59&lt;&gt;"",AE$56,0)</f>
        <v>0</v>
      </c>
      <c r="AF59" s="18" t="s">
        <v>386</v>
      </c>
      <c r="AH59" s="186" t="s">
        <v>237</v>
      </c>
      <c r="AI59" s="186" t="s">
        <v>235</v>
      </c>
      <c r="AJ59" s="186" t="s">
        <v>310</v>
      </c>
      <c r="AK59" s="186" t="s">
        <v>236</v>
      </c>
      <c r="AL59" s="56">
        <v>5</v>
      </c>
      <c r="AM59" s="186" t="s">
        <v>496</v>
      </c>
      <c r="AN59" s="350">
        <f>IF(AM59&lt;&gt;"",AN$56,0)</f>
        <v>12</v>
      </c>
      <c r="AT59" s="350">
        <f>IF(AS59&lt;&gt;"",AT$56,0)</f>
        <v>0</v>
      </c>
      <c r="AZ59" s="350">
        <f>IF(AY59&lt;&gt;"",AZ$56,0)</f>
        <v>0</v>
      </c>
      <c r="BB59" s="88"/>
      <c r="BC59" s="88">
        <v>3.6342592592592596E-5</v>
      </c>
      <c r="BD59" s="88">
        <v>3.4837962962962962E-5</v>
      </c>
      <c r="BE59" s="89">
        <v>3.7384259259259257E-5</v>
      </c>
      <c r="BF59" s="350">
        <f>IF(BE59&lt;&gt;"",BF$56,0)</f>
        <v>12</v>
      </c>
      <c r="BI59" s="56" t="s">
        <v>418</v>
      </c>
      <c r="BJ59" s="56">
        <v>146</v>
      </c>
      <c r="BK59" s="56" t="s">
        <v>395</v>
      </c>
      <c r="BL59" s="56" t="s">
        <v>396</v>
      </c>
      <c r="BM59" s="56">
        <v>69.099999999999994</v>
      </c>
      <c r="BN59" s="350">
        <f>IF(BM59&lt;&gt;"",BN$56,0)</f>
        <v>15</v>
      </c>
      <c r="BR59" s="350">
        <f>IF(BQ59&lt;&gt;"",BR$56,0)</f>
        <v>0</v>
      </c>
      <c r="BT59" s="88">
        <v>1.5891203703703702E-4</v>
      </c>
      <c r="BU59" s="350">
        <f>IF(BT59&lt;&gt;"",BU$56,0)</f>
        <v>0</v>
      </c>
      <c r="BV59" s="18" t="s">
        <v>387</v>
      </c>
      <c r="BW59" s="56">
        <v>8.5</v>
      </c>
      <c r="BX59" s="350">
        <f>IF(BW59&lt;&gt;"",BX$56,0)</f>
        <v>10</v>
      </c>
      <c r="BY59" s="18" t="s">
        <v>101</v>
      </c>
      <c r="BZ59" s="56" t="s">
        <v>199</v>
      </c>
      <c r="CA59" s="88">
        <v>1.6111111111111111E-4</v>
      </c>
      <c r="CB59" s="88">
        <v>1.585648148148148E-4</v>
      </c>
      <c r="CC59" s="88">
        <v>1.585648148148148E-4</v>
      </c>
      <c r="CD59" s="350">
        <f>IF(CC59&lt;&gt;"",CD$56,0)</f>
        <v>11</v>
      </c>
      <c r="CH59" s="57"/>
      <c r="CI59" s="350">
        <f>IF(CH59&lt;&gt;"",CI$56,0)</f>
        <v>0</v>
      </c>
    </row>
    <row r="60" spans="1:87">
      <c r="A60" s="15" t="s">
        <v>86</v>
      </c>
      <c r="B60" s="341">
        <v>4</v>
      </c>
      <c r="D60">
        <f t="shared" si="0"/>
        <v>15</v>
      </c>
      <c r="E60" s="100">
        <f t="shared" si="6"/>
        <v>0</v>
      </c>
      <c r="F60" s="100">
        <f t="shared" si="7"/>
        <v>0</v>
      </c>
      <c r="G60" s="100">
        <f t="shared" si="8"/>
        <v>0</v>
      </c>
      <c r="H60" s="100">
        <f>SUM(COUNTIFS($X60:$EE60, {"#14","#15","#16"}))</f>
        <v>0</v>
      </c>
      <c r="J60">
        <f t="shared" si="4"/>
        <v>13.75</v>
      </c>
      <c r="L60" s="88">
        <v>3.2291666666666654E-5</v>
      </c>
      <c r="M60" s="350">
        <f>IF(L61&lt;&gt;"",M$56,0)</f>
        <v>15</v>
      </c>
      <c r="N60" s="18" t="s">
        <v>34</v>
      </c>
      <c r="O60" s="88">
        <v>2.9965277777777775E-4</v>
      </c>
      <c r="P60" s="350">
        <f>IF(O60&lt;&gt;"",P$56,0)</f>
        <v>10</v>
      </c>
      <c r="R60" s="56">
        <v>52.2</v>
      </c>
      <c r="S60" s="350">
        <f>IF(R60&lt;&gt;"",S$56,0)</f>
        <v>0</v>
      </c>
      <c r="V60" s="350">
        <f>IF(U60&lt;&gt;"",V$56,0)</f>
        <v>0</v>
      </c>
      <c r="AB60" s="350">
        <f>IF(AA60&lt;&gt;"",AB$56,0)</f>
        <v>0</v>
      </c>
      <c r="AE60" s="350">
        <f>IF(AD60&lt;&gt;"",AE$56,0)</f>
        <v>0</v>
      </c>
      <c r="AF60" s="18" t="s">
        <v>386</v>
      </c>
      <c r="AH60" s="186" t="s">
        <v>237</v>
      </c>
      <c r="AI60" s="186" t="s">
        <v>235</v>
      </c>
      <c r="AJ60" s="186" t="s">
        <v>310</v>
      </c>
      <c r="AK60" s="186" t="s">
        <v>236</v>
      </c>
      <c r="AL60" s="56">
        <v>5</v>
      </c>
      <c r="AM60" s="186" t="s">
        <v>496</v>
      </c>
      <c r="AN60" s="350">
        <f>IF(AM60&lt;&gt;"",AN$56,0)</f>
        <v>12</v>
      </c>
      <c r="AT60" s="350">
        <f>IF(AS60&lt;&gt;"",AT$56,0)</f>
        <v>0</v>
      </c>
      <c r="AU60" s="18" t="s">
        <v>135</v>
      </c>
      <c r="AV60" s="56" t="s">
        <v>186</v>
      </c>
      <c r="AW60" s="88">
        <v>1.1157407407407409E-4</v>
      </c>
      <c r="AX60" s="88">
        <v>1.1377314814814815E-4</v>
      </c>
      <c r="AY60" s="88">
        <v>1.1377314814814815E-4</v>
      </c>
      <c r="AZ60" s="350">
        <f>IF(AY60&lt;&gt;"",AZ$56,0)</f>
        <v>8</v>
      </c>
      <c r="BB60" s="88"/>
      <c r="BC60" s="88">
        <v>3.6111111111111109E-5</v>
      </c>
      <c r="BD60" s="88">
        <v>3.7384259259259277E-5</v>
      </c>
      <c r="BE60" s="89">
        <v>3.5416666666666669E-5</v>
      </c>
      <c r="BF60" s="350">
        <f>IF(BE60&lt;&gt;"",BF$56,0)</f>
        <v>12</v>
      </c>
      <c r="BI60" s="56" t="s">
        <v>418</v>
      </c>
      <c r="BJ60" s="56">
        <v>146</v>
      </c>
      <c r="BK60" s="56" t="s">
        <v>395</v>
      </c>
      <c r="BL60" s="56" t="s">
        <v>396</v>
      </c>
      <c r="BM60" s="56">
        <v>69.099999999999994</v>
      </c>
      <c r="BN60" s="350">
        <f>IF(BM60&lt;&gt;"",BN$56,0)</f>
        <v>15</v>
      </c>
      <c r="BR60" s="350">
        <f>IF(BQ60&lt;&gt;"",BR$56,0)</f>
        <v>0</v>
      </c>
      <c r="BT60" s="88" t="s">
        <v>164</v>
      </c>
      <c r="BU60" s="350">
        <f>IF(BT60&lt;&gt;"",BU$56,0)</f>
        <v>0</v>
      </c>
      <c r="BV60" s="18" t="s">
        <v>387</v>
      </c>
      <c r="BW60" s="56">
        <v>9.5</v>
      </c>
      <c r="BX60" s="350">
        <f>IF(BW60&lt;&gt;"",BX$56,0)</f>
        <v>10</v>
      </c>
      <c r="CD60" s="350">
        <f>IF(CC60&lt;&gt;"",CD$56,0)</f>
        <v>0</v>
      </c>
      <c r="CE60" s="18" t="s">
        <v>105</v>
      </c>
      <c r="CF60" s="62" t="s">
        <v>177</v>
      </c>
      <c r="CG60" s="57">
        <v>1.0174768518518519E-3</v>
      </c>
      <c r="CH60" s="57">
        <v>1.0174768518518519E-3</v>
      </c>
      <c r="CI60" s="350">
        <f>IF(CH60&lt;&gt;"",CI$56,0)</f>
        <v>7</v>
      </c>
    </row>
    <row r="61" spans="1:87">
      <c r="A61" s="39" t="s">
        <v>114</v>
      </c>
      <c r="B61" s="334"/>
      <c r="C61" s="19" t="s">
        <v>120</v>
      </c>
      <c r="D61" s="226">
        <f>SUM(AB61,AE61,AT61,AZ61,BR61,CD61,CI61,AN61,BF61,BN61,BX61,BU61)</f>
        <v>71</v>
      </c>
      <c r="E61" s="100">
        <f t="shared" si="6"/>
        <v>1</v>
      </c>
      <c r="F61" s="100">
        <f t="shared" si="7"/>
        <v>0</v>
      </c>
      <c r="G61" s="100">
        <f t="shared" si="8"/>
        <v>1</v>
      </c>
      <c r="H61" s="100">
        <f>SUM(COUNTIFS($X61:$EE61, {"#14","#15","#16"}))</f>
        <v>4</v>
      </c>
      <c r="J61">
        <f>SUM(M61,P61,S61,V61)</f>
        <v>31</v>
      </c>
      <c r="K61" s="18" t="s">
        <v>33</v>
      </c>
      <c r="L61" s="88">
        <v>1.3171296296296298E-4</v>
      </c>
      <c r="M61" s="350">
        <f>INDEX(event_lookup!$F$2:$Y$9,MATCH(2017.1,event_lookup!$A$2:$A$9,0),MATCH(RIGHT(ML_2017!K61,3),event_lookup!$F$1:$Y$1,0))</f>
        <v>12</v>
      </c>
      <c r="N61" s="18" t="s">
        <v>37</v>
      </c>
      <c r="O61" s="88">
        <v>3.0266203703703699E-4</v>
      </c>
      <c r="P61" s="350">
        <f>INDEX(event_lookup!$F$2:$Y$9,MATCH(2017.1,event_lookup!$A$2:$A$9,0),MATCH(RIGHT(ML_2017!N61,3),event_lookup!$F$1:$Y$1,0))</f>
        <v>9</v>
      </c>
      <c r="Q61" s="18" t="s">
        <v>34</v>
      </c>
      <c r="R61" s="56">
        <v>65.599999999999994</v>
      </c>
      <c r="S61" s="350">
        <f>INDEX(event_lookup!$F$2:$Y$9,MATCH(2017.1,event_lookup!$A$2:$A$9,0),MATCH(RIGHT(ML_2017!Q61,3),event_lookup!$F$1:$Y$1,0))</f>
        <v>10</v>
      </c>
      <c r="T61" s="18" t="s">
        <v>154</v>
      </c>
      <c r="U61" s="297">
        <v>3.7245370370370367E-4</v>
      </c>
      <c r="V61" s="350">
        <f>INDEX(event_lookup!$F$2:$Y$9,MATCH(2017.1,event_lookup!$A$2:$A$9,0),MATCH(RIGHT(ML_2017!T61,3),event_lookup!$F$1:$Y$1,0))</f>
        <v>0</v>
      </c>
      <c r="X61" s="18" t="s">
        <v>32</v>
      </c>
      <c r="Y61" s="56" t="s">
        <v>187</v>
      </c>
      <c r="Z61" s="55">
        <v>1.1115740740740741E-3</v>
      </c>
      <c r="AA61" s="55">
        <v>1.2096064814814814E-3</v>
      </c>
      <c r="AB61" s="350">
        <f>INDEX(event_lookup!$F$2:$Y$9,MATCH(2017,event_lookup!$A$2:$A$9,0),MATCH(RIGHT(ML_2017!X61,3),event_lookup!$F$1:$Y$1,0))</f>
        <v>25</v>
      </c>
      <c r="AC61" s="18" t="s">
        <v>130</v>
      </c>
      <c r="AD61" s="56">
        <v>68.400000000000006</v>
      </c>
      <c r="AE61" s="350">
        <f>INDEX(event_lookup!$F$2:$Y$9,MATCH(2017,event_lookup!$A$2:$A$9,0),MATCH(RIGHT(ML_2017!AC61,3),event_lookup!$F$1:$Y$1,0))</f>
        <v>4</v>
      </c>
      <c r="AF61" s="18" t="s">
        <v>34</v>
      </c>
      <c r="AG61" s="56" t="s">
        <v>498</v>
      </c>
      <c r="AH61" s="186" t="s">
        <v>471</v>
      </c>
      <c r="AI61" s="186" t="s">
        <v>235</v>
      </c>
      <c r="AJ61" s="186" t="s">
        <v>310</v>
      </c>
      <c r="AK61" s="186" t="s">
        <v>310</v>
      </c>
      <c r="AL61" s="56">
        <v>2</v>
      </c>
      <c r="AM61" s="186" t="s">
        <v>495</v>
      </c>
      <c r="AN61" s="350">
        <f>INDEX(event_lookup!$F$2:$Y$9,MATCH(2017,event_lookup!$A$2:$A$9,0),MATCH(RIGHT(ML_2017!AF61,3),event_lookup!$F$1:$Y$1,0))</f>
        <v>15</v>
      </c>
      <c r="AO61" s="18" t="s">
        <v>154</v>
      </c>
      <c r="AP61" s="56" t="s">
        <v>177</v>
      </c>
      <c r="AQ61" s="88">
        <v>9.5370370370370376E-5</v>
      </c>
      <c r="AS61" s="88">
        <v>9.5370370370370376E-5</v>
      </c>
      <c r="AT61" s="350">
        <f>INDEX(event_lookup!$F$2:$Y$9,MATCH(2017,event_lookup!$A$2:$A$9,0),MATCH(RIGHT(ML_2017!AO61,3),event_lookup!$F$1:$Y$1,0))</f>
        <v>0</v>
      </c>
      <c r="AU61" s="18" t="s">
        <v>149</v>
      </c>
      <c r="AV61" s="56" t="s">
        <v>178</v>
      </c>
      <c r="AW61" s="88">
        <v>1.3055555555555555E-4</v>
      </c>
      <c r="AY61" s="88">
        <v>1.3055555555555555E-4</v>
      </c>
      <c r="AZ61" s="350">
        <f>INDEX(event_lookup!$F$2:$Y$9,MATCH(2017,event_lookup!$A$2:$A$9,0),MATCH(RIGHT(ML_2017!AU61,3),event_lookup!$F$1:$Y$1,0))</f>
        <v>1</v>
      </c>
      <c r="BA61" s="18" t="s">
        <v>154</v>
      </c>
      <c r="BB61" s="56" t="s">
        <v>181</v>
      </c>
      <c r="BC61" s="88" t="s">
        <v>205</v>
      </c>
      <c r="BE61" s="88" t="s">
        <v>205</v>
      </c>
      <c r="BF61" s="350">
        <v>-3</v>
      </c>
      <c r="BG61" s="18" t="s">
        <v>120</v>
      </c>
      <c r="BH61" s="56" t="s">
        <v>181</v>
      </c>
      <c r="BI61" s="56" t="s">
        <v>413</v>
      </c>
      <c r="BJ61" s="56">
        <v>124</v>
      </c>
      <c r="BM61" s="56">
        <f t="shared" ref="BM61:BM70" si="11">BJ61/2</f>
        <v>62</v>
      </c>
      <c r="BN61" s="350">
        <f>INDEX(event_lookup!$F$2:$Y$9,MATCH(2017,event_lookup!$A$2:$A$9,0),MATCH(RIGHT(ML_2017!BG61,3),event_lookup!$F$1:$Y$1,0))</f>
        <v>2</v>
      </c>
      <c r="BO61" s="18" t="s">
        <v>130</v>
      </c>
      <c r="BP61" s="205" t="s">
        <v>371</v>
      </c>
      <c r="BQ61" s="62">
        <v>36</v>
      </c>
      <c r="BR61" s="350">
        <f>INDEX(event_lookup!$F$2:$Y$9,MATCH(2017,event_lookup!$A$2:$A$9,0),MATCH(RIGHT(ML_2017!BO61,3),event_lookup!$F$1:$Y$1,0))</f>
        <v>4</v>
      </c>
      <c r="BS61" s="18" t="s">
        <v>130</v>
      </c>
      <c r="BT61" s="88">
        <v>5.1064814814814809E-4</v>
      </c>
      <c r="BU61" s="350">
        <f>INDEX(event_lookup!$F$2:$Y$9,MATCH(2017,event_lookup!$A$2:$A$9,0),MATCH(RIGHT(ML_2017!BS61,3),event_lookup!$F$1:$Y$1,0))</f>
        <v>4</v>
      </c>
      <c r="BV61" s="18" t="s">
        <v>103</v>
      </c>
      <c r="BW61" s="56">
        <v>34.5</v>
      </c>
      <c r="BX61" s="350">
        <f>INDEX(event_lookup!$F$2:$Y$9,MATCH(2017,event_lookup!$A$2:$A$9,0),MATCH(RIGHT(ML_2017!BV61,3),event_lookup!$F$1:$Y$1,0))</f>
        <v>9</v>
      </c>
      <c r="BY61" s="18" t="s">
        <v>130</v>
      </c>
      <c r="BZ61" s="56" t="s">
        <v>181</v>
      </c>
      <c r="CA61" s="88">
        <v>1.6296296296296295E-4</v>
      </c>
      <c r="CC61" s="88">
        <v>1.6296296296296295E-4</v>
      </c>
      <c r="CD61" s="350">
        <f>INDEX(event_lookup!$F$2:$Y$9,MATCH(2017,event_lookup!$A$2:$A$9,0),MATCH(RIGHT(ML_2017!BY61,3),event_lookup!$F$1:$Y$1,0))</f>
        <v>4</v>
      </c>
      <c r="CE61" s="18" t="s">
        <v>107</v>
      </c>
      <c r="CF61" s="62" t="s">
        <v>178</v>
      </c>
      <c r="CG61" s="57">
        <v>1.0197916666666667E-3</v>
      </c>
      <c r="CH61" s="57">
        <v>1.0197916666666667E-3</v>
      </c>
      <c r="CI61" s="350">
        <f>INDEX(event_lookup!$F$2:$Y$9,MATCH(2017,event_lookup!$A$2:$A$9,0),MATCH(RIGHT(ML_2017!CE61,3),event_lookup!$F$1:$Y$1,0))</f>
        <v>6</v>
      </c>
    </row>
    <row r="62" spans="1:87">
      <c r="A62" s="15" t="s">
        <v>142</v>
      </c>
      <c r="B62" s="341">
        <v>1</v>
      </c>
      <c r="D62">
        <f t="shared" si="0"/>
        <v>4</v>
      </c>
      <c r="E62" s="100">
        <f t="shared" si="6"/>
        <v>0</v>
      </c>
      <c r="F62" s="100">
        <f t="shared" si="7"/>
        <v>0</v>
      </c>
      <c r="G62" s="100">
        <f t="shared" si="8"/>
        <v>0</v>
      </c>
      <c r="H62" s="100">
        <f>SUM(COUNTIFS($X62:$EE62, {"#14","#15","#16"}))</f>
        <v>0</v>
      </c>
      <c r="J62">
        <f t="shared" si="4"/>
        <v>5.5</v>
      </c>
      <c r="L62" s="88">
        <v>2.164351851851852E-5</v>
      </c>
      <c r="M62" s="350">
        <f>IF(L63&lt;&gt;"",M$61,0)</f>
        <v>12</v>
      </c>
      <c r="P62" s="350">
        <f>IF(O62&lt;&gt;"",P$61,0)</f>
        <v>0</v>
      </c>
      <c r="R62" s="56">
        <v>65.599999999999994</v>
      </c>
      <c r="S62" s="350">
        <f>IF(R62&lt;&gt;"",S$61,0)</f>
        <v>10</v>
      </c>
      <c r="T62" s="18" t="s">
        <v>154</v>
      </c>
      <c r="U62" s="297">
        <v>3.7245370370370367E-4</v>
      </c>
      <c r="V62" s="350">
        <f>IF(U62&lt;&gt;"",V$61,0)</f>
        <v>0</v>
      </c>
      <c r="AB62" s="350">
        <f>IF(AA62&lt;&gt;"",AB$61,0)</f>
        <v>0</v>
      </c>
      <c r="AC62" s="18" t="s">
        <v>130</v>
      </c>
      <c r="AD62" s="56">
        <v>68.400000000000006</v>
      </c>
      <c r="AE62" s="350">
        <f>IF(AD62&lt;&gt;"",AE$61,0)</f>
        <v>4</v>
      </c>
      <c r="AF62" s="18" t="s">
        <v>386</v>
      </c>
      <c r="AH62" s="186" t="s">
        <v>471</v>
      </c>
      <c r="AI62" s="186" t="s">
        <v>235</v>
      </c>
      <c r="AJ62" s="186" t="s">
        <v>310</v>
      </c>
      <c r="AK62" s="186" t="s">
        <v>310</v>
      </c>
      <c r="AL62" s="56">
        <v>2</v>
      </c>
      <c r="AM62" s="186" t="s">
        <v>495</v>
      </c>
      <c r="AN62" s="350">
        <f>IF(AM62&lt;&gt;"",AN$61,0)</f>
        <v>15</v>
      </c>
      <c r="AT62" s="350">
        <f>IF(AS62&lt;&gt;"",AT$61,0)</f>
        <v>0</v>
      </c>
      <c r="AZ62" s="350">
        <f>IF(AY62&lt;&gt;"",AZ$61,0)</f>
        <v>0</v>
      </c>
      <c r="BB62" s="88"/>
      <c r="BC62" s="88">
        <v>2.9861111111111117E-5</v>
      </c>
      <c r="BE62" s="88">
        <v>2.9861111111111117E-5</v>
      </c>
      <c r="BF62" s="350">
        <f>IF(BE62&lt;&gt;"",BF$61,0)</f>
        <v>-3</v>
      </c>
      <c r="BI62" s="56" t="s">
        <v>413</v>
      </c>
      <c r="BJ62" s="56">
        <v>124</v>
      </c>
      <c r="BM62" s="56">
        <f t="shared" si="11"/>
        <v>62</v>
      </c>
      <c r="BN62" s="350">
        <f>IF(BM62&lt;&gt;"",BN$61,0)</f>
        <v>2</v>
      </c>
      <c r="BR62" s="350">
        <f>IF(BQ62&lt;&gt;"",BR$61,0)</f>
        <v>0</v>
      </c>
      <c r="BT62" s="88">
        <v>1.6921296296296294E-4</v>
      </c>
      <c r="BU62" s="350">
        <f>IF(BT62&lt;&gt;"",BU$61,0)</f>
        <v>4</v>
      </c>
      <c r="BV62" s="18" t="s">
        <v>387</v>
      </c>
      <c r="BW62" s="56">
        <v>7.5</v>
      </c>
      <c r="BX62" s="350">
        <f>IF(BW62&lt;&gt;"",BX$61,0)</f>
        <v>9</v>
      </c>
      <c r="CD62" s="350">
        <f>IF(CC62&lt;&gt;"",CD$61,0)</f>
        <v>0</v>
      </c>
      <c r="CH62" s="57"/>
      <c r="CI62" s="350">
        <f>IF(CH62&lt;&gt;"",CI$61,0)</f>
        <v>0</v>
      </c>
    </row>
    <row r="63" spans="1:87">
      <c r="A63" s="15" t="s">
        <v>143</v>
      </c>
      <c r="B63" s="341">
        <v>2</v>
      </c>
      <c r="D63">
        <f t="shared" si="0"/>
        <v>5</v>
      </c>
      <c r="E63" s="100">
        <f t="shared" si="6"/>
        <v>0</v>
      </c>
      <c r="F63" s="100">
        <f t="shared" si="7"/>
        <v>0</v>
      </c>
      <c r="G63" s="100">
        <f t="shared" si="8"/>
        <v>0</v>
      </c>
      <c r="H63" s="100">
        <f>SUM(COUNTIFS($X63:$EE63, {"#14","#15","#16"}))</f>
        <v>1</v>
      </c>
      <c r="J63">
        <f t="shared" si="4"/>
        <v>14.5</v>
      </c>
      <c r="L63" s="88">
        <v>4.1087962962962958E-5</v>
      </c>
      <c r="M63" s="350">
        <f>IF(L64&lt;&gt;"",M$61,0)</f>
        <v>12</v>
      </c>
      <c r="N63" s="18" t="s">
        <v>37</v>
      </c>
      <c r="O63" s="88">
        <v>3.0266203703703699E-4</v>
      </c>
      <c r="P63" s="350">
        <f>IF(O63&lt;&gt;"",P$61,0)</f>
        <v>9</v>
      </c>
      <c r="R63" s="56">
        <v>65.599999999999994</v>
      </c>
      <c r="S63" s="350">
        <f>IF(R63&lt;&gt;"",S$61,0)</f>
        <v>10</v>
      </c>
      <c r="V63" s="350">
        <f>IF(U63&lt;&gt;"",V$61,0)</f>
        <v>0</v>
      </c>
      <c r="AB63" s="350">
        <f>IF(AA63&lt;&gt;"",AB$61,0)</f>
        <v>0</v>
      </c>
      <c r="AE63" s="350">
        <f>IF(AD63&lt;&gt;"",AE$61,0)</f>
        <v>0</v>
      </c>
      <c r="AF63" s="18" t="s">
        <v>386</v>
      </c>
      <c r="AH63" s="186" t="s">
        <v>471</v>
      </c>
      <c r="AI63" s="186" t="s">
        <v>235</v>
      </c>
      <c r="AJ63" s="186" t="s">
        <v>310</v>
      </c>
      <c r="AK63" s="186" t="s">
        <v>310</v>
      </c>
      <c r="AL63" s="56">
        <v>2</v>
      </c>
      <c r="AM63" s="186" t="s">
        <v>495</v>
      </c>
      <c r="AN63" s="350">
        <f>IF(AM63&lt;&gt;"",AN$61,0)</f>
        <v>15</v>
      </c>
      <c r="AT63" s="350">
        <f>IF(AS63&lt;&gt;"",AT$61,0)</f>
        <v>0</v>
      </c>
      <c r="AU63" s="18" t="s">
        <v>149</v>
      </c>
      <c r="AV63" s="56" t="s">
        <v>178</v>
      </c>
      <c r="AW63" s="88">
        <v>1.3055555555555555E-4</v>
      </c>
      <c r="AY63" s="88">
        <v>1.3055555555555555E-4</v>
      </c>
      <c r="AZ63" s="350">
        <f>IF(AY63&lt;&gt;"",AZ$61,0)</f>
        <v>1</v>
      </c>
      <c r="BC63" s="88">
        <v>3.1944444444444448E-5</v>
      </c>
      <c r="BE63" s="88">
        <v>3.1944444444444448E-5</v>
      </c>
      <c r="BF63" s="350">
        <f>IF(BE63&lt;&gt;"",BF$61,0)</f>
        <v>-3</v>
      </c>
      <c r="BI63" s="56" t="s">
        <v>413</v>
      </c>
      <c r="BJ63" s="56">
        <v>124</v>
      </c>
      <c r="BM63" s="56">
        <f t="shared" si="11"/>
        <v>62</v>
      </c>
      <c r="BN63" s="350">
        <f>IF(BM63&lt;&gt;"",BN$61,0)</f>
        <v>2</v>
      </c>
      <c r="BR63" s="350">
        <f>IF(BQ63&lt;&gt;"",BR$61,0)</f>
        <v>0</v>
      </c>
      <c r="BT63" s="88">
        <v>1.7048611111111108E-4</v>
      </c>
      <c r="BU63" s="350">
        <f>IF(BT63&lt;&gt;"",BU$61,0)</f>
        <v>4</v>
      </c>
      <c r="BV63" s="18" t="s">
        <v>387</v>
      </c>
      <c r="BW63" s="56">
        <v>9.5</v>
      </c>
      <c r="BX63" s="350">
        <f>IF(BW63&lt;&gt;"",BX$61,0)</f>
        <v>9</v>
      </c>
      <c r="BY63" s="18" t="s">
        <v>130</v>
      </c>
      <c r="BZ63" s="56" t="s">
        <v>181</v>
      </c>
      <c r="CA63" s="88">
        <v>1.6296296296296295E-4</v>
      </c>
      <c r="CC63" s="88">
        <v>1.6296296296296295E-4</v>
      </c>
      <c r="CD63" s="350">
        <f>IF(CC63&lt;&gt;"",CD$61,0)</f>
        <v>4</v>
      </c>
      <c r="CH63" s="57"/>
      <c r="CI63" s="350">
        <f>IF(CH63&lt;&gt;"",CI$61,0)</f>
        <v>0</v>
      </c>
    </row>
    <row r="64" spans="1:87">
      <c r="A64" s="15" t="s">
        <v>144</v>
      </c>
      <c r="B64" s="341">
        <v>3</v>
      </c>
      <c r="D64">
        <f t="shared" si="0"/>
        <v>6</v>
      </c>
      <c r="E64" s="100">
        <f t="shared" si="6"/>
        <v>0</v>
      </c>
      <c r="F64" s="100">
        <f t="shared" si="7"/>
        <v>0</v>
      </c>
      <c r="G64" s="100">
        <f t="shared" si="8"/>
        <v>0</v>
      </c>
      <c r="H64" s="100">
        <f>SUM(COUNTIFS($X64:$EE64, {"#14","#15","#16"}))</f>
        <v>1</v>
      </c>
      <c r="J64">
        <f t="shared" si="4"/>
        <v>5.5</v>
      </c>
      <c r="L64" s="88">
        <v>3.7847222222222224E-5</v>
      </c>
      <c r="M64" s="350">
        <f>IF(L65&lt;&gt;"",M$61,0)</f>
        <v>12</v>
      </c>
      <c r="P64" s="350">
        <f>IF(O64&lt;&gt;"",P$61,0)</f>
        <v>0</v>
      </c>
      <c r="R64" s="56">
        <v>65.599999999999994</v>
      </c>
      <c r="S64" s="350">
        <f>IF(R64&lt;&gt;"",S$61,0)</f>
        <v>10</v>
      </c>
      <c r="V64" s="350">
        <f>IF(U64&lt;&gt;"",V$61,0)</f>
        <v>0</v>
      </c>
      <c r="AB64" s="350">
        <f>IF(AA64&lt;&gt;"",AB$61,0)</f>
        <v>0</v>
      </c>
      <c r="AE64" s="350">
        <f>IF(AD64&lt;&gt;"",AE$61,0)</f>
        <v>0</v>
      </c>
      <c r="AF64" s="18" t="s">
        <v>386</v>
      </c>
      <c r="AH64" s="186" t="s">
        <v>471</v>
      </c>
      <c r="AI64" s="186" t="s">
        <v>235</v>
      </c>
      <c r="AJ64" s="186" t="s">
        <v>310</v>
      </c>
      <c r="AK64" s="186" t="s">
        <v>310</v>
      </c>
      <c r="AL64" s="56">
        <v>2</v>
      </c>
      <c r="AM64" s="186" t="s">
        <v>495</v>
      </c>
      <c r="AN64" s="350">
        <f>IF(AM64&lt;&gt;"",AN$61,0)</f>
        <v>15</v>
      </c>
      <c r="AO64" s="18" t="s">
        <v>154</v>
      </c>
      <c r="AP64" s="56" t="s">
        <v>177</v>
      </c>
      <c r="AQ64" s="88">
        <v>9.5370370370370376E-5</v>
      </c>
      <c r="AS64" s="88">
        <v>9.5370370370370376E-5</v>
      </c>
      <c r="AT64" s="350">
        <f>IF(AS64&lt;&gt;"",AT$61,0)</f>
        <v>0</v>
      </c>
      <c r="AZ64" s="350">
        <f>IF(AY64&lt;&gt;"",AZ$61,0)</f>
        <v>0</v>
      </c>
      <c r="BB64" s="88"/>
      <c r="BC64" s="88" t="s">
        <v>205</v>
      </c>
      <c r="BE64" s="88" t="s">
        <v>205</v>
      </c>
      <c r="BF64" s="350">
        <f>IF(BE64&lt;&gt;"",BF$61,0)</f>
        <v>-3</v>
      </c>
      <c r="BI64" s="56" t="s">
        <v>413</v>
      </c>
      <c r="BJ64" s="56">
        <v>124</v>
      </c>
      <c r="BM64" s="56">
        <f t="shared" si="11"/>
        <v>62</v>
      </c>
      <c r="BN64" s="350">
        <f>IF(BM64&lt;&gt;"",BN$61,0)</f>
        <v>2</v>
      </c>
      <c r="BR64" s="350">
        <f>IF(BQ64&lt;&gt;"",BR$61,0)</f>
        <v>0</v>
      </c>
      <c r="BT64" s="88">
        <v>1.8761574074074072E-4</v>
      </c>
      <c r="BU64" s="350">
        <f>IF(BT64&lt;&gt;"",BU$61,0)</f>
        <v>4</v>
      </c>
      <c r="BV64" s="18" t="s">
        <v>387</v>
      </c>
      <c r="BW64" s="56">
        <v>8.5</v>
      </c>
      <c r="BX64" s="350">
        <f>IF(BW64&lt;&gt;"",BX$61,0)</f>
        <v>9</v>
      </c>
      <c r="CD64" s="350">
        <f>IF(CC64&lt;&gt;"",CD$61,0)</f>
        <v>0</v>
      </c>
      <c r="CE64" s="18" t="s">
        <v>107</v>
      </c>
      <c r="CF64" s="62" t="s">
        <v>178</v>
      </c>
      <c r="CG64" s="57">
        <v>1.0197916666666667E-3</v>
      </c>
      <c r="CH64" s="57">
        <v>1.0197916666666667E-3</v>
      </c>
      <c r="CI64" s="350">
        <f>IF(CH64&lt;&gt;"",CI$61,0)</f>
        <v>6</v>
      </c>
    </row>
    <row r="65" spans="1:87">
      <c r="A65" s="15" t="s">
        <v>141</v>
      </c>
      <c r="B65" s="341">
        <v>4</v>
      </c>
      <c r="D65">
        <f t="shared" si="0"/>
        <v>29</v>
      </c>
      <c r="E65" s="100">
        <f t="shared" si="6"/>
        <v>1</v>
      </c>
      <c r="F65" s="100">
        <f t="shared" si="7"/>
        <v>0</v>
      </c>
      <c r="G65" s="100">
        <f t="shared" si="8"/>
        <v>0</v>
      </c>
      <c r="H65" s="100">
        <f>SUM(COUNTIFS($X65:$EE65, {"#14","#15","#16"}))</f>
        <v>0</v>
      </c>
      <c r="J65">
        <f t="shared" si="4"/>
        <v>5.5</v>
      </c>
      <c r="L65" s="88">
        <v>3.1134259259259274E-5</v>
      </c>
      <c r="M65" s="350">
        <f>IF(L66&lt;&gt;"",M$61,0)</f>
        <v>12</v>
      </c>
      <c r="P65" s="350">
        <f>IF(O65&lt;&gt;"",P$61,0)</f>
        <v>0</v>
      </c>
      <c r="R65" s="56">
        <v>65.599999999999994</v>
      </c>
      <c r="S65" s="350">
        <f>IF(R65&lt;&gt;"",S$61,0)</f>
        <v>10</v>
      </c>
      <c r="V65" s="350">
        <f>IF(U65&lt;&gt;"",V$61,0)</f>
        <v>0</v>
      </c>
      <c r="X65" s="18" t="s">
        <v>32</v>
      </c>
      <c r="Y65" s="56" t="s">
        <v>187</v>
      </c>
      <c r="Z65" s="55">
        <v>1.1115740740740741E-3</v>
      </c>
      <c r="AA65" s="55">
        <v>1.2096064814814814E-3</v>
      </c>
      <c r="AB65" s="350">
        <f>IF(AA65&lt;&gt;"",AB$61,0)</f>
        <v>25</v>
      </c>
      <c r="AE65" s="350">
        <f>IF(AD65&lt;&gt;"",AE$61,0)</f>
        <v>0</v>
      </c>
      <c r="AF65" s="18" t="s">
        <v>386</v>
      </c>
      <c r="AH65" s="186" t="s">
        <v>471</v>
      </c>
      <c r="AI65" s="186" t="s">
        <v>235</v>
      </c>
      <c r="AJ65" s="186" t="s">
        <v>310</v>
      </c>
      <c r="AK65" s="186" t="s">
        <v>310</v>
      </c>
      <c r="AL65" s="56">
        <v>2</v>
      </c>
      <c r="AM65" s="186" t="s">
        <v>495</v>
      </c>
      <c r="AN65" s="350">
        <f>IF(AM65&lt;&gt;"",AN$61,0)</f>
        <v>15</v>
      </c>
      <c r="AT65" s="350">
        <f>IF(AS65&lt;&gt;"",AT$61,0)</f>
        <v>0</v>
      </c>
      <c r="AZ65" s="350">
        <f>IF(AY65&lt;&gt;"",AZ$61,0)</f>
        <v>0</v>
      </c>
      <c r="BB65" s="88"/>
      <c r="BC65" s="88" t="s">
        <v>205</v>
      </c>
      <c r="BE65" s="88" t="s">
        <v>205</v>
      </c>
      <c r="BF65" s="350">
        <f>IF(BE65&lt;&gt;"",BF$61,0)</f>
        <v>-3</v>
      </c>
      <c r="BI65" s="56" t="s">
        <v>413</v>
      </c>
      <c r="BJ65" s="56">
        <v>124</v>
      </c>
      <c r="BM65" s="56">
        <f t="shared" si="11"/>
        <v>62</v>
      </c>
      <c r="BN65" s="350">
        <f>IF(BM65&lt;&gt;"",BN$61,0)</f>
        <v>2</v>
      </c>
      <c r="BO65" s="18" t="s">
        <v>130</v>
      </c>
      <c r="BP65" s="205" t="s">
        <v>371</v>
      </c>
      <c r="BQ65" s="62">
        <v>36</v>
      </c>
      <c r="BR65" s="350">
        <f>IF(BQ65&lt;&gt;"",BR$61,0)</f>
        <v>4</v>
      </c>
      <c r="BT65" s="88">
        <v>1.709490740740741E-4</v>
      </c>
      <c r="BU65" s="350">
        <f>IF(BT65&lt;&gt;"",BU$61,0)</f>
        <v>4</v>
      </c>
      <c r="BV65" s="18" t="s">
        <v>387</v>
      </c>
      <c r="BW65" s="56">
        <v>9</v>
      </c>
      <c r="BX65" s="350">
        <f>IF(BW65&lt;&gt;"",BX$61,0)</f>
        <v>9</v>
      </c>
      <c r="CD65" s="350">
        <f>IF(CC65&lt;&gt;"",CD$61,0)</f>
        <v>0</v>
      </c>
      <c r="CI65" s="350">
        <f>IF(CH65&lt;&gt;"",CI$61,0)</f>
        <v>0</v>
      </c>
    </row>
    <row r="66" spans="1:87">
      <c r="A66" s="158" t="s">
        <v>263</v>
      </c>
      <c r="B66" s="338"/>
      <c r="C66" s="19" t="s">
        <v>154</v>
      </c>
      <c r="D66" s="226">
        <f>SUM(AB66,AE66,AT66,AZ66,BR66,CD66,CI66,AN66,BF66,BN66,BX66,BU66)</f>
        <v>58</v>
      </c>
      <c r="E66" s="100">
        <f t="shared" si="6"/>
        <v>0</v>
      </c>
      <c r="F66" s="100">
        <f t="shared" si="7"/>
        <v>0</v>
      </c>
      <c r="G66" s="100">
        <f t="shared" si="8"/>
        <v>0</v>
      </c>
      <c r="H66" s="100">
        <f>SUM(COUNTIFS($X66:$EE66, {"#14","#15","#16"}))</f>
        <v>5</v>
      </c>
      <c r="J66">
        <f>SUM(M66,P66,S66,V66)</f>
        <v>23</v>
      </c>
      <c r="K66" s="18" t="s">
        <v>107</v>
      </c>
      <c r="L66" s="88">
        <v>1.2268518518518517E-4</v>
      </c>
      <c r="M66" s="350">
        <f>INDEX(event_lookup!$F$2:$Y$9,MATCH(2017.1,event_lookup!$A$2:$A$9,0),MATCH(RIGHT(ML_2017!K66,3),event_lookup!$F$1:$Y$1,0))</f>
        <v>3</v>
      </c>
      <c r="N66" s="18" t="s">
        <v>102</v>
      </c>
      <c r="O66" s="88">
        <v>3.0567129629629629E-4</v>
      </c>
      <c r="P66" s="350">
        <f>INDEX(event_lookup!$F$2:$Y$9,MATCH(2017.1,event_lookup!$A$2:$A$9,0),MATCH(RIGHT(ML_2017!N66,3),event_lookup!$F$1:$Y$1,0))</f>
        <v>7</v>
      </c>
      <c r="Q66" s="18" t="s">
        <v>130</v>
      </c>
      <c r="R66" s="56">
        <v>54.7</v>
      </c>
      <c r="S66" s="350">
        <f>INDEX(event_lookup!$F$2:$Y$9,MATCH(2017.1,event_lookup!$A$2:$A$9,0),MATCH(RIGHT(ML_2017!Q66,3),event_lookup!$F$1:$Y$1,0))</f>
        <v>1</v>
      </c>
      <c r="T66" s="18" t="s">
        <v>33</v>
      </c>
      <c r="U66" s="297">
        <v>7.1157407407407411E-4</v>
      </c>
      <c r="V66" s="350">
        <f>INDEX(event_lookup!$F$2:$Y$9,MATCH(2017.1,event_lookup!$A$2:$A$9,0),MATCH(RIGHT(ML_2017!T66,3),event_lookup!$F$1:$Y$1,0))</f>
        <v>12</v>
      </c>
      <c r="X66" s="18" t="s">
        <v>120</v>
      </c>
      <c r="Y66" s="56" t="s">
        <v>178</v>
      </c>
      <c r="Z66" s="55">
        <v>7.1585648148148138E-4</v>
      </c>
      <c r="AA66" s="55">
        <v>7.1585648148148138E-4</v>
      </c>
      <c r="AB66" s="350">
        <f>INDEX(event_lookup!$F$2:$Y$9,MATCH(2017,event_lookup!$A$2:$A$9,0),MATCH(RIGHT(ML_2017!X66,3),event_lookup!$F$1:$Y$1,0))</f>
        <v>2</v>
      </c>
      <c r="AC66" s="18" t="s">
        <v>148</v>
      </c>
      <c r="AD66" s="56">
        <v>68.2</v>
      </c>
      <c r="AE66" s="350">
        <f>INDEX(event_lookup!$F$2:$Y$9,MATCH(2017,event_lookup!$A$2:$A$9,0),MATCH(RIGHT(ML_2017!AC66,3),event_lookup!$F$1:$Y$1,0))</f>
        <v>3</v>
      </c>
      <c r="AF66" s="18" t="s">
        <v>120</v>
      </c>
      <c r="AG66" s="56" t="s">
        <v>301</v>
      </c>
      <c r="AH66" s="186" t="s">
        <v>299</v>
      </c>
      <c r="AI66" s="186" t="s">
        <v>310</v>
      </c>
      <c r="AJ66" s="186" t="s">
        <v>237</v>
      </c>
      <c r="AK66" s="186" t="s">
        <v>235</v>
      </c>
      <c r="AL66" s="56">
        <v>2</v>
      </c>
      <c r="AM66" s="186" t="s">
        <v>528</v>
      </c>
      <c r="AN66" s="350">
        <f>INDEX(event_lookup!$F$2:$Y$9,MATCH(2017,event_lookup!$A$2:$A$9,0),MATCH(RIGHT(ML_2017!AF66,3),event_lookup!$F$1:$Y$1,0))</f>
        <v>2</v>
      </c>
      <c r="AO66" s="18" t="s">
        <v>105</v>
      </c>
      <c r="AP66" s="56" t="s">
        <v>182</v>
      </c>
      <c r="AQ66" s="88">
        <v>7.3032407407407399E-5</v>
      </c>
      <c r="AS66" s="88">
        <v>7.3032407407407399E-5</v>
      </c>
      <c r="AT66" s="350">
        <f>INDEX(event_lookup!$F$2:$Y$9,MATCH(2017,event_lookup!$A$2:$A$9,0),MATCH(RIGHT(ML_2017!AO66,3),event_lookup!$F$1:$Y$1,0))</f>
        <v>7</v>
      </c>
      <c r="AU66" s="18" t="s">
        <v>105</v>
      </c>
      <c r="AV66" s="56" t="s">
        <v>182</v>
      </c>
      <c r="AW66" s="88">
        <v>1.1377314814814815E-4</v>
      </c>
      <c r="AY66" s="88">
        <v>1.1377314814814815E-4</v>
      </c>
      <c r="AZ66" s="350">
        <f>INDEX(event_lookup!$F$2:$Y$9,MATCH(2017,event_lookup!$A$2:$A$9,0),MATCH(RIGHT(ML_2017!AU66,3),event_lookup!$F$1:$Y$1,0))</f>
        <v>7</v>
      </c>
      <c r="BA66" s="18" t="s">
        <v>130</v>
      </c>
      <c r="BB66" s="56" t="s">
        <v>181</v>
      </c>
      <c r="BC66" s="88">
        <v>1.3831018518518519E-4</v>
      </c>
      <c r="BE66" s="88">
        <v>1.3831018518518519E-4</v>
      </c>
      <c r="BF66" s="350">
        <f>INDEX(event_lookup!$F$2:$Y$9,MATCH(2017,event_lookup!$A$2:$A$9,0),MATCH(RIGHT(ML_2017!BA66,3),event_lookup!$F$1:$Y$1,0))</f>
        <v>4</v>
      </c>
      <c r="BG66" s="18" t="s">
        <v>149</v>
      </c>
      <c r="BH66" s="56" t="s">
        <v>182</v>
      </c>
      <c r="BI66" s="56" t="s">
        <v>414</v>
      </c>
      <c r="BJ66" s="56">
        <v>117.5</v>
      </c>
      <c r="BM66" s="56">
        <f t="shared" si="11"/>
        <v>58.75</v>
      </c>
      <c r="BN66" s="350">
        <f>INDEX(event_lookup!$F$2:$Y$9,MATCH(2017,event_lookup!$A$2:$A$9,0),MATCH(RIGHT(ML_2017!BG66,3),event_lookup!$F$1:$Y$1,0))</f>
        <v>1</v>
      </c>
      <c r="BO66" s="18" t="s">
        <v>154</v>
      </c>
      <c r="BP66" s="205" t="s">
        <v>375</v>
      </c>
      <c r="BQ66" s="62">
        <v>35.5</v>
      </c>
      <c r="BR66" s="350">
        <f>INDEX(event_lookup!$F$2:$Y$9,MATCH(2017,event_lookup!$A$2:$A$9,0),MATCH(RIGHT(ML_2017!BO66,3),event_lookup!$F$1:$Y$1,0))</f>
        <v>0</v>
      </c>
      <c r="BS66" s="18" t="s">
        <v>103</v>
      </c>
      <c r="BT66" s="88">
        <v>5.0138888888888889E-4</v>
      </c>
      <c r="BU66" s="350">
        <f>INDEX(event_lookup!$F$2:$Y$9,MATCH(2017,event_lookup!$A$2:$A$9,0),MATCH(RIGHT(ML_2017!BS66,3),event_lookup!$F$1:$Y$1,0))</f>
        <v>9</v>
      </c>
      <c r="BV66" s="18" t="s">
        <v>37</v>
      </c>
      <c r="BW66" s="56">
        <v>36</v>
      </c>
      <c r="BX66" s="350">
        <f>INDEX(event_lookup!$F$2:$Y$9,MATCH(2017,event_lookup!$A$2:$A$9,0),MATCH(RIGHT(ML_2017!BV66,3),event_lookup!$F$1:$Y$1,0))</f>
        <v>12</v>
      </c>
      <c r="BY66" s="18" t="s">
        <v>149</v>
      </c>
      <c r="BZ66" s="56" t="s">
        <v>182</v>
      </c>
      <c r="CA66" s="88">
        <v>1.6597222222222222E-4</v>
      </c>
      <c r="CC66" s="88">
        <v>1.6597222222222222E-4</v>
      </c>
      <c r="CD66" s="350">
        <f>INDEX(event_lookup!$F$2:$Y$9,MATCH(2017,event_lookup!$A$2:$A$9,0),MATCH(RIGHT(ML_2017!BY66,3),event_lookup!$F$1:$Y$1,0))</f>
        <v>1</v>
      </c>
      <c r="CE66" s="18" t="s">
        <v>102</v>
      </c>
      <c r="CF66" s="62" t="s">
        <v>187</v>
      </c>
      <c r="CG66" s="57">
        <v>1.0146990740740741E-3</v>
      </c>
      <c r="CH66" s="55">
        <v>1.020138888888889E-3</v>
      </c>
      <c r="CI66" s="350">
        <f>INDEX(event_lookup!$F$2:$Y$9,MATCH(2017,event_lookup!$A$2:$A$9,0),MATCH(RIGHT(ML_2017!CE66,3),event_lookup!$F$1:$Y$1,0))</f>
        <v>10</v>
      </c>
    </row>
    <row r="67" spans="1:87">
      <c r="A67" s="15" t="s">
        <v>359</v>
      </c>
      <c r="B67" s="341">
        <v>1</v>
      </c>
      <c r="D67">
        <f t="shared" si="0"/>
        <v>2</v>
      </c>
      <c r="E67" s="100">
        <f t="shared" si="6"/>
        <v>0</v>
      </c>
      <c r="F67" s="100">
        <f t="shared" si="7"/>
        <v>0</v>
      </c>
      <c r="G67" s="100">
        <f t="shared" si="8"/>
        <v>0</v>
      </c>
      <c r="H67" s="100">
        <f>SUM(COUNTIFS($X67:$EE67, {"#14","#15","#16"}))</f>
        <v>2</v>
      </c>
      <c r="J67">
        <f t="shared" si="4"/>
        <v>13</v>
      </c>
      <c r="L67" s="88">
        <v>2.1875E-5</v>
      </c>
      <c r="M67" s="350">
        <f>IF(L68&lt;&gt;"",M$66,0)</f>
        <v>3</v>
      </c>
      <c r="P67" s="350">
        <f>IF(O67&lt;&gt;"",P$66,0)</f>
        <v>0</v>
      </c>
      <c r="R67" s="56">
        <v>54.7</v>
      </c>
      <c r="S67" s="350">
        <f>IF(R67&lt;&gt;"",S$66,0)</f>
        <v>1</v>
      </c>
      <c r="T67" s="18" t="s">
        <v>33</v>
      </c>
      <c r="U67" s="297">
        <v>7.1157407407407411E-4</v>
      </c>
      <c r="V67" s="350">
        <f>IF(U67&lt;&gt;"",V$66,0)</f>
        <v>12</v>
      </c>
      <c r="X67" s="18" t="s">
        <v>120</v>
      </c>
      <c r="Y67" s="56" t="s">
        <v>178</v>
      </c>
      <c r="Z67" s="55">
        <v>7.1585648148148138E-4</v>
      </c>
      <c r="AA67" s="55">
        <v>7.1585648148148138E-4</v>
      </c>
      <c r="AB67" s="350">
        <f>IF(AA67&lt;&gt;"",AB$66,0)</f>
        <v>2</v>
      </c>
      <c r="AE67" s="350">
        <f>IF(AD67&lt;&gt;"",AE$66,0)</f>
        <v>0</v>
      </c>
      <c r="AF67" s="18" t="s">
        <v>386</v>
      </c>
      <c r="AH67" s="186" t="s">
        <v>299</v>
      </c>
      <c r="AI67" s="186" t="s">
        <v>310</v>
      </c>
      <c r="AJ67" s="186" t="s">
        <v>237</v>
      </c>
      <c r="AK67" s="186" t="s">
        <v>235</v>
      </c>
      <c r="AL67" s="56">
        <v>2</v>
      </c>
      <c r="AM67" s="186" t="s">
        <v>528</v>
      </c>
      <c r="AN67" s="350">
        <f>IF(AM67&lt;&gt;"",AN$66,0)</f>
        <v>2</v>
      </c>
      <c r="AT67" s="350">
        <f>IF(AS67&lt;&gt;"",AT$66,0)</f>
        <v>0</v>
      </c>
      <c r="AZ67" s="350">
        <f>IF(AY67&lt;&gt;"",AZ$66,0)</f>
        <v>0</v>
      </c>
      <c r="BB67" s="88"/>
      <c r="BC67" s="88">
        <v>3.1134259259259254E-5</v>
      </c>
      <c r="BE67" s="88">
        <v>3.1134259259259254E-5</v>
      </c>
      <c r="BF67" s="350">
        <f>IF(BE67&lt;&gt;"",BF$66,0)</f>
        <v>4</v>
      </c>
      <c r="BI67" s="56" t="s">
        <v>414</v>
      </c>
      <c r="BJ67" s="56">
        <v>117.5</v>
      </c>
      <c r="BM67" s="56">
        <f t="shared" si="11"/>
        <v>58.75</v>
      </c>
      <c r="BN67" s="350">
        <f>IF(BM67&lt;&gt;"",BN$66,0)</f>
        <v>1</v>
      </c>
      <c r="BO67" s="18" t="s">
        <v>154</v>
      </c>
      <c r="BP67" s="205" t="s">
        <v>375</v>
      </c>
      <c r="BQ67" s="62">
        <v>35.5</v>
      </c>
      <c r="BR67" s="350">
        <f>IF(BQ67&lt;&gt;"",BR$66,0)</f>
        <v>0</v>
      </c>
      <c r="BT67" s="88">
        <v>1.6574074074074074E-4</v>
      </c>
      <c r="BU67" s="350">
        <f>IF(BT67&lt;&gt;"",BU$66,0)</f>
        <v>9</v>
      </c>
      <c r="BV67" s="18" t="s">
        <v>387</v>
      </c>
      <c r="BW67" s="56">
        <v>10</v>
      </c>
      <c r="BX67" s="350">
        <f>IF(BW67&lt;&gt;"",BX$66,0)</f>
        <v>12</v>
      </c>
      <c r="CD67" s="350">
        <f>IF(CC67&lt;&gt;"",CD$66,0)</f>
        <v>0</v>
      </c>
      <c r="CI67" s="350">
        <f>IF(CH67&lt;&gt;"",CI$66,0)</f>
        <v>0</v>
      </c>
    </row>
    <row r="68" spans="1:87">
      <c r="A68" s="15" t="s">
        <v>360</v>
      </c>
      <c r="B68" s="341">
        <v>2</v>
      </c>
      <c r="D68">
        <f t="shared" si="0"/>
        <v>3</v>
      </c>
      <c r="E68" s="100">
        <f t="shared" si="6"/>
        <v>0</v>
      </c>
      <c r="F68" s="100">
        <f t="shared" si="7"/>
        <v>0</v>
      </c>
      <c r="G68" s="100">
        <f t="shared" si="8"/>
        <v>0</v>
      </c>
      <c r="H68" s="100">
        <f>SUM(COUNTIFS($X68:$EE68, {"#14","#15","#16"}))</f>
        <v>0</v>
      </c>
      <c r="J68">
        <f t="shared" si="4"/>
        <v>1</v>
      </c>
      <c r="L68" s="88">
        <v>3.1250000000000001E-5</v>
      </c>
      <c r="M68" s="350">
        <f>IF(L69&lt;&gt;"",M$66,0)</f>
        <v>3</v>
      </c>
      <c r="P68" s="350">
        <f>IF(O68&lt;&gt;"",P$66,0)</f>
        <v>0</v>
      </c>
      <c r="R68" s="56">
        <v>54.7</v>
      </c>
      <c r="S68" s="350">
        <f>IF(R68&lt;&gt;"",S$66,0)</f>
        <v>1</v>
      </c>
      <c r="V68" s="350">
        <f>IF(U68&lt;&gt;"",V$66,0)</f>
        <v>0</v>
      </c>
      <c r="AB68" s="350">
        <f>IF(AA68&lt;&gt;"",AB$66,0)</f>
        <v>0</v>
      </c>
      <c r="AC68" s="18" t="s">
        <v>148</v>
      </c>
      <c r="AD68" s="56">
        <v>68.2</v>
      </c>
      <c r="AE68" s="350">
        <f>IF(AD68&lt;&gt;"",AE$66,0)</f>
        <v>3</v>
      </c>
      <c r="AF68" s="18" t="s">
        <v>386</v>
      </c>
      <c r="AH68" s="186" t="s">
        <v>299</v>
      </c>
      <c r="AI68" s="186" t="s">
        <v>310</v>
      </c>
      <c r="AJ68" s="186" t="s">
        <v>237</v>
      </c>
      <c r="AK68" s="186" t="s">
        <v>235</v>
      </c>
      <c r="AL68" s="56">
        <v>2</v>
      </c>
      <c r="AM68" s="186" t="s">
        <v>528</v>
      </c>
      <c r="AN68" s="350">
        <f>IF(AM68&lt;&gt;"",AN$66,0)</f>
        <v>2</v>
      </c>
      <c r="AT68" s="350">
        <f>IF(AS68&lt;&gt;"",AT$66,0)</f>
        <v>0</v>
      </c>
      <c r="AZ68" s="350">
        <f>IF(AY68&lt;&gt;"",AZ$66,0)</f>
        <v>0</v>
      </c>
      <c r="BC68" s="88">
        <v>3.1944444444444448E-5</v>
      </c>
      <c r="BE68" s="88">
        <v>3.1944444444444448E-5</v>
      </c>
      <c r="BF68" s="350">
        <f>IF(BE68&lt;&gt;"",BF$66,0)</f>
        <v>4</v>
      </c>
      <c r="BI68" s="56" t="s">
        <v>414</v>
      </c>
      <c r="BJ68" s="56">
        <v>117.5</v>
      </c>
      <c r="BM68" s="56">
        <f t="shared" si="11"/>
        <v>58.75</v>
      </c>
      <c r="BN68" s="350">
        <f>IF(BM68&lt;&gt;"",BN$66,0)</f>
        <v>1</v>
      </c>
      <c r="BR68" s="350">
        <f>IF(BQ68&lt;&gt;"",BR$66,0)</f>
        <v>0</v>
      </c>
      <c r="BT68" s="88">
        <v>1.6527777777777775E-4</v>
      </c>
      <c r="BU68" s="350">
        <f>IF(BT68&lt;&gt;"",BU$66,0)</f>
        <v>9</v>
      </c>
      <c r="BV68" s="18" t="s">
        <v>387</v>
      </c>
      <c r="BW68" s="56">
        <v>9.5</v>
      </c>
      <c r="BX68" s="350">
        <f>IF(BW68&lt;&gt;"",BX$66,0)</f>
        <v>12</v>
      </c>
      <c r="CD68" s="350">
        <f>IF(CC68&lt;&gt;"",CD$66,0)</f>
        <v>0</v>
      </c>
      <c r="CI68" s="350">
        <f>IF(CH68&lt;&gt;"",CI$66,0)</f>
        <v>0</v>
      </c>
    </row>
    <row r="69" spans="1:87">
      <c r="A69" s="15" t="s">
        <v>361</v>
      </c>
      <c r="B69" s="341">
        <v>3</v>
      </c>
      <c r="D69">
        <f t="shared" si="0"/>
        <v>8</v>
      </c>
      <c r="E69" s="100">
        <f t="shared" si="6"/>
        <v>0</v>
      </c>
      <c r="F69" s="100">
        <f t="shared" si="7"/>
        <v>0</v>
      </c>
      <c r="G69" s="100">
        <f t="shared" si="8"/>
        <v>0</v>
      </c>
      <c r="H69" s="100">
        <f>SUM(COUNTIFS($X69:$EE69, {"#14","#15","#16"}))</f>
        <v>1</v>
      </c>
      <c r="J69">
        <f t="shared" si="4"/>
        <v>8</v>
      </c>
      <c r="L69" s="88">
        <v>3.7500000000000003E-5</v>
      </c>
      <c r="M69" s="350">
        <f>IF(L70&lt;&gt;"",M$66,0)</f>
        <v>3</v>
      </c>
      <c r="N69" s="18" t="s">
        <v>102</v>
      </c>
      <c r="O69" s="88">
        <v>3.0567129629629629E-4</v>
      </c>
      <c r="P69" s="350">
        <f>IF(O69&lt;&gt;"",P$66,0)</f>
        <v>7</v>
      </c>
      <c r="R69" s="56">
        <v>54.7</v>
      </c>
      <c r="S69" s="350">
        <f>IF(R69&lt;&gt;"",S$66,0)</f>
        <v>1</v>
      </c>
      <c r="V69" s="350">
        <f>IF(U69&lt;&gt;"",V$66,0)</f>
        <v>0</v>
      </c>
      <c r="AB69" s="350">
        <f>IF(AA69&lt;&gt;"",AB$66,0)</f>
        <v>0</v>
      </c>
      <c r="AE69" s="350">
        <f>IF(AD69&lt;&gt;"",AE$66,0)</f>
        <v>0</v>
      </c>
      <c r="AF69" s="18" t="s">
        <v>386</v>
      </c>
      <c r="AH69" s="186" t="s">
        <v>299</v>
      </c>
      <c r="AI69" s="186" t="s">
        <v>310</v>
      </c>
      <c r="AJ69" s="186" t="s">
        <v>237</v>
      </c>
      <c r="AK69" s="186" t="s">
        <v>235</v>
      </c>
      <c r="AL69" s="56">
        <v>2</v>
      </c>
      <c r="AM69" s="186" t="s">
        <v>528</v>
      </c>
      <c r="AN69" s="350">
        <f>IF(AM69&lt;&gt;"",AN$66,0)</f>
        <v>2</v>
      </c>
      <c r="AO69" s="18" t="s">
        <v>105</v>
      </c>
      <c r="AP69" s="56" t="s">
        <v>182</v>
      </c>
      <c r="AQ69" s="88">
        <v>7.3032407407407399E-5</v>
      </c>
      <c r="AS69" s="88">
        <v>7.3032407407407399E-5</v>
      </c>
      <c r="AT69" s="350">
        <f>IF(AS69&lt;&gt;"",AT$66,0)</f>
        <v>7</v>
      </c>
      <c r="AZ69" s="350">
        <f>IF(AY69&lt;&gt;"",AZ$66,0)</f>
        <v>0</v>
      </c>
      <c r="BB69" s="88"/>
      <c r="BC69" s="88">
        <v>3.7962962962962964E-5</v>
      </c>
      <c r="BE69" s="88">
        <v>3.7962962962962964E-5</v>
      </c>
      <c r="BF69" s="350">
        <f>IF(BE69&lt;&gt;"",BF$66,0)</f>
        <v>4</v>
      </c>
      <c r="BI69" s="56" t="s">
        <v>414</v>
      </c>
      <c r="BJ69" s="56">
        <v>117.5</v>
      </c>
      <c r="BM69" s="56">
        <f t="shared" si="11"/>
        <v>58.75</v>
      </c>
      <c r="BN69" s="350">
        <f>IF(BM69&lt;&gt;"",BN$66,0)</f>
        <v>1</v>
      </c>
      <c r="BR69" s="350">
        <f>IF(BQ69&lt;&gt;"",BR$66,0)</f>
        <v>0</v>
      </c>
      <c r="BT69" s="88">
        <v>1.7962962962962963E-4</v>
      </c>
      <c r="BU69" s="350">
        <f>IF(BT69&lt;&gt;"",BU$66,0)</f>
        <v>9</v>
      </c>
      <c r="BV69" s="18" t="s">
        <v>387</v>
      </c>
      <c r="BW69" s="56">
        <v>9.5</v>
      </c>
      <c r="BX69" s="350">
        <f>IF(BW69&lt;&gt;"",BX$66,0)</f>
        <v>12</v>
      </c>
      <c r="BY69" s="18" t="s">
        <v>149</v>
      </c>
      <c r="BZ69" s="56" t="s">
        <v>182</v>
      </c>
      <c r="CA69" s="88">
        <v>1.6597222222222222E-4</v>
      </c>
      <c r="CC69" s="88">
        <v>1.6597222222222222E-4</v>
      </c>
      <c r="CD69" s="350">
        <f>IF(CC69&lt;&gt;"",CD$66,0)</f>
        <v>1</v>
      </c>
      <c r="CI69" s="350">
        <f>IF(CH69&lt;&gt;"",CI$66,0)</f>
        <v>0</v>
      </c>
    </row>
    <row r="70" spans="1:87">
      <c r="A70" s="204" t="s">
        <v>366</v>
      </c>
      <c r="B70" s="341">
        <v>4</v>
      </c>
      <c r="D70">
        <f t="shared" ref="D70:D85" si="12">SUM(AB70,AE70,AT70,AZ70,BR70,CD70,CI70)</f>
        <v>17</v>
      </c>
      <c r="E70" s="100">
        <f t="shared" si="1"/>
        <v>0</v>
      </c>
      <c r="F70" s="100">
        <f t="shared" si="2"/>
        <v>0</v>
      </c>
      <c r="G70" s="100">
        <f t="shared" si="3"/>
        <v>0</v>
      </c>
      <c r="H70" s="100">
        <f>SUM(COUNTIFS($X70:$EE70, {"#14","#15","#16"}))</f>
        <v>0</v>
      </c>
      <c r="J70">
        <f t="shared" si="4"/>
        <v>1</v>
      </c>
      <c r="L70" s="88">
        <v>3.2060185185185181E-5</v>
      </c>
      <c r="M70" s="350">
        <f>IF(L71&lt;&gt;"",M$66,0)</f>
        <v>3</v>
      </c>
      <c r="P70" s="350">
        <f>IF(O70&lt;&gt;"",P$66,0)</f>
        <v>0</v>
      </c>
      <c r="R70" s="56">
        <v>54.7</v>
      </c>
      <c r="S70" s="350">
        <f>IF(R70&lt;&gt;"",S$66,0)</f>
        <v>1</v>
      </c>
      <c r="V70" s="350">
        <f>IF(U70&lt;&gt;"",V$66,0)</f>
        <v>0</v>
      </c>
      <c r="AB70" s="350">
        <f>IF(AA70&lt;&gt;"",AB$66,0)</f>
        <v>0</v>
      </c>
      <c r="AE70" s="350">
        <f>IF(AD70&lt;&gt;"",AE$66,0)</f>
        <v>0</v>
      </c>
      <c r="AF70" s="18" t="s">
        <v>386</v>
      </c>
      <c r="AH70" s="186" t="s">
        <v>299</v>
      </c>
      <c r="AI70" s="186" t="s">
        <v>310</v>
      </c>
      <c r="AJ70" s="186" t="s">
        <v>237</v>
      </c>
      <c r="AK70" s="186" t="s">
        <v>235</v>
      </c>
      <c r="AL70" s="56">
        <v>2</v>
      </c>
      <c r="AM70" s="186" t="s">
        <v>528</v>
      </c>
      <c r="AN70" s="350">
        <f>IF(AM70&lt;&gt;"",AN$66,0)</f>
        <v>2</v>
      </c>
      <c r="AT70" s="350">
        <f>IF(AS70&lt;&gt;"",AT$66,0)</f>
        <v>0</v>
      </c>
      <c r="AU70" s="18" t="s">
        <v>105</v>
      </c>
      <c r="AV70" s="56" t="s">
        <v>182</v>
      </c>
      <c r="AW70" s="88">
        <v>1.1377314814814815E-4</v>
      </c>
      <c r="AY70" s="88">
        <v>1.1377314814814815E-4</v>
      </c>
      <c r="AZ70" s="350">
        <f>IF(AY70&lt;&gt;"",AZ$66,0)</f>
        <v>7</v>
      </c>
      <c r="BB70" s="88"/>
      <c r="BC70" s="88">
        <v>3.7268518518518523E-5</v>
      </c>
      <c r="BE70" s="88">
        <v>3.7268518518518523E-5</v>
      </c>
      <c r="BF70" s="350">
        <f>IF(BE70&lt;&gt;"",BF$66,0)</f>
        <v>4</v>
      </c>
      <c r="BI70" s="56" t="s">
        <v>414</v>
      </c>
      <c r="BJ70" s="56">
        <v>117.5</v>
      </c>
      <c r="BM70" s="56">
        <f t="shared" si="11"/>
        <v>58.75</v>
      </c>
      <c r="BN70" s="350">
        <f>IF(BM70&lt;&gt;"",BN$66,0)</f>
        <v>1</v>
      </c>
      <c r="BR70" s="350">
        <f>IF(BQ70&lt;&gt;"",BR$66,0)</f>
        <v>0</v>
      </c>
      <c r="BT70" s="88">
        <v>1.5879629629629631E-4</v>
      </c>
      <c r="BU70" s="350">
        <f>IF(BT70&lt;&gt;"",BU$66,0)</f>
        <v>9</v>
      </c>
      <c r="BV70" s="18" t="s">
        <v>387</v>
      </c>
      <c r="BW70" s="56">
        <v>7</v>
      </c>
      <c r="BX70" s="350">
        <f>IF(BW70&lt;&gt;"",BX$66,0)</f>
        <v>12</v>
      </c>
      <c r="CD70" s="350">
        <f>IF(CC70&lt;&gt;"",CD$66,0)</f>
        <v>0</v>
      </c>
      <c r="CE70" s="18" t="s">
        <v>102</v>
      </c>
      <c r="CF70" s="62" t="s">
        <v>187</v>
      </c>
      <c r="CG70" s="57">
        <v>1.0146990740740741E-3</v>
      </c>
      <c r="CH70" s="55">
        <v>1.020138888888889E-3</v>
      </c>
      <c r="CI70" s="350">
        <f>IF(CH70&lt;&gt;"",CI$66,0)</f>
        <v>10</v>
      </c>
    </row>
    <row r="71" spans="1:87">
      <c r="A71" s="29" t="s">
        <v>24</v>
      </c>
      <c r="B71" s="342"/>
      <c r="C71" s="19" t="s">
        <v>33</v>
      </c>
      <c r="D71" s="226">
        <f>SUM(AB71,AE71,AT71,AZ71,BR71,CD71,CI71,AN71,BF71,BN71,BX71,BU71)</f>
        <v>150</v>
      </c>
      <c r="E71" s="100">
        <f>COUNTIF($X71:$EE71, "#1")</f>
        <v>2</v>
      </c>
      <c r="F71" s="100">
        <f>COUNTIF($X71:$EE71, "#2")</f>
        <v>2</v>
      </c>
      <c r="G71" s="100">
        <f>COUNTIF($X71:$EE71, "#3")</f>
        <v>0</v>
      </c>
      <c r="H71" s="100">
        <f>SUM(COUNTIFS($X71:$EE71, {"#14","#15","#16"}))</f>
        <v>0</v>
      </c>
      <c r="J71">
        <f t="shared" ref="J71:J105" si="13">SUM(M71/4,P71,S71/4,V71)</f>
        <v>0</v>
      </c>
      <c r="L71" s="88">
        <v>1.3402777777777778E-4</v>
      </c>
      <c r="M71" s="350"/>
      <c r="P71" s="350"/>
      <c r="S71" s="350"/>
      <c r="X71" s="18" t="s">
        <v>37</v>
      </c>
      <c r="Y71" s="56" t="s">
        <v>188</v>
      </c>
      <c r="Z71" s="55">
        <v>1.0530092592592592E-3</v>
      </c>
      <c r="AA71" s="55">
        <v>9.8171296296296288E-4</v>
      </c>
      <c r="AB71" s="350">
        <f>INDEX(event_lookup!$F$2:$Y$9,MATCH(2017,event_lookup!$A$2:$A$9,0),MATCH(RIGHT(ML_2017!X71,3),event_lookup!$F$1:$Y$1,0))</f>
        <v>12</v>
      </c>
      <c r="AC71" s="18" t="s">
        <v>102</v>
      </c>
      <c r="AD71" s="56">
        <v>69.900000000000006</v>
      </c>
      <c r="AE71" s="350">
        <f>INDEX(event_lookup!$F$2:$Y$9,MATCH(2017,event_lookup!$A$2:$A$9,0),MATCH(RIGHT(ML_2017!AC71,3),event_lookup!$F$1:$Y$1,0))</f>
        <v>10</v>
      </c>
      <c r="AF71" s="18" t="s">
        <v>104</v>
      </c>
      <c r="AG71" s="56" t="s">
        <v>302</v>
      </c>
      <c r="AH71" s="186" t="s">
        <v>238</v>
      </c>
      <c r="AI71" s="186" t="s">
        <v>237</v>
      </c>
      <c r="AJ71" s="186" t="s">
        <v>237</v>
      </c>
      <c r="AK71" s="186" t="s">
        <v>235</v>
      </c>
      <c r="AL71" s="56">
        <v>2</v>
      </c>
      <c r="AM71" s="186" t="s">
        <v>530</v>
      </c>
      <c r="AN71" s="350">
        <f>INDEX(event_lookup!$F$2:$Y$9,MATCH(2017,event_lookup!$A$2:$A$9,0),MATCH(RIGHT(ML_2017!AF71,3),event_lookup!$F$1:$Y$1,0))</f>
        <v>5</v>
      </c>
      <c r="AO71" s="18" t="s">
        <v>33</v>
      </c>
      <c r="AP71" s="56" t="s">
        <v>203</v>
      </c>
      <c r="AQ71" s="88">
        <v>7.4652777777777773E-5</v>
      </c>
      <c r="AR71" s="88">
        <v>7.2106481481481492E-5</v>
      </c>
      <c r="AS71" s="88">
        <v>7.1180555555555559E-5</v>
      </c>
      <c r="AT71" s="350">
        <f>INDEX(event_lookup!$F$2:$Y$9,MATCH(2017,event_lookup!$A$2:$A$9,0),MATCH(RIGHT(ML_2017!AO71,3),event_lookup!$F$1:$Y$1,0))</f>
        <v>20</v>
      </c>
      <c r="AU71" s="18" t="s">
        <v>33</v>
      </c>
      <c r="AV71" s="56" t="s">
        <v>176</v>
      </c>
      <c r="AW71" s="88">
        <v>1.1354166666666667E-4</v>
      </c>
      <c r="AX71" s="88">
        <v>1.0057870370370369E-4</v>
      </c>
      <c r="AY71" s="89">
        <v>1.0636574074074073E-4</v>
      </c>
      <c r="AZ71" s="350">
        <f>INDEX(event_lookup!$F$2:$Y$9,MATCH(2017,event_lookup!$A$2:$A$9,0),MATCH(RIGHT(ML_2017!AU71,3),event_lookup!$F$1:$Y$1,0))</f>
        <v>20</v>
      </c>
      <c r="BA71" s="18" t="s">
        <v>32</v>
      </c>
      <c r="BB71" s="56" t="s">
        <v>200</v>
      </c>
      <c r="BC71" s="88">
        <v>1.3344907407407405E-4</v>
      </c>
      <c r="BD71" s="88">
        <v>1.3877314814814815E-4</v>
      </c>
      <c r="BE71" s="89">
        <v>1.3587962962962965E-4</v>
      </c>
      <c r="BF71" s="350">
        <f>INDEX(event_lookup!$F$2:$Y$9,MATCH(2017,event_lookup!$A$2:$A$9,0),MATCH(RIGHT(ML_2017!BA71,3),event_lookup!$F$1:$Y$1,0))</f>
        <v>25</v>
      </c>
      <c r="BG71" s="18" t="s">
        <v>101</v>
      </c>
      <c r="BH71" s="56" t="s">
        <v>199</v>
      </c>
      <c r="BI71" s="56" t="s">
        <v>415</v>
      </c>
      <c r="BJ71" s="56">
        <v>131</v>
      </c>
      <c r="BK71" s="56" t="s">
        <v>399</v>
      </c>
      <c r="BM71" s="56">
        <v>74.5</v>
      </c>
      <c r="BN71" s="350">
        <f>INDEX(event_lookup!$F$2:$Y$9,MATCH(2017,event_lookup!$A$2:$A$9,0),MATCH(RIGHT(ML_2017!BG71,3),event_lookup!$F$1:$Y$1,0))</f>
        <v>11</v>
      </c>
      <c r="BO71" s="18" t="s">
        <v>101</v>
      </c>
      <c r="BP71" s="205" t="s">
        <v>380</v>
      </c>
      <c r="BQ71" s="62">
        <v>37</v>
      </c>
      <c r="BR71" s="350">
        <f>INDEX(event_lookup!$F$2:$Y$9,MATCH(2017,event_lookup!$A$2:$A$9,0),MATCH(RIGHT(ML_2017!BO71,3),event_lookup!$F$1:$Y$1,0))</f>
        <v>11</v>
      </c>
      <c r="BS71" s="18" t="s">
        <v>32</v>
      </c>
      <c r="BT71" s="88">
        <v>4.8113425925925922E-4</v>
      </c>
      <c r="BU71" s="350">
        <f>INDEX(event_lookup!$F$2:$Y$9,MATCH(2017,event_lookup!$A$2:$A$9,0),MATCH(RIGHT(ML_2017!BS71,3),event_lookup!$F$1:$Y$1,0))</f>
        <v>25</v>
      </c>
      <c r="BV71" s="18" t="s">
        <v>148</v>
      </c>
      <c r="BW71" s="56">
        <v>32</v>
      </c>
      <c r="BX71" s="350">
        <f>INDEX(event_lookup!$F$2:$Y$9,MATCH(2017,event_lookup!$A$2:$A$9,0),MATCH(RIGHT(ML_2017!BV71,3),event_lookup!$F$1:$Y$1,0))</f>
        <v>3</v>
      </c>
      <c r="BY71" s="18" t="s">
        <v>130</v>
      </c>
      <c r="BZ71" s="56" t="s">
        <v>181</v>
      </c>
      <c r="CA71" s="88">
        <v>1.6296296296296295E-4</v>
      </c>
      <c r="CC71" s="88">
        <v>1.6296296296296295E-4</v>
      </c>
      <c r="CD71" s="350">
        <f>INDEX(event_lookup!$F$2:$Y$9,MATCH(2017,event_lookup!$A$2:$A$9,0),MATCH(RIGHT(ML_2017!BY71,3),event_lookup!$F$1:$Y$1,0))</f>
        <v>4</v>
      </c>
      <c r="CE71" s="18" t="s">
        <v>130</v>
      </c>
      <c r="CF71" s="62" t="s">
        <v>177</v>
      </c>
      <c r="CG71" s="57">
        <v>1.0221064814814815E-3</v>
      </c>
      <c r="CH71" s="57">
        <v>1.0221064814814815E-3</v>
      </c>
      <c r="CI71" s="350">
        <f>INDEX(event_lookup!$F$2:$Y$9,MATCH(2017,event_lookup!$A$2:$A$9,0),MATCH(RIGHT(ML_2017!CE71,3),event_lookup!$F$1:$Y$1,0))</f>
        <v>4</v>
      </c>
    </row>
    <row r="72" spans="1:87">
      <c r="A72" s="15" t="s">
        <v>93</v>
      </c>
      <c r="B72" s="341">
        <v>1</v>
      </c>
      <c r="D72">
        <f t="shared" si="12"/>
        <v>24</v>
      </c>
      <c r="E72" s="100">
        <f>COUNTIF($X72:$EE72, "#1")</f>
        <v>0</v>
      </c>
      <c r="F72" s="100">
        <f>COUNTIF($X72:$EE72, "#2")</f>
        <v>1</v>
      </c>
      <c r="G72" s="100">
        <f>COUNTIF($X72:$EE72, "#3")</f>
        <v>0</v>
      </c>
      <c r="H72" s="100">
        <f>SUM(COUNTIFS($X72:$EE72, {"#14","#15","#16"}))</f>
        <v>0</v>
      </c>
      <c r="J72">
        <f t="shared" si="13"/>
        <v>0</v>
      </c>
      <c r="L72" s="88">
        <v>2.2916666666666667E-5</v>
      </c>
      <c r="M72" s="350"/>
      <c r="P72" s="350"/>
      <c r="S72" s="350"/>
      <c r="AB72" s="350">
        <f>IF(AA72&lt;&gt;"",AB$71,0)</f>
        <v>0</v>
      </c>
      <c r="AE72" s="350">
        <f>IF(AD72&lt;&gt;"",AE$71,0)</f>
        <v>0</v>
      </c>
      <c r="AF72" s="18" t="s">
        <v>386</v>
      </c>
      <c r="AH72" s="186" t="s">
        <v>238</v>
      </c>
      <c r="AI72" s="186" t="s">
        <v>237</v>
      </c>
      <c r="AJ72" s="186" t="s">
        <v>237</v>
      </c>
      <c r="AK72" s="186" t="s">
        <v>235</v>
      </c>
      <c r="AL72" s="56">
        <v>2</v>
      </c>
      <c r="AM72" s="186" t="s">
        <v>530</v>
      </c>
      <c r="AN72" s="350">
        <f>IF(AM72&lt;&gt;"",AN$71,0)</f>
        <v>5</v>
      </c>
      <c r="AO72" s="18" t="s">
        <v>33</v>
      </c>
      <c r="AP72" s="56" t="s">
        <v>203</v>
      </c>
      <c r="AQ72" s="88">
        <v>7.4652777777777773E-5</v>
      </c>
      <c r="AR72" s="88">
        <v>7.2106481481481492E-5</v>
      </c>
      <c r="AS72" s="88">
        <v>7.1180555555555559E-5</v>
      </c>
      <c r="AT72" s="350">
        <f>IF(AS72&lt;&gt;"",AT$71,0)</f>
        <v>20</v>
      </c>
      <c r="AZ72" s="350">
        <f>IF(AY72&lt;&gt;"",AZ$71,0)</f>
        <v>0</v>
      </c>
      <c r="BB72" s="88"/>
      <c r="BC72" s="88">
        <v>3.0092592592592597E-5</v>
      </c>
      <c r="BD72" s="88">
        <v>3.1828703703703701E-5</v>
      </c>
      <c r="BE72" s="89">
        <v>3.2060185185185188E-5</v>
      </c>
      <c r="BF72" s="350">
        <f>IF(BE72&lt;&gt;"",BF$71,0)</f>
        <v>25</v>
      </c>
      <c r="BI72" s="56" t="s">
        <v>415</v>
      </c>
      <c r="BJ72" s="56">
        <v>131</v>
      </c>
      <c r="BK72" s="56" t="s">
        <v>399</v>
      </c>
      <c r="BM72" s="56">
        <v>74.5</v>
      </c>
      <c r="BN72" s="350">
        <f>IF(BM72&lt;&gt;"",BN$71,0)</f>
        <v>11</v>
      </c>
      <c r="BR72" s="350">
        <f>IF(BQ72&lt;&gt;"",BR$71,0)</f>
        <v>0</v>
      </c>
      <c r="BT72" s="88">
        <v>1.5601851851851852E-4</v>
      </c>
      <c r="BU72" s="350">
        <f>IF(BT72&lt;&gt;"",BU$71,0)</f>
        <v>25</v>
      </c>
      <c r="BV72" s="18" t="s">
        <v>387</v>
      </c>
      <c r="BW72" s="56">
        <v>8.5</v>
      </c>
      <c r="BX72" s="350">
        <f>IF(BW72&lt;&gt;"",BX$71,0)</f>
        <v>3</v>
      </c>
      <c r="BY72" s="18" t="s">
        <v>130</v>
      </c>
      <c r="BZ72" s="56" t="s">
        <v>181</v>
      </c>
      <c r="CA72" s="88">
        <v>1.6296296296296295E-4</v>
      </c>
      <c r="CC72" s="88">
        <v>1.6296296296296295E-4</v>
      </c>
      <c r="CD72" s="350">
        <f>IF(CC72&lt;&gt;"",CD$71,0)</f>
        <v>4</v>
      </c>
      <c r="CH72" s="57"/>
      <c r="CI72" s="350">
        <f>IF(CH72&lt;&gt;"",CI$71,0)</f>
        <v>0</v>
      </c>
    </row>
    <row r="73" spans="1:87">
      <c r="A73" s="15" t="s">
        <v>94</v>
      </c>
      <c r="B73" s="341">
        <v>2</v>
      </c>
      <c r="D73">
        <f t="shared" si="12"/>
        <v>10</v>
      </c>
      <c r="E73" s="100">
        <f>COUNTIF($X73:$EE73, "#1")</f>
        <v>0</v>
      </c>
      <c r="F73" s="100">
        <f>COUNTIF($X73:$EE73, "#2")</f>
        <v>0</v>
      </c>
      <c r="G73" s="100">
        <f>COUNTIF($X73:$EE73, "#3")</f>
        <v>0</v>
      </c>
      <c r="H73" s="100">
        <f>SUM(COUNTIFS($X73:$EE73, {"#14","#15","#16"}))</f>
        <v>0</v>
      </c>
      <c r="J73">
        <f t="shared" si="13"/>
        <v>0</v>
      </c>
      <c r="L73" s="88">
        <v>3.0439814814814814E-5</v>
      </c>
      <c r="M73" s="350"/>
      <c r="P73" s="350"/>
      <c r="S73" s="350"/>
      <c r="AB73" s="350">
        <f>IF(AA73&lt;&gt;"",AB$71,0)</f>
        <v>0</v>
      </c>
      <c r="AC73" s="18" t="s">
        <v>102</v>
      </c>
      <c r="AD73" s="56">
        <v>69.900000000000006</v>
      </c>
      <c r="AE73" s="350">
        <f>IF(AD73&lt;&gt;"",AE$71,0)</f>
        <v>10</v>
      </c>
      <c r="AF73" s="18" t="s">
        <v>386</v>
      </c>
      <c r="AH73" s="186" t="s">
        <v>238</v>
      </c>
      <c r="AI73" s="186" t="s">
        <v>237</v>
      </c>
      <c r="AJ73" s="186" t="s">
        <v>237</v>
      </c>
      <c r="AK73" s="186" t="s">
        <v>235</v>
      </c>
      <c r="AL73" s="56">
        <v>2</v>
      </c>
      <c r="AM73" s="186" t="s">
        <v>530</v>
      </c>
      <c r="AN73" s="350">
        <f>IF(AM73&lt;&gt;"",AN$71,0)</f>
        <v>5</v>
      </c>
      <c r="AT73" s="350">
        <f>IF(AS73&lt;&gt;"",AT$71,0)</f>
        <v>0</v>
      </c>
      <c r="AZ73" s="350">
        <f>IF(AY73&lt;&gt;"",AZ$71,0)</f>
        <v>0</v>
      </c>
      <c r="BB73" s="88"/>
      <c r="BC73" s="88">
        <v>3.3680555555555555E-5</v>
      </c>
      <c r="BD73" s="88">
        <v>3.1944444444444448E-5</v>
      </c>
      <c r="BE73" s="89">
        <v>3.4259259259259262E-5</v>
      </c>
      <c r="BF73" s="350">
        <f>IF(BE73&lt;&gt;"",BF$71,0)</f>
        <v>25</v>
      </c>
      <c r="BI73" s="56" t="s">
        <v>415</v>
      </c>
      <c r="BJ73" s="56">
        <v>131</v>
      </c>
      <c r="BK73" s="56" t="s">
        <v>399</v>
      </c>
      <c r="BM73" s="56">
        <v>74.5</v>
      </c>
      <c r="BN73" s="350">
        <f>IF(BM73&lt;&gt;"",BN$71,0)</f>
        <v>11</v>
      </c>
      <c r="BR73" s="350">
        <f>IF(BQ73&lt;&gt;"",BR$71,0)</f>
        <v>0</v>
      </c>
      <c r="BT73" s="88">
        <v>1.6331018518518517E-4</v>
      </c>
      <c r="BU73" s="350">
        <f>IF(BT73&lt;&gt;"",BU$71,0)</f>
        <v>25</v>
      </c>
      <c r="BV73" s="18" t="s">
        <v>387</v>
      </c>
      <c r="BW73" s="56">
        <v>6.5</v>
      </c>
      <c r="BX73" s="350">
        <f>IF(BW73&lt;&gt;"",BX$71,0)</f>
        <v>3</v>
      </c>
      <c r="CD73" s="350">
        <f>IF(CC73&lt;&gt;"",CD$71,0)</f>
        <v>0</v>
      </c>
      <c r="CH73" s="57"/>
      <c r="CI73" s="350">
        <f>IF(CH73&lt;&gt;"",CI$71,0)</f>
        <v>0</v>
      </c>
    </row>
    <row r="74" spans="1:87">
      <c r="A74" s="15" t="s">
        <v>95</v>
      </c>
      <c r="B74" s="341">
        <v>3</v>
      </c>
      <c r="D74">
        <f t="shared" si="12"/>
        <v>24</v>
      </c>
      <c r="E74" s="100">
        <f t="shared" ref="E74:E85" si="14">COUNTIF($X74:$EE74, "#1")</f>
        <v>0</v>
      </c>
      <c r="F74" s="100">
        <f t="shared" ref="F74:F85" si="15">COUNTIF($X74:$EE74, "#2")</f>
        <v>1</v>
      </c>
      <c r="G74" s="100">
        <f t="shared" ref="G74:G85" si="16">COUNTIF($X74:$EE74, "#3")</f>
        <v>0</v>
      </c>
      <c r="H74" s="100">
        <f>SUM(COUNTIFS($X74:$EE74, {"#14","#15","#16"}))</f>
        <v>0</v>
      </c>
      <c r="J74">
        <f t="shared" si="13"/>
        <v>0</v>
      </c>
      <c r="L74" s="88">
        <v>4.6064814814814814E-5</v>
      </c>
      <c r="M74" s="350"/>
      <c r="P74" s="350"/>
      <c r="S74" s="350"/>
      <c r="AB74" s="350">
        <f>IF(AA74&lt;&gt;"",AB$71,0)</f>
        <v>0</v>
      </c>
      <c r="AE74" s="350">
        <f>IF(AD74&lt;&gt;"",AE$71,0)</f>
        <v>0</v>
      </c>
      <c r="AF74" s="18" t="s">
        <v>386</v>
      </c>
      <c r="AH74" s="186" t="s">
        <v>238</v>
      </c>
      <c r="AI74" s="186" t="s">
        <v>237</v>
      </c>
      <c r="AJ74" s="186" t="s">
        <v>237</v>
      </c>
      <c r="AK74" s="186" t="s">
        <v>235</v>
      </c>
      <c r="AL74" s="56">
        <v>2</v>
      </c>
      <c r="AM74" s="186" t="s">
        <v>530</v>
      </c>
      <c r="AN74" s="350">
        <f>IF(AM74&lt;&gt;"",AN$71,0)</f>
        <v>5</v>
      </c>
      <c r="AT74" s="350">
        <f>IF(AS74&lt;&gt;"",AT$71,0)</f>
        <v>0</v>
      </c>
      <c r="AU74" s="18" t="s">
        <v>33</v>
      </c>
      <c r="AV74" s="56" t="s">
        <v>176</v>
      </c>
      <c r="AW74" s="88">
        <v>1.1354166666666667E-4</v>
      </c>
      <c r="AX74" s="88">
        <v>1.0057870370370369E-4</v>
      </c>
      <c r="AY74" s="89">
        <v>1.0636574074074073E-4</v>
      </c>
      <c r="AZ74" s="350">
        <f>IF(AY74&lt;&gt;"",AZ$71,0)</f>
        <v>20</v>
      </c>
      <c r="BB74" s="88"/>
      <c r="BC74" s="88">
        <v>3.3217592592592588E-5</v>
      </c>
      <c r="BD74" s="88">
        <v>3.7152777777777777E-5</v>
      </c>
      <c r="BE74" s="89">
        <v>3.4837962962962962E-5</v>
      </c>
      <c r="BF74" s="350">
        <f>IF(BE74&lt;&gt;"",BF$71,0)</f>
        <v>25</v>
      </c>
      <c r="BI74" s="56" t="s">
        <v>415</v>
      </c>
      <c r="BJ74" s="56">
        <v>131</v>
      </c>
      <c r="BK74" s="56" t="s">
        <v>399</v>
      </c>
      <c r="BM74" s="56">
        <v>74.5</v>
      </c>
      <c r="BN74" s="350">
        <f>IF(BM74&lt;&gt;"",BN$71,0)</f>
        <v>11</v>
      </c>
      <c r="BR74" s="350">
        <f>IF(BQ74&lt;&gt;"",BR$71,0)</f>
        <v>0</v>
      </c>
      <c r="BT74" s="88">
        <v>1.7453703703703707E-4</v>
      </c>
      <c r="BU74" s="350">
        <f>IF(BT74&lt;&gt;"",BU$71,0)</f>
        <v>25</v>
      </c>
      <c r="BV74" s="18" t="s">
        <v>387</v>
      </c>
      <c r="BW74" s="56">
        <v>9</v>
      </c>
      <c r="BX74" s="350">
        <f>IF(BW74&lt;&gt;"",BX$71,0)</f>
        <v>3</v>
      </c>
      <c r="CD74" s="350">
        <f>IF(CC74&lt;&gt;"",CD$71,0)</f>
        <v>0</v>
      </c>
      <c r="CE74" s="18" t="s">
        <v>130</v>
      </c>
      <c r="CF74" s="62" t="s">
        <v>177</v>
      </c>
      <c r="CG74" s="57">
        <v>1.0221064814814815E-3</v>
      </c>
      <c r="CH74" s="57">
        <v>1.0221064814814815E-3</v>
      </c>
      <c r="CI74" s="350">
        <f>IF(CH74&lt;&gt;"",CI$71,0)</f>
        <v>4</v>
      </c>
    </row>
    <row r="75" spans="1:87">
      <c r="A75" s="15" t="s">
        <v>96</v>
      </c>
      <c r="B75" s="341">
        <v>4</v>
      </c>
      <c r="D75">
        <f t="shared" si="12"/>
        <v>23</v>
      </c>
      <c r="E75" s="100">
        <f t="shared" si="14"/>
        <v>0</v>
      </c>
      <c r="F75" s="100">
        <f t="shared" si="15"/>
        <v>0</v>
      </c>
      <c r="G75" s="100">
        <f t="shared" si="16"/>
        <v>0</v>
      </c>
      <c r="H75" s="100">
        <f>SUM(COUNTIFS($X75:$EE75, {"#14","#15","#16"}))</f>
        <v>0</v>
      </c>
      <c r="J75">
        <f t="shared" si="13"/>
        <v>0</v>
      </c>
      <c r="L75" s="88">
        <v>3.4606481481481482E-5</v>
      </c>
      <c r="M75" s="350"/>
      <c r="P75" s="350"/>
      <c r="S75" s="350"/>
      <c r="X75" s="18" t="s">
        <v>37</v>
      </c>
      <c r="Y75" s="56" t="s">
        <v>188</v>
      </c>
      <c r="Z75" s="55">
        <v>1.0530092592592592E-3</v>
      </c>
      <c r="AA75" s="55">
        <v>9.8171296296296288E-4</v>
      </c>
      <c r="AB75" s="350">
        <f>IF(AA75&lt;&gt;"",AB$71,0)</f>
        <v>12</v>
      </c>
      <c r="AE75" s="350">
        <f>IF(AD75&lt;&gt;"",AE$71,0)</f>
        <v>0</v>
      </c>
      <c r="AF75" s="18" t="s">
        <v>386</v>
      </c>
      <c r="AH75" s="186" t="s">
        <v>238</v>
      </c>
      <c r="AI75" s="186" t="s">
        <v>237</v>
      </c>
      <c r="AJ75" s="186" t="s">
        <v>237</v>
      </c>
      <c r="AK75" s="186" t="s">
        <v>235</v>
      </c>
      <c r="AL75" s="56">
        <v>2</v>
      </c>
      <c r="AM75" s="186" t="s">
        <v>530</v>
      </c>
      <c r="AN75" s="350">
        <f>IF(AM75&lt;&gt;"",AN$71,0)</f>
        <v>5</v>
      </c>
      <c r="AT75" s="350">
        <f>IF(AS75&lt;&gt;"",AT$71,0)</f>
        <v>0</v>
      </c>
      <c r="AZ75" s="350">
        <f>IF(AY75&lt;&gt;"",AZ$71,0)</f>
        <v>0</v>
      </c>
      <c r="BB75" s="88"/>
      <c r="BC75" s="88">
        <v>3.6458333333333302E-5</v>
      </c>
      <c r="BD75" s="88">
        <v>3.7847222222222237E-5</v>
      </c>
      <c r="BE75" s="89">
        <v>3.4722222222222229E-5</v>
      </c>
      <c r="BF75" s="350">
        <f>IF(BE75&lt;&gt;"",BF$71,0)</f>
        <v>25</v>
      </c>
      <c r="BI75" s="56" t="s">
        <v>415</v>
      </c>
      <c r="BJ75" s="56">
        <v>131</v>
      </c>
      <c r="BK75" s="56" t="s">
        <v>399</v>
      </c>
      <c r="BM75" s="56">
        <v>74.5</v>
      </c>
      <c r="BN75" s="350">
        <f>IF(BM75&lt;&gt;"",BN$71,0)</f>
        <v>11</v>
      </c>
      <c r="BO75" s="18" t="s">
        <v>101</v>
      </c>
      <c r="BP75" s="205" t="s">
        <v>380</v>
      </c>
      <c r="BQ75" s="62">
        <v>37</v>
      </c>
      <c r="BR75" s="350">
        <f>IF(BQ75&lt;&gt;"",BR$71,0)</f>
        <v>11</v>
      </c>
      <c r="BT75" s="88">
        <v>1.6180555555555558E-4</v>
      </c>
      <c r="BU75" s="350">
        <f>IF(BT75&lt;&gt;"",BU$71,0)</f>
        <v>25</v>
      </c>
      <c r="BV75" s="18" t="s">
        <v>387</v>
      </c>
      <c r="BW75" s="56">
        <v>8</v>
      </c>
      <c r="BX75" s="350">
        <f>IF(BW75&lt;&gt;"",BX$71,0)</f>
        <v>3</v>
      </c>
      <c r="CD75" s="350">
        <f>IF(CC75&lt;&gt;"",CD$71,0)</f>
        <v>0</v>
      </c>
      <c r="CI75" s="350">
        <f>IF(CH75&lt;&gt;"",CI$71,0)</f>
        <v>0</v>
      </c>
    </row>
    <row r="76" spans="1:87">
      <c r="A76" s="42" t="s">
        <v>117</v>
      </c>
      <c r="B76" s="41"/>
      <c r="C76" s="19" t="s">
        <v>103</v>
      </c>
      <c r="D76" s="226">
        <f>SUM(AB76,AE76,AT76,AZ76,BR76,CD76,CI76,AN76,BF76,BN76,BX76,BU76)</f>
        <v>112</v>
      </c>
      <c r="E76" s="100">
        <f>COUNTIF($X76:$EE76, "#1")</f>
        <v>1</v>
      </c>
      <c r="F76" s="100">
        <f>COUNTIF($X76:$EE76, "#2")</f>
        <v>0</v>
      </c>
      <c r="G76" s="100">
        <f>COUNTIF($X76:$EE76, "#3")</f>
        <v>0</v>
      </c>
      <c r="H76" s="100">
        <f>SUM(COUNTIFS($X76:$EE76, {"#14","#15","#16"}))</f>
        <v>1</v>
      </c>
      <c r="J76">
        <f>SUM(M76,P76,S76,V76)</f>
        <v>23</v>
      </c>
      <c r="K76" s="18" t="s">
        <v>130</v>
      </c>
      <c r="L76" s="88">
        <v>1.2534722222222222E-4</v>
      </c>
      <c r="M76" s="350">
        <f>INDEX(event_lookup!$F$2:$Y$9,MATCH(2017.1,event_lookup!$A$2:$A$9,0),MATCH(RIGHT(ML_2017!K76,3),event_lookup!$F$1:$Y$1,0))</f>
        <v>1</v>
      </c>
      <c r="N76" s="18" t="s">
        <v>103</v>
      </c>
      <c r="O76" s="88">
        <v>3.0775462962962961E-4</v>
      </c>
      <c r="P76" s="350">
        <f>INDEX(event_lookup!$F$2:$Y$9,MATCH(2017.1,event_lookup!$A$2:$A$9,0),MATCH(RIGHT(ML_2017!N76,3),event_lookup!$F$1:$Y$1,0))</f>
        <v>6</v>
      </c>
      <c r="Q76" s="18" t="s">
        <v>37</v>
      </c>
      <c r="R76" s="56">
        <v>65.099999999999994</v>
      </c>
      <c r="S76" s="350">
        <f>INDEX(event_lookup!$F$2:$Y$9,MATCH(2017.1,event_lookup!$A$2:$A$9,0),MATCH(RIGHT(ML_2017!Q76,3),event_lookup!$F$1:$Y$1,0))</f>
        <v>9</v>
      </c>
      <c r="T76" s="18" t="s">
        <v>102</v>
      </c>
      <c r="U76" s="297">
        <v>6.2731481481481481E-4</v>
      </c>
      <c r="V76" s="350">
        <f>INDEX(event_lookup!$F$2:$Y$9,MATCH(2017.1,event_lookup!$A$2:$A$9,0),MATCH(RIGHT(ML_2017!T76,3),event_lookup!$F$1:$Y$1,0))</f>
        <v>7</v>
      </c>
      <c r="X76" s="18" t="s">
        <v>130</v>
      </c>
      <c r="Y76" s="56" t="s">
        <v>178</v>
      </c>
      <c r="Z76" s="55">
        <v>7.6504629629629622E-4</v>
      </c>
      <c r="AA76" s="55">
        <v>7.6504629629629622E-4</v>
      </c>
      <c r="AB76" s="350">
        <f>INDEX(event_lookup!$F$2:$Y$9,MATCH(2017,event_lookup!$A$2:$A$9,0),MATCH(RIGHT(ML_2017!X76,3),event_lookup!$F$1:$Y$1,0))</f>
        <v>4</v>
      </c>
      <c r="AC76" s="18" t="s">
        <v>105</v>
      </c>
      <c r="AD76" s="56">
        <v>68.8</v>
      </c>
      <c r="AE76" s="350">
        <f>INDEX(event_lookup!$F$2:$Y$9,MATCH(2017,event_lookup!$A$2:$A$9,0),MATCH(RIGHT(ML_2017!AC76,3),event_lookup!$F$1:$Y$1,0))</f>
        <v>7</v>
      </c>
      <c r="AF76" s="18" t="s">
        <v>32</v>
      </c>
      <c r="AG76" s="56" t="s">
        <v>497</v>
      </c>
      <c r="AH76" s="186" t="s">
        <v>238</v>
      </c>
      <c r="AI76" s="186" t="s">
        <v>235</v>
      </c>
      <c r="AJ76" s="186" t="s">
        <v>236</v>
      </c>
      <c r="AK76" s="186" t="s">
        <v>237</v>
      </c>
      <c r="AL76" s="56">
        <v>4</v>
      </c>
      <c r="AM76" s="186" t="s">
        <v>494</v>
      </c>
      <c r="AN76" s="350">
        <f>INDEX(event_lookup!$F$2:$Y$9,MATCH(2017,event_lookup!$A$2:$A$9,0),MATCH(RIGHT(ML_2017!AF76,3),event_lookup!$F$1:$Y$1,0))</f>
        <v>25</v>
      </c>
      <c r="AO76" s="18" t="s">
        <v>149</v>
      </c>
      <c r="AP76" s="56" t="s">
        <v>178</v>
      </c>
      <c r="AQ76" s="88">
        <v>9.3402777777777795E-5</v>
      </c>
      <c r="AS76" s="88">
        <v>9.3402777777777795E-5</v>
      </c>
      <c r="AT76" s="350">
        <f>INDEX(event_lookup!$F$2:$Y$9,MATCH(2017,event_lookup!$A$2:$A$9,0),MATCH(RIGHT(ML_2017!AO76,3),event_lookup!$F$1:$Y$1,0))</f>
        <v>1</v>
      </c>
      <c r="AU76" s="18" t="s">
        <v>103</v>
      </c>
      <c r="AV76" s="56" t="s">
        <v>184</v>
      </c>
      <c r="AW76" s="88">
        <v>1.1712962962962963E-4</v>
      </c>
      <c r="AX76" s="88">
        <v>1.1122685185185184E-4</v>
      </c>
      <c r="AY76" s="88">
        <v>1.1122685185185184E-4</v>
      </c>
      <c r="AZ76" s="350">
        <f>INDEX(event_lookup!$F$2:$Y$9,MATCH(2017,event_lookup!$A$2:$A$9,0),MATCH(RIGHT(ML_2017!AU76,3),event_lookup!$F$1:$Y$1,0))</f>
        <v>9</v>
      </c>
      <c r="BA76" s="18" t="s">
        <v>102</v>
      </c>
      <c r="BB76" s="56" t="s">
        <v>179</v>
      </c>
      <c r="BC76" s="88">
        <v>1.3518518518518518E-4</v>
      </c>
      <c r="BD76" s="88">
        <v>1.3900462962962963E-4</v>
      </c>
      <c r="BE76" s="88">
        <v>1.3900462962962963E-4</v>
      </c>
      <c r="BF76" s="350">
        <f>INDEX(event_lookup!$F$2:$Y$9,MATCH(2017,event_lookup!$A$2:$A$9,0),MATCH(RIGHT(ML_2017!BA76,3),event_lookup!$F$1:$Y$1,0))</f>
        <v>10</v>
      </c>
      <c r="BG76" s="18" t="s">
        <v>135</v>
      </c>
      <c r="BH76" s="56" t="s">
        <v>183</v>
      </c>
      <c r="BI76" s="56" t="s">
        <v>416</v>
      </c>
      <c r="BJ76" s="56">
        <v>156.80000000000001</v>
      </c>
      <c r="BK76" s="56" t="s">
        <v>402</v>
      </c>
      <c r="BM76" s="56">
        <v>65.599999999999994</v>
      </c>
      <c r="BN76" s="350">
        <f>INDEX(event_lookup!$F$2:$Y$9,MATCH(2017,event_lookup!$A$2:$A$9,0),MATCH(RIGHT(ML_2017!BG76,3),event_lookup!$F$1:$Y$1,0))</f>
        <v>8</v>
      </c>
      <c r="BO76" s="18" t="s">
        <v>135</v>
      </c>
      <c r="BP76" s="205" t="s">
        <v>367</v>
      </c>
      <c r="BQ76" s="62">
        <v>36.5</v>
      </c>
      <c r="BR76" s="350">
        <f>INDEX(event_lookup!$F$2:$Y$9,MATCH(2017,event_lookup!$A$2:$A$9,0),MATCH(RIGHT(ML_2017!BO76,3),event_lookup!$F$1:$Y$1,0))</f>
        <v>8</v>
      </c>
      <c r="BS76" s="18" t="s">
        <v>107</v>
      </c>
      <c r="BT76" s="88">
        <v>5.0706018518518526E-4</v>
      </c>
      <c r="BU76" s="350">
        <f>INDEX(event_lookup!$F$2:$Y$9,MATCH(2017,event_lookup!$A$2:$A$9,0),MATCH(RIGHT(ML_2017!BS76,3),event_lookup!$F$1:$Y$1,0))</f>
        <v>6</v>
      </c>
      <c r="BV76" s="18" t="s">
        <v>101</v>
      </c>
      <c r="BW76" s="56">
        <v>35.5</v>
      </c>
      <c r="BX76" s="350">
        <f>INDEX(event_lookup!$F$2:$Y$9,MATCH(2017,event_lookup!$A$2:$A$9,0),MATCH(RIGHT(ML_2017!BV76,3),event_lookup!$F$1:$Y$1,0))</f>
        <v>11</v>
      </c>
      <c r="BY76" s="18" t="s">
        <v>37</v>
      </c>
      <c r="BZ76" s="56" t="s">
        <v>200</v>
      </c>
      <c r="CA76" s="88">
        <v>1.545138888888889E-4</v>
      </c>
      <c r="CB76" s="88">
        <v>1.574074074074074E-4</v>
      </c>
      <c r="CC76" s="88">
        <v>1.574074074074074E-4</v>
      </c>
      <c r="CD76" s="350">
        <f>INDEX(event_lookup!$F$2:$Y$9,MATCH(2017,event_lookup!$A$2:$A$9,0),MATCH(RIGHT(ML_2017!BY76,3),event_lookup!$F$1:$Y$1,0))</f>
        <v>12</v>
      </c>
      <c r="CE76" s="18" t="s">
        <v>101</v>
      </c>
      <c r="CF76" s="62" t="s">
        <v>187</v>
      </c>
      <c r="CG76" s="57">
        <v>1.0024305555555557E-3</v>
      </c>
      <c r="CH76" s="55">
        <v>1.0199074074074073E-3</v>
      </c>
      <c r="CI76" s="350">
        <f>INDEX(event_lookup!$F$2:$Y$9,MATCH(2017,event_lookup!$A$2:$A$9,0),MATCH(RIGHT(ML_2017!CE76,3),event_lookup!$F$1:$Y$1,0))</f>
        <v>11</v>
      </c>
    </row>
    <row r="77" spans="1:87">
      <c r="A77" s="15" t="s">
        <v>155</v>
      </c>
      <c r="B77" s="341">
        <v>1</v>
      </c>
      <c r="D77">
        <f t="shared" si="12"/>
        <v>20</v>
      </c>
      <c r="E77" s="100">
        <f>COUNTIF($X77:$EE77, "#1")</f>
        <v>0</v>
      </c>
      <c r="F77" s="100">
        <f>COUNTIF($X77:$EE77, "#2")</f>
        <v>0</v>
      </c>
      <c r="G77" s="100">
        <f>COUNTIF($X77:$EE77, "#3")</f>
        <v>0</v>
      </c>
      <c r="H77" s="100">
        <f>SUM(COUNTIFS($X77:$EE77, {"#14","#15","#16"}))</f>
        <v>0</v>
      </c>
      <c r="J77">
        <f t="shared" si="13"/>
        <v>2.5</v>
      </c>
      <c r="L77" s="88">
        <v>2.210648148148148E-5</v>
      </c>
      <c r="M77" s="350">
        <f>IF(L78&lt;&gt;"",M$76,0)</f>
        <v>1</v>
      </c>
      <c r="P77" s="350">
        <f>IF(O77&lt;&gt;"",P$76,0)</f>
        <v>0</v>
      </c>
      <c r="R77" s="56">
        <v>65.099999999999994</v>
      </c>
      <c r="S77" s="350">
        <f>IF(R77&lt;&gt;"",S$76,0)</f>
        <v>9</v>
      </c>
      <c r="V77" s="350">
        <f>IF(U77&lt;&gt;"",V$76,0)</f>
        <v>0</v>
      </c>
      <c r="AB77" s="350">
        <f>IF(AA77&lt;&gt;"",AB$76,0)</f>
        <v>0</v>
      </c>
      <c r="AE77" s="350">
        <f>IF(AD77&lt;&gt;"",AE$76,0)</f>
        <v>0</v>
      </c>
      <c r="AF77" s="18" t="s">
        <v>386</v>
      </c>
      <c r="AH77" s="186" t="s">
        <v>238</v>
      </c>
      <c r="AI77" s="186" t="s">
        <v>235</v>
      </c>
      <c r="AJ77" s="186" t="s">
        <v>236</v>
      </c>
      <c r="AK77" s="186" t="s">
        <v>237</v>
      </c>
      <c r="AL77" s="56">
        <v>4</v>
      </c>
      <c r="AM77" s="186" t="s">
        <v>494</v>
      </c>
      <c r="AN77" s="350">
        <f>IF(AM77&lt;&gt;"",AN$76,0)</f>
        <v>25</v>
      </c>
      <c r="AT77" s="350">
        <f>IF(AS77&lt;&gt;"",AT$76,0)</f>
        <v>0</v>
      </c>
      <c r="AU77" s="18" t="s">
        <v>103</v>
      </c>
      <c r="AV77" s="56" t="s">
        <v>184</v>
      </c>
      <c r="AW77" s="88">
        <v>1.1712962962962963E-4</v>
      </c>
      <c r="AX77" s="88">
        <v>1.1122685185185184E-4</v>
      </c>
      <c r="AY77" s="88">
        <v>1.1122685185185184E-4</v>
      </c>
      <c r="AZ77" s="350">
        <f>IF(AY77&lt;&gt;"",AZ$76,0)</f>
        <v>9</v>
      </c>
      <c r="BB77" s="88"/>
      <c r="BC77" s="88">
        <v>3.078703703703704E-5</v>
      </c>
      <c r="BD77" s="88">
        <v>2.9629629629629627E-5</v>
      </c>
      <c r="BE77" s="88">
        <v>2.9629629629629627E-5</v>
      </c>
      <c r="BF77" s="350">
        <f>IF(BE77&lt;&gt;"",BF$76,0)</f>
        <v>10</v>
      </c>
      <c r="BI77" s="56" t="s">
        <v>416</v>
      </c>
      <c r="BJ77" s="56">
        <v>156.80000000000001</v>
      </c>
      <c r="BK77" s="56" t="s">
        <v>402</v>
      </c>
      <c r="BM77" s="56">
        <v>65.599999999999994</v>
      </c>
      <c r="BN77" s="350">
        <f>IF(BM77&lt;&gt;"",BN$76,0)</f>
        <v>8</v>
      </c>
      <c r="BR77" s="350">
        <f>IF(BQ77&lt;&gt;"",BR$76,0)</f>
        <v>0</v>
      </c>
      <c r="BT77" s="88">
        <v>1.7303240740740742E-4</v>
      </c>
      <c r="BU77" s="350">
        <f>IF(BT77&lt;&gt;"",BU$76,0)</f>
        <v>6</v>
      </c>
      <c r="BV77" s="18" t="s">
        <v>387</v>
      </c>
      <c r="BW77" s="56">
        <v>8</v>
      </c>
      <c r="BX77" s="350">
        <f>IF(BW77&lt;&gt;"",BX$76,0)</f>
        <v>11</v>
      </c>
      <c r="CD77" s="350">
        <f>IF(CC77&lt;&gt;"",CD$76,0)</f>
        <v>0</v>
      </c>
      <c r="CE77" s="18" t="s">
        <v>101</v>
      </c>
      <c r="CF77" s="62" t="s">
        <v>187</v>
      </c>
      <c r="CG77" s="57">
        <v>1.0024305555555557E-3</v>
      </c>
      <c r="CH77" s="55">
        <v>1.0199074074074073E-3</v>
      </c>
      <c r="CI77" s="350">
        <f>IF(CH77&lt;&gt;"",CI$76,0)</f>
        <v>11</v>
      </c>
    </row>
    <row r="78" spans="1:87">
      <c r="A78" s="15" t="s">
        <v>156</v>
      </c>
      <c r="B78" s="341">
        <v>2</v>
      </c>
      <c r="D78">
        <f t="shared" si="12"/>
        <v>13</v>
      </c>
      <c r="E78" s="100">
        <f t="shared" si="14"/>
        <v>0</v>
      </c>
      <c r="F78" s="100">
        <f t="shared" si="15"/>
        <v>0</v>
      </c>
      <c r="G78" s="100">
        <f t="shared" si="16"/>
        <v>0</v>
      </c>
      <c r="H78" s="100">
        <f>SUM(COUNTIFS($X78:$EE78, {"#14","#15","#16"}))</f>
        <v>1</v>
      </c>
      <c r="J78">
        <f t="shared" si="13"/>
        <v>9.5</v>
      </c>
      <c r="L78" s="88">
        <v>3.2291666666666668E-5</v>
      </c>
      <c r="M78" s="350">
        <f>IF(L79&lt;&gt;"",M$76,0)</f>
        <v>1</v>
      </c>
      <c r="P78" s="350">
        <f>IF(O78&lt;&gt;"",P$76,0)</f>
        <v>0</v>
      </c>
      <c r="R78" s="56">
        <v>65.099999999999994</v>
      </c>
      <c r="S78" s="350">
        <f>IF(R78&lt;&gt;"",S$76,0)</f>
        <v>9</v>
      </c>
      <c r="T78" s="18" t="s">
        <v>102</v>
      </c>
      <c r="U78" s="297">
        <v>6.2731481481481481E-4</v>
      </c>
      <c r="V78" s="350">
        <f>IF(U78&lt;&gt;"",V$76,0)</f>
        <v>7</v>
      </c>
      <c r="AB78" s="350">
        <f>IF(AA78&lt;&gt;"",AB$76,0)</f>
        <v>0</v>
      </c>
      <c r="AE78" s="350">
        <f>IF(AD78&lt;&gt;"",AE$76,0)</f>
        <v>0</v>
      </c>
      <c r="AF78" s="18" t="s">
        <v>386</v>
      </c>
      <c r="AH78" s="186" t="s">
        <v>238</v>
      </c>
      <c r="AI78" s="186" t="s">
        <v>235</v>
      </c>
      <c r="AJ78" s="186" t="s">
        <v>236</v>
      </c>
      <c r="AK78" s="186" t="s">
        <v>237</v>
      </c>
      <c r="AL78" s="56">
        <v>4</v>
      </c>
      <c r="AM78" s="186" t="s">
        <v>494</v>
      </c>
      <c r="AN78" s="350">
        <f>IF(AM78&lt;&gt;"",AN$76,0)</f>
        <v>25</v>
      </c>
      <c r="AO78" s="18" t="s">
        <v>149</v>
      </c>
      <c r="AP78" s="56" t="s">
        <v>178</v>
      </c>
      <c r="AQ78" s="88">
        <v>9.3402777777777795E-5</v>
      </c>
      <c r="AS78" s="88">
        <v>9.3402777777777795E-5</v>
      </c>
      <c r="AT78" s="350">
        <f>IF(AS78&lt;&gt;"",AT$76,0)</f>
        <v>1</v>
      </c>
      <c r="AZ78" s="350">
        <f>IF(AY78&lt;&gt;"",AZ$76,0)</f>
        <v>0</v>
      </c>
      <c r="BB78" s="88"/>
      <c r="BC78" s="88">
        <v>3.3449074074074075E-5</v>
      </c>
      <c r="BD78" s="88">
        <v>3.4143518518518522E-5</v>
      </c>
      <c r="BE78" s="88">
        <v>3.4143518518518522E-5</v>
      </c>
      <c r="BF78" s="350">
        <f>IF(BE78&lt;&gt;"",BF$76,0)</f>
        <v>10</v>
      </c>
      <c r="BI78" s="56" t="s">
        <v>416</v>
      </c>
      <c r="BJ78" s="56">
        <v>156.80000000000001</v>
      </c>
      <c r="BK78" s="56" t="s">
        <v>402</v>
      </c>
      <c r="BM78" s="56">
        <v>65.599999999999994</v>
      </c>
      <c r="BN78" s="350">
        <f>IF(BM78&lt;&gt;"",BN$76,0)</f>
        <v>8</v>
      </c>
      <c r="BR78" s="350">
        <f>IF(BQ78&lt;&gt;"",BR$76,0)</f>
        <v>0</v>
      </c>
      <c r="BT78" s="88">
        <v>1.8425925925925923E-4</v>
      </c>
      <c r="BU78" s="350">
        <f>IF(BT78&lt;&gt;"",BU$76,0)</f>
        <v>6</v>
      </c>
      <c r="BV78" s="18" t="s">
        <v>387</v>
      </c>
      <c r="BW78" s="56">
        <v>8.5</v>
      </c>
      <c r="BX78" s="350">
        <f>IF(BW78&lt;&gt;"",BX$76,0)</f>
        <v>11</v>
      </c>
      <c r="BY78" s="18" t="s">
        <v>37</v>
      </c>
      <c r="BZ78" s="56" t="s">
        <v>200</v>
      </c>
      <c r="CA78" s="88">
        <v>1.545138888888889E-4</v>
      </c>
      <c r="CB78" s="88">
        <v>1.574074074074074E-4</v>
      </c>
      <c r="CC78" s="88">
        <v>1.574074074074074E-4</v>
      </c>
      <c r="CD78" s="350">
        <f>IF(CC78&lt;&gt;"",CD$76,0)</f>
        <v>12</v>
      </c>
      <c r="CI78" s="350">
        <f>IF(CH78&lt;&gt;"",CI$76,0)</f>
        <v>0</v>
      </c>
    </row>
    <row r="79" spans="1:87">
      <c r="A79" s="15" t="s">
        <v>157</v>
      </c>
      <c r="B79" s="341">
        <v>3</v>
      </c>
      <c r="D79">
        <f t="shared" si="12"/>
        <v>4</v>
      </c>
      <c r="E79" s="100">
        <f t="shared" si="14"/>
        <v>0</v>
      </c>
      <c r="F79" s="100">
        <f t="shared" si="15"/>
        <v>0</v>
      </c>
      <c r="G79" s="100">
        <f t="shared" si="16"/>
        <v>0</v>
      </c>
      <c r="H79" s="100">
        <f>SUM(COUNTIFS($X79:$EE79, {"#14","#15","#16"}))</f>
        <v>0</v>
      </c>
      <c r="J79">
        <f t="shared" si="13"/>
        <v>2.5</v>
      </c>
      <c r="L79" s="88">
        <v>3.6226851851851849E-5</v>
      </c>
      <c r="M79" s="350">
        <f>IF(L80&lt;&gt;"",M$76,0)</f>
        <v>1</v>
      </c>
      <c r="P79" s="350">
        <f>IF(O79&lt;&gt;"",P$76,0)</f>
        <v>0</v>
      </c>
      <c r="R79" s="56">
        <v>65.099999999999994</v>
      </c>
      <c r="S79" s="350">
        <f>IF(R79&lt;&gt;"",S$76,0)</f>
        <v>9</v>
      </c>
      <c r="V79" s="350">
        <f>IF(U79&lt;&gt;"",V$76,0)</f>
        <v>0</v>
      </c>
      <c r="X79" s="18" t="s">
        <v>130</v>
      </c>
      <c r="Y79" s="56" t="s">
        <v>178</v>
      </c>
      <c r="Z79" s="55">
        <v>7.6504629629629622E-4</v>
      </c>
      <c r="AA79" s="55">
        <v>7.6504629629629622E-4</v>
      </c>
      <c r="AB79" s="350">
        <f>IF(AA79&lt;&gt;"",AB$76,0)</f>
        <v>4</v>
      </c>
      <c r="AE79" s="350">
        <f>IF(AD79&lt;&gt;"",AE$76,0)</f>
        <v>0</v>
      </c>
      <c r="AF79" s="18" t="s">
        <v>386</v>
      </c>
      <c r="AH79" s="186" t="s">
        <v>238</v>
      </c>
      <c r="AI79" s="186" t="s">
        <v>235</v>
      </c>
      <c r="AJ79" s="186" t="s">
        <v>236</v>
      </c>
      <c r="AK79" s="186" t="s">
        <v>237</v>
      </c>
      <c r="AL79" s="56">
        <v>4</v>
      </c>
      <c r="AM79" s="186" t="s">
        <v>494</v>
      </c>
      <c r="AN79" s="350">
        <f>IF(AM79&lt;&gt;"",AN$76,0)</f>
        <v>25</v>
      </c>
      <c r="AT79" s="350">
        <f>IF(AS79&lt;&gt;"",AT$76,0)</f>
        <v>0</v>
      </c>
      <c r="AZ79" s="350">
        <f>IF(AY79&lt;&gt;"",AZ$76,0)</f>
        <v>0</v>
      </c>
      <c r="BB79" s="88"/>
      <c r="BC79" s="88">
        <v>3.4722222222222222E-5</v>
      </c>
      <c r="BD79" s="88">
        <v>3.5879629629629629E-5</v>
      </c>
      <c r="BE79" s="88">
        <v>3.5879629629629629E-5</v>
      </c>
      <c r="BF79" s="350">
        <f>IF(BE79&lt;&gt;"",BF$76,0)</f>
        <v>10</v>
      </c>
      <c r="BI79" s="56" t="s">
        <v>416</v>
      </c>
      <c r="BJ79" s="56">
        <v>156.80000000000001</v>
      </c>
      <c r="BK79" s="56" t="s">
        <v>402</v>
      </c>
      <c r="BM79" s="56">
        <v>65.599999999999994</v>
      </c>
      <c r="BN79" s="350">
        <f>IF(BM79&lt;&gt;"",BN$76,0)</f>
        <v>8</v>
      </c>
      <c r="BR79" s="350">
        <f>IF(BQ79&lt;&gt;"",BR$76,0)</f>
        <v>0</v>
      </c>
      <c r="BT79" s="88">
        <v>1.6921296296296294E-4</v>
      </c>
      <c r="BU79" s="350">
        <f>IF(BT79&lt;&gt;"",BU$76,0)</f>
        <v>6</v>
      </c>
      <c r="BV79" s="18" t="s">
        <v>387</v>
      </c>
      <c r="BW79" s="56">
        <v>9.5</v>
      </c>
      <c r="BX79" s="350">
        <f>IF(BW79&lt;&gt;"",BX$76,0)</f>
        <v>11</v>
      </c>
      <c r="CD79" s="350">
        <f>IF(CC79&lt;&gt;"",CD$76,0)</f>
        <v>0</v>
      </c>
      <c r="CI79" s="350">
        <f>IF(CH79&lt;&gt;"",CI$76,0)</f>
        <v>0</v>
      </c>
    </row>
    <row r="80" spans="1:87">
      <c r="A80" s="15" t="s">
        <v>158</v>
      </c>
      <c r="B80" s="341">
        <v>4</v>
      </c>
      <c r="D80">
        <f t="shared" si="12"/>
        <v>15</v>
      </c>
      <c r="E80" s="100">
        <f t="shared" si="14"/>
        <v>0</v>
      </c>
      <c r="F80" s="100">
        <f t="shared" si="15"/>
        <v>0</v>
      </c>
      <c r="G80" s="100">
        <f t="shared" si="16"/>
        <v>0</v>
      </c>
      <c r="H80" s="100">
        <f>SUM(COUNTIFS($X80:$EE80, {"#14","#15","#16"}))</f>
        <v>0</v>
      </c>
      <c r="J80">
        <f t="shared" si="13"/>
        <v>8.5</v>
      </c>
      <c r="L80" s="88">
        <v>3.4722222222222222E-5</v>
      </c>
      <c r="M80" s="350">
        <f>IF(L81&lt;&gt;"",M$76,0)</f>
        <v>1</v>
      </c>
      <c r="N80" s="18" t="s">
        <v>103</v>
      </c>
      <c r="O80" s="88">
        <v>3.0775462962962961E-4</v>
      </c>
      <c r="P80" s="350">
        <f>IF(O80&lt;&gt;"",P$76,0)</f>
        <v>6</v>
      </c>
      <c r="R80" s="56">
        <v>65.099999999999994</v>
      </c>
      <c r="S80" s="350">
        <f>IF(R80&lt;&gt;"",S$76,0)</f>
        <v>9</v>
      </c>
      <c r="V80" s="350">
        <f>IF(U80&lt;&gt;"",V$76,0)</f>
        <v>0</v>
      </c>
      <c r="AB80" s="350">
        <f>IF(AA80&lt;&gt;"",AB$76,0)</f>
        <v>0</v>
      </c>
      <c r="AC80" s="18" t="s">
        <v>105</v>
      </c>
      <c r="AD80" s="56">
        <v>68.8</v>
      </c>
      <c r="AE80" s="350">
        <f>IF(AD80&lt;&gt;"",AE$76,0)</f>
        <v>7</v>
      </c>
      <c r="AF80" s="18" t="s">
        <v>386</v>
      </c>
      <c r="AH80" s="186" t="s">
        <v>238</v>
      </c>
      <c r="AI80" s="186" t="s">
        <v>235</v>
      </c>
      <c r="AJ80" s="186" t="s">
        <v>236</v>
      </c>
      <c r="AK80" s="186" t="s">
        <v>237</v>
      </c>
      <c r="AL80" s="56">
        <v>4</v>
      </c>
      <c r="AM80" s="186" t="s">
        <v>494</v>
      </c>
      <c r="AN80" s="350">
        <f>IF(AM80&lt;&gt;"",AN$76,0)</f>
        <v>25</v>
      </c>
      <c r="AT80" s="350">
        <f>IF(AS80&lt;&gt;"",AT$76,0)</f>
        <v>0</v>
      </c>
      <c r="AZ80" s="350">
        <f>IF(AY80&lt;&gt;"",AZ$76,0)</f>
        <v>0</v>
      </c>
      <c r="BB80" s="88"/>
      <c r="BC80" s="88">
        <v>3.6226851851851849E-5</v>
      </c>
      <c r="BD80" s="88">
        <v>3.9351851851851858E-5</v>
      </c>
      <c r="BE80" s="88">
        <v>3.9351851851851858E-5</v>
      </c>
      <c r="BF80" s="350">
        <f>IF(BE80&lt;&gt;"",BF$76,0)</f>
        <v>10</v>
      </c>
      <c r="BI80" s="56" t="s">
        <v>416</v>
      </c>
      <c r="BJ80" s="56">
        <v>156.80000000000001</v>
      </c>
      <c r="BK80" s="56" t="s">
        <v>402</v>
      </c>
      <c r="BM80" s="56">
        <v>65.599999999999994</v>
      </c>
      <c r="BN80" s="350">
        <f>IF(BM80&lt;&gt;"",BN$76,0)</f>
        <v>8</v>
      </c>
      <c r="BO80" s="18" t="s">
        <v>135</v>
      </c>
      <c r="BP80" s="205" t="s">
        <v>367</v>
      </c>
      <c r="BQ80" s="62">
        <v>36.5</v>
      </c>
      <c r="BR80" s="350">
        <f>IF(BQ80&lt;&gt;"",BR$76,0)</f>
        <v>8</v>
      </c>
      <c r="BT80" s="88">
        <v>1.6481481481481482E-4</v>
      </c>
      <c r="BU80" s="350">
        <f>IF(BT80&lt;&gt;"",BU$76,0)</f>
        <v>6</v>
      </c>
      <c r="BV80" s="18" t="s">
        <v>387</v>
      </c>
      <c r="BW80" s="56">
        <v>9.5</v>
      </c>
      <c r="BX80" s="350">
        <f>IF(BW80&lt;&gt;"",BX$76,0)</f>
        <v>11</v>
      </c>
      <c r="CD80" s="350">
        <f>IF(CC80&lt;&gt;"",CD$76,0)</f>
        <v>0</v>
      </c>
      <c r="CI80" s="350">
        <f>IF(CH80&lt;&gt;"",CI$76,0)</f>
        <v>0</v>
      </c>
    </row>
    <row r="81" spans="1:87">
      <c r="A81" s="30" t="s">
        <v>26</v>
      </c>
      <c r="B81" s="342"/>
      <c r="C81" s="19" t="s">
        <v>130</v>
      </c>
      <c r="D81" s="226">
        <f>SUM(AB81,AE81,AT81,AZ81,BR81,CD81,CI81,AN81,BF81,BN81,BX81,BU81)</f>
        <v>83</v>
      </c>
      <c r="E81" s="100">
        <f>COUNTIF($X81:$EE81, "#1")</f>
        <v>0</v>
      </c>
      <c r="F81" s="100">
        <f>COUNTIF($X81:$EE81, "#2")</f>
        <v>0</v>
      </c>
      <c r="G81" s="100">
        <f>COUNTIF($X81:$EE81, "#3")</f>
        <v>3</v>
      </c>
      <c r="H81" s="100">
        <f>SUM(COUNTIFS($X81:$EE81, {"#14","#15","#16"}))</f>
        <v>2</v>
      </c>
      <c r="J81">
        <f t="shared" si="13"/>
        <v>0</v>
      </c>
      <c r="L81" s="88">
        <v>1.2395833333333334E-4</v>
      </c>
      <c r="M81" s="350"/>
      <c r="P81" s="350"/>
      <c r="S81" s="350"/>
      <c r="X81" s="18" t="s">
        <v>135</v>
      </c>
      <c r="Y81" s="56" t="s">
        <v>188</v>
      </c>
      <c r="Z81" s="55">
        <v>8.6678240740740737E-4</v>
      </c>
      <c r="AA81" s="55">
        <v>7.6319444444444438E-4</v>
      </c>
      <c r="AB81" s="350">
        <f>INDEX(event_lookup!$F$2:$Y$9,MATCH(2017,event_lookup!$A$2:$A$9,0),MATCH(RIGHT(ML_2017!X81,3),event_lookup!$F$1:$Y$1,0))</f>
        <v>8</v>
      </c>
      <c r="AC81" s="18" t="s">
        <v>34</v>
      </c>
      <c r="AD81" s="56">
        <v>71</v>
      </c>
      <c r="AE81" s="350">
        <f>INDEX(event_lookup!$F$2:$Y$9,MATCH(2017,event_lookup!$A$2:$A$9,0),MATCH(RIGHT(ML_2017!AC81,3),event_lookup!$F$1:$Y$1,0))</f>
        <v>15</v>
      </c>
      <c r="AF81" s="18" t="s">
        <v>104</v>
      </c>
      <c r="AG81" s="56" t="s">
        <v>301</v>
      </c>
      <c r="AH81" s="186" t="s">
        <v>471</v>
      </c>
      <c r="AI81" s="186" t="s">
        <v>310</v>
      </c>
      <c r="AJ81" s="186" t="s">
        <v>235</v>
      </c>
      <c r="AK81" s="186" t="s">
        <v>237</v>
      </c>
      <c r="AL81" s="56">
        <v>2</v>
      </c>
      <c r="AM81" s="186" t="s">
        <v>529</v>
      </c>
      <c r="AN81" s="350">
        <f>INDEX(event_lookup!$F$2:$Y$9,MATCH(2017,event_lookup!$A$2:$A$9,0),MATCH(RIGHT(ML_2017!AF81,3),event_lookup!$F$1:$Y$1,0))</f>
        <v>5</v>
      </c>
      <c r="AO81" s="18" t="s">
        <v>148</v>
      </c>
      <c r="AP81" s="56" t="s">
        <v>177</v>
      </c>
      <c r="AQ81" s="88">
        <v>8.4837962962962978E-5</v>
      </c>
      <c r="AS81" s="88">
        <v>8.4837962962962978E-5</v>
      </c>
      <c r="AT81" s="350">
        <f>INDEX(event_lookup!$F$2:$Y$9,MATCH(2017,event_lookup!$A$2:$A$9,0),MATCH(RIGHT(ML_2017!AO81,3),event_lookup!$F$1:$Y$1,0))</f>
        <v>3</v>
      </c>
      <c r="AU81" s="18" t="s">
        <v>154</v>
      </c>
      <c r="AV81" s="56" t="s">
        <v>181</v>
      </c>
      <c r="AW81" s="88">
        <v>1.3194444444444443E-4</v>
      </c>
      <c r="AY81" s="88">
        <v>1.3194444444444443E-4</v>
      </c>
      <c r="AZ81" s="350">
        <f>INDEX(event_lookup!$F$2:$Y$9,MATCH(2017,event_lookup!$A$2:$A$9,0),MATCH(RIGHT(ML_2017!AU81,3),event_lookup!$F$1:$Y$1,0))</f>
        <v>0</v>
      </c>
      <c r="BA81" s="18" t="s">
        <v>103</v>
      </c>
      <c r="BB81" s="56" t="s">
        <v>193</v>
      </c>
      <c r="BC81" s="88">
        <v>1.3750000000000001E-4</v>
      </c>
      <c r="BD81" s="88">
        <v>1.4236111111111112E-4</v>
      </c>
      <c r="BE81" s="88">
        <v>1.4236111111111112E-4</v>
      </c>
      <c r="BF81" s="350">
        <f>INDEX(event_lookup!$F$2:$Y$9,MATCH(2017,event_lookup!$A$2:$A$9,0),MATCH(RIGHT(ML_2017!BA81,3),event_lookup!$F$1:$Y$1,0))</f>
        <v>9</v>
      </c>
      <c r="BG81" s="18" t="s">
        <v>148</v>
      </c>
      <c r="BH81" s="56" t="s">
        <v>182</v>
      </c>
      <c r="BI81" s="56" t="s">
        <v>417</v>
      </c>
      <c r="BJ81" s="56">
        <v>126.1</v>
      </c>
      <c r="BM81" s="56">
        <f t="shared" ref="BM81:BM85" si="17">BJ81/2</f>
        <v>63.05</v>
      </c>
      <c r="BN81" s="350">
        <f>INDEX(event_lookup!$F$2:$Y$9,MATCH(2017,event_lookup!$A$2:$A$9,0),MATCH(RIGHT(ML_2017!BG81,3),event_lookup!$F$1:$Y$1,0))</f>
        <v>3</v>
      </c>
      <c r="BO81" s="18" t="s">
        <v>149</v>
      </c>
      <c r="BP81" s="205" t="s">
        <v>374</v>
      </c>
      <c r="BQ81" s="62">
        <v>35.5</v>
      </c>
      <c r="BR81" s="350">
        <f>INDEX(event_lookup!$F$2:$Y$9,MATCH(2017,event_lookup!$A$2:$A$9,0),MATCH(RIGHT(ML_2017!BO81,3),event_lookup!$F$1:$Y$1,0))</f>
        <v>1</v>
      </c>
      <c r="BS81" s="18" t="s">
        <v>148</v>
      </c>
      <c r="BT81" s="88">
        <v>5.1805555555555557E-4</v>
      </c>
      <c r="BU81" s="350">
        <f>INDEX(event_lookup!$F$2:$Y$9,MATCH(2017,event_lookup!$A$2:$A$9,0),MATCH(RIGHT(ML_2017!BS81,3),event_lookup!$F$1:$Y$1,0))</f>
        <v>3</v>
      </c>
      <c r="BV81" s="18" t="s">
        <v>34</v>
      </c>
      <c r="BW81" s="56">
        <v>36.5</v>
      </c>
      <c r="BX81" s="350">
        <f>INDEX(event_lookup!$F$2:$Y$9,MATCH(2017,event_lookup!$A$2:$A$9,0),MATCH(RIGHT(ML_2017!BV81,3),event_lookup!$F$1:$Y$1,0))</f>
        <v>15</v>
      </c>
      <c r="BY81" s="18" t="s">
        <v>107</v>
      </c>
      <c r="BZ81" s="56" t="s">
        <v>178</v>
      </c>
      <c r="CA81" s="88">
        <v>1.6180555555555558E-4</v>
      </c>
      <c r="CC81" s="88">
        <v>1.6180555555555558E-4</v>
      </c>
      <c r="CD81" s="350">
        <f>INDEX(event_lookup!$F$2:$Y$9,MATCH(2017,event_lookup!$A$2:$A$9,0),MATCH(RIGHT(ML_2017!BY81,3),event_lookup!$F$1:$Y$1,0))</f>
        <v>6</v>
      </c>
      <c r="CE81" s="18" t="s">
        <v>34</v>
      </c>
      <c r="CF81" s="62" t="s">
        <v>188</v>
      </c>
      <c r="CG81" s="57">
        <v>9.8078703703703696E-4</v>
      </c>
      <c r="CH81" s="55">
        <v>9.9953703703703706E-4</v>
      </c>
      <c r="CI81" s="350">
        <f>INDEX(event_lookup!$F$2:$Y$9,MATCH(2017,event_lookup!$A$2:$A$9,0),MATCH(RIGHT(ML_2017!CE81,3),event_lookup!$F$1:$Y$1,0))</f>
        <v>15</v>
      </c>
    </row>
    <row r="82" spans="1:87">
      <c r="A82" s="15" t="s">
        <v>362</v>
      </c>
      <c r="B82" s="341">
        <v>1</v>
      </c>
      <c r="D82">
        <f t="shared" si="12"/>
        <v>18</v>
      </c>
      <c r="E82" s="100">
        <f t="shared" si="14"/>
        <v>0</v>
      </c>
      <c r="F82" s="100">
        <f t="shared" si="15"/>
        <v>0</v>
      </c>
      <c r="G82" s="100">
        <f t="shared" si="16"/>
        <v>1</v>
      </c>
      <c r="H82" s="100">
        <f>SUM(COUNTIFS($X82:$EE82, {"#14","#15","#16"}))</f>
        <v>0</v>
      </c>
      <c r="J82">
        <f t="shared" si="13"/>
        <v>0</v>
      </c>
      <c r="L82" s="88">
        <v>2.164351851851852E-5</v>
      </c>
      <c r="M82" s="350"/>
      <c r="P82" s="350"/>
      <c r="S82" s="350"/>
      <c r="AB82" s="350">
        <f>IF(AA82&lt;&gt;"",AB$81,0)</f>
        <v>0</v>
      </c>
      <c r="AE82" s="350">
        <f>IF(AD82&lt;&gt;"",AE$81,0)</f>
        <v>0</v>
      </c>
      <c r="AH82" s="186" t="s">
        <v>471</v>
      </c>
      <c r="AI82" s="186" t="s">
        <v>310</v>
      </c>
      <c r="AJ82" s="186" t="s">
        <v>235</v>
      </c>
      <c r="AK82" s="186" t="s">
        <v>237</v>
      </c>
      <c r="AL82" s="56">
        <v>2</v>
      </c>
      <c r="AM82" s="186" t="s">
        <v>529</v>
      </c>
      <c r="AN82" s="350">
        <f>IF(AM82&lt;&gt;"",AN$81,0)</f>
        <v>5</v>
      </c>
      <c r="AO82" s="18" t="s">
        <v>148</v>
      </c>
      <c r="AP82" s="56" t="s">
        <v>177</v>
      </c>
      <c r="AQ82" s="88">
        <v>8.4837962962962978E-5</v>
      </c>
      <c r="AS82" s="88">
        <v>8.4837962962962978E-5</v>
      </c>
      <c r="AT82" s="350">
        <f>IF(AS82&lt;&gt;"",AT$81,0)</f>
        <v>3</v>
      </c>
      <c r="AZ82" s="350">
        <f>IF(AY82&lt;&gt;"",AZ$81,0)</f>
        <v>0</v>
      </c>
      <c r="BB82" s="88"/>
      <c r="BC82" s="88">
        <v>3.2407407407407408E-5</v>
      </c>
      <c r="BD82" s="88">
        <v>3.2407407407407408E-5</v>
      </c>
      <c r="BE82" s="88">
        <v>3.2407407407407408E-5</v>
      </c>
      <c r="BF82" s="350">
        <f>IF(BE82&lt;&gt;"",BF$81,0)</f>
        <v>9</v>
      </c>
      <c r="BI82" s="56" t="s">
        <v>417</v>
      </c>
      <c r="BJ82" s="56">
        <v>126.1</v>
      </c>
      <c r="BM82" s="56">
        <f t="shared" si="17"/>
        <v>63.05</v>
      </c>
      <c r="BN82" s="350">
        <f>IF(BM82&lt;&gt;"",BN$81,0)</f>
        <v>3</v>
      </c>
      <c r="BR82" s="350">
        <f>IF(BQ82&lt;&gt;"",BR$81,0)</f>
        <v>0</v>
      </c>
      <c r="BT82" s="88">
        <v>1.709490740740741E-4</v>
      </c>
      <c r="BU82" s="350">
        <f>IF(BT82&lt;&gt;"",BU$81,0)</f>
        <v>3</v>
      </c>
      <c r="BV82" s="18" t="s">
        <v>387</v>
      </c>
      <c r="BW82" s="56">
        <v>10</v>
      </c>
      <c r="BX82" s="350">
        <f>IF(BW82&lt;&gt;"",BX$81,0)</f>
        <v>15</v>
      </c>
      <c r="CD82" s="350">
        <f>IF(CC82&lt;&gt;"",CD$81,0)</f>
        <v>0</v>
      </c>
      <c r="CE82" s="18" t="s">
        <v>34</v>
      </c>
      <c r="CF82" s="62" t="s">
        <v>188</v>
      </c>
      <c r="CG82" s="57">
        <v>9.8078703703703696E-4</v>
      </c>
      <c r="CH82" s="55">
        <v>9.9953703703703706E-4</v>
      </c>
      <c r="CI82" s="350">
        <f>IF(CH82&lt;&gt;"",CI$81,0)</f>
        <v>15</v>
      </c>
    </row>
    <row r="83" spans="1:87">
      <c r="A83" s="15" t="s">
        <v>363</v>
      </c>
      <c r="B83" s="341">
        <v>2</v>
      </c>
      <c r="D83">
        <f t="shared" si="12"/>
        <v>9</v>
      </c>
      <c r="E83" s="100">
        <f t="shared" si="14"/>
        <v>0</v>
      </c>
      <c r="F83" s="100">
        <f t="shared" si="15"/>
        <v>0</v>
      </c>
      <c r="G83" s="100">
        <f t="shared" si="16"/>
        <v>0</v>
      </c>
      <c r="H83" s="100">
        <f>SUM(COUNTIFS($X83:$EE83, {"#14","#15","#16"}))</f>
        <v>1</v>
      </c>
      <c r="J83">
        <f t="shared" si="13"/>
        <v>0</v>
      </c>
      <c r="L83" s="88">
        <v>2.7546296296296296E-5</v>
      </c>
      <c r="M83" s="350"/>
      <c r="P83" s="350"/>
      <c r="S83" s="350"/>
      <c r="X83" s="18" t="s">
        <v>135</v>
      </c>
      <c r="Y83" s="56" t="s">
        <v>188</v>
      </c>
      <c r="Z83" s="55">
        <v>8.6678240740740737E-4</v>
      </c>
      <c r="AA83" s="55">
        <v>7.6319444444444438E-4</v>
      </c>
      <c r="AB83" s="350">
        <f>IF(AA83&lt;&gt;"",AB$81,0)</f>
        <v>8</v>
      </c>
      <c r="AE83" s="350">
        <f>IF(AD83&lt;&gt;"",AE$81,0)</f>
        <v>0</v>
      </c>
      <c r="AH83" s="186" t="s">
        <v>471</v>
      </c>
      <c r="AI83" s="186" t="s">
        <v>310</v>
      </c>
      <c r="AJ83" s="186" t="s">
        <v>235</v>
      </c>
      <c r="AK83" s="186" t="s">
        <v>237</v>
      </c>
      <c r="AL83" s="56">
        <v>2</v>
      </c>
      <c r="AM83" s="186" t="s">
        <v>529</v>
      </c>
      <c r="AN83" s="350">
        <f>IF(AM83&lt;&gt;"",AN$81,0)</f>
        <v>5</v>
      </c>
      <c r="AT83" s="350">
        <f>IF(AS83&lt;&gt;"",AT$81,0)</f>
        <v>0</v>
      </c>
      <c r="AZ83" s="350">
        <f>IF(AY83&lt;&gt;"",AZ$81,0)</f>
        <v>0</v>
      </c>
      <c r="BB83" s="88"/>
      <c r="BC83" s="88">
        <v>3.4953703703703702E-5</v>
      </c>
      <c r="BD83" s="88">
        <v>3.3101851851851848E-5</v>
      </c>
      <c r="BE83" s="88">
        <v>3.3101851851851848E-5</v>
      </c>
      <c r="BF83" s="350">
        <f>IF(BE83&lt;&gt;"",BF$81,0)</f>
        <v>9</v>
      </c>
      <c r="BI83" s="56" t="s">
        <v>417</v>
      </c>
      <c r="BJ83" s="56">
        <v>126.1</v>
      </c>
      <c r="BM83" s="56">
        <f t="shared" si="17"/>
        <v>63.05</v>
      </c>
      <c r="BN83" s="350">
        <f>IF(BM83&lt;&gt;"",BN$81,0)</f>
        <v>3</v>
      </c>
      <c r="BO83" s="18" t="s">
        <v>149</v>
      </c>
      <c r="BP83" s="205" t="s">
        <v>374</v>
      </c>
      <c r="BQ83" s="62">
        <v>35.5</v>
      </c>
      <c r="BR83" s="350">
        <f>IF(BQ83&lt;&gt;"",BR$81,0)</f>
        <v>1</v>
      </c>
      <c r="BT83" s="88">
        <v>1.8842592592592595E-4</v>
      </c>
      <c r="BU83" s="350">
        <f>IF(BT83&lt;&gt;"",BU$81,0)</f>
        <v>3</v>
      </c>
      <c r="BV83" s="18" t="s">
        <v>387</v>
      </c>
      <c r="BW83" s="56">
        <v>9.5</v>
      </c>
      <c r="BX83" s="350">
        <f>IF(BW83&lt;&gt;"",BX$81,0)</f>
        <v>15</v>
      </c>
      <c r="CD83" s="350">
        <f>IF(CC83&lt;&gt;"",CD$81,0)</f>
        <v>0</v>
      </c>
      <c r="CI83" s="350">
        <f>IF(CH83&lt;&gt;"",CI$81,0)</f>
        <v>0</v>
      </c>
    </row>
    <row r="84" spans="1:87">
      <c r="A84" s="15" t="s">
        <v>364</v>
      </c>
      <c r="B84" s="341">
        <v>3</v>
      </c>
      <c r="D84">
        <f t="shared" si="12"/>
        <v>0</v>
      </c>
      <c r="E84" s="100">
        <f t="shared" si="14"/>
        <v>0</v>
      </c>
      <c r="F84" s="100">
        <f t="shared" si="15"/>
        <v>0</v>
      </c>
      <c r="G84" s="100">
        <f t="shared" si="16"/>
        <v>0</v>
      </c>
      <c r="H84" s="100">
        <f>SUM(COUNTIFS($X84:$EE84, {"#14","#15","#16"}))</f>
        <v>1</v>
      </c>
      <c r="J84">
        <f t="shared" si="13"/>
        <v>0</v>
      </c>
      <c r="L84" s="88">
        <v>3.5069444444444442E-5</v>
      </c>
      <c r="M84" s="350"/>
      <c r="P84" s="350"/>
      <c r="S84" s="350"/>
      <c r="AB84" s="350">
        <f>IF(AA84&lt;&gt;"",AB$81,0)</f>
        <v>0</v>
      </c>
      <c r="AE84" s="350">
        <f>IF(AD84&lt;&gt;"",AE$81,0)</f>
        <v>0</v>
      </c>
      <c r="AH84" s="186" t="s">
        <v>471</v>
      </c>
      <c r="AI84" s="186" t="s">
        <v>310</v>
      </c>
      <c r="AJ84" s="186" t="s">
        <v>235</v>
      </c>
      <c r="AK84" s="186" t="s">
        <v>237</v>
      </c>
      <c r="AL84" s="56">
        <v>2</v>
      </c>
      <c r="AM84" s="186" t="s">
        <v>529</v>
      </c>
      <c r="AN84" s="350">
        <f>IF(AM84&lt;&gt;"",AN$81,0)</f>
        <v>5</v>
      </c>
      <c r="AT84" s="350">
        <f>IF(AS84&lt;&gt;"",AT$81,0)</f>
        <v>0</v>
      </c>
      <c r="AU84" s="18" t="s">
        <v>154</v>
      </c>
      <c r="AV84" s="56" t="s">
        <v>181</v>
      </c>
      <c r="AW84" s="88">
        <v>1.3194444444444443E-4</v>
      </c>
      <c r="AY84" s="88">
        <v>1.3194444444444443E-4</v>
      </c>
      <c r="AZ84" s="350">
        <f>IF(AY84&lt;&gt;"",AZ$81,0)</f>
        <v>0</v>
      </c>
      <c r="BB84" s="88"/>
      <c r="BC84" s="88">
        <v>3.3564814814814815E-5</v>
      </c>
      <c r="BD84" s="88">
        <v>3.8541666666666671E-5</v>
      </c>
      <c r="BE84" s="88">
        <v>3.8541666666666671E-5</v>
      </c>
      <c r="BF84" s="350">
        <f>IF(BE84&lt;&gt;"",BF$81,0)</f>
        <v>9</v>
      </c>
      <c r="BI84" s="56" t="s">
        <v>417</v>
      </c>
      <c r="BJ84" s="56">
        <v>126.1</v>
      </c>
      <c r="BM84" s="56">
        <f t="shared" si="17"/>
        <v>63.05</v>
      </c>
      <c r="BN84" s="350">
        <f>IF(BM84&lt;&gt;"",BN$81,0)</f>
        <v>3</v>
      </c>
      <c r="BR84" s="350">
        <f>IF(BQ84&lt;&gt;"",BR$81,0)</f>
        <v>0</v>
      </c>
      <c r="BT84" s="88">
        <v>1.7905092592592593E-4</v>
      </c>
      <c r="BU84" s="350">
        <f>IF(BT84&lt;&gt;"",BU$81,0)</f>
        <v>3</v>
      </c>
      <c r="BV84" s="18" t="s">
        <v>387</v>
      </c>
      <c r="BW84" s="56">
        <v>7.5</v>
      </c>
      <c r="BX84" s="350">
        <f>IF(BW84&lt;&gt;"",BX$81,0)</f>
        <v>15</v>
      </c>
      <c r="CD84" s="350">
        <f>IF(CC84&lt;&gt;"",CD$81,0)</f>
        <v>0</v>
      </c>
      <c r="CI84" s="350">
        <f>IF(CH84&lt;&gt;"",CI$81,0)</f>
        <v>0</v>
      </c>
    </row>
    <row r="85" spans="1:87">
      <c r="A85" s="301" t="s">
        <v>365</v>
      </c>
      <c r="B85" s="341">
        <v>4</v>
      </c>
      <c r="D85">
        <f t="shared" si="12"/>
        <v>21</v>
      </c>
      <c r="E85" s="100">
        <f t="shared" si="14"/>
        <v>0</v>
      </c>
      <c r="F85" s="100">
        <f t="shared" si="15"/>
        <v>0</v>
      </c>
      <c r="G85" s="100">
        <f t="shared" si="16"/>
        <v>1</v>
      </c>
      <c r="H85" s="100">
        <f>SUM(COUNTIFS($X85:$EE85, {"#14","#15","#16"}))</f>
        <v>0</v>
      </c>
      <c r="J85">
        <f t="shared" si="13"/>
        <v>0</v>
      </c>
      <c r="L85" s="88">
        <v>3.9699074074074091E-5</v>
      </c>
      <c r="M85" s="350"/>
      <c r="P85" s="350"/>
      <c r="S85" s="350"/>
      <c r="AB85" s="350">
        <f>IF(AA85&lt;&gt;"",AB$81,0)</f>
        <v>0</v>
      </c>
      <c r="AC85" s="18" t="s">
        <v>34</v>
      </c>
      <c r="AD85" s="56">
        <v>71</v>
      </c>
      <c r="AE85" s="350">
        <f>IF(AD85&lt;&gt;"",AE$81,0)</f>
        <v>15</v>
      </c>
      <c r="AH85" s="186" t="s">
        <v>471</v>
      </c>
      <c r="AI85" s="186" t="s">
        <v>310</v>
      </c>
      <c r="AJ85" s="186" t="s">
        <v>235</v>
      </c>
      <c r="AK85" s="186" t="s">
        <v>237</v>
      </c>
      <c r="AL85" s="56">
        <v>2</v>
      </c>
      <c r="AM85" s="186" t="s">
        <v>529</v>
      </c>
      <c r="AN85" s="350">
        <f>IF(AM85&lt;&gt;"",AN$81,0)</f>
        <v>5</v>
      </c>
      <c r="AT85" s="350">
        <f>IF(AS85&lt;&gt;"",AT$81,0)</f>
        <v>0</v>
      </c>
      <c r="AZ85" s="350">
        <f>IF(AY85&lt;&gt;"",AZ$81,0)</f>
        <v>0</v>
      </c>
      <c r="BB85" s="88"/>
      <c r="BC85" s="88">
        <v>3.6574074074074083E-5</v>
      </c>
      <c r="BD85" s="88">
        <v>3.8310185185185197E-5</v>
      </c>
      <c r="BE85" s="88">
        <v>3.8310185185185197E-5</v>
      </c>
      <c r="BF85" s="350">
        <f>IF(BE85&lt;&gt;"",BF$81,0)</f>
        <v>9</v>
      </c>
      <c r="BI85" s="56" t="s">
        <v>417</v>
      </c>
      <c r="BJ85" s="56">
        <v>126.1</v>
      </c>
      <c r="BM85" s="56">
        <f t="shared" si="17"/>
        <v>63.05</v>
      </c>
      <c r="BN85" s="350">
        <f>IF(BM85&lt;&gt;"",BN$81,0)</f>
        <v>3</v>
      </c>
      <c r="BR85" s="350">
        <f>IF(BQ85&lt;&gt;"",BR$81,0)</f>
        <v>0</v>
      </c>
      <c r="BT85" s="88">
        <v>1.6805555555555554E-4</v>
      </c>
      <c r="BU85" s="350">
        <f>IF(BT85&lt;&gt;"",BU$81,0)</f>
        <v>3</v>
      </c>
      <c r="BV85" s="18" t="s">
        <v>387</v>
      </c>
      <c r="BW85" s="56">
        <v>9.5</v>
      </c>
      <c r="BX85" s="350">
        <f>IF(BW85&lt;&gt;"",BX$81,0)</f>
        <v>15</v>
      </c>
      <c r="BY85" s="18" t="s">
        <v>107</v>
      </c>
      <c r="BZ85" s="56" t="s">
        <v>178</v>
      </c>
      <c r="CA85" s="88">
        <v>1.6180555555555558E-4</v>
      </c>
      <c r="CC85" s="88">
        <v>1.6180555555555558E-4</v>
      </c>
      <c r="CD85" s="350">
        <f>IF(CC85&lt;&gt;"",CD$81,0)</f>
        <v>6</v>
      </c>
      <c r="CI85" s="350">
        <f>IF(CH85&lt;&gt;"",CI$81,0)</f>
        <v>0</v>
      </c>
    </row>
    <row r="86" spans="1:87">
      <c r="A86" s="198" t="s">
        <v>13</v>
      </c>
      <c r="B86" s="343"/>
      <c r="J86">
        <f>SUM(M86,P86,S86,V86)</f>
        <v>13</v>
      </c>
      <c r="K86" s="18" t="s">
        <v>103</v>
      </c>
      <c r="L86" s="88">
        <v>1.2268518518518517E-4</v>
      </c>
      <c r="M86" s="350">
        <f>INDEX(event_lookup!$F$2:$Y$9,MATCH(2017.1,event_lookup!$A$2:$A$9,0),MATCH(RIGHT(ML_2017!K86,3),event_lookup!$F$1:$Y$1,0))</f>
        <v>6</v>
      </c>
      <c r="N86" s="18" t="s">
        <v>107</v>
      </c>
      <c r="O86" s="88">
        <v>3.1076388888888891E-4</v>
      </c>
      <c r="P86" s="350">
        <f>INDEX(event_lookup!$F$2:$Y$9,MATCH(2017.1,event_lookup!$A$2:$A$9,0),MATCH(RIGHT(ML_2017!N86,3),event_lookup!$F$1:$Y$1,0))</f>
        <v>3</v>
      </c>
      <c r="Q86" s="18" t="s">
        <v>120</v>
      </c>
      <c r="R86" s="56">
        <v>54</v>
      </c>
      <c r="S86" s="350">
        <f>INDEX(event_lookup!$F$2:$Y$9,MATCH(2017.1,event_lookup!$A$2:$A$9,0),MATCH(RIGHT(ML_2017!Q86,3),event_lookup!$F$1:$Y$1,0))</f>
        <v>0</v>
      </c>
      <c r="T86" s="18" t="s">
        <v>105</v>
      </c>
      <c r="U86" s="297">
        <v>5.6307870370370366E-4</v>
      </c>
      <c r="V86" s="350">
        <f>INDEX(event_lookup!$F$2:$Y$9,MATCH(2017.1,event_lookup!$A$2:$A$9,0),MATCH(RIGHT(ML_2017!T86,3),event_lookup!$F$1:$Y$1,0))</f>
        <v>4</v>
      </c>
      <c r="X86" s="181"/>
      <c r="AE86" s="350"/>
    </row>
    <row r="87" spans="1:87">
      <c r="A87" s="15" t="s">
        <v>27</v>
      </c>
      <c r="B87" s="341">
        <v>1</v>
      </c>
      <c r="J87">
        <f t="shared" si="13"/>
        <v>1.5</v>
      </c>
      <c r="L87" s="88">
        <v>2.1875E-5</v>
      </c>
      <c r="M87" s="350">
        <f>IF(L87&lt;&gt;"",M$86,0)</f>
        <v>6</v>
      </c>
      <c r="P87" s="350">
        <f>IF(O87&lt;&gt;"",P$86,0)</f>
        <v>0</v>
      </c>
      <c r="R87" s="56">
        <v>54</v>
      </c>
      <c r="S87" s="350">
        <f>IF(R87&lt;&gt;"",S$86,0)</f>
        <v>0</v>
      </c>
      <c r="V87" s="350">
        <f>IF(U87&lt;&gt;"",V$86,0)</f>
        <v>0</v>
      </c>
      <c r="X87" s="181"/>
      <c r="AE87" s="350"/>
    </row>
    <row r="88" spans="1:87">
      <c r="A88" s="15" t="s">
        <v>28</v>
      </c>
      <c r="B88" s="341">
        <v>2</v>
      </c>
      <c r="J88">
        <f t="shared" si="13"/>
        <v>4.5</v>
      </c>
      <c r="L88" s="88">
        <v>3.1250000000000001E-5</v>
      </c>
      <c r="M88" s="350">
        <f>IF(L88&lt;&gt;"",M$86,0)</f>
        <v>6</v>
      </c>
      <c r="N88" s="18" t="s">
        <v>107</v>
      </c>
      <c r="O88" s="88">
        <v>3.1076388888888891E-4</v>
      </c>
      <c r="P88" s="350">
        <f>IF(O88&lt;&gt;"",P$86,0)</f>
        <v>3</v>
      </c>
      <c r="R88" s="56">
        <v>54</v>
      </c>
      <c r="S88" s="350">
        <f>IF(R88&lt;&gt;"",S$86,0)</f>
        <v>0</v>
      </c>
      <c r="V88" s="350">
        <f>IF(U88&lt;&gt;"",V$86,0)</f>
        <v>0</v>
      </c>
      <c r="X88" s="181"/>
      <c r="AE88" s="350"/>
    </row>
    <row r="89" spans="1:87">
      <c r="A89" s="15" t="s">
        <v>29</v>
      </c>
      <c r="B89" s="341">
        <v>3</v>
      </c>
      <c r="J89">
        <f t="shared" si="13"/>
        <v>1.5</v>
      </c>
      <c r="L89" s="88">
        <v>3.7500000000000003E-5</v>
      </c>
      <c r="M89" s="350">
        <f>IF(L89&lt;&gt;"",M$86,0)</f>
        <v>6</v>
      </c>
      <c r="P89" s="350">
        <f>IF(O89&lt;&gt;"",P$86,0)</f>
        <v>0</v>
      </c>
      <c r="R89" s="56">
        <v>54</v>
      </c>
      <c r="S89" s="350">
        <f>IF(R89&lt;&gt;"",S$86,0)</f>
        <v>0</v>
      </c>
      <c r="V89" s="350">
        <f>IF(U89&lt;&gt;"",V$86,0)</f>
        <v>0</v>
      </c>
      <c r="X89" s="181"/>
      <c r="AE89" s="350"/>
    </row>
    <row r="90" spans="1:87">
      <c r="A90" s="15" t="s">
        <v>30</v>
      </c>
      <c r="B90" s="341">
        <v>4</v>
      </c>
      <c r="J90">
        <f t="shared" si="13"/>
        <v>5.5</v>
      </c>
      <c r="L90" s="88">
        <v>3.2060185185185181E-5</v>
      </c>
      <c r="M90" s="350">
        <f>IF(L90&lt;&gt;"",M$86,0)</f>
        <v>6</v>
      </c>
      <c r="P90" s="350">
        <f>IF(O90&lt;&gt;"",P$86,0)</f>
        <v>0</v>
      </c>
      <c r="R90" s="56">
        <v>54</v>
      </c>
      <c r="S90" s="350">
        <f>IF(R90&lt;&gt;"",S$86,0)</f>
        <v>0</v>
      </c>
      <c r="T90" s="18" t="s">
        <v>105</v>
      </c>
      <c r="U90" s="297">
        <v>5.6307870370370366E-4</v>
      </c>
      <c r="V90" s="350">
        <f>IF(U90&lt;&gt;"",V$86,0)</f>
        <v>4</v>
      </c>
      <c r="X90" s="181"/>
      <c r="AE90" s="350"/>
    </row>
    <row r="91" spans="1:87">
      <c r="A91" s="36" t="s">
        <v>111</v>
      </c>
      <c r="B91" s="335"/>
      <c r="J91">
        <f>SUM(M91,P91,S91,V91)</f>
        <v>13</v>
      </c>
      <c r="K91" s="18" t="s">
        <v>148</v>
      </c>
      <c r="L91" s="88">
        <v>1.3402777777777778E-4</v>
      </c>
      <c r="M91" s="350">
        <f>INDEX(event_lookup!$F$2:$Y$9,MATCH(2017.1,event_lookup!$A$2:$A$9,0),MATCH(RIGHT(ML_2017!K91,3),event_lookup!$F$1:$Y$1,0))</f>
        <v>0</v>
      </c>
      <c r="N91" s="18" t="s">
        <v>120</v>
      </c>
      <c r="O91" s="88">
        <v>3.2037037037037033E-4</v>
      </c>
      <c r="P91" s="350">
        <f>INDEX(event_lookup!$F$2:$Y$9,MATCH(2017.1,event_lookup!$A$2:$A$9,0),MATCH(RIGHT(ML_2017!N91,3),event_lookup!$F$1:$Y$1,0))</f>
        <v>0</v>
      </c>
      <c r="Q91" s="18" t="s">
        <v>33</v>
      </c>
      <c r="R91" s="56">
        <v>69.400000000000006</v>
      </c>
      <c r="S91" s="350">
        <f>INDEX(event_lookup!$F$2:$Y$9,MATCH(2017.1,event_lookup!$A$2:$A$9,0),MATCH(RIGHT(ML_2017!Q91,3),event_lookup!$F$1:$Y$1,0))</f>
        <v>12</v>
      </c>
      <c r="T91" s="18" t="s">
        <v>130</v>
      </c>
      <c r="U91" s="297">
        <v>5.1979166666666656E-4</v>
      </c>
      <c r="V91" s="350">
        <f>INDEX(event_lookup!$F$2:$Y$9,MATCH(2017.1,event_lookup!$A$2:$A$9,0),MATCH(RIGHT(ML_2017!T91,3),event_lookup!$F$1:$Y$1,0))</f>
        <v>1</v>
      </c>
      <c r="X91" s="181"/>
      <c r="AE91" s="350"/>
    </row>
    <row r="92" spans="1:87">
      <c r="A92" s="15" t="s">
        <v>126</v>
      </c>
      <c r="B92" s="341">
        <v>1</v>
      </c>
      <c r="J92">
        <f t="shared" si="13"/>
        <v>3</v>
      </c>
      <c r="L92" s="88">
        <v>2.2916666666666667E-5</v>
      </c>
      <c r="M92" s="350">
        <f>IF(L92&lt;&gt;"",M$91,0)</f>
        <v>0</v>
      </c>
      <c r="P92" s="350">
        <f>IF(O92&lt;&gt;"",P$91,0)</f>
        <v>0</v>
      </c>
      <c r="R92" s="56">
        <v>69.400000000000006</v>
      </c>
      <c r="S92" s="350">
        <f>IF(R92&lt;&gt;"",S$91,0)</f>
        <v>12</v>
      </c>
      <c r="V92" s="350">
        <f>IF(U92&lt;&gt;"",V$91,0)</f>
        <v>0</v>
      </c>
      <c r="X92" s="181"/>
      <c r="AE92" s="350"/>
    </row>
    <row r="93" spans="1:87">
      <c r="A93" s="15" t="s">
        <v>128</v>
      </c>
      <c r="B93" s="341">
        <v>2</v>
      </c>
      <c r="J93">
        <f t="shared" si="13"/>
        <v>3</v>
      </c>
      <c r="L93" s="88">
        <v>3.0439814814814814E-5</v>
      </c>
      <c r="M93" s="350">
        <f>IF(L93&lt;&gt;"",M$91,0)</f>
        <v>0</v>
      </c>
      <c r="P93" s="350">
        <f>IF(O93&lt;&gt;"",P$91,0)</f>
        <v>0</v>
      </c>
      <c r="R93" s="56">
        <v>69.400000000000006</v>
      </c>
      <c r="S93" s="350">
        <f>IF(R93&lt;&gt;"",S$91,0)</f>
        <v>12</v>
      </c>
      <c r="V93" s="350">
        <f>IF(U93&lt;&gt;"",V$91,0)</f>
        <v>0</v>
      </c>
      <c r="X93" s="181"/>
      <c r="AE93" s="350"/>
    </row>
    <row r="94" spans="1:87">
      <c r="A94" s="15" t="s">
        <v>127</v>
      </c>
      <c r="B94" s="341">
        <v>3</v>
      </c>
      <c r="J94">
        <f t="shared" si="13"/>
        <v>3</v>
      </c>
      <c r="L94" s="88">
        <v>4.6064814814814814E-5</v>
      </c>
      <c r="M94" s="350">
        <f>IF(L94&lt;&gt;"",M$91,0)</f>
        <v>0</v>
      </c>
      <c r="N94" s="18" t="s">
        <v>120</v>
      </c>
      <c r="O94" s="88">
        <v>3.2037037037037033E-4</v>
      </c>
      <c r="P94" s="350">
        <f>IF(O94&lt;&gt;"",P$91,0)</f>
        <v>0</v>
      </c>
      <c r="R94" s="56">
        <v>69.400000000000006</v>
      </c>
      <c r="S94" s="350">
        <f>IF(R94&lt;&gt;"",S$91,0)</f>
        <v>12</v>
      </c>
      <c r="V94" s="350">
        <f>IF(U94&lt;&gt;"",V$91,0)</f>
        <v>0</v>
      </c>
      <c r="X94" s="181"/>
      <c r="AE94" s="350"/>
    </row>
    <row r="95" spans="1:87">
      <c r="A95" s="15" t="s">
        <v>129</v>
      </c>
      <c r="B95" s="341">
        <v>4</v>
      </c>
      <c r="J95">
        <f t="shared" si="13"/>
        <v>4</v>
      </c>
      <c r="L95" s="88">
        <v>3.4606481481481482E-5</v>
      </c>
      <c r="M95" s="350">
        <f>IF(L95&lt;&gt;"",M$91,0)</f>
        <v>0</v>
      </c>
      <c r="P95" s="350">
        <f>IF(O95&lt;&gt;"",P$91,0)</f>
        <v>0</v>
      </c>
      <c r="R95" s="56">
        <v>69.400000000000006</v>
      </c>
      <c r="S95" s="350">
        <f>IF(R95&lt;&gt;"",S$91,0)</f>
        <v>12</v>
      </c>
      <c r="T95" s="18" t="s">
        <v>130</v>
      </c>
      <c r="U95" s="297">
        <v>5.1979166666666656E-4</v>
      </c>
      <c r="V95" s="350">
        <f>IF(U95&lt;&gt;"",V$91,0)</f>
        <v>1</v>
      </c>
      <c r="X95" s="181"/>
      <c r="AE95" s="350"/>
    </row>
    <row r="96" spans="1:87">
      <c r="A96" s="40" t="s">
        <v>115</v>
      </c>
      <c r="J96">
        <f>SUM(M96,P96,S96,V96)</f>
        <v>4</v>
      </c>
      <c r="K96" s="18" t="s">
        <v>105</v>
      </c>
      <c r="L96" s="88">
        <v>1.2534722222222222E-4</v>
      </c>
      <c r="M96" s="350">
        <f>INDEX(event_lookup!$F$2:$Y$9,MATCH(2017.1,event_lookup!$A$2:$A$9,0),MATCH(RIGHT(ML_2017!K96,3),event_lookup!$F$1:$Y$1,0))</f>
        <v>4</v>
      </c>
      <c r="N96" s="18" t="s">
        <v>154</v>
      </c>
      <c r="O96" s="88" t="s">
        <v>164</v>
      </c>
      <c r="P96" s="350">
        <f>INDEX(event_lookup!$F$2:$Y$9,MATCH(2017.1,event_lookup!$A$2:$A$9,0),MATCH(RIGHT(ML_2017!N96,3),event_lookup!$F$1:$Y$1,0))</f>
        <v>0</v>
      </c>
      <c r="Q96" s="18" t="s">
        <v>148</v>
      </c>
      <c r="R96" s="56">
        <v>54.3</v>
      </c>
      <c r="S96" s="350">
        <f>INDEX(event_lookup!$F$2:$Y$9,MATCH(2017.1,event_lookup!$A$2:$A$9,0),MATCH(RIGHT(ML_2017!Q96,3),event_lookup!$F$1:$Y$1,0))</f>
        <v>0</v>
      </c>
      <c r="T96" s="18" t="s">
        <v>120</v>
      </c>
      <c r="U96" s="297">
        <v>4.3229166666666671E-4</v>
      </c>
      <c r="V96" s="350">
        <f>INDEX(event_lookup!$F$2:$Y$9,MATCH(2017.1,event_lookup!$A$2:$A$9,0),MATCH(RIGHT(ML_2017!T96,3),event_lookup!$F$1:$Y$1,0))</f>
        <v>0</v>
      </c>
      <c r="X96" s="181"/>
      <c r="AE96" s="350"/>
    </row>
    <row r="97" spans="1:31">
      <c r="A97" s="15" t="s">
        <v>145</v>
      </c>
      <c r="B97" s="341">
        <v>1</v>
      </c>
      <c r="J97">
        <f t="shared" si="13"/>
        <v>1</v>
      </c>
      <c r="L97" s="88">
        <v>2.210648148148148E-5</v>
      </c>
      <c r="M97" s="350">
        <f>IF(L97&lt;&gt;"",M$96,0)</f>
        <v>4</v>
      </c>
      <c r="P97" s="350">
        <f>IF(O97&lt;&gt;"",P$96,0)</f>
        <v>0</v>
      </c>
      <c r="R97" s="56">
        <v>54.3</v>
      </c>
      <c r="S97" s="350">
        <f>IF(R97&lt;&gt;"",S$96,0)</f>
        <v>0</v>
      </c>
      <c r="V97" s="350">
        <f>IF(U97&lt;&gt;"",V$96,0)</f>
        <v>0</v>
      </c>
      <c r="X97" s="181"/>
      <c r="AE97" s="350"/>
    </row>
    <row r="98" spans="1:31">
      <c r="A98" s="15" t="s">
        <v>146</v>
      </c>
      <c r="B98" s="341">
        <v>2</v>
      </c>
      <c r="J98">
        <f t="shared" si="13"/>
        <v>1</v>
      </c>
      <c r="L98" s="88">
        <v>3.2291666666666668E-5</v>
      </c>
      <c r="M98" s="350">
        <f>IF(L98&lt;&gt;"",M$96,0)</f>
        <v>4</v>
      </c>
      <c r="N98" s="18" t="s">
        <v>154</v>
      </c>
      <c r="O98" s="88" t="s">
        <v>164</v>
      </c>
      <c r="P98" s="350">
        <f>IF(O98&lt;&gt;"",P$96,0)</f>
        <v>0</v>
      </c>
      <c r="R98" s="56">
        <v>54.3</v>
      </c>
      <c r="S98" s="350">
        <f>IF(R98&lt;&gt;"",S$96,0)</f>
        <v>0</v>
      </c>
      <c r="V98" s="350">
        <f>IF(U98&lt;&gt;"",V$96,0)</f>
        <v>0</v>
      </c>
      <c r="X98" s="181"/>
      <c r="AE98" s="350"/>
    </row>
    <row r="99" spans="1:31">
      <c r="A99" s="15" t="s">
        <v>147</v>
      </c>
      <c r="B99" s="341">
        <v>3</v>
      </c>
      <c r="J99">
        <f t="shared" si="13"/>
        <v>1</v>
      </c>
      <c r="L99" s="88">
        <v>3.6226851851851849E-5</v>
      </c>
      <c r="M99" s="350">
        <f>IF(L99&lt;&gt;"",M$96,0)</f>
        <v>4</v>
      </c>
      <c r="P99" s="350">
        <f>IF(O99&lt;&gt;"",P$96,0)</f>
        <v>0</v>
      </c>
      <c r="R99" s="56">
        <v>54.3</v>
      </c>
      <c r="S99" s="350">
        <f>IF(R99&lt;&gt;"",S$96,0)</f>
        <v>0</v>
      </c>
      <c r="V99" s="350">
        <f>IF(U99&lt;&gt;"",V$96,0)</f>
        <v>0</v>
      </c>
      <c r="X99" s="181"/>
      <c r="AE99" s="350"/>
    </row>
    <row r="100" spans="1:31">
      <c r="A100" s="15" t="s">
        <v>575</v>
      </c>
      <c r="B100" s="341">
        <v>4</v>
      </c>
      <c r="J100">
        <f t="shared" si="13"/>
        <v>1</v>
      </c>
      <c r="L100" s="88">
        <v>3.4722222222222222E-5</v>
      </c>
      <c r="M100" s="350">
        <f>IF(L100&lt;&gt;"",M$96,0)</f>
        <v>4</v>
      </c>
      <c r="P100" s="350">
        <f>IF(O100&lt;&gt;"",P$96,0)</f>
        <v>0</v>
      </c>
      <c r="R100" s="56">
        <v>54.3</v>
      </c>
      <c r="S100" s="350">
        <f>IF(R100&lt;&gt;"",S$96,0)</f>
        <v>0</v>
      </c>
      <c r="T100" s="18" t="s">
        <v>120</v>
      </c>
      <c r="U100" s="297">
        <v>4.3229166666666671E-4</v>
      </c>
      <c r="V100" s="350">
        <f>IF(U100&lt;&gt;"",V$96,0)</f>
        <v>0</v>
      </c>
      <c r="X100" s="181"/>
      <c r="AE100" s="350"/>
    </row>
    <row r="101" spans="1:31">
      <c r="A101" s="347" t="s">
        <v>116</v>
      </c>
      <c r="B101" s="335"/>
      <c r="J101">
        <f>SUM(M101,P101,S101,V101)</f>
        <v>13</v>
      </c>
      <c r="K101" s="18" t="s">
        <v>135</v>
      </c>
      <c r="L101" s="88">
        <v>1.2395833333333334E-4</v>
      </c>
      <c r="M101" s="350">
        <f>INDEX(event_lookup!$F$2:$Y$9,MATCH(2017.1,event_lookup!$A$2:$A$9,0),MATCH(RIGHT(ML_2017!K101,3),event_lookup!$F$1:$Y$1,0))</f>
        <v>5</v>
      </c>
      <c r="N101" s="18" t="s">
        <v>101</v>
      </c>
      <c r="O101" s="88">
        <v>3.0312500000000001E-4</v>
      </c>
      <c r="P101" s="350">
        <f>INDEX(event_lookup!$F$2:$Y$9,MATCH(2017.1,event_lookup!$A$2:$A$9,0),MATCH(RIGHT(ML_2017!N101,3),event_lookup!$F$1:$Y$1,0))</f>
        <v>8</v>
      </c>
      <c r="Q101" s="18" t="s">
        <v>154</v>
      </c>
      <c r="R101" s="56">
        <v>52</v>
      </c>
      <c r="S101" s="350">
        <f>INDEX(event_lookup!$F$2:$Y$9,MATCH(2017.1,event_lookup!$A$2:$A$9,0),MATCH(RIGHT(ML_2017!Q101,3),event_lookup!$F$1:$Y$1,0))</f>
        <v>0</v>
      </c>
      <c r="T101" s="18" t="s">
        <v>149</v>
      </c>
      <c r="U101" s="297">
        <v>3.9409722222222228E-4</v>
      </c>
      <c r="V101" s="350">
        <f>INDEX(event_lookup!$F$2:$Y$9,MATCH(2017.1,event_lookup!$A$2:$A$9,0),MATCH(RIGHT(ML_2017!T101,3),event_lookup!$F$1:$Y$1,0))</f>
        <v>0</v>
      </c>
      <c r="X101" s="181"/>
      <c r="AE101" s="350"/>
    </row>
    <row r="102" spans="1:31">
      <c r="A102" s="15" t="s">
        <v>150</v>
      </c>
      <c r="B102" s="341">
        <v>1</v>
      </c>
      <c r="J102">
        <f t="shared" si="13"/>
        <v>1.25</v>
      </c>
      <c r="L102" s="88">
        <v>2.164351851851852E-5</v>
      </c>
      <c r="M102" s="350">
        <f>IF(L102&lt;&gt;"",M$101,0)</f>
        <v>5</v>
      </c>
      <c r="P102" s="350">
        <f>IF(O102&lt;&gt;"",P$101,0)</f>
        <v>0</v>
      </c>
      <c r="R102" s="56">
        <v>52</v>
      </c>
      <c r="S102" s="350">
        <f>IF(R102&lt;&gt;"",S$101,0)</f>
        <v>0</v>
      </c>
      <c r="V102" s="350">
        <f>IF(U102&lt;&gt;"",V$101,0)</f>
        <v>0</v>
      </c>
      <c r="X102" s="181"/>
      <c r="AE102" s="350"/>
    </row>
    <row r="103" spans="1:31">
      <c r="A103" s="15" t="s">
        <v>151</v>
      </c>
      <c r="B103" s="341">
        <v>2</v>
      </c>
      <c r="J103">
        <f t="shared" si="13"/>
        <v>1.25</v>
      </c>
      <c r="L103" s="88">
        <v>2.7546296296296296E-5</v>
      </c>
      <c r="M103" s="350">
        <f>IF(L103&lt;&gt;"",M$101,0)</f>
        <v>5</v>
      </c>
      <c r="P103" s="350">
        <f>IF(O103&lt;&gt;"",P$101,0)</f>
        <v>0</v>
      </c>
      <c r="R103" s="56">
        <v>52</v>
      </c>
      <c r="S103" s="350">
        <f>IF(R103&lt;&gt;"",S$101,0)</f>
        <v>0</v>
      </c>
      <c r="T103" s="18" t="s">
        <v>149</v>
      </c>
      <c r="U103" s="297">
        <v>3.9409722222222228E-4</v>
      </c>
      <c r="V103" s="350">
        <f>IF(U103&lt;&gt;"",V$101,0)</f>
        <v>0</v>
      </c>
      <c r="X103" s="181"/>
      <c r="AE103" s="350"/>
    </row>
    <row r="104" spans="1:31">
      <c r="A104" s="15" t="s">
        <v>152</v>
      </c>
      <c r="B104" s="341">
        <v>3</v>
      </c>
      <c r="J104">
        <f t="shared" si="13"/>
        <v>1.25</v>
      </c>
      <c r="L104" s="88">
        <v>3.5069444444444442E-5</v>
      </c>
      <c r="M104" s="350">
        <f>IF(L104&lt;&gt;"",M$101,0)</f>
        <v>5</v>
      </c>
      <c r="P104" s="350">
        <f>IF(O104&lt;&gt;"",P$101,0)</f>
        <v>0</v>
      </c>
      <c r="R104" s="56">
        <v>52</v>
      </c>
      <c r="S104" s="350">
        <f>IF(R104&lt;&gt;"",S$101,0)</f>
        <v>0</v>
      </c>
      <c r="V104" s="350">
        <f>IF(U104&lt;&gt;"",V$101,0)</f>
        <v>0</v>
      </c>
      <c r="X104" s="181"/>
      <c r="AE104" s="350"/>
    </row>
    <row r="105" spans="1:31">
      <c r="A105" s="15" t="s">
        <v>153</v>
      </c>
      <c r="B105" s="341">
        <v>4</v>
      </c>
      <c r="J105">
        <f t="shared" si="13"/>
        <v>9.25</v>
      </c>
      <c r="L105" s="88">
        <v>3.9699074074074091E-5</v>
      </c>
      <c r="M105" s="350">
        <f>IF(L105&lt;&gt;"",M$101,0)</f>
        <v>5</v>
      </c>
      <c r="N105" s="18" t="s">
        <v>101</v>
      </c>
      <c r="O105" s="88">
        <v>3.0312500000000001E-4</v>
      </c>
      <c r="P105" s="350">
        <f>IF(O105&lt;&gt;"",P$101,0)</f>
        <v>8</v>
      </c>
      <c r="R105" s="56">
        <v>52</v>
      </c>
      <c r="S105" s="350">
        <f>IF(R105&lt;&gt;"",S$101,0)</f>
        <v>0</v>
      </c>
      <c r="V105" s="350">
        <f>IF(U105&lt;&gt;"",V$101,0)</f>
        <v>0</v>
      </c>
      <c r="X105" s="181"/>
      <c r="AE105" s="350"/>
    </row>
    <row r="106" spans="1:31">
      <c r="B106" s="35"/>
      <c r="M106" s="350"/>
    </row>
    <row r="107" spans="1:31">
      <c r="B107" s="341"/>
      <c r="M107" s="350"/>
    </row>
    <row r="108" spans="1:31">
      <c r="B108" s="341"/>
      <c r="M108" s="350"/>
    </row>
    <row r="109" spans="1:31">
      <c r="B109" s="341"/>
      <c r="M109" s="350"/>
    </row>
    <row r="110" spans="1:31">
      <c r="B110" s="341"/>
      <c r="M110" s="350"/>
    </row>
    <row r="111" spans="1:31">
      <c r="B111" s="338"/>
      <c r="M111" s="350"/>
    </row>
    <row r="112" spans="1:31">
      <c r="B112" s="341"/>
      <c r="M112" s="350"/>
    </row>
    <row r="113" spans="2:13">
      <c r="B113" s="341"/>
      <c r="M113" s="350"/>
    </row>
    <row r="114" spans="2:13">
      <c r="B114" s="341"/>
      <c r="M114" s="350"/>
    </row>
    <row r="115" spans="2:13">
      <c r="B115" s="341"/>
      <c r="M115" s="350"/>
    </row>
    <row r="116" spans="2:13">
      <c r="B116" s="338"/>
      <c r="M116" s="350"/>
    </row>
    <row r="117" spans="2:13">
      <c r="B117" s="341"/>
      <c r="M117" s="350"/>
    </row>
    <row r="118" spans="2:13">
      <c r="B118" s="341"/>
      <c r="M118" s="350"/>
    </row>
    <row r="119" spans="2:13">
      <c r="B119" s="341"/>
      <c r="M119" s="350"/>
    </row>
    <row r="120" spans="2:13">
      <c r="B120" s="341"/>
      <c r="M120" s="350"/>
    </row>
    <row r="121" spans="2:13">
      <c r="B121" s="345"/>
      <c r="M121" s="350"/>
    </row>
    <row r="122" spans="2:13">
      <c r="B122" s="341"/>
      <c r="M122" s="350"/>
    </row>
    <row r="123" spans="2:13">
      <c r="B123" s="341"/>
      <c r="M123" s="350"/>
    </row>
    <row r="124" spans="2:13">
      <c r="B124" s="341"/>
      <c r="M124" s="350"/>
    </row>
    <row r="125" spans="2:13">
      <c r="B125" s="341"/>
      <c r="M125" s="350"/>
    </row>
    <row r="126" spans="2:13">
      <c r="B126" s="346"/>
      <c r="M126" s="350"/>
    </row>
    <row r="127" spans="2:13">
      <c r="B127" s="341"/>
    </row>
    <row r="128" spans="2:13">
      <c r="B128" s="341"/>
    </row>
    <row r="129" spans="2:2">
      <c r="B129" s="341"/>
    </row>
    <row r="130" spans="2:2">
      <c r="B130" s="341"/>
    </row>
    <row r="131" spans="2:2">
      <c r="B131" s="327"/>
    </row>
    <row r="132" spans="2:2">
      <c r="B132" s="341"/>
    </row>
    <row r="133" spans="2:2">
      <c r="B133" s="341"/>
    </row>
    <row r="134" spans="2:2">
      <c r="B134" s="341"/>
    </row>
    <row r="135" spans="2:2">
      <c r="B135" s="341"/>
    </row>
    <row r="137" spans="2:2">
      <c r="B137" s="338"/>
    </row>
    <row r="138" spans="2:2">
      <c r="B138" s="341"/>
    </row>
    <row r="139" spans="2:2">
      <c r="B139" s="341"/>
    </row>
    <row r="140" spans="2:2">
      <c r="B140" s="341"/>
    </row>
    <row r="141" spans="2:2">
      <c r="B141" s="341"/>
    </row>
    <row r="142" spans="2:2">
      <c r="B142" s="334"/>
    </row>
    <row r="143" spans="2:2">
      <c r="B143" s="341"/>
    </row>
    <row r="144" spans="2:2">
      <c r="B144" s="341"/>
    </row>
    <row r="145" spans="2:2">
      <c r="B145" s="341"/>
    </row>
    <row r="146" spans="2:2">
      <c r="B146" s="341"/>
    </row>
  </sheetData>
  <conditionalFormatting sqref="C1:D1048576 K5:CE44 M45:CE85 L46:L85 K45:K85 K86:CE105">
    <cfRule type="endsWith" dxfId="65" priority="747" operator="endsWith" text="#3">
      <formula>RIGHT(C1,LEN("#3"))="#3"</formula>
    </cfRule>
    <cfRule type="endsWith" dxfId="64" priority="748" operator="endsWith" text="#1">
      <formula>RIGHT(C1,LEN("#1"))="#1"</formula>
    </cfRule>
    <cfRule type="endsWith" dxfId="63" priority="749" operator="endsWith" text="#2">
      <formula>RIGHT(C1,LEN("#2"))="#2"</formula>
    </cfRule>
  </conditionalFormatting>
  <conditionalFormatting sqref="AH2:AM2">
    <cfRule type="endsWith" dxfId="62" priority="1" operator="endsWith" text="#3">
      <formula>RIGHT(AH2,LEN("#3"))="#3"</formula>
    </cfRule>
    <cfRule type="endsWith" dxfId="61" priority="2" operator="endsWith" text="#1">
      <formula>RIGHT(AH2,LEN("#1"))="#1"</formula>
    </cfRule>
    <cfRule type="endsWith" dxfId="60" priority="3" operator="endsWith" text="#2">
      <formula>RIGHT(AH2,LEN("#2"))="#2"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863F-1DA5-2C45-AF82-C8B82545CE44}">
  <sheetPr codeName="Sheet8"/>
  <dimension ref="A1:CO146"/>
  <sheetViews>
    <sheetView zoomScaleNormal="100" workbookViewId="0">
      <pane xSplit="1" ySplit="4" topLeftCell="W95" activePane="bottomRight" state="frozen"/>
      <selection pane="topRight"/>
      <selection pane="bottomLeft"/>
      <selection pane="bottomRight" activeCell="A42" sqref="A42"/>
    </sheetView>
  </sheetViews>
  <sheetFormatPr baseColWidth="10" defaultRowHeight="16"/>
  <cols>
    <col min="1" max="1" width="20" customWidth="1"/>
    <col min="2" max="2" width="7.5" hidden="1" customWidth="1"/>
    <col min="3" max="3" width="10.83203125" style="19"/>
    <col min="9" max="9" width="10.83203125" style="11"/>
    <col min="10" max="10" width="10.83203125" style="5"/>
    <col min="11" max="11" width="10.83203125" style="18"/>
    <col min="12" max="12" width="10.83203125" style="321"/>
    <col min="14" max="14" width="10.83203125" style="18"/>
    <col min="15" max="15" width="10.83203125" style="88"/>
    <col min="16" max="16" width="10.83203125" style="56"/>
    <col min="17" max="17" width="10.83203125" style="18"/>
    <col min="18" max="18" width="10.83203125" style="88"/>
    <col min="19" max="19" width="10.83203125" style="56"/>
    <col min="20" max="20" width="10.83203125" style="18"/>
    <col min="21" max="21" width="10.83203125" style="88"/>
    <col min="22" max="22" width="10.83203125" style="56"/>
    <col min="23" max="23" width="10.83203125" style="11"/>
    <col min="24" max="25" width="10.83203125" style="56"/>
    <col min="26" max="28" width="10.83203125" style="88"/>
    <col min="29" max="29" width="10.83203125" style="351"/>
    <col min="30" max="30" width="10.83203125" style="18"/>
    <col min="31" max="31" width="10.83203125" style="59"/>
    <col min="32" max="32" width="10.83203125" style="351"/>
    <col min="33" max="33" width="10.83203125" style="18"/>
    <col min="34" max="36" width="10.83203125" style="88"/>
    <col min="37" max="37" width="10.83203125" style="351"/>
    <col min="38" max="38" width="10.83203125" style="18"/>
    <col min="39" max="39" width="10.83203125" style="88"/>
    <col min="40" max="40" width="10.83203125" style="351"/>
    <col min="41" max="41" width="10.83203125" style="18"/>
    <col min="42" max="42" width="10.83203125" style="56"/>
    <col min="43" max="46" width="10.83203125" style="88"/>
    <col min="47" max="47" width="10.83203125" style="351"/>
    <col min="48" max="48" width="10.83203125" style="18"/>
    <col min="49" max="49" width="10.83203125" style="56"/>
    <col min="50" max="53" width="10.83203125" style="88"/>
    <col min="54" max="54" width="10.83203125" style="351"/>
    <col min="55" max="55" width="10.83203125" style="18"/>
    <col min="56" max="56" width="10.83203125" style="308"/>
    <col min="57" max="57" width="10.83203125" style="190"/>
    <col min="58" max="58" width="10.83203125" style="308"/>
    <col min="59" max="59" width="10.83203125" style="190"/>
    <col min="60" max="60" width="10.83203125" style="56"/>
    <col min="61" max="61" width="10.83203125" style="351"/>
    <col min="62" max="62" width="10.83203125" style="18"/>
    <col min="63" max="63" width="10.83203125" style="56"/>
    <col min="64" max="65" width="10.83203125" style="88"/>
    <col min="66" max="66" width="10.83203125" style="351"/>
    <col min="67" max="67" width="10.83203125" style="18"/>
    <col min="68" max="68" width="10.83203125" style="56"/>
    <col min="69" max="72" width="10.83203125" style="186"/>
    <col min="73" max="73" width="10.83203125" style="351"/>
    <col min="74" max="74" width="10.83203125" style="18"/>
    <col min="75" max="75" width="10.83203125" style="88"/>
    <col min="76" max="76" width="10.83203125" style="56"/>
    <col min="77" max="77" width="10.83203125" style="88"/>
    <col min="78" max="78" width="10.83203125" style="351"/>
    <col min="79" max="79" width="10.83203125" style="18"/>
    <col min="80" max="85" width="10.83203125" style="56"/>
    <col min="86" max="86" width="20" style="186" customWidth="1"/>
    <col min="87" max="87" width="10.83203125" style="351"/>
    <col min="88" max="88" width="10.83203125" style="18"/>
    <col min="89" max="89" width="10.83203125" style="56"/>
    <col min="90" max="92" width="10.83203125" style="88"/>
    <col min="93" max="93" width="10.83203125" style="351"/>
  </cols>
  <sheetData>
    <row r="1" spans="1:93" ht="150" customHeight="1">
      <c r="A1" s="3"/>
      <c r="B1" s="3" t="s">
        <v>784</v>
      </c>
      <c r="C1" s="7" t="s">
        <v>5</v>
      </c>
      <c r="D1" s="2" t="s">
        <v>6</v>
      </c>
      <c r="E1" s="93" t="s">
        <v>7</v>
      </c>
      <c r="F1" s="94" t="s">
        <v>8</v>
      </c>
      <c r="G1" s="95" t="s">
        <v>9</v>
      </c>
      <c r="H1" s="96" t="s">
        <v>10</v>
      </c>
      <c r="J1" s="4" t="s">
        <v>31</v>
      </c>
      <c r="K1" s="4" t="s">
        <v>594</v>
      </c>
      <c r="L1" s="1" t="s">
        <v>226</v>
      </c>
      <c r="M1" s="1" t="s">
        <v>1</v>
      </c>
      <c r="N1" s="4" t="s">
        <v>614</v>
      </c>
      <c r="O1" s="60" t="s">
        <v>617</v>
      </c>
      <c r="P1" s="1" t="s">
        <v>1</v>
      </c>
      <c r="Q1" s="4" t="s">
        <v>596</v>
      </c>
      <c r="R1" s="60" t="s">
        <v>597</v>
      </c>
      <c r="S1" s="1" t="s">
        <v>1</v>
      </c>
      <c r="T1" s="4" t="s">
        <v>598</v>
      </c>
      <c r="U1" s="1" t="s">
        <v>599</v>
      </c>
      <c r="V1" s="1" t="s">
        <v>1</v>
      </c>
      <c r="X1" s="4" t="s">
        <v>596</v>
      </c>
      <c r="Y1" s="77" t="s">
        <v>175</v>
      </c>
      <c r="Z1" s="32" t="s">
        <v>159</v>
      </c>
      <c r="AA1" s="32" t="s">
        <v>160</v>
      </c>
      <c r="AB1" s="1" t="s">
        <v>597</v>
      </c>
      <c r="AC1" s="352" t="s">
        <v>1</v>
      </c>
      <c r="AD1" s="4" t="s">
        <v>604</v>
      </c>
      <c r="AE1" s="1" t="s">
        <v>605</v>
      </c>
      <c r="AF1" s="352" t="s">
        <v>1</v>
      </c>
      <c r="AG1" s="4" t="s">
        <v>598</v>
      </c>
      <c r="AH1" s="1" t="s">
        <v>328</v>
      </c>
      <c r="AI1" s="1" t="s">
        <v>330</v>
      </c>
      <c r="AJ1" s="32" t="s">
        <v>599</v>
      </c>
      <c r="AK1" s="352" t="s">
        <v>1</v>
      </c>
      <c r="AL1" s="4" t="s">
        <v>607</v>
      </c>
      <c r="AM1" s="1" t="s">
        <v>608</v>
      </c>
      <c r="AN1" s="352" t="s">
        <v>1</v>
      </c>
      <c r="AO1" s="4" t="s">
        <v>609</v>
      </c>
      <c r="AP1" s="77" t="s">
        <v>175</v>
      </c>
      <c r="AQ1" s="32" t="s">
        <v>610</v>
      </c>
      <c r="AR1" s="32" t="s">
        <v>612</v>
      </c>
      <c r="AS1" s="32" t="s">
        <v>613</v>
      </c>
      <c r="AT1" s="1" t="s">
        <v>611</v>
      </c>
      <c r="AU1" s="352" t="s">
        <v>1</v>
      </c>
      <c r="AV1" s="4" t="s">
        <v>429</v>
      </c>
      <c r="AW1" s="77" t="s">
        <v>175</v>
      </c>
      <c r="AX1" s="1" t="s">
        <v>430</v>
      </c>
      <c r="AY1" s="1" t="s">
        <v>431</v>
      </c>
      <c r="AZ1" s="1" t="s">
        <v>432</v>
      </c>
      <c r="BA1" s="32" t="s">
        <v>433</v>
      </c>
      <c r="BB1" s="352" t="s">
        <v>1</v>
      </c>
      <c r="BC1" s="4" t="s">
        <v>614</v>
      </c>
      <c r="BD1" s="1" t="s">
        <v>615</v>
      </c>
      <c r="BE1" s="1" t="s">
        <v>328</v>
      </c>
      <c r="BF1" s="1" t="s">
        <v>616</v>
      </c>
      <c r="BG1" s="1" t="s">
        <v>330</v>
      </c>
      <c r="BH1" s="32" t="s">
        <v>617</v>
      </c>
      <c r="BI1" s="352" t="s">
        <v>1</v>
      </c>
      <c r="BJ1" s="4" t="s">
        <v>618</v>
      </c>
      <c r="BK1" s="77" t="s">
        <v>175</v>
      </c>
      <c r="BL1" s="32" t="s">
        <v>159</v>
      </c>
      <c r="BM1" s="1" t="s">
        <v>619</v>
      </c>
      <c r="BN1" s="352" t="s">
        <v>1</v>
      </c>
      <c r="BO1" s="4" t="s">
        <v>594</v>
      </c>
      <c r="BP1" s="77" t="s">
        <v>175</v>
      </c>
      <c r="BQ1" s="1" t="s">
        <v>430</v>
      </c>
      <c r="BR1" s="1" t="s">
        <v>431</v>
      </c>
      <c r="BS1" s="1" t="s">
        <v>432</v>
      </c>
      <c r="BT1" s="32" t="s">
        <v>595</v>
      </c>
      <c r="BU1" s="352" t="s">
        <v>1</v>
      </c>
      <c r="BV1" s="4" t="s">
        <v>620</v>
      </c>
      <c r="BW1" s="1" t="s">
        <v>621</v>
      </c>
      <c r="BX1" s="1" t="s">
        <v>622</v>
      </c>
      <c r="BY1" s="32" t="s">
        <v>623</v>
      </c>
      <c r="BZ1" s="352" t="s">
        <v>1</v>
      </c>
      <c r="CA1" s="4" t="s">
        <v>624</v>
      </c>
      <c r="CB1" s="1" t="s">
        <v>175</v>
      </c>
      <c r="CC1" s="1" t="s">
        <v>222</v>
      </c>
      <c r="CD1" s="1" t="s">
        <v>223</v>
      </c>
      <c r="CE1" s="1" t="s">
        <v>224</v>
      </c>
      <c r="CF1" s="1" t="s">
        <v>225</v>
      </c>
      <c r="CG1" s="1" t="s">
        <v>292</v>
      </c>
      <c r="CH1" s="1" t="s">
        <v>226</v>
      </c>
      <c r="CI1" s="352" t="s">
        <v>1</v>
      </c>
      <c r="CJ1" s="4" t="s">
        <v>625</v>
      </c>
      <c r="CK1" s="77" t="s">
        <v>175</v>
      </c>
      <c r="CL1" s="32" t="s">
        <v>159</v>
      </c>
      <c r="CM1" s="32" t="s">
        <v>160</v>
      </c>
      <c r="CN1" s="1" t="s">
        <v>626</v>
      </c>
      <c r="CO1" s="352" t="s">
        <v>1</v>
      </c>
    </row>
    <row r="2" spans="1:93" s="51" customFormat="1" ht="26" customHeight="1">
      <c r="A2" s="45" t="s">
        <v>35</v>
      </c>
      <c r="B2" s="45"/>
      <c r="C2" s="107"/>
      <c r="D2" s="108"/>
      <c r="E2" s="109"/>
      <c r="F2" s="109"/>
      <c r="G2" s="109"/>
      <c r="H2" s="109"/>
      <c r="I2" s="46"/>
      <c r="J2" s="52"/>
      <c r="K2" s="52" t="s">
        <v>161</v>
      </c>
      <c r="L2" s="131"/>
      <c r="N2" s="52" t="s">
        <v>161</v>
      </c>
      <c r="O2" s="104"/>
      <c r="Q2" s="52" t="s">
        <v>161</v>
      </c>
      <c r="R2" s="104"/>
      <c r="T2" s="52" t="s">
        <v>161</v>
      </c>
      <c r="U2" s="104"/>
      <c r="W2" s="46"/>
      <c r="X2" s="52" t="s">
        <v>161</v>
      </c>
      <c r="Y2" s="104"/>
      <c r="Z2" s="104"/>
      <c r="AA2" s="104"/>
      <c r="AB2" s="104"/>
      <c r="AC2" s="353"/>
      <c r="AD2" s="52" t="s">
        <v>161</v>
      </c>
      <c r="AF2" s="353"/>
      <c r="AG2" s="52" t="s">
        <v>161</v>
      </c>
      <c r="AH2" s="104"/>
      <c r="AI2" s="104"/>
      <c r="AJ2" s="104"/>
      <c r="AK2" s="353"/>
      <c r="AL2" s="52" t="s">
        <v>161</v>
      </c>
      <c r="AM2" s="104"/>
      <c r="AN2" s="353"/>
      <c r="AO2" s="52" t="s">
        <v>161</v>
      </c>
      <c r="AU2" s="353"/>
      <c r="AV2" s="316" t="s">
        <v>390</v>
      </c>
      <c r="AX2" s="104">
        <v>2.950231481481481E-4</v>
      </c>
      <c r="AY2" s="104">
        <v>2.9826388888888887E-4</v>
      </c>
      <c r="AZ2" s="104">
        <v>3.0289351851851853E-4</v>
      </c>
      <c r="BA2" s="104">
        <v>3.0231481481481483E-4</v>
      </c>
      <c r="BB2" s="353"/>
      <c r="BC2" s="52" t="s">
        <v>161</v>
      </c>
      <c r="BD2" s="309"/>
      <c r="BE2" s="265"/>
      <c r="BF2" s="309"/>
      <c r="BG2" s="265"/>
      <c r="BI2" s="353"/>
      <c r="BJ2" s="52" t="s">
        <v>161</v>
      </c>
      <c r="BL2" s="104"/>
      <c r="BM2" s="104"/>
      <c r="BN2" s="353"/>
      <c r="BO2" s="52" t="s">
        <v>161</v>
      </c>
      <c r="BU2" s="353"/>
      <c r="BV2" s="52" t="s">
        <v>161</v>
      </c>
      <c r="BW2" s="104"/>
      <c r="BY2" s="104"/>
      <c r="BZ2" s="353"/>
      <c r="CA2" s="52" t="s">
        <v>161</v>
      </c>
      <c r="CH2" s="131"/>
      <c r="CI2" s="353"/>
      <c r="CJ2" s="52" t="s">
        <v>161</v>
      </c>
      <c r="CO2" s="353"/>
    </row>
    <row r="3" spans="1:93" s="51" customFormat="1" ht="26" customHeight="1">
      <c r="A3" s="45" t="s">
        <v>36</v>
      </c>
      <c r="B3" s="45"/>
      <c r="C3" s="107"/>
      <c r="D3" s="108"/>
      <c r="E3" s="109"/>
      <c r="F3" s="109"/>
      <c r="G3" s="109"/>
      <c r="H3" s="109"/>
      <c r="I3" s="46"/>
      <c r="J3" s="52"/>
      <c r="K3" s="52" t="s">
        <v>161</v>
      </c>
      <c r="L3" s="131"/>
      <c r="N3" s="52" t="s">
        <v>161</v>
      </c>
      <c r="O3" s="104"/>
      <c r="Q3" s="78" t="s">
        <v>443</v>
      </c>
      <c r="R3" s="104">
        <v>5.5439814814814825E-5</v>
      </c>
      <c r="T3" s="78" t="s">
        <v>443</v>
      </c>
      <c r="U3" s="104"/>
      <c r="W3" s="46"/>
      <c r="X3" s="78" t="s">
        <v>443</v>
      </c>
      <c r="Z3" s="104"/>
      <c r="AA3" s="104"/>
      <c r="AB3" s="104">
        <v>5.5439814814814825E-5</v>
      </c>
      <c r="AC3" s="353"/>
      <c r="AD3" s="78" t="s">
        <v>443</v>
      </c>
      <c r="AE3" s="65">
        <v>120.7</v>
      </c>
      <c r="AF3" s="353"/>
      <c r="AG3" s="316" t="s">
        <v>390</v>
      </c>
      <c r="AH3" s="365"/>
      <c r="AI3" s="104"/>
      <c r="AJ3" s="365">
        <v>4.6793981481481475E-4</v>
      </c>
      <c r="AK3" s="353"/>
      <c r="AL3" s="52" t="s">
        <v>161</v>
      </c>
      <c r="AM3" s="104"/>
      <c r="AN3" s="353"/>
      <c r="AO3" s="78" t="s">
        <v>443</v>
      </c>
      <c r="AQ3" s="104">
        <v>9.618055555555557E-5</v>
      </c>
      <c r="AR3" s="104">
        <v>1.8182870370370371E-4</v>
      </c>
      <c r="AS3" s="104">
        <v>2.6840277777777778E-4</v>
      </c>
      <c r="AT3" s="113">
        <v>3.5381944444444442E-4</v>
      </c>
      <c r="AU3" s="353"/>
      <c r="AV3" s="78" t="s">
        <v>443</v>
      </c>
      <c r="AX3" s="104"/>
      <c r="AY3" s="104"/>
      <c r="AZ3" s="104"/>
      <c r="BA3" s="104">
        <v>3.6666666666666667E-4</v>
      </c>
      <c r="BB3" s="353"/>
      <c r="BC3" s="52" t="s">
        <v>161</v>
      </c>
      <c r="BD3" s="309"/>
      <c r="BE3" s="265"/>
      <c r="BF3" s="309"/>
      <c r="BG3" s="265"/>
      <c r="BI3" s="353"/>
      <c r="BJ3" s="52" t="s">
        <v>161</v>
      </c>
      <c r="BL3" s="104"/>
      <c r="BM3" s="104"/>
      <c r="BN3" s="353"/>
      <c r="BO3" s="52" t="s">
        <v>161</v>
      </c>
      <c r="BU3" s="353"/>
      <c r="BV3" s="78" t="s">
        <v>443</v>
      </c>
      <c r="BW3" s="104"/>
      <c r="BY3" s="104">
        <v>2.6249999999999998E-4</v>
      </c>
      <c r="BZ3" s="353"/>
      <c r="CA3" s="52" t="s">
        <v>161</v>
      </c>
      <c r="CH3" s="131"/>
      <c r="CI3" s="353"/>
      <c r="CJ3" s="52" t="s">
        <v>161</v>
      </c>
      <c r="CO3" s="353"/>
    </row>
    <row r="4" spans="1:93" s="312" customFormat="1" ht="26" customHeight="1" thickBot="1">
      <c r="A4" s="217" t="s">
        <v>173</v>
      </c>
      <c r="B4" s="217"/>
      <c r="C4" s="201"/>
      <c r="D4" s="202"/>
      <c r="E4" s="203"/>
      <c r="F4" s="203"/>
      <c r="G4" s="203"/>
      <c r="H4" s="203"/>
      <c r="I4" s="310"/>
      <c r="J4" s="311"/>
      <c r="K4" s="311"/>
      <c r="L4" s="317"/>
      <c r="N4" s="320"/>
      <c r="O4" s="313"/>
      <c r="Q4" s="311"/>
      <c r="R4" s="313"/>
      <c r="T4" s="364" t="s">
        <v>390</v>
      </c>
      <c r="U4" s="246">
        <v>4.6793981481481475E-4</v>
      </c>
      <c r="W4" s="310"/>
      <c r="Z4" s="313"/>
      <c r="AA4" s="313"/>
      <c r="AB4" s="313"/>
      <c r="AC4" s="354"/>
      <c r="AD4" s="306" t="s">
        <v>639</v>
      </c>
      <c r="AE4" s="307">
        <v>121</v>
      </c>
      <c r="AF4" s="354"/>
      <c r="AG4" s="311"/>
      <c r="AH4" s="313"/>
      <c r="AI4" s="313"/>
      <c r="AJ4" s="313"/>
      <c r="AK4" s="354"/>
      <c r="AL4" s="311"/>
      <c r="AM4" s="313"/>
      <c r="AN4" s="354"/>
      <c r="AO4" s="72" t="s">
        <v>174</v>
      </c>
      <c r="AQ4" s="246">
        <v>9.5949074074074076E-5</v>
      </c>
      <c r="AR4" s="246">
        <v>1.8101851851851851E-4</v>
      </c>
      <c r="AS4" s="246">
        <v>2.6631944444444446E-4</v>
      </c>
      <c r="AT4" s="246">
        <v>3.5115740740740745E-4</v>
      </c>
      <c r="AU4" s="354"/>
      <c r="AV4" s="316" t="s">
        <v>390</v>
      </c>
      <c r="AX4" s="313"/>
      <c r="AY4" s="313"/>
      <c r="AZ4" s="313"/>
      <c r="BA4" s="246">
        <v>3.465277777777778E-4</v>
      </c>
      <c r="BB4" s="354"/>
      <c r="BC4" s="311"/>
      <c r="BD4" s="314"/>
      <c r="BE4" s="315"/>
      <c r="BF4" s="314"/>
      <c r="BG4" s="315"/>
      <c r="BI4" s="354"/>
      <c r="BJ4" s="311"/>
      <c r="BL4" s="313"/>
      <c r="BM4" s="313"/>
      <c r="BN4" s="354"/>
      <c r="BO4" s="311"/>
      <c r="BU4" s="354"/>
      <c r="BV4" s="319" t="s">
        <v>681</v>
      </c>
      <c r="BW4" s="313"/>
      <c r="BY4" s="246">
        <v>2.6076388888888888E-4</v>
      </c>
      <c r="BZ4" s="354"/>
      <c r="CA4" s="311"/>
      <c r="CH4" s="317"/>
      <c r="CI4" s="354"/>
      <c r="CJ4" s="311"/>
      <c r="CO4" s="354"/>
    </row>
    <row r="5" spans="1:93">
      <c r="A5" s="198" t="s">
        <v>13</v>
      </c>
      <c r="B5" s="198"/>
      <c r="C5" s="19" t="s">
        <v>101</v>
      </c>
      <c r="D5" s="226">
        <f>SUM(AC5,AF5,AU5,BI5,BN5,CO5,AK5,AN5,BB5,BU5,BZ5,CI5)</f>
        <v>116</v>
      </c>
      <c r="E5" s="99">
        <f t="shared" ref="E5:E36" si="0">COUNTIF($X5:$EB5, "#1")</f>
        <v>2</v>
      </c>
      <c r="F5" s="99">
        <f t="shared" ref="F5:F36" si="1">COUNTIF($X5:$EB5, "#2")</f>
        <v>1</v>
      </c>
      <c r="G5" s="99">
        <f t="shared" ref="G5:G36" si="2">COUNTIF($X5:$EB5, "#3")</f>
        <v>1</v>
      </c>
      <c r="H5" s="99">
        <f>SUM(COUNTIFS($X5:$EB5, {"#14","#15","#16"}))</f>
        <v>3</v>
      </c>
      <c r="J5" s="5">
        <f>M5+P5+S5+V5</f>
        <v>25</v>
      </c>
      <c r="K5" s="18" t="s">
        <v>701</v>
      </c>
      <c r="L5" s="321" t="s">
        <v>819</v>
      </c>
      <c r="M5">
        <f>INDEX(event_lookup!$F$2:$Y$9,MATCH(2018.1,event_lookup!$A$2:$A$9,0),MATCH(RIGHT(ML_2018!K5,2),event_lookup!$F$1:$Y$1,0))</f>
        <v>6</v>
      </c>
      <c r="N5" s="18" t="s">
        <v>698</v>
      </c>
      <c r="O5" s="56" t="s">
        <v>164</v>
      </c>
      <c r="P5">
        <f>INDEX(event_lookup!$F$2:$Y$9,MATCH(2018.1,event_lookup!$A$2:$A$9,0),MATCH(RIGHT(ML_2018!N5,2),event_lookup!$F$1:$Y$1,0))</f>
        <v>7</v>
      </c>
      <c r="Q5" s="18" t="s">
        <v>698</v>
      </c>
      <c r="R5" s="88">
        <v>5.6481481481481472E-5</v>
      </c>
      <c r="S5">
        <f>INDEX(event_lookup!$F$2:$Y$9,MATCH(2018.1,event_lookup!$A$2:$A$9,0),MATCH(RIGHT(ML_2018!Q5,2),event_lookup!$F$1:$Y$1,0))</f>
        <v>7</v>
      </c>
      <c r="T5" s="18" t="s">
        <v>700</v>
      </c>
      <c r="U5" s="88">
        <v>4.4664351851851858E-4</v>
      </c>
      <c r="V5">
        <f>INDEX(event_lookup!$F$2:$Y$9,MATCH(2018.1,event_lookup!$A$2:$A$9,0),MATCH(RIGHT(ML_2018!T5,2),event_lookup!$F$1:$Y$1,0))</f>
        <v>5</v>
      </c>
      <c r="X5" s="18" t="s">
        <v>101</v>
      </c>
      <c r="Y5" s="56" t="s">
        <v>193</v>
      </c>
      <c r="Z5" s="88">
        <v>5.7870370370370366E-5</v>
      </c>
      <c r="AA5" s="88">
        <v>5.8101851851851846E-5</v>
      </c>
      <c r="AB5" s="88">
        <v>5.8101851851851846E-5</v>
      </c>
      <c r="AC5" s="350">
        <f>INDEX(event_lookup!$F$2:$Y$9,MATCH(2018,event_lookup!$A$2:$A$9,0),MATCH(RIGHT(ML_2018!X5,3),event_lookup!$F$1:$Y$1,0))</f>
        <v>11</v>
      </c>
      <c r="AD5" s="18" t="s">
        <v>32</v>
      </c>
      <c r="AE5" s="59">
        <v>121</v>
      </c>
      <c r="AF5" s="350">
        <f>INDEX(event_lookup!$F$2:$Y$9,MATCH(2018,event_lookup!$A$2:$A$9,0),MATCH(RIGHT(ML_2018!AD5,3),event_lookup!$F$1:$Y$1,0))</f>
        <v>25</v>
      </c>
      <c r="AG5" s="18" t="s">
        <v>32</v>
      </c>
      <c r="AH5" s="88">
        <v>3.4131944444444444E-4</v>
      </c>
      <c r="AI5" s="88">
        <v>3.049768518518519E-4</v>
      </c>
      <c r="AJ5" s="88">
        <v>3.4131944444444444E-4</v>
      </c>
      <c r="AK5" s="350">
        <f>INDEX(event_lookup!$F$2:$Y$9,MATCH(2018,event_lookup!$A$2:$A$9,0),MATCH(RIGHT(ML_2018!AG5,3),event_lookup!$F$1:$Y$1,0))</f>
        <v>25</v>
      </c>
      <c r="AL5" s="18" t="s">
        <v>149</v>
      </c>
      <c r="AM5" s="88" t="s">
        <v>640</v>
      </c>
      <c r="AN5" s="350">
        <f>INDEX(event_lookup!$F$2:$Y$9,MATCH(2018,event_lookup!$A$2:$A$9,0),MATCH(RIGHT(ML_2018!AL5,3),event_lookup!$F$1:$Y$1,0))</f>
        <v>1</v>
      </c>
      <c r="AO5" s="18" t="s">
        <v>148</v>
      </c>
      <c r="AP5" s="56" t="s">
        <v>318</v>
      </c>
      <c r="AQ5" s="88">
        <v>9.9884259259259265E-5</v>
      </c>
      <c r="AR5" s="88">
        <v>1.8912037037037034E-4</v>
      </c>
      <c r="AS5" s="88">
        <v>2.8055555555555554E-4</v>
      </c>
      <c r="AT5" s="88">
        <v>3.7175925925925923E-4</v>
      </c>
      <c r="AU5" s="350">
        <f>INDEX(event_lookup!$F$2:$Y$9,MATCH(2018,event_lookup!$A$2:$A$9,0),MATCH(RIGHT(ML_2018!AO5,3),event_lookup!$F$1:$Y$1,0))</f>
        <v>3</v>
      </c>
      <c r="AV5" s="18" t="s">
        <v>149</v>
      </c>
      <c r="AW5" s="62" t="s">
        <v>315</v>
      </c>
      <c r="AX5" s="88">
        <v>3.9942129629629621E-4</v>
      </c>
      <c r="BA5" s="88">
        <v>3.9942129629629621E-4</v>
      </c>
      <c r="BB5" s="350">
        <f>INDEX(event_lookup!$F$2:$Y$9,MATCH(2018,event_lookup!$A$2:$A$9,0),MATCH(RIGHT(ML_2018!AV5,3),event_lookup!$F$1:$Y$1,0))</f>
        <v>1</v>
      </c>
      <c r="BC5" s="18" t="s">
        <v>107</v>
      </c>
      <c r="BD5" s="308">
        <v>6.0891203703703704E-4</v>
      </c>
      <c r="BE5" s="190">
        <v>2</v>
      </c>
      <c r="BF5" s="308">
        <v>5.7824074074074071E-4</v>
      </c>
      <c r="BG5" s="190">
        <v>12</v>
      </c>
      <c r="BH5" s="190">
        <f>BE5+BG5</f>
        <v>14</v>
      </c>
      <c r="BI5" s="350">
        <f>INDEX(event_lookup!$F$2:$Y$9,MATCH(2018,event_lookup!$A$2:$A$9,0),MATCH(RIGHT(ML_2018!BC5,3),event_lookup!$F$1:$Y$1,0))</f>
        <v>6</v>
      </c>
      <c r="BJ5" s="18" t="s">
        <v>33</v>
      </c>
      <c r="BK5" s="56" t="s">
        <v>187</v>
      </c>
      <c r="BL5" s="88">
        <v>5.7395833333333333E-4</v>
      </c>
      <c r="BM5" s="88">
        <v>5.9884259259259266E-4</v>
      </c>
      <c r="BN5" s="350">
        <f>INDEX(event_lookup!$F$2:$Y$9,MATCH(2018,event_lookup!$A$2:$A$9,0),MATCH(RIGHT(ML_2018!BJ5,3),event_lookup!$F$1:$Y$1,0))</f>
        <v>20</v>
      </c>
      <c r="BO5" s="18" t="s">
        <v>104</v>
      </c>
      <c r="BP5" s="56" t="s">
        <v>302</v>
      </c>
      <c r="BQ5" s="186" t="s">
        <v>238</v>
      </c>
      <c r="BT5" s="186" t="s">
        <v>238</v>
      </c>
      <c r="BU5" s="350">
        <f>INDEX(event_lookup!$F$2:$Y$9,MATCH(2018,event_lookup!$A$2:$A$9,0),MATCH(RIGHT(ML_2018!BO5,3),event_lookup!$F$1:$Y$1,0))</f>
        <v>5</v>
      </c>
      <c r="BV5" s="18" t="s">
        <v>149</v>
      </c>
      <c r="BW5" s="88">
        <v>3.1793981481481479E-4</v>
      </c>
      <c r="BX5" s="56">
        <v>2</v>
      </c>
      <c r="BY5" s="88">
        <f>BW5-BX5/86400</f>
        <v>2.9479166666666662E-4</v>
      </c>
      <c r="BZ5" s="350">
        <f>INDEX(event_lookup!$F$2:$Y$9,MATCH(2018,event_lookup!$A$2:$A$9,0),MATCH(RIGHT(ML_2018!BV5,3),event_lookup!$F$1:$Y$1,0))</f>
        <v>1</v>
      </c>
      <c r="CA5" s="18" t="s">
        <v>148</v>
      </c>
      <c r="CB5" s="56" t="s">
        <v>181</v>
      </c>
      <c r="CC5" s="186" t="s">
        <v>238</v>
      </c>
      <c r="CD5" s="186" t="s">
        <v>471</v>
      </c>
      <c r="CE5" s="186" t="s">
        <v>311</v>
      </c>
      <c r="CF5" s="186" t="s">
        <v>235</v>
      </c>
      <c r="CG5" s="56">
        <v>3</v>
      </c>
      <c r="CH5" s="186" t="s">
        <v>531</v>
      </c>
      <c r="CI5" s="350">
        <f>INDEX(event_lookup!$F$2:$Y$9,MATCH(2018,event_lookup!$A$2:$A$9,0),MATCH(RIGHT(ML_2018!CA5,3),event_lookup!$F$1:$Y$1,0))</f>
        <v>3</v>
      </c>
      <c r="CJ5" s="18" t="s">
        <v>34</v>
      </c>
      <c r="CK5" s="56" t="s">
        <v>189</v>
      </c>
      <c r="CL5" s="88">
        <v>6.8981481481481484E-5</v>
      </c>
      <c r="CM5" s="88">
        <v>6.8981481481481484E-5</v>
      </c>
      <c r="CN5" s="88">
        <v>7.2800925925925933E-5</v>
      </c>
      <c r="CO5" s="350">
        <f>INDEX(event_lookup!$F$2:$Y$9,MATCH(2018,event_lookup!$A$2:$A$9,0),MATCH(RIGHT(ML_2018!CJ5,3),event_lookup!$F$1:$Y$1,0))</f>
        <v>15</v>
      </c>
    </row>
    <row r="6" spans="1:93">
      <c r="A6" s="15" t="s">
        <v>27</v>
      </c>
      <c r="B6" s="15">
        <v>1</v>
      </c>
      <c r="D6">
        <f>SUM(AC6,AF6,AU6,BI6,BN6,CO6)</f>
        <v>45</v>
      </c>
      <c r="E6" s="100">
        <f t="shared" si="0"/>
        <v>1</v>
      </c>
      <c r="F6" s="100">
        <f t="shared" si="1"/>
        <v>1</v>
      </c>
      <c r="G6" s="100">
        <f t="shared" si="2"/>
        <v>0</v>
      </c>
      <c r="H6" s="100">
        <f>SUM(COUNTIFS($X6:$EB6, {"#14","#15","#16"}))</f>
        <v>0</v>
      </c>
      <c r="J6" s="5">
        <f>M6/4+P6+S6+V6/4</f>
        <v>9.75</v>
      </c>
      <c r="L6" s="321" t="s">
        <v>820</v>
      </c>
      <c r="M6">
        <f>IF(L6&lt;&gt;"",M$5,0)</f>
        <v>6</v>
      </c>
      <c r="O6" s="56" t="s">
        <v>164</v>
      </c>
      <c r="P6">
        <f>IF(O6&lt;&gt;"",P$5,0)</f>
        <v>7</v>
      </c>
      <c r="S6">
        <f>IF(R6&lt;&gt;"",S$5,0)</f>
        <v>0</v>
      </c>
      <c r="U6" s="88">
        <v>1.4722222222222223E-4</v>
      </c>
      <c r="V6">
        <f>IF(U6&lt;&gt;"",V$5,0)</f>
        <v>5</v>
      </c>
      <c r="AC6" s="350">
        <f>IF(AB6&lt;&gt;"",AC$5,0)</f>
        <v>0</v>
      </c>
      <c r="AD6" s="18" t="s">
        <v>32</v>
      </c>
      <c r="AE6" s="59">
        <v>121</v>
      </c>
      <c r="AF6" s="350">
        <f>IF(AE6&lt;&gt;"",AF$5,0)</f>
        <v>25</v>
      </c>
      <c r="AH6" s="88">
        <v>1.1469907407407407E-4</v>
      </c>
      <c r="AI6" s="88">
        <v>1.0740740740740739E-4</v>
      </c>
      <c r="AJ6" s="88">
        <v>1.1469907407407407E-4</v>
      </c>
      <c r="AK6" s="350">
        <f>IF(AJ6&lt;&gt;"",AK$5,0)</f>
        <v>25</v>
      </c>
      <c r="AM6" s="88" t="s">
        <v>640</v>
      </c>
      <c r="AN6" s="350">
        <f>IF(AM6&lt;&gt;"",AN$5,0)</f>
        <v>1</v>
      </c>
      <c r="AU6" s="350">
        <f>IF(AT6&lt;&gt;"",AU$5,0)</f>
        <v>0</v>
      </c>
      <c r="AW6" s="62"/>
      <c r="AX6" s="88">
        <v>3.9942129629629621E-4</v>
      </c>
      <c r="BA6" s="88">
        <v>3.9942129629629621E-4</v>
      </c>
      <c r="BB6" s="350">
        <f>IF(BA6&lt;&gt;"",BB$5,0)</f>
        <v>1</v>
      </c>
      <c r="BI6" s="350">
        <f>IF(BH6&lt;&gt;"",BI$5,0)</f>
        <v>0</v>
      </c>
      <c r="BJ6" s="18" t="s">
        <v>33</v>
      </c>
      <c r="BK6" s="56" t="s">
        <v>187</v>
      </c>
      <c r="BL6" s="88">
        <v>5.7395833333333333E-4</v>
      </c>
      <c r="BM6" s="88">
        <v>5.9884259259259266E-4</v>
      </c>
      <c r="BN6" s="350">
        <f>IF(BM6&lt;&gt;"",BN$5,0)</f>
        <v>20</v>
      </c>
      <c r="BQ6" s="186" t="s">
        <v>748</v>
      </c>
      <c r="BT6" s="186" t="s">
        <v>748</v>
      </c>
      <c r="BU6" s="350">
        <f>IF(BT6&lt;&gt;"",BU$5,0)</f>
        <v>5</v>
      </c>
      <c r="BW6" s="88">
        <v>8.5879629629629639E-5</v>
      </c>
      <c r="BY6" s="88">
        <v>8.5879629629629639E-5</v>
      </c>
      <c r="BZ6" s="350">
        <f>IF(BY6&lt;&gt;"",BZ$5,0)</f>
        <v>1</v>
      </c>
      <c r="CA6" s="18" t="s">
        <v>386</v>
      </c>
      <c r="CC6" s="186" t="s">
        <v>238</v>
      </c>
      <c r="CD6" s="186" t="s">
        <v>471</v>
      </c>
      <c r="CE6" s="186" t="s">
        <v>311</v>
      </c>
      <c r="CF6" s="186" t="s">
        <v>235</v>
      </c>
      <c r="CG6" s="56">
        <v>3</v>
      </c>
      <c r="CH6" s="186" t="s">
        <v>531</v>
      </c>
      <c r="CI6" s="350">
        <f>IF(CH6&lt;&gt;"",CI$5,0)</f>
        <v>3</v>
      </c>
      <c r="CO6" s="350">
        <f>IF(CN6&lt;&gt;"",CO$5,0)</f>
        <v>0</v>
      </c>
    </row>
    <row r="7" spans="1:93">
      <c r="A7" s="15" t="s">
        <v>28</v>
      </c>
      <c r="B7" s="15">
        <v>2</v>
      </c>
      <c r="D7">
        <f>SUM(AC7,AF7,AU7,BI7,BN7,CO7)</f>
        <v>26</v>
      </c>
      <c r="E7" s="100">
        <f t="shared" si="0"/>
        <v>0</v>
      </c>
      <c r="F7" s="100">
        <f t="shared" si="1"/>
        <v>0</v>
      </c>
      <c r="G7" s="100">
        <f t="shared" si="2"/>
        <v>1</v>
      </c>
      <c r="H7" s="100">
        <f>SUM(COUNTIFS($X7:$EB7, {"#14","#15","#16"}))</f>
        <v>0</v>
      </c>
      <c r="J7" s="5">
        <f t="shared" ref="J7:J70" si="3">M7/4+P7+S7+V7/4</f>
        <v>9.75</v>
      </c>
      <c r="L7" s="321" t="s">
        <v>805</v>
      </c>
      <c r="M7">
        <f>IF(L7&lt;&gt;"",M$5,0)</f>
        <v>6</v>
      </c>
      <c r="P7">
        <f>IF(O7&lt;&gt;"",P$5,0)</f>
        <v>0</v>
      </c>
      <c r="R7" s="88">
        <v>5.6481481481481472E-5</v>
      </c>
      <c r="S7">
        <f>IF(R7&lt;&gt;"",S$5,0)</f>
        <v>7</v>
      </c>
      <c r="U7" s="88">
        <v>1.545138888888889E-4</v>
      </c>
      <c r="V7">
        <f>IF(U7&lt;&gt;"",V$5,0)</f>
        <v>5</v>
      </c>
      <c r="X7" s="18" t="s">
        <v>101</v>
      </c>
      <c r="Y7" s="56" t="s">
        <v>193</v>
      </c>
      <c r="Z7" s="88">
        <v>5.7870370370370366E-5</v>
      </c>
      <c r="AA7" s="88">
        <v>5.8101851851851846E-5</v>
      </c>
      <c r="AB7" s="88">
        <v>5.8101851851851846E-5</v>
      </c>
      <c r="AC7" s="350">
        <f>IF(AB7&lt;&gt;"",AC$5,0)</f>
        <v>11</v>
      </c>
      <c r="AF7" s="350">
        <f>IF(AE7&lt;&gt;"",AF$5,0)</f>
        <v>0</v>
      </c>
      <c r="AH7" s="88">
        <v>1.1666666666666667E-4</v>
      </c>
      <c r="AI7" s="88">
        <v>9.8379629629629631E-5</v>
      </c>
      <c r="AJ7" s="88">
        <v>1.1666666666666667E-4</v>
      </c>
      <c r="AK7" s="350">
        <f>IF(AJ7&lt;&gt;"",AK$5,0)</f>
        <v>25</v>
      </c>
      <c r="AM7" s="88" t="s">
        <v>640</v>
      </c>
      <c r="AN7" s="350">
        <f>IF(AM7&lt;&gt;"",AN$5,0)</f>
        <v>1</v>
      </c>
      <c r="AU7" s="350">
        <f>IF(AT7&lt;&gt;"",AU$5,0)</f>
        <v>0</v>
      </c>
      <c r="AW7" s="62"/>
      <c r="AX7" s="88">
        <v>3.9942129629629621E-4</v>
      </c>
      <c r="BA7" s="88">
        <v>3.9942129629629621E-4</v>
      </c>
      <c r="BB7" s="350">
        <f>IF(BA7&lt;&gt;"",BB$5,0)</f>
        <v>1</v>
      </c>
      <c r="BI7" s="350">
        <f>IF(BH7&lt;&gt;"",BI$5,0)</f>
        <v>0</v>
      </c>
      <c r="BN7" s="350">
        <f>IF(BM7&lt;&gt;"",BN$5,0)</f>
        <v>0</v>
      </c>
      <c r="BQ7" s="186" t="s">
        <v>746</v>
      </c>
      <c r="BT7" s="186" t="s">
        <v>746</v>
      </c>
      <c r="BU7" s="350">
        <f>IF(BT7&lt;&gt;"",BU$5,0)</f>
        <v>5</v>
      </c>
      <c r="BW7" s="88">
        <v>7.0370370370370365E-5</v>
      </c>
      <c r="BY7" s="88">
        <v>7.0370370370370365E-5</v>
      </c>
      <c r="BZ7" s="350">
        <f>IF(BY7&lt;&gt;"",BZ$5,0)</f>
        <v>1</v>
      </c>
      <c r="CA7" s="18" t="s">
        <v>386</v>
      </c>
      <c r="CC7" s="186" t="s">
        <v>238</v>
      </c>
      <c r="CD7" s="186" t="s">
        <v>471</v>
      </c>
      <c r="CE7" s="186" t="s">
        <v>311</v>
      </c>
      <c r="CF7" s="186" t="s">
        <v>235</v>
      </c>
      <c r="CG7" s="56">
        <v>3</v>
      </c>
      <c r="CH7" s="186" t="s">
        <v>531</v>
      </c>
      <c r="CI7" s="350">
        <f>IF(CH7&lt;&gt;"",CI$5,0)</f>
        <v>3</v>
      </c>
      <c r="CJ7" s="18" t="s">
        <v>34</v>
      </c>
      <c r="CK7" s="56" t="s">
        <v>189</v>
      </c>
      <c r="CL7" s="88">
        <v>6.8981481481481484E-5</v>
      </c>
      <c r="CM7" s="88">
        <v>6.8981481481481484E-5</v>
      </c>
      <c r="CN7" s="88">
        <v>7.2800925925925933E-5</v>
      </c>
      <c r="CO7" s="350">
        <f>IF(CN7&lt;&gt;"",CO$5,0)</f>
        <v>15</v>
      </c>
    </row>
    <row r="8" spans="1:93">
      <c r="A8" s="15" t="s">
        <v>29</v>
      </c>
      <c r="B8" s="15">
        <v>3</v>
      </c>
      <c r="D8">
        <f>SUM(AC8,AF8,AU8,BI8,BN8,CO8)</f>
        <v>6</v>
      </c>
      <c r="E8" s="100">
        <f t="shared" si="0"/>
        <v>0</v>
      </c>
      <c r="F8" s="100">
        <f t="shared" si="1"/>
        <v>0</v>
      </c>
      <c r="G8" s="100">
        <f t="shared" si="2"/>
        <v>0</v>
      </c>
      <c r="H8" s="100">
        <f>SUM(COUNTIFS($X8:$EB8, {"#14","#15","#16"}))</f>
        <v>0</v>
      </c>
      <c r="J8" s="5">
        <f t="shared" si="3"/>
        <v>2.75</v>
      </c>
      <c r="L8" s="321" t="s">
        <v>808</v>
      </c>
      <c r="M8">
        <f>IF(L8&lt;&gt;"",M$5,0)</f>
        <v>6</v>
      </c>
      <c r="P8">
        <f>IF(O8&lt;&gt;"",P$5,0)</f>
        <v>0</v>
      </c>
      <c r="S8">
        <f>IF(R8&lt;&gt;"",S$5,0)</f>
        <v>0</v>
      </c>
      <c r="U8" s="88">
        <v>1.3368055555555556E-4</v>
      </c>
      <c r="V8">
        <f>IF(U8&lt;&gt;"",V$5,0)</f>
        <v>5</v>
      </c>
      <c r="AC8" s="350">
        <f>IF(AB8&lt;&gt;"",AC$5,0)</f>
        <v>0</v>
      </c>
      <c r="AF8" s="350">
        <f>IF(AE8&lt;&gt;"",AF$5,0)</f>
        <v>0</v>
      </c>
      <c r="AH8" s="88">
        <v>9.2013888888888888E-5</v>
      </c>
      <c r="AI8" s="88">
        <v>9.9189814814814811E-5</v>
      </c>
      <c r="AJ8" s="88">
        <v>9.2013888888888888E-5</v>
      </c>
      <c r="AK8" s="350">
        <f>IF(AJ8&lt;&gt;"",AK$5,0)</f>
        <v>25</v>
      </c>
      <c r="AM8" s="88" t="s">
        <v>640</v>
      </c>
      <c r="AN8" s="350">
        <f>IF(AM8&lt;&gt;"",AN$5,0)</f>
        <v>1</v>
      </c>
      <c r="AU8" s="350">
        <f>IF(AT8&lt;&gt;"",AU$5,0)</f>
        <v>0</v>
      </c>
      <c r="AW8" s="62"/>
      <c r="AX8" s="88">
        <v>3.9942129629629621E-4</v>
      </c>
      <c r="BA8" s="88">
        <v>3.9942129629629621E-4</v>
      </c>
      <c r="BB8" s="350">
        <f>IF(BA8&lt;&gt;"",BB$5,0)</f>
        <v>1</v>
      </c>
      <c r="BC8" s="18" t="s">
        <v>107</v>
      </c>
      <c r="BD8" s="308">
        <v>6.0891203703703704E-4</v>
      </c>
      <c r="BE8" s="190">
        <v>2</v>
      </c>
      <c r="BF8" s="308">
        <v>5.7824074074074071E-4</v>
      </c>
      <c r="BG8" s="190">
        <v>12</v>
      </c>
      <c r="BH8" s="190">
        <f>BE8+BG8</f>
        <v>14</v>
      </c>
      <c r="BI8" s="350">
        <f>IF(BH8&lt;&gt;"",BI$5,0)</f>
        <v>6</v>
      </c>
      <c r="BN8" s="350">
        <f>IF(BM8&lt;&gt;"",BN$5,0)</f>
        <v>0</v>
      </c>
      <c r="BQ8" s="186" t="s">
        <v>746</v>
      </c>
      <c r="BT8" s="186" t="s">
        <v>746</v>
      </c>
      <c r="BU8" s="350">
        <f>IF(BT8&lt;&gt;"",BU$5,0)</f>
        <v>5</v>
      </c>
      <c r="BW8" s="88">
        <v>8.1712962962962956E-5</v>
      </c>
      <c r="BY8" s="88">
        <v>8.1712962962962956E-5</v>
      </c>
      <c r="BZ8" s="350">
        <f>IF(BY8&lt;&gt;"",BZ$5,0)</f>
        <v>1</v>
      </c>
      <c r="CA8" s="18" t="s">
        <v>386</v>
      </c>
      <c r="CC8" s="186" t="s">
        <v>238</v>
      </c>
      <c r="CD8" s="186" t="s">
        <v>471</v>
      </c>
      <c r="CE8" s="186" t="s">
        <v>311</v>
      </c>
      <c r="CF8" s="186" t="s">
        <v>235</v>
      </c>
      <c r="CG8" s="56">
        <v>3</v>
      </c>
      <c r="CH8" s="186" t="s">
        <v>531</v>
      </c>
      <c r="CI8" s="350">
        <f>IF(CH8&lt;&gt;"",CI$5,0)</f>
        <v>3</v>
      </c>
      <c r="CO8" s="350">
        <f>IF(CN8&lt;&gt;"",CO$5,0)</f>
        <v>0</v>
      </c>
    </row>
    <row r="9" spans="1:93">
      <c r="A9" s="15" t="s">
        <v>30</v>
      </c>
      <c r="B9" s="15">
        <v>4</v>
      </c>
      <c r="D9">
        <f>SUM(AC9,AF9,AU9,BI9,BN9,CO9)</f>
        <v>3</v>
      </c>
      <c r="E9" s="100">
        <f t="shared" si="0"/>
        <v>0</v>
      </c>
      <c r="F9" s="100">
        <f t="shared" si="1"/>
        <v>0</v>
      </c>
      <c r="G9" s="100">
        <f t="shared" si="2"/>
        <v>0</v>
      </c>
      <c r="H9" s="100">
        <f>SUM(COUNTIFS($X9:$EB9, {"#14","#15","#16"}))</f>
        <v>0</v>
      </c>
      <c r="J9" s="5">
        <f t="shared" si="3"/>
        <v>2.75</v>
      </c>
      <c r="L9" s="321" t="s">
        <v>803</v>
      </c>
      <c r="M9">
        <f>IF(L9&lt;&gt;"",M$5,0)</f>
        <v>6</v>
      </c>
      <c r="P9">
        <f>IF(O9&lt;&gt;"",P$5,0)</f>
        <v>0</v>
      </c>
      <c r="S9">
        <f>IF(R9&lt;&gt;"",S$5,0)</f>
        <v>0</v>
      </c>
      <c r="U9" s="88">
        <v>1.4490740740740743E-4</v>
      </c>
      <c r="V9">
        <f>IF(U9&lt;&gt;"",V$5,0)</f>
        <v>5</v>
      </c>
      <c r="AC9" s="350">
        <f>IF(AB9&lt;&gt;"",AC$5,0)</f>
        <v>0</v>
      </c>
      <c r="AF9" s="350">
        <f>IF(AE9&lt;&gt;"",AF$5,0)</f>
        <v>0</v>
      </c>
      <c r="AH9" s="88">
        <v>1.099537037037037E-4</v>
      </c>
      <c r="AI9" s="88">
        <v>8.7962962962962959E-5</v>
      </c>
      <c r="AJ9" s="88">
        <v>1.099537037037037E-4</v>
      </c>
      <c r="AK9" s="350">
        <f>IF(AJ9&lt;&gt;"",AK$5,0)</f>
        <v>25</v>
      </c>
      <c r="AM9" s="88" t="s">
        <v>640</v>
      </c>
      <c r="AN9" s="350">
        <f>IF(AM9&lt;&gt;"",AN$5,0)</f>
        <v>1</v>
      </c>
      <c r="AO9" s="18" t="s">
        <v>148</v>
      </c>
      <c r="AP9" s="56" t="s">
        <v>318</v>
      </c>
      <c r="AQ9" s="88">
        <v>9.9884259259259265E-5</v>
      </c>
      <c r="AR9" s="88">
        <v>1.8912037037037034E-4</v>
      </c>
      <c r="AS9" s="88">
        <v>2.8055555555555554E-4</v>
      </c>
      <c r="AT9" s="88">
        <v>3.7175925925925923E-4</v>
      </c>
      <c r="AU9" s="350">
        <f>IF(AT9&lt;&gt;"",AU$5,0)</f>
        <v>3</v>
      </c>
      <c r="AW9" s="62"/>
      <c r="AX9" s="88">
        <v>3.9942129629629621E-4</v>
      </c>
      <c r="BA9" s="88">
        <v>3.9942129629629621E-4</v>
      </c>
      <c r="BB9" s="350">
        <f>IF(BA9&lt;&gt;"",BB$5,0)</f>
        <v>1</v>
      </c>
      <c r="BI9" s="350">
        <f>IF(BH9&lt;&gt;"",BI$5,0)</f>
        <v>0</v>
      </c>
      <c r="BN9" s="350">
        <f>IF(BM9&lt;&gt;"",BN$5,0)</f>
        <v>0</v>
      </c>
      <c r="BQ9" s="186" t="s">
        <v>746</v>
      </c>
      <c r="BT9" s="186" t="s">
        <v>746</v>
      </c>
      <c r="BU9" s="350">
        <f>IF(BT9&lt;&gt;"",BU$5,0)</f>
        <v>5</v>
      </c>
      <c r="BW9" s="88">
        <v>7.9976851851851856E-5</v>
      </c>
      <c r="BX9" s="56">
        <v>2</v>
      </c>
      <c r="BY9" s="88">
        <v>7.9976851851851856E-5</v>
      </c>
      <c r="BZ9" s="350">
        <f>IF(BY9&lt;&gt;"",BZ$5,0)</f>
        <v>1</v>
      </c>
      <c r="CA9" s="18" t="s">
        <v>386</v>
      </c>
      <c r="CC9" s="186" t="s">
        <v>238</v>
      </c>
      <c r="CD9" s="186" t="s">
        <v>471</v>
      </c>
      <c r="CE9" s="186" t="s">
        <v>311</v>
      </c>
      <c r="CF9" s="186" t="s">
        <v>235</v>
      </c>
      <c r="CG9" s="56">
        <v>3</v>
      </c>
      <c r="CH9" s="186" t="s">
        <v>531</v>
      </c>
      <c r="CI9" s="350">
        <f>IF(CH9&lt;&gt;"",CI$5,0)</f>
        <v>3</v>
      </c>
      <c r="CO9" s="350">
        <f>IF(CN9&lt;&gt;"",CO$5,0)</f>
        <v>0</v>
      </c>
    </row>
    <row r="10" spans="1:93">
      <c r="A10" s="13" t="s">
        <v>12</v>
      </c>
      <c r="B10" s="13"/>
      <c r="C10" s="19" t="s">
        <v>107</v>
      </c>
      <c r="D10" s="226">
        <f>SUM(AC10,AF10,AU10,BI10,BN10,CO10,AK10,AN10,BB10,BU10,BZ10,CI10)</f>
        <v>96</v>
      </c>
      <c r="E10" s="100">
        <f t="shared" si="0"/>
        <v>1</v>
      </c>
      <c r="F10" s="100">
        <f t="shared" si="1"/>
        <v>0</v>
      </c>
      <c r="G10" s="100">
        <f t="shared" si="2"/>
        <v>1</v>
      </c>
      <c r="H10" s="100">
        <f>SUM(COUNTIFS($X10:$EB10, {"#14","#15","#16"}))</f>
        <v>2</v>
      </c>
      <c r="J10" s="5">
        <f>M10+P10+S10+V10</f>
        <v>20</v>
      </c>
      <c r="K10" s="18" t="s">
        <v>684</v>
      </c>
      <c r="L10" s="321" t="s">
        <v>717</v>
      </c>
      <c r="M10">
        <f>INDEX(event_lookup!$F$2:$Y$9,MATCH(2018.1,event_lookup!$A$2:$A$9,0),MATCH(RIGHT(ML_2018!K10,2),event_lookup!$F$1:$Y$1,0))</f>
        <v>6</v>
      </c>
      <c r="N10" s="18" t="s">
        <v>683</v>
      </c>
      <c r="O10" s="88">
        <v>2.4548611111111114E-4</v>
      </c>
      <c r="P10">
        <f>INDEX(event_lookup!$F$2:$Y$9,MATCH(2018.1,event_lookup!$A$2:$A$9,0),MATCH(RIGHT(ML_2018!N10,2),event_lookup!$F$1:$Y$1,0))</f>
        <v>4</v>
      </c>
      <c r="Q10" s="18" t="s">
        <v>684</v>
      </c>
      <c r="R10" s="88">
        <v>5.7060185185185186E-5</v>
      </c>
      <c r="S10">
        <f>INDEX(event_lookup!$F$2:$Y$9,MATCH(2018.1,event_lookup!$A$2:$A$9,0),MATCH(RIGHT(ML_2018!Q10,2),event_lookup!$F$1:$Y$1,0))</f>
        <v>6</v>
      </c>
      <c r="T10" s="18" t="s">
        <v>683</v>
      </c>
      <c r="U10" s="88">
        <v>4.5520833333333329E-4</v>
      </c>
      <c r="V10">
        <f>INDEX(event_lookup!$F$2:$Y$9,MATCH(2018.1,event_lookup!$A$2:$A$9,0),MATCH(RIGHT(ML_2018!T10,2),event_lookup!$F$1:$Y$1,0))</f>
        <v>4</v>
      </c>
      <c r="X10" s="18" t="s">
        <v>104</v>
      </c>
      <c r="Y10" s="56" t="s">
        <v>178</v>
      </c>
      <c r="Z10" s="88">
        <v>5.9027777777777773E-5</v>
      </c>
      <c r="AB10" s="88">
        <v>5.9027777777777773E-5</v>
      </c>
      <c r="AC10" s="350">
        <f>INDEX(event_lookup!$F$2:$Y$9,MATCH(2018,event_lookup!$A$2:$A$9,0),MATCH(RIGHT(ML_2018!X10,3),event_lookup!$F$1:$Y$1,0))</f>
        <v>5</v>
      </c>
      <c r="AD10" s="18" t="s">
        <v>34</v>
      </c>
      <c r="AE10" s="59">
        <v>119.2</v>
      </c>
      <c r="AF10" s="350">
        <f>INDEX(event_lookup!$F$2:$Y$9,MATCH(2018,event_lookup!$A$2:$A$9,0),MATCH(RIGHT(ML_2018!AD10,3),event_lookup!$F$1:$Y$1,0))</f>
        <v>15</v>
      </c>
      <c r="AG10" s="18" t="s">
        <v>149</v>
      </c>
      <c r="AH10" s="88">
        <v>3.1006944444444447E-4</v>
      </c>
      <c r="AI10" s="88">
        <v>3.049768518518519E-4</v>
      </c>
      <c r="AJ10" s="88">
        <v>3.1006944444444447E-4</v>
      </c>
      <c r="AK10" s="350">
        <f>INDEX(event_lookup!$F$2:$Y$9,MATCH(2018,event_lookup!$A$2:$A$9,0),MATCH(RIGHT(ML_2018!AG10,3),event_lookup!$F$1:$Y$1,0))</f>
        <v>1</v>
      </c>
      <c r="AL10" s="18" t="s">
        <v>102</v>
      </c>
      <c r="AM10" s="88" t="s">
        <v>641</v>
      </c>
      <c r="AN10" s="350">
        <f>INDEX(event_lookup!$F$2:$Y$9,MATCH(2018,event_lookup!$A$2:$A$9,0),MATCH(RIGHT(ML_2018!AL10,3),event_lookup!$F$1:$Y$1,0))</f>
        <v>10</v>
      </c>
      <c r="AO10" s="18" t="s">
        <v>102</v>
      </c>
      <c r="AP10" s="56" t="s">
        <v>318</v>
      </c>
      <c r="AQ10" s="88">
        <v>9.699074074074075E-5</v>
      </c>
      <c r="AR10" s="88">
        <v>1.8414351851851852E-4</v>
      </c>
      <c r="AS10" s="88">
        <v>2.7129629629629628E-4</v>
      </c>
      <c r="AT10" s="88">
        <v>3.5763888888888889E-4</v>
      </c>
      <c r="AU10" s="350">
        <f>INDEX(event_lookup!$F$2:$Y$9,MATCH(2018,event_lookup!$A$2:$A$9,0),MATCH(RIGHT(ML_2018!AO10,3),event_lookup!$F$1:$Y$1,0))</f>
        <v>10</v>
      </c>
      <c r="AV10" s="18" t="s">
        <v>102</v>
      </c>
      <c r="AW10" s="62" t="s">
        <v>504</v>
      </c>
      <c r="AX10" s="88">
        <v>3.4675925925925928E-4</v>
      </c>
      <c r="AY10" s="88">
        <v>3.5740740740740736E-4</v>
      </c>
      <c r="BA10" s="88">
        <v>3.5740740740740736E-4</v>
      </c>
      <c r="BB10" s="350">
        <f>INDEX(event_lookup!$F$2:$Y$9,MATCH(2018,event_lookup!$A$2:$A$9,0),MATCH(RIGHT(ML_2018!AV10,3),event_lookup!$F$1:$Y$1,0))</f>
        <v>10</v>
      </c>
      <c r="BC10" s="18" t="s">
        <v>148</v>
      </c>
      <c r="BD10" s="308">
        <v>5.6099537037037034E-4</v>
      </c>
      <c r="BE10" s="190">
        <v>5</v>
      </c>
      <c r="BF10" s="308">
        <v>6.4467592592592593E-4</v>
      </c>
      <c r="BG10" s="190">
        <v>7</v>
      </c>
      <c r="BH10" s="190">
        <f t="shared" ref="BH10" si="4">BE10+BG10</f>
        <v>12</v>
      </c>
      <c r="BI10" s="350">
        <f>INDEX(event_lookup!$F$2:$Y$9,MATCH(2018,event_lookup!$A$2:$A$9,0),MATCH(RIGHT(ML_2018!BC10,3),event_lookup!$F$1:$Y$1,0))</f>
        <v>3</v>
      </c>
      <c r="BJ10" s="18" t="s">
        <v>104</v>
      </c>
      <c r="BK10" s="56" t="s">
        <v>177</v>
      </c>
      <c r="BL10" s="88">
        <v>6.1192129629629628E-4</v>
      </c>
      <c r="BM10" s="88">
        <v>6.1192129629629628E-4</v>
      </c>
      <c r="BN10" s="350">
        <f>INDEX(event_lookup!$F$2:$Y$9,MATCH(2018,event_lookup!$A$2:$A$9,0),MATCH(RIGHT(ML_2018!BJ10,3),event_lookup!$F$1:$Y$1,0))</f>
        <v>5</v>
      </c>
      <c r="BO10" s="18" t="s">
        <v>105</v>
      </c>
      <c r="BP10" s="56" t="s">
        <v>507</v>
      </c>
      <c r="BQ10" s="186" t="s">
        <v>752</v>
      </c>
      <c r="BT10" s="186" t="s">
        <v>305</v>
      </c>
      <c r="BU10" s="350">
        <f>INDEX(event_lookup!$F$2:$Y$9,MATCH(2018,event_lookup!$A$2:$A$9,0),MATCH(RIGHT(ML_2018!BO10,3),event_lookup!$F$1:$Y$1,0))</f>
        <v>7</v>
      </c>
      <c r="BV10" s="18" t="s">
        <v>32</v>
      </c>
      <c r="BW10" s="88">
        <v>2.9548611111111111E-4</v>
      </c>
      <c r="BX10" s="56">
        <v>3</v>
      </c>
      <c r="BY10" s="88">
        <f>BW10-BX10/86400</f>
        <v>2.6076388888888888E-4</v>
      </c>
      <c r="BZ10" s="350">
        <f>INDEX(event_lookup!$F$2:$Y$9,MATCH(2018,event_lookup!$A$2:$A$9,0),MATCH(RIGHT(ML_2018!BV10,3),event_lookup!$F$1:$Y$1,0))</f>
        <v>25</v>
      </c>
      <c r="CA10" s="18" t="s">
        <v>104</v>
      </c>
      <c r="CB10" s="56" t="s">
        <v>178</v>
      </c>
      <c r="CC10" s="186" t="s">
        <v>312</v>
      </c>
      <c r="CD10" s="186" t="s">
        <v>312</v>
      </c>
      <c r="CE10" s="186" t="s">
        <v>235</v>
      </c>
      <c r="CF10" s="186" t="s">
        <v>294</v>
      </c>
      <c r="CG10" s="56">
        <v>4</v>
      </c>
      <c r="CH10" s="186" t="s">
        <v>533</v>
      </c>
      <c r="CI10" s="350">
        <f>INDEX(event_lookup!$F$2:$Y$9,MATCH(2018,event_lookup!$A$2:$A$9,0),MATCH(RIGHT(ML_2018!CA10,3),event_lookup!$F$1:$Y$1,0))</f>
        <v>5</v>
      </c>
      <c r="CJ10" s="18" t="s">
        <v>154</v>
      </c>
      <c r="CK10" s="56" t="s">
        <v>178</v>
      </c>
      <c r="CL10" s="88">
        <v>7.8819444444444442E-5</v>
      </c>
      <c r="CN10" s="88">
        <v>7.8819444444444442E-5</v>
      </c>
      <c r="CO10" s="350">
        <f>INDEX(event_lookup!$F$2:$Y$9,MATCH(2018,event_lookup!$A$2:$A$9,0),MATCH(RIGHT(ML_2018!CJ10,3),event_lookup!$F$1:$Y$1,0))</f>
        <v>0</v>
      </c>
    </row>
    <row r="11" spans="1:93">
      <c r="A11" s="15" t="s">
        <v>48</v>
      </c>
      <c r="B11" s="15">
        <v>1</v>
      </c>
      <c r="D11">
        <f>SUM(AC11,AF11,AU11,BI11,BN11,CO11)</f>
        <v>10</v>
      </c>
      <c r="E11" s="100">
        <f t="shared" si="0"/>
        <v>0</v>
      </c>
      <c r="F11" s="100">
        <f t="shared" si="1"/>
        <v>0</v>
      </c>
      <c r="G11" s="100">
        <f t="shared" si="2"/>
        <v>0</v>
      </c>
      <c r="H11" s="100">
        <f>SUM(COUNTIFS($X11:$EB11, {"#14","#15","#16"}))</f>
        <v>0</v>
      </c>
      <c r="J11" s="5">
        <f t="shared" si="3"/>
        <v>2.5</v>
      </c>
      <c r="L11" s="321" t="s">
        <v>797</v>
      </c>
      <c r="M11">
        <f>IF(L11&lt;&gt;"",M$10,0)</f>
        <v>6</v>
      </c>
      <c r="P11">
        <f>IF(O11&lt;&gt;"",P$10,0)</f>
        <v>0</v>
      </c>
      <c r="S11">
        <f>IF(R11&lt;&gt;"",S$10,0)</f>
        <v>0</v>
      </c>
      <c r="U11" s="88">
        <v>1.5092592592592591E-4</v>
      </c>
      <c r="V11">
        <f>IF(U11&lt;&gt;"",V$10,0)</f>
        <v>4</v>
      </c>
      <c r="X11" s="18" t="s">
        <v>104</v>
      </c>
      <c r="Y11" s="56" t="s">
        <v>178</v>
      </c>
      <c r="Z11" s="88">
        <v>5.9027777777777773E-5</v>
      </c>
      <c r="AB11" s="88">
        <v>5.9027777777777773E-5</v>
      </c>
      <c r="AC11" s="350">
        <f>IF(AB11&lt;&gt;"",AC$10,0)</f>
        <v>5</v>
      </c>
      <c r="AF11" s="350">
        <f>IF(AE11&lt;&gt;"",AF$10,0)</f>
        <v>0</v>
      </c>
      <c r="AH11" s="88">
        <v>1.1597222222222221E-4</v>
      </c>
      <c r="AI11" s="88">
        <v>1.0902777777777778E-4</v>
      </c>
      <c r="AJ11" s="88">
        <v>1.1597222222222221E-4</v>
      </c>
      <c r="AK11" s="350">
        <f>IF(AJ11&lt;&gt;"",AK$10,0)</f>
        <v>1</v>
      </c>
      <c r="AM11" s="88" t="s">
        <v>641</v>
      </c>
      <c r="AN11" s="350">
        <f>IF(AM11&lt;&gt;"",AN$10,0)</f>
        <v>10</v>
      </c>
      <c r="AU11" s="350">
        <f>IF(AT11&lt;&gt;"",AU$10,0)</f>
        <v>0</v>
      </c>
      <c r="AW11" s="62"/>
      <c r="AX11" s="88">
        <v>3.4675925925925928E-4</v>
      </c>
      <c r="AY11" s="88">
        <v>3.5740740740740736E-4</v>
      </c>
      <c r="BA11" s="88">
        <v>3.5740740740740736E-4</v>
      </c>
      <c r="BB11" s="350">
        <f>IF(BA11&lt;&gt;"",BB$10,0)</f>
        <v>10</v>
      </c>
      <c r="BI11" s="350">
        <f>IF(BH11&lt;&gt;"",BI$10,0)</f>
        <v>0</v>
      </c>
      <c r="BJ11" s="18" t="s">
        <v>104</v>
      </c>
      <c r="BK11" s="56" t="s">
        <v>177</v>
      </c>
      <c r="BL11" s="88">
        <v>6.1192129629629628E-4</v>
      </c>
      <c r="BM11" s="88">
        <v>6.1192129629629628E-4</v>
      </c>
      <c r="BN11" s="350">
        <f>IF(BM11&lt;&gt;"",BN$10,0)</f>
        <v>5</v>
      </c>
      <c r="BQ11" s="186" t="s">
        <v>746</v>
      </c>
      <c r="BT11" s="186" t="s">
        <v>746</v>
      </c>
      <c r="BU11" s="350">
        <f>IF(BT11&lt;&gt;"",BU$10,0)</f>
        <v>7</v>
      </c>
      <c r="BW11" s="88">
        <v>8.136574074074075E-5</v>
      </c>
      <c r="BY11" s="88">
        <v>8.136574074074075E-5</v>
      </c>
      <c r="BZ11" s="350">
        <f>IF(BY11&lt;&gt;"",BZ$10,0)</f>
        <v>25</v>
      </c>
      <c r="CA11" s="18" t="s">
        <v>386</v>
      </c>
      <c r="CC11" s="186" t="s">
        <v>312</v>
      </c>
      <c r="CD11" s="186" t="s">
        <v>312</v>
      </c>
      <c r="CE11" s="186" t="s">
        <v>235</v>
      </c>
      <c r="CF11" s="186" t="s">
        <v>294</v>
      </c>
      <c r="CG11" s="56">
        <v>4</v>
      </c>
      <c r="CH11" s="186" t="s">
        <v>533</v>
      </c>
      <c r="CI11" s="350">
        <f>IF(CH11&lt;&gt;"",CI$10,0)</f>
        <v>5</v>
      </c>
      <c r="CO11" s="350">
        <f>IF(CN11&lt;&gt;"",CO$10,0)</f>
        <v>0</v>
      </c>
    </row>
    <row r="12" spans="1:93">
      <c r="A12" s="15" t="s">
        <v>47</v>
      </c>
      <c r="B12" s="15">
        <v>2</v>
      </c>
      <c r="D12">
        <f>SUM(AC12,AF12,AU12,BI12,BN12,CO12)</f>
        <v>15</v>
      </c>
      <c r="E12" s="100">
        <f t="shared" si="0"/>
        <v>0</v>
      </c>
      <c r="F12" s="100">
        <f t="shared" si="1"/>
        <v>0</v>
      </c>
      <c r="G12" s="100">
        <f t="shared" si="2"/>
        <v>1</v>
      </c>
      <c r="H12" s="100">
        <f>SUM(COUNTIFS($X12:$EB12, {"#14","#15","#16"}))</f>
        <v>1</v>
      </c>
      <c r="J12" s="5">
        <f t="shared" si="3"/>
        <v>8.5</v>
      </c>
      <c r="L12" s="321" t="s">
        <v>798</v>
      </c>
      <c r="M12">
        <f>IF(L12&lt;&gt;"",M$10,0)</f>
        <v>6</v>
      </c>
      <c r="P12">
        <f>IF(O12&lt;&gt;"",P$10,0)</f>
        <v>0</v>
      </c>
      <c r="R12" s="88">
        <v>5.7060185185185186E-5</v>
      </c>
      <c r="S12">
        <f>IF(R12&lt;&gt;"",S$10,0)</f>
        <v>6</v>
      </c>
      <c r="U12" s="88">
        <v>1.5428240740740742E-4</v>
      </c>
      <c r="V12">
        <f>IF(U12&lt;&gt;"",V$10,0)</f>
        <v>4</v>
      </c>
      <c r="AC12" s="350">
        <f>IF(AB12&lt;&gt;"",AC$10,0)</f>
        <v>0</v>
      </c>
      <c r="AD12" s="18" t="s">
        <v>34</v>
      </c>
      <c r="AE12" s="59">
        <v>119.2</v>
      </c>
      <c r="AF12" s="350">
        <f>IF(AE12&lt;&gt;"",AF$10,0)</f>
        <v>15</v>
      </c>
      <c r="AH12" s="88">
        <v>9.9537037037037045E-5</v>
      </c>
      <c r="AI12" s="88">
        <v>1.0127314814814815E-4</v>
      </c>
      <c r="AJ12" s="88">
        <v>9.9537037037037045E-5</v>
      </c>
      <c r="AK12" s="350">
        <f>IF(AJ12&lt;&gt;"",AK$10,0)</f>
        <v>1</v>
      </c>
      <c r="AM12" s="88" t="s">
        <v>641</v>
      </c>
      <c r="AN12" s="350">
        <f>IF(AM12&lt;&gt;"",AN$10,0)</f>
        <v>10</v>
      </c>
      <c r="AU12" s="350">
        <f>IF(AT12&lt;&gt;"",AU$10,0)</f>
        <v>0</v>
      </c>
      <c r="AW12" s="62"/>
      <c r="AX12" s="88">
        <v>3.4675925925925928E-4</v>
      </c>
      <c r="AY12" s="88">
        <v>3.5740740740740736E-4</v>
      </c>
      <c r="BA12" s="88">
        <v>3.5740740740740736E-4</v>
      </c>
      <c r="BB12" s="350">
        <f>IF(BA12&lt;&gt;"",BB$10,0)</f>
        <v>10</v>
      </c>
      <c r="BI12" s="350">
        <f>IF(BH12&lt;&gt;"",BI$10,0)</f>
        <v>0</v>
      </c>
      <c r="BN12" s="350">
        <f>IF(BM12&lt;&gt;"",BN$10,0)</f>
        <v>0</v>
      </c>
      <c r="BQ12" s="186" t="s">
        <v>746</v>
      </c>
      <c r="BT12" s="186" t="s">
        <v>746</v>
      </c>
      <c r="BU12" s="350">
        <f>IF(BT12&lt;&gt;"",BU$10,0)</f>
        <v>7</v>
      </c>
      <c r="BW12" s="88">
        <v>6.2037037037037041E-5</v>
      </c>
      <c r="BY12" s="88">
        <v>6.2037037037037041E-5</v>
      </c>
      <c r="BZ12" s="350">
        <f>IF(BY12&lt;&gt;"",BZ$10,0)</f>
        <v>25</v>
      </c>
      <c r="CA12" s="18" t="s">
        <v>386</v>
      </c>
      <c r="CC12" s="186" t="s">
        <v>312</v>
      </c>
      <c r="CD12" s="186" t="s">
        <v>312</v>
      </c>
      <c r="CE12" s="186" t="s">
        <v>235</v>
      </c>
      <c r="CF12" s="186" t="s">
        <v>294</v>
      </c>
      <c r="CG12" s="56">
        <v>4</v>
      </c>
      <c r="CH12" s="186" t="s">
        <v>533</v>
      </c>
      <c r="CI12" s="350">
        <f>IF(CH12&lt;&gt;"",CI$10,0)</f>
        <v>5</v>
      </c>
      <c r="CJ12" s="18" t="s">
        <v>154</v>
      </c>
      <c r="CK12" s="56" t="s">
        <v>178</v>
      </c>
      <c r="CL12" s="88">
        <v>7.8819444444444442E-5</v>
      </c>
      <c r="CN12" s="88">
        <v>7.8819444444444442E-5</v>
      </c>
      <c r="CO12" s="350">
        <f>IF(CN12&lt;&gt;"",CO$10,0)</f>
        <v>0</v>
      </c>
    </row>
    <row r="13" spans="1:93">
      <c r="A13" s="15" t="s">
        <v>49</v>
      </c>
      <c r="B13" s="15">
        <v>3</v>
      </c>
      <c r="D13">
        <f>SUM(AC13,AF13,AU13,BI13,BN13,CO13)</f>
        <v>0</v>
      </c>
      <c r="E13" s="100">
        <f t="shared" si="0"/>
        <v>0</v>
      </c>
      <c r="F13" s="100">
        <f t="shared" si="1"/>
        <v>0</v>
      </c>
      <c r="G13" s="100">
        <f t="shared" si="2"/>
        <v>0</v>
      </c>
      <c r="H13" s="100">
        <f>SUM(COUNTIFS($X13:$EB13, {"#14","#15","#16"}))</f>
        <v>0</v>
      </c>
      <c r="J13" s="5">
        <f t="shared" si="3"/>
        <v>6.5</v>
      </c>
      <c r="L13" s="321" t="s">
        <v>799</v>
      </c>
      <c r="M13">
        <f>IF(L13&lt;&gt;"",M$10,0)</f>
        <v>6</v>
      </c>
      <c r="O13" s="88">
        <v>2.4548611111111114E-4</v>
      </c>
      <c r="P13">
        <f>IF(O13&lt;&gt;"",P$10,0)</f>
        <v>4</v>
      </c>
      <c r="S13">
        <f>IF(R13&lt;&gt;"",S$10,0)</f>
        <v>0</v>
      </c>
      <c r="U13" s="88">
        <v>1.5000000000000001E-4</v>
      </c>
      <c r="V13">
        <f>IF(U13&lt;&gt;"",V$10,0)</f>
        <v>4</v>
      </c>
      <c r="AC13" s="350">
        <f>IF(AB13&lt;&gt;"",AC$10,0)</f>
        <v>0</v>
      </c>
      <c r="AF13" s="350">
        <f>IF(AE13&lt;&gt;"",AF$10,0)</f>
        <v>0</v>
      </c>
      <c r="AH13" s="88">
        <v>9.4560185185185169E-5</v>
      </c>
      <c r="AI13" s="88">
        <v>9.4675925925925936E-5</v>
      </c>
      <c r="AJ13" s="88">
        <v>9.4560185185185169E-5</v>
      </c>
      <c r="AK13" s="350">
        <f>IF(AJ13&lt;&gt;"",AK$10,0)</f>
        <v>1</v>
      </c>
      <c r="AM13" s="88" t="s">
        <v>641</v>
      </c>
      <c r="AN13" s="350">
        <f>IF(AM13&lt;&gt;"",AN$10,0)</f>
        <v>10</v>
      </c>
      <c r="AU13" s="350">
        <f>IF(AT13&lt;&gt;"",AU$10,0)</f>
        <v>0</v>
      </c>
      <c r="AW13" s="62"/>
      <c r="AX13" s="88">
        <v>3.4675925925925928E-4</v>
      </c>
      <c r="AY13" s="88">
        <v>3.5740740740740736E-4</v>
      </c>
      <c r="BA13" s="88">
        <v>3.5740740740740736E-4</v>
      </c>
      <c r="BB13" s="350">
        <f>IF(BA13&lt;&gt;"",BB$10,0)</f>
        <v>10</v>
      </c>
      <c r="BI13" s="350">
        <f>IF(BH13&lt;&gt;"",BI$10,0)</f>
        <v>0</v>
      </c>
      <c r="BN13" s="350">
        <f>IF(BM13&lt;&gt;"",BN$10,0)</f>
        <v>0</v>
      </c>
      <c r="BQ13" s="186" t="s">
        <v>748</v>
      </c>
      <c r="BT13" s="186" t="s">
        <v>748</v>
      </c>
      <c r="BU13" s="350">
        <f>IF(BT13&lt;&gt;"",BU$10,0)</f>
        <v>7</v>
      </c>
      <c r="BW13" s="88">
        <v>7.8935185185185182E-5</v>
      </c>
      <c r="BY13" s="88">
        <v>7.8935185185185182E-5</v>
      </c>
      <c r="BZ13" s="350">
        <f>IF(BY13&lt;&gt;"",BZ$10,0)</f>
        <v>25</v>
      </c>
      <c r="CA13" s="18" t="s">
        <v>386</v>
      </c>
      <c r="CC13" s="186" t="s">
        <v>312</v>
      </c>
      <c r="CD13" s="186" t="s">
        <v>312</v>
      </c>
      <c r="CE13" s="186" t="s">
        <v>235</v>
      </c>
      <c r="CF13" s="186" t="s">
        <v>294</v>
      </c>
      <c r="CG13" s="56">
        <v>4</v>
      </c>
      <c r="CH13" s="186" t="s">
        <v>533</v>
      </c>
      <c r="CI13" s="350">
        <f>IF(CH13&lt;&gt;"",CI$10,0)</f>
        <v>5</v>
      </c>
      <c r="CO13" s="350">
        <f>IF(CN13&lt;&gt;"",CO$10,0)</f>
        <v>0</v>
      </c>
    </row>
    <row r="14" spans="1:93">
      <c r="A14" s="15" t="s">
        <v>46</v>
      </c>
      <c r="B14" s="15">
        <v>4</v>
      </c>
      <c r="D14">
        <f>SUM(AC14,AF14,AU14,BI14,BN14,CO14)</f>
        <v>13</v>
      </c>
      <c r="E14" s="100">
        <f t="shared" si="0"/>
        <v>0</v>
      </c>
      <c r="F14" s="100">
        <f t="shared" si="1"/>
        <v>0</v>
      </c>
      <c r="G14" s="100">
        <f t="shared" si="2"/>
        <v>0</v>
      </c>
      <c r="H14" s="100">
        <f>SUM(COUNTIFS($X14:$EB14, {"#14","#15","#16"}))</f>
        <v>0</v>
      </c>
      <c r="J14" s="5">
        <f t="shared" si="3"/>
        <v>2.5</v>
      </c>
      <c r="L14" s="321" t="s">
        <v>800</v>
      </c>
      <c r="M14">
        <f>IF(L14&lt;&gt;"",M$10,0)</f>
        <v>6</v>
      </c>
      <c r="P14">
        <f>IF(O14&lt;&gt;"",P$10,0)</f>
        <v>0</v>
      </c>
      <c r="S14">
        <f>IF(R14&lt;&gt;"",S$10,0)</f>
        <v>0</v>
      </c>
      <c r="U14" s="88">
        <v>1.4131944444444446E-4</v>
      </c>
      <c r="V14">
        <f>IF(U14&lt;&gt;"",V$10,0)</f>
        <v>4</v>
      </c>
      <c r="AC14" s="350">
        <f>IF(AB14&lt;&gt;"",AC$10,0)</f>
        <v>0</v>
      </c>
      <c r="AF14" s="350">
        <f>IF(AE14&lt;&gt;"",AF$10,0)</f>
        <v>0</v>
      </c>
      <c r="AH14" s="88">
        <v>9.1435185185185188E-5</v>
      </c>
      <c r="AI14" s="88">
        <v>8.8657407407407413E-5</v>
      </c>
      <c r="AJ14" s="88">
        <v>9.1435185185185188E-5</v>
      </c>
      <c r="AK14" s="350">
        <f>IF(AJ14&lt;&gt;"",AK$10,0)</f>
        <v>1</v>
      </c>
      <c r="AM14" s="88" t="s">
        <v>641</v>
      </c>
      <c r="AN14" s="350">
        <f>IF(AM14&lt;&gt;"",AN$10,0)</f>
        <v>10</v>
      </c>
      <c r="AO14" s="18" t="s">
        <v>102</v>
      </c>
      <c r="AP14" s="56" t="s">
        <v>318</v>
      </c>
      <c r="AQ14" s="88">
        <v>9.699074074074075E-5</v>
      </c>
      <c r="AR14" s="88">
        <v>1.8414351851851852E-4</v>
      </c>
      <c r="AS14" s="88">
        <v>2.7129629629629628E-4</v>
      </c>
      <c r="AT14" s="88">
        <v>3.5763888888888889E-4</v>
      </c>
      <c r="AU14" s="350">
        <f>IF(AT14&lt;&gt;"",AU$10,0)</f>
        <v>10</v>
      </c>
      <c r="AW14" s="62"/>
      <c r="AX14" s="88">
        <v>3.4675925925925928E-4</v>
      </c>
      <c r="AY14" s="88">
        <v>3.5740740740740736E-4</v>
      </c>
      <c r="BA14" s="88">
        <v>3.5740740740740736E-4</v>
      </c>
      <c r="BB14" s="350">
        <f>IF(BA14&lt;&gt;"",BB$10,0)</f>
        <v>10</v>
      </c>
      <c r="BC14" s="18" t="s">
        <v>148</v>
      </c>
      <c r="BD14" s="308">
        <v>5.6099537037037034E-4</v>
      </c>
      <c r="BE14" s="190">
        <v>5</v>
      </c>
      <c r="BF14" s="308">
        <v>6.4467592592592593E-4</v>
      </c>
      <c r="BG14" s="190">
        <v>7</v>
      </c>
      <c r="BH14" s="190">
        <f t="shared" ref="BH14" si="5">BE14+BG14</f>
        <v>12</v>
      </c>
      <c r="BI14" s="350">
        <f>IF(BH14&lt;&gt;"",BI$10,0)</f>
        <v>3</v>
      </c>
      <c r="BN14" s="350">
        <f>IF(BM14&lt;&gt;"",BN$10,0)</f>
        <v>0</v>
      </c>
      <c r="BQ14" s="186" t="s">
        <v>747</v>
      </c>
      <c r="BT14" s="186" t="s">
        <v>747</v>
      </c>
      <c r="BU14" s="350">
        <f>IF(BT14&lt;&gt;"",BU$10,0)</f>
        <v>7</v>
      </c>
      <c r="BW14" s="88">
        <v>7.0023148148148145E-5</v>
      </c>
      <c r="BX14" s="56">
        <v>3</v>
      </c>
      <c r="BY14" s="88">
        <v>7.0023148148148145E-5</v>
      </c>
      <c r="BZ14" s="350">
        <f>IF(BY14&lt;&gt;"",BZ$10,0)</f>
        <v>25</v>
      </c>
      <c r="CA14" s="18" t="s">
        <v>386</v>
      </c>
      <c r="CC14" s="186" t="s">
        <v>312</v>
      </c>
      <c r="CD14" s="186" t="s">
        <v>312</v>
      </c>
      <c r="CE14" s="186" t="s">
        <v>235</v>
      </c>
      <c r="CF14" s="186" t="s">
        <v>294</v>
      </c>
      <c r="CG14" s="56">
        <v>4</v>
      </c>
      <c r="CH14" s="186" t="s">
        <v>533</v>
      </c>
      <c r="CI14" s="350">
        <f>IF(CH14&lt;&gt;"",CI$10,0)</f>
        <v>5</v>
      </c>
      <c r="CO14" s="350">
        <f>IF(CN14&lt;&gt;"",CO$10,0)</f>
        <v>0</v>
      </c>
    </row>
    <row r="15" spans="1:93">
      <c r="A15" s="20" t="s">
        <v>17</v>
      </c>
      <c r="B15" s="20"/>
      <c r="C15" s="19" t="s">
        <v>104</v>
      </c>
      <c r="D15" s="226">
        <f>SUM(AC15,AF15,AU15,BI15,BN15,CO15,AK15,AN15,BB15,BU15,BZ15,CI15)</f>
        <v>95</v>
      </c>
      <c r="E15" s="100">
        <f t="shared" si="0"/>
        <v>0</v>
      </c>
      <c r="F15" s="100">
        <f t="shared" si="1"/>
        <v>1</v>
      </c>
      <c r="G15" s="100">
        <f t="shared" si="2"/>
        <v>0</v>
      </c>
      <c r="H15" s="100">
        <f>SUM(COUNTIFS($X15:$EB15, {"#14","#15","#16"}))</f>
        <v>0</v>
      </c>
      <c r="J15" s="5">
        <f>M15+P15+S15+V15</f>
        <v>23</v>
      </c>
      <c r="K15" s="18" t="s">
        <v>685</v>
      </c>
      <c r="L15" s="321" t="s">
        <v>718</v>
      </c>
      <c r="M15">
        <f>INDEX(event_lookup!$F$2:$Y$9,MATCH(2018.1,event_lookup!$A$2:$A$9,0),MATCH(RIGHT(ML_2018!K15,2),event_lookup!$F$1:$Y$1,0))</f>
        <v>7</v>
      </c>
      <c r="N15" s="18" t="s">
        <v>682</v>
      </c>
      <c r="O15" s="88">
        <v>2.2060185185185185E-4</v>
      </c>
      <c r="P15">
        <f>INDEX(event_lookup!$F$2:$Y$9,MATCH(2018.1,event_lookup!$A$2:$A$9,0),MATCH(RIGHT(ML_2018!N15,2),event_lookup!$F$1:$Y$1,0))</f>
        <v>8</v>
      </c>
      <c r="Q15" s="18" t="s">
        <v>685</v>
      </c>
      <c r="R15" s="88">
        <v>5.6828703703703712E-5</v>
      </c>
      <c r="S15">
        <f>INDEX(event_lookup!$F$2:$Y$9,MATCH(2018.1,event_lookup!$A$2:$A$9,0),MATCH(RIGHT(ML_2018!Q15,2),event_lookup!$F$1:$Y$1,0))</f>
        <v>7</v>
      </c>
      <c r="T15" s="18" t="s">
        <v>689</v>
      </c>
      <c r="U15" s="88">
        <v>4.2708333333333335E-4</v>
      </c>
      <c r="V15">
        <f>INDEX(event_lookup!$F$2:$Y$9,MATCH(2018.1,event_lookup!$A$2:$A$9,0),MATCH(RIGHT(ML_2018!T15,2),event_lookup!$F$1:$Y$1,0))</f>
        <v>1</v>
      </c>
      <c r="X15" s="18" t="s">
        <v>130</v>
      </c>
      <c r="Y15" s="56" t="s">
        <v>177</v>
      </c>
      <c r="Z15" s="88">
        <v>5.9374999999999993E-5</v>
      </c>
      <c r="AB15" s="88">
        <v>5.9374999999999993E-5</v>
      </c>
      <c r="AC15" s="350">
        <f>INDEX(event_lookup!$F$2:$Y$9,MATCH(2018,event_lookup!$A$2:$A$9,0),MATCH(RIGHT(ML_2018!X15,3),event_lookup!$F$1:$Y$1,0))</f>
        <v>4</v>
      </c>
      <c r="AD15" s="18" t="s">
        <v>104</v>
      </c>
      <c r="AE15" s="59">
        <v>113.6</v>
      </c>
      <c r="AF15" s="350">
        <f>INDEX(event_lookup!$F$2:$Y$9,MATCH(2018,event_lookup!$A$2:$A$9,0),MATCH(RIGHT(ML_2018!AD15,3),event_lookup!$F$1:$Y$1,0))</f>
        <v>5</v>
      </c>
      <c r="AG15" s="18" t="s">
        <v>104</v>
      </c>
      <c r="AH15" s="88">
        <v>3.0937500000000003E-4</v>
      </c>
      <c r="AI15" s="88">
        <v>3.1550925925925925E-4</v>
      </c>
      <c r="AJ15" s="88">
        <v>3.1550925925925925E-4</v>
      </c>
      <c r="AK15" s="350">
        <f>INDEX(event_lookup!$F$2:$Y$9,MATCH(2018,event_lookup!$A$2:$A$9,0),MATCH(RIGHT(ML_2018!AG15,3),event_lookup!$F$1:$Y$1,0))</f>
        <v>5</v>
      </c>
      <c r="AL15" s="18" t="s">
        <v>33</v>
      </c>
      <c r="AM15" s="88" t="s">
        <v>642</v>
      </c>
      <c r="AN15" s="350">
        <f>INDEX(event_lookup!$F$2:$Y$9,MATCH(2018,event_lookup!$A$2:$A$9,0),MATCH(RIGHT(ML_2018!AL15,3),event_lookup!$F$1:$Y$1,0))</f>
        <v>20</v>
      </c>
      <c r="AO15" s="18" t="s">
        <v>105</v>
      </c>
      <c r="AP15" s="56" t="s">
        <v>507</v>
      </c>
      <c r="AQ15" s="88">
        <v>9.8379629629629631E-5</v>
      </c>
      <c r="AR15" s="88">
        <v>1.8576388888888888E-4</v>
      </c>
      <c r="AS15" s="88">
        <v>2.7488425925925928E-4</v>
      </c>
      <c r="AT15" s="88">
        <v>3.6365740740740743E-4</v>
      </c>
      <c r="AU15" s="350">
        <f>INDEX(event_lookup!$F$2:$Y$9,MATCH(2018,event_lookup!$A$2:$A$9,0),MATCH(RIGHT(ML_2018!AO15,3),event_lookup!$F$1:$Y$1,0))</f>
        <v>7</v>
      </c>
      <c r="AV15" s="18" t="s">
        <v>107</v>
      </c>
      <c r="AW15" s="62" t="s">
        <v>507</v>
      </c>
      <c r="AX15" s="88">
        <v>3.5416666666666669E-4</v>
      </c>
      <c r="BA15" s="88">
        <v>3.5416666666666669E-4</v>
      </c>
      <c r="BB15" s="350">
        <f>INDEX(event_lookup!$F$2:$Y$9,MATCH(2018,event_lookup!$A$2:$A$9,0),MATCH(RIGHT(ML_2018!AV15,3),event_lookup!$F$1:$Y$1,0))</f>
        <v>6</v>
      </c>
      <c r="BC15" s="18" t="s">
        <v>102</v>
      </c>
      <c r="BD15" s="308">
        <v>5.5277777777777779E-4</v>
      </c>
      <c r="BE15" s="190">
        <v>7</v>
      </c>
      <c r="BF15" s="308">
        <v>6.1481481481481478E-4</v>
      </c>
      <c r="BG15" s="190">
        <v>10</v>
      </c>
      <c r="BH15" s="190">
        <f>BE15+BG15</f>
        <v>17</v>
      </c>
      <c r="BI15" s="350">
        <f>INDEX(event_lookup!$F$2:$Y$9,MATCH(2018,event_lookup!$A$2:$A$9,0),MATCH(RIGHT(ML_2018!BC15,3),event_lookup!$F$1:$Y$1,0))</f>
        <v>10</v>
      </c>
      <c r="BJ15" s="18" t="s">
        <v>135</v>
      </c>
      <c r="BK15" s="56" t="s">
        <v>187</v>
      </c>
      <c r="BL15" s="88">
        <v>5.7870370370370367E-4</v>
      </c>
      <c r="BM15" s="88">
        <v>6.8055555555555556E-4</v>
      </c>
      <c r="BN15" s="350">
        <f>INDEX(event_lookup!$F$2:$Y$9,MATCH(2018,event_lookup!$A$2:$A$9,0),MATCH(RIGHT(ML_2018!BJ15,3),event_lookup!$F$1:$Y$1,0))</f>
        <v>8</v>
      </c>
      <c r="BO15" s="18" t="s">
        <v>135</v>
      </c>
      <c r="BP15" s="56" t="s">
        <v>506</v>
      </c>
      <c r="BQ15" s="186" t="s">
        <v>750</v>
      </c>
      <c r="BR15" s="186" t="s">
        <v>651</v>
      </c>
      <c r="BT15" s="186" t="s">
        <v>651</v>
      </c>
      <c r="BU15" s="350">
        <f>INDEX(event_lookup!$F$2:$Y$9,MATCH(2018,event_lookup!$A$2:$A$9,0),MATCH(RIGHT(ML_2018!BO15,3),event_lookup!$F$1:$Y$1,0))</f>
        <v>8</v>
      </c>
      <c r="BV15" s="18" t="s">
        <v>107</v>
      </c>
      <c r="BW15" s="88">
        <v>3.2638888888888887E-4</v>
      </c>
      <c r="BX15" s="56">
        <v>4</v>
      </c>
      <c r="BY15" s="88">
        <f>BW15-BX15/86400</f>
        <v>2.8009259259259258E-4</v>
      </c>
      <c r="BZ15" s="350">
        <f>INDEX(event_lookup!$F$2:$Y$9,MATCH(2018,event_lookup!$A$2:$A$9,0),MATCH(RIGHT(ML_2018!BV15,3),event_lookup!$F$1:$Y$1,0))</f>
        <v>6</v>
      </c>
      <c r="CA15" s="18" t="s">
        <v>37</v>
      </c>
      <c r="CB15" s="56" t="s">
        <v>668</v>
      </c>
      <c r="CC15" s="186" t="s">
        <v>310</v>
      </c>
      <c r="CD15" s="186" t="s">
        <v>235</v>
      </c>
      <c r="CE15" s="186" t="s">
        <v>238</v>
      </c>
      <c r="CF15" s="186" t="s">
        <v>236</v>
      </c>
      <c r="CG15" s="56">
        <v>4</v>
      </c>
      <c r="CH15" s="186" t="s">
        <v>669</v>
      </c>
      <c r="CI15" s="350">
        <f>INDEX(event_lookup!$F$2:$Y$9,MATCH(2018,event_lookup!$A$2:$A$9,0),MATCH(RIGHT(ML_2018!CA15,3),event_lookup!$F$1:$Y$1,0))</f>
        <v>12</v>
      </c>
      <c r="CJ15" s="18" t="s">
        <v>130</v>
      </c>
      <c r="CK15" s="56" t="s">
        <v>182</v>
      </c>
      <c r="CL15" s="88">
        <v>7.5231481481481487E-5</v>
      </c>
      <c r="CN15" s="88">
        <v>7.5231481481481487E-5</v>
      </c>
      <c r="CO15" s="350">
        <f>INDEX(event_lookup!$F$2:$Y$9,MATCH(2018,event_lookup!$A$2:$A$9,0),MATCH(RIGHT(ML_2018!CJ15,3),event_lookup!$F$1:$Y$1,0))</f>
        <v>4</v>
      </c>
    </row>
    <row r="16" spans="1:93">
      <c r="A16" s="15" t="s">
        <v>54</v>
      </c>
      <c r="B16" s="15">
        <v>1</v>
      </c>
      <c r="D16">
        <f>SUM(AC16,AF16,AU16,BI16,BN16,CO16)</f>
        <v>11</v>
      </c>
      <c r="E16" s="100">
        <f t="shared" si="0"/>
        <v>0</v>
      </c>
      <c r="F16" s="100">
        <f t="shared" si="1"/>
        <v>0</v>
      </c>
      <c r="G16" s="100">
        <f t="shared" si="2"/>
        <v>0</v>
      </c>
      <c r="H16" s="100">
        <f>SUM(COUNTIFS($X16:$EB16, {"#14","#15","#16"}))</f>
        <v>0</v>
      </c>
      <c r="J16" s="5">
        <f t="shared" si="3"/>
        <v>2</v>
      </c>
      <c r="L16" s="321" t="s">
        <v>806</v>
      </c>
      <c r="M16">
        <f>IF(L16&lt;&gt;"",M$15,0)</f>
        <v>7</v>
      </c>
      <c r="P16">
        <f>IF(O16&lt;&gt;"",P$15,0)</f>
        <v>0</v>
      </c>
      <c r="S16">
        <f>IF(R16&lt;&gt;"",S$15,0)</f>
        <v>0</v>
      </c>
      <c r="U16" s="88">
        <v>1.2152777777777776E-4</v>
      </c>
      <c r="V16">
        <f>IF(U16&lt;&gt;"",V$15,0)</f>
        <v>1</v>
      </c>
      <c r="AC16" s="350">
        <f>IF(AB16&lt;&gt;"",AC$15,0)</f>
        <v>0</v>
      </c>
      <c r="AF16" s="350">
        <f>IF(AE16&lt;&gt;"",AF$15,0)</f>
        <v>0</v>
      </c>
      <c r="AH16" s="88">
        <v>1.1087962962962965E-4</v>
      </c>
      <c r="AI16" s="88">
        <v>1.2835648148148149E-4</v>
      </c>
      <c r="AJ16" s="88">
        <v>1.2835648148148149E-4</v>
      </c>
      <c r="AK16" s="350">
        <f>IF(AJ16&lt;&gt;"",AK$15,0)</f>
        <v>5</v>
      </c>
      <c r="AM16" s="88" t="s">
        <v>642</v>
      </c>
      <c r="AN16" s="350">
        <f>IF(AM16&lt;&gt;"",AN$15,0)</f>
        <v>20</v>
      </c>
      <c r="AO16" s="18" t="s">
        <v>105</v>
      </c>
      <c r="AP16" s="56" t="s">
        <v>507</v>
      </c>
      <c r="AQ16" s="88">
        <v>9.8379629629629631E-5</v>
      </c>
      <c r="AR16" s="88">
        <v>1.8576388888888888E-4</v>
      </c>
      <c r="AS16" s="88">
        <v>2.7488425925925928E-4</v>
      </c>
      <c r="AT16" s="88">
        <v>3.6365740740740743E-4</v>
      </c>
      <c r="AU16" s="350">
        <f>IF(AT16&lt;&gt;"",AU$15,0)</f>
        <v>7</v>
      </c>
      <c r="AW16" s="62"/>
      <c r="AX16" s="88">
        <v>3.5416666666666669E-4</v>
      </c>
      <c r="BA16" s="88">
        <v>3.5416666666666669E-4</v>
      </c>
      <c r="BB16" s="350">
        <f>IF(BA16&lt;&gt;"",BB$15,0)</f>
        <v>6</v>
      </c>
      <c r="BI16" s="350">
        <f>IF(BH16&lt;&gt;"",BI$15,0)</f>
        <v>0</v>
      </c>
      <c r="BN16" s="350">
        <f>IF(BM16&lt;&gt;"",BN$15,0)</f>
        <v>0</v>
      </c>
      <c r="BQ16" s="186" t="s">
        <v>746</v>
      </c>
      <c r="BR16" s="186" t="s">
        <v>746</v>
      </c>
      <c r="BT16" s="186" t="s">
        <v>746</v>
      </c>
      <c r="BU16" s="350">
        <f>IF(BT16&lt;&gt;"",BU$15,0)</f>
        <v>8</v>
      </c>
      <c r="BW16" s="88">
        <v>9.4675925925925936E-5</v>
      </c>
      <c r="BY16" s="88">
        <v>9.4675925925925936E-5</v>
      </c>
      <c r="BZ16" s="350">
        <f>IF(BY16&lt;&gt;"",BZ$15,0)</f>
        <v>6</v>
      </c>
      <c r="CA16" s="18" t="s">
        <v>386</v>
      </c>
      <c r="CC16" s="186" t="s">
        <v>310</v>
      </c>
      <c r="CD16" s="186" t="s">
        <v>235</v>
      </c>
      <c r="CE16" s="186" t="s">
        <v>238</v>
      </c>
      <c r="CF16" s="186" t="s">
        <v>236</v>
      </c>
      <c r="CG16" s="56">
        <v>4</v>
      </c>
      <c r="CH16" s="186" t="s">
        <v>669</v>
      </c>
      <c r="CI16" s="350">
        <f>IF(CH16&lt;&gt;"",CI$15,0)</f>
        <v>12</v>
      </c>
      <c r="CJ16" s="18" t="s">
        <v>130</v>
      </c>
      <c r="CK16" s="56" t="s">
        <v>182</v>
      </c>
      <c r="CL16" s="88">
        <v>7.5231481481481487E-5</v>
      </c>
      <c r="CN16" s="88">
        <v>7.5231481481481487E-5</v>
      </c>
      <c r="CO16" s="350">
        <f>IF(CN16&lt;&gt;"",CO$15,0)</f>
        <v>4</v>
      </c>
    </row>
    <row r="17" spans="1:93">
      <c r="A17" s="15" t="s">
        <v>55</v>
      </c>
      <c r="B17" s="15">
        <v>2</v>
      </c>
      <c r="D17">
        <f>SUM(AC17,AF17,AU17,BI17,BN17,CO17)</f>
        <v>18</v>
      </c>
      <c r="E17" s="100">
        <f t="shared" si="0"/>
        <v>0</v>
      </c>
      <c r="F17" s="100">
        <f t="shared" si="1"/>
        <v>0</v>
      </c>
      <c r="G17" s="100">
        <f t="shared" si="2"/>
        <v>0</v>
      </c>
      <c r="H17" s="100">
        <f>SUM(COUNTIFS($X17:$EB17, {"#14","#15","#16"}))</f>
        <v>0</v>
      </c>
      <c r="J17" s="5">
        <f t="shared" si="3"/>
        <v>2</v>
      </c>
      <c r="L17" s="321" t="s">
        <v>807</v>
      </c>
      <c r="M17">
        <f>IF(L17&lt;&gt;"",M$15,0)</f>
        <v>7</v>
      </c>
      <c r="P17">
        <f>IF(O17&lt;&gt;"",P$15,0)</f>
        <v>0</v>
      </c>
      <c r="S17">
        <f>IF(R17&lt;&gt;"",S$15,0)</f>
        <v>0</v>
      </c>
      <c r="U17" s="88">
        <v>1.4826388888888889E-4</v>
      </c>
      <c r="V17">
        <f>IF(U17&lt;&gt;"",V$15,0)</f>
        <v>1</v>
      </c>
      <c r="AC17" s="350">
        <f>IF(AB17&lt;&gt;"",AC$15,0)</f>
        <v>0</v>
      </c>
      <c r="AF17" s="350">
        <f>IF(AE17&lt;&gt;"",AF$15,0)</f>
        <v>0</v>
      </c>
      <c r="AH17" s="88">
        <v>1.0069444444444443E-4</v>
      </c>
      <c r="AI17" s="88">
        <v>8.9467592592592593E-5</v>
      </c>
      <c r="AJ17" s="88">
        <v>8.9467592592592593E-5</v>
      </c>
      <c r="AK17" s="350">
        <f>IF(AJ17&lt;&gt;"",AK$15,0)</f>
        <v>5</v>
      </c>
      <c r="AM17" s="88" t="s">
        <v>642</v>
      </c>
      <c r="AN17" s="350">
        <f>IF(AM17&lt;&gt;"",AN$15,0)</f>
        <v>20</v>
      </c>
      <c r="AU17" s="350">
        <f>IF(AT17&lt;&gt;"",AU$15,0)</f>
        <v>0</v>
      </c>
      <c r="AW17" s="62"/>
      <c r="AX17" s="88">
        <v>3.5416666666666669E-4</v>
      </c>
      <c r="BA17" s="88">
        <v>3.5416666666666669E-4</v>
      </c>
      <c r="BB17" s="350">
        <f>IF(BA17&lt;&gt;"",BB$15,0)</f>
        <v>6</v>
      </c>
      <c r="BC17" s="18" t="s">
        <v>102</v>
      </c>
      <c r="BD17" s="308">
        <v>5.5277777777777779E-4</v>
      </c>
      <c r="BE17" s="190">
        <v>7</v>
      </c>
      <c r="BF17" s="308">
        <v>6.1481481481481478E-4</v>
      </c>
      <c r="BG17" s="190">
        <v>10</v>
      </c>
      <c r="BH17" s="190">
        <f>BE17+BG17</f>
        <v>17</v>
      </c>
      <c r="BI17" s="350">
        <f>IF(BH17&lt;&gt;"",BI$15,0)</f>
        <v>10</v>
      </c>
      <c r="BJ17" s="18" t="s">
        <v>135</v>
      </c>
      <c r="BK17" s="56" t="s">
        <v>187</v>
      </c>
      <c r="BL17" s="88">
        <v>5.7870370370370367E-4</v>
      </c>
      <c r="BM17" s="88">
        <v>6.8055555555555556E-4</v>
      </c>
      <c r="BN17" s="350">
        <f>IF(BM17&lt;&gt;"",BN$15,0)</f>
        <v>8</v>
      </c>
      <c r="BQ17" s="186" t="s">
        <v>751</v>
      </c>
      <c r="BR17" s="186" t="s">
        <v>747</v>
      </c>
      <c r="BT17" s="186" t="s">
        <v>747</v>
      </c>
      <c r="BU17" s="350">
        <f>IF(BT17&lt;&gt;"",BU$15,0)</f>
        <v>8</v>
      </c>
      <c r="BW17" s="88">
        <v>6.3425925925925935E-5</v>
      </c>
      <c r="BY17" s="88">
        <v>6.3425925925925935E-5</v>
      </c>
      <c r="BZ17" s="350">
        <f>IF(BY17&lt;&gt;"",BZ$15,0)</f>
        <v>6</v>
      </c>
      <c r="CA17" s="18" t="s">
        <v>386</v>
      </c>
      <c r="CC17" s="186" t="s">
        <v>310</v>
      </c>
      <c r="CD17" s="186" t="s">
        <v>235</v>
      </c>
      <c r="CE17" s="186" t="s">
        <v>238</v>
      </c>
      <c r="CF17" s="186" t="s">
        <v>236</v>
      </c>
      <c r="CG17" s="56">
        <v>4</v>
      </c>
      <c r="CH17" s="186" t="s">
        <v>669</v>
      </c>
      <c r="CI17" s="350">
        <f>IF(CH17&lt;&gt;"",CI$15,0)</f>
        <v>12</v>
      </c>
      <c r="CO17" s="350">
        <f>IF(CN17&lt;&gt;"",CO$15,0)</f>
        <v>0</v>
      </c>
    </row>
    <row r="18" spans="1:93">
      <c r="A18" s="15" t="s">
        <v>56</v>
      </c>
      <c r="B18" s="15">
        <v>3</v>
      </c>
      <c r="D18">
        <f>SUM(AC18,AF18,AU18,BI18,BN18,CO18)</f>
        <v>5</v>
      </c>
      <c r="E18" s="100">
        <f t="shared" si="0"/>
        <v>0</v>
      </c>
      <c r="F18" s="100">
        <f t="shared" si="1"/>
        <v>0</v>
      </c>
      <c r="G18" s="100">
        <f t="shared" si="2"/>
        <v>0</v>
      </c>
      <c r="H18" s="100">
        <f>SUM(COUNTIFS($X18:$EB18, {"#14","#15","#16"}))</f>
        <v>0</v>
      </c>
      <c r="J18" s="5">
        <f t="shared" si="3"/>
        <v>10</v>
      </c>
      <c r="L18" s="321" t="s">
        <v>800</v>
      </c>
      <c r="M18">
        <f>IF(L18&lt;&gt;"",M$15,0)</f>
        <v>7</v>
      </c>
      <c r="O18" s="88">
        <v>2.2060185185185185E-4</v>
      </c>
      <c r="P18">
        <f>IF(O18&lt;&gt;"",P$15,0)</f>
        <v>8</v>
      </c>
      <c r="S18">
        <f>IF(R18&lt;&gt;"",S$15,0)</f>
        <v>0</v>
      </c>
      <c r="U18" s="88">
        <v>1.4907407407407407E-4</v>
      </c>
      <c r="V18">
        <f>IF(U18&lt;&gt;"",V$15,0)</f>
        <v>1</v>
      </c>
      <c r="AC18" s="350">
        <f>IF(AB18&lt;&gt;"",AC$15,0)</f>
        <v>0</v>
      </c>
      <c r="AD18" s="18" t="s">
        <v>104</v>
      </c>
      <c r="AE18" s="59">
        <v>113.6</v>
      </c>
      <c r="AF18" s="350">
        <f>IF(AE18&lt;&gt;"",AF$15,0)</f>
        <v>5</v>
      </c>
      <c r="AH18" s="88">
        <v>9.7800925925925917E-5</v>
      </c>
      <c r="AI18" s="88">
        <v>8.6458333333333339E-5</v>
      </c>
      <c r="AJ18" s="88">
        <v>8.6458333333333339E-5</v>
      </c>
      <c r="AK18" s="350">
        <f>IF(AJ18&lt;&gt;"",AK$15,0)</f>
        <v>5</v>
      </c>
      <c r="AM18" s="88" t="s">
        <v>642</v>
      </c>
      <c r="AN18" s="350">
        <f>IF(AM18&lt;&gt;"",AN$15,0)</f>
        <v>20</v>
      </c>
      <c r="AU18" s="350">
        <f>IF(AT18&lt;&gt;"",AU$15,0)</f>
        <v>0</v>
      </c>
      <c r="AW18" s="62"/>
      <c r="AX18" s="88">
        <v>3.5416666666666669E-4</v>
      </c>
      <c r="BA18" s="88">
        <v>3.5416666666666669E-4</v>
      </c>
      <c r="BB18" s="350">
        <f>IF(BA18&lt;&gt;"",BB$15,0)</f>
        <v>6</v>
      </c>
      <c r="BI18" s="350">
        <f>IF(BH18&lt;&gt;"",BI$15,0)</f>
        <v>0</v>
      </c>
      <c r="BN18" s="350">
        <f>IF(BM18&lt;&gt;"",BN$15,0)</f>
        <v>0</v>
      </c>
      <c r="BQ18" s="186" t="s">
        <v>746</v>
      </c>
      <c r="BR18" s="186" t="s">
        <v>748</v>
      </c>
      <c r="BT18" s="186" t="s">
        <v>748</v>
      </c>
      <c r="BU18" s="350">
        <f>IF(BT18&lt;&gt;"",BU$15,0)</f>
        <v>8</v>
      </c>
      <c r="BW18" s="88">
        <v>8.5185185185185198E-5</v>
      </c>
      <c r="BY18" s="88">
        <v>8.5185185185185198E-5</v>
      </c>
      <c r="BZ18" s="350">
        <f>IF(BY18&lt;&gt;"",BZ$15,0)</f>
        <v>6</v>
      </c>
      <c r="CA18" s="18" t="s">
        <v>386</v>
      </c>
      <c r="CC18" s="186" t="s">
        <v>310</v>
      </c>
      <c r="CD18" s="186" t="s">
        <v>235</v>
      </c>
      <c r="CE18" s="186" t="s">
        <v>238</v>
      </c>
      <c r="CF18" s="186" t="s">
        <v>236</v>
      </c>
      <c r="CG18" s="56">
        <v>4</v>
      </c>
      <c r="CH18" s="186" t="s">
        <v>669</v>
      </c>
      <c r="CI18" s="350">
        <f>IF(CH18&lt;&gt;"",CI$15,0)</f>
        <v>12</v>
      </c>
      <c r="CO18" s="350">
        <f>IF(CN18&lt;&gt;"",CO$15,0)</f>
        <v>0</v>
      </c>
    </row>
    <row r="19" spans="1:93">
      <c r="A19" s="15" t="s">
        <v>57</v>
      </c>
      <c r="B19" s="15">
        <v>4</v>
      </c>
      <c r="D19">
        <f>SUM(AC19,AF19,AU19,BI19,BN19,CO19)</f>
        <v>4</v>
      </c>
      <c r="E19" s="100">
        <f t="shared" si="0"/>
        <v>0</v>
      </c>
      <c r="F19" s="100">
        <f t="shared" si="1"/>
        <v>0</v>
      </c>
      <c r="G19" s="100">
        <f t="shared" si="2"/>
        <v>0</v>
      </c>
      <c r="H19" s="100">
        <f>SUM(COUNTIFS($X19:$EB19, {"#14","#15","#16"}))</f>
        <v>0</v>
      </c>
      <c r="J19" s="5">
        <f t="shared" si="3"/>
        <v>9</v>
      </c>
      <c r="L19" s="321" t="s">
        <v>808</v>
      </c>
      <c r="M19">
        <f>IF(L19&lt;&gt;"",M$15,0)</f>
        <v>7</v>
      </c>
      <c r="P19">
        <f>IF(O19&lt;&gt;"",P$15,0)</f>
        <v>0</v>
      </c>
      <c r="R19" s="88">
        <v>5.6828703703703712E-5</v>
      </c>
      <c r="S19">
        <f>IF(R19&lt;&gt;"",S$15,0)</f>
        <v>7</v>
      </c>
      <c r="U19" s="88">
        <v>1.2974537037037037E-4</v>
      </c>
      <c r="V19">
        <f>IF(U19&lt;&gt;"",V$15,0)</f>
        <v>1</v>
      </c>
      <c r="X19" s="18" t="s">
        <v>130</v>
      </c>
      <c r="Y19" s="56" t="s">
        <v>177</v>
      </c>
      <c r="Z19" s="88">
        <v>5.9374999999999993E-5</v>
      </c>
      <c r="AB19" s="88">
        <v>5.9374999999999993E-5</v>
      </c>
      <c r="AC19" s="350">
        <f>IF(AB19&lt;&gt;"",AC$15,0)</f>
        <v>4</v>
      </c>
      <c r="AF19" s="350">
        <f>IF(AE19&lt;&gt;"",AF$15,0)</f>
        <v>0</v>
      </c>
      <c r="AH19" s="88">
        <v>8.5185185185185198E-5</v>
      </c>
      <c r="AI19" s="88">
        <v>9.768518518518519E-5</v>
      </c>
      <c r="AJ19" s="88">
        <v>9.768518518518519E-5</v>
      </c>
      <c r="AK19" s="350">
        <f>IF(AJ19&lt;&gt;"",AK$15,0)</f>
        <v>5</v>
      </c>
      <c r="AM19" s="88" t="s">
        <v>642</v>
      </c>
      <c r="AN19" s="350">
        <f>IF(AM19&lt;&gt;"",AN$15,0)</f>
        <v>20</v>
      </c>
      <c r="AU19" s="350">
        <f>IF(AT19&lt;&gt;"",AU$15,0)</f>
        <v>0</v>
      </c>
      <c r="AW19" s="62"/>
      <c r="AX19" s="88">
        <v>3.5416666666666669E-4</v>
      </c>
      <c r="BA19" s="88">
        <v>3.5416666666666669E-4</v>
      </c>
      <c r="BB19" s="350">
        <f>IF(BA19&lt;&gt;"",BB$15,0)</f>
        <v>6</v>
      </c>
      <c r="BI19" s="350">
        <f>IF(BH19&lt;&gt;"",BI$15,0)</f>
        <v>0</v>
      </c>
      <c r="BN19" s="350">
        <f>IF(BM19&lt;&gt;"",BN$15,0)</f>
        <v>0</v>
      </c>
      <c r="BQ19" s="186" t="s">
        <v>748</v>
      </c>
      <c r="BR19" s="186" t="s">
        <v>746</v>
      </c>
      <c r="BT19" s="186" t="s">
        <v>746</v>
      </c>
      <c r="BU19" s="350">
        <f>IF(BT19&lt;&gt;"",BU$15,0)</f>
        <v>8</v>
      </c>
      <c r="BW19" s="88">
        <v>8.3101851851851837E-5</v>
      </c>
      <c r="BX19" s="56">
        <v>4</v>
      </c>
      <c r="BY19" s="88">
        <v>8.3101851851851837E-5</v>
      </c>
      <c r="BZ19" s="350">
        <f>IF(BY19&lt;&gt;"",BZ$15,0)</f>
        <v>6</v>
      </c>
      <c r="CA19" s="18" t="s">
        <v>386</v>
      </c>
      <c r="CC19" s="186" t="s">
        <v>310</v>
      </c>
      <c r="CD19" s="186" t="s">
        <v>235</v>
      </c>
      <c r="CE19" s="186" t="s">
        <v>238</v>
      </c>
      <c r="CF19" s="186" t="s">
        <v>236</v>
      </c>
      <c r="CG19" s="56">
        <v>4</v>
      </c>
      <c r="CH19" s="186" t="s">
        <v>669</v>
      </c>
      <c r="CI19" s="350">
        <f>IF(CH19&lt;&gt;"",CI$15,0)</f>
        <v>12</v>
      </c>
      <c r="CO19" s="350">
        <f>IF(CN19&lt;&gt;"",CO$15,0)</f>
        <v>0</v>
      </c>
    </row>
    <row r="20" spans="1:93">
      <c r="A20" s="21" t="s">
        <v>15</v>
      </c>
      <c r="B20" s="21"/>
      <c r="C20" s="19" t="s">
        <v>102</v>
      </c>
      <c r="D20" s="226">
        <f>SUM(AC20,AF20,AU20,BI20,BN20,CO20,AK20,AN20,BB20,BU20,BZ20,CI20)</f>
        <v>111</v>
      </c>
      <c r="E20" s="100">
        <f t="shared" si="0"/>
        <v>1</v>
      </c>
      <c r="F20" s="100">
        <f t="shared" si="1"/>
        <v>2</v>
      </c>
      <c r="G20" s="100">
        <f t="shared" si="2"/>
        <v>0</v>
      </c>
      <c r="H20" s="100">
        <f>SUM(COUNTIFS($X20:$EB20, {"#14","#15","#16"}))</f>
        <v>4</v>
      </c>
      <c r="J20" s="5">
        <f>M20+P20+S20+V20</f>
        <v>24</v>
      </c>
      <c r="K20" s="18" t="s">
        <v>688</v>
      </c>
      <c r="L20" s="321" t="s">
        <v>715</v>
      </c>
      <c r="M20">
        <f>INDEX(event_lookup!$F$2:$Y$9,MATCH(2018.1,event_lookup!$A$2:$A$9,0),MATCH(RIGHT(ML_2018!K20,2),event_lookup!$F$1:$Y$1,0))</f>
        <v>2</v>
      </c>
      <c r="N20" s="18" t="s">
        <v>684</v>
      </c>
      <c r="O20" s="88">
        <v>2.3530092592592591E-4</v>
      </c>
      <c r="P20">
        <f>INDEX(event_lookup!$F$2:$Y$9,MATCH(2018.1,event_lookup!$A$2:$A$9,0),MATCH(RIGHT(ML_2018!N20,2),event_lookup!$F$1:$Y$1,0))</f>
        <v>6</v>
      </c>
      <c r="Q20" s="18" t="s">
        <v>682</v>
      </c>
      <c r="R20" s="88">
        <v>5.5787037037037045E-5</v>
      </c>
      <c r="S20">
        <f>INDEX(event_lookup!$F$2:$Y$9,MATCH(2018.1,event_lookup!$A$2:$A$9,0),MATCH(RIGHT(ML_2018!Q20,2),event_lookup!$F$1:$Y$1,0))</f>
        <v>8</v>
      </c>
      <c r="T20" s="18" t="s">
        <v>682</v>
      </c>
      <c r="U20" s="88">
        <v>4.640046296296297E-4</v>
      </c>
      <c r="V20">
        <f>INDEX(event_lookup!$F$2:$Y$9,MATCH(2018.1,event_lookup!$A$2:$A$9,0),MATCH(RIGHT(ML_2018!T20,2),event_lookup!$F$1:$Y$1,0))</f>
        <v>8</v>
      </c>
      <c r="X20" s="18" t="s">
        <v>33</v>
      </c>
      <c r="Y20" s="56" t="s">
        <v>192</v>
      </c>
      <c r="Z20" s="88">
        <v>5.7060185185185186E-5</v>
      </c>
      <c r="AA20" s="88">
        <v>5.6134259259259252E-5</v>
      </c>
      <c r="AB20" s="88">
        <v>5.8333333333333333E-5</v>
      </c>
      <c r="AC20" s="350">
        <f>INDEX(event_lookup!$F$2:$Y$9,MATCH(2018,event_lookup!$A$2:$A$9,0),MATCH(RIGHT(ML_2018!X20,3),event_lookup!$F$1:$Y$1,0))</f>
        <v>20</v>
      </c>
      <c r="AD20" s="18" t="s">
        <v>33</v>
      </c>
      <c r="AE20" s="59">
        <v>120.3</v>
      </c>
      <c r="AF20" s="350">
        <f>INDEX(event_lookup!$F$2:$Y$9,MATCH(2018,event_lookup!$A$2:$A$9,0),MATCH(RIGHT(ML_2018!AD20,3),event_lookup!$F$1:$Y$1,0))</f>
        <v>20</v>
      </c>
      <c r="AG20" s="18" t="s">
        <v>120</v>
      </c>
      <c r="AH20" s="88">
        <v>3.0902777777777781E-4</v>
      </c>
      <c r="AI20" s="88">
        <v>3.1030092592592589E-4</v>
      </c>
      <c r="AJ20" s="88">
        <v>3.1030092592592589E-4</v>
      </c>
      <c r="AK20" s="350">
        <f>INDEX(event_lookup!$F$2:$Y$9,MATCH(2018,event_lookup!$A$2:$A$9,0),MATCH(RIGHT(ML_2018!AG20,3),event_lookup!$F$1:$Y$1,0))</f>
        <v>2</v>
      </c>
      <c r="AL20" s="18" t="s">
        <v>120</v>
      </c>
      <c r="AM20" s="88">
        <v>1.9004629629629631E-4</v>
      </c>
      <c r="AN20" s="350">
        <f>INDEX(event_lookup!$F$2:$Y$9,MATCH(2018,event_lookup!$A$2:$A$9,0),MATCH(RIGHT(ML_2018!AL20,3),event_lookup!$F$1:$Y$1,0))</f>
        <v>2</v>
      </c>
      <c r="AO20" s="18" t="s">
        <v>32</v>
      </c>
      <c r="AP20" s="56" t="s">
        <v>509</v>
      </c>
      <c r="AQ20" s="88">
        <v>9.5949074074074076E-5</v>
      </c>
      <c r="AR20" s="88">
        <v>1.8101851851851851E-4</v>
      </c>
      <c r="AS20" s="88">
        <v>2.6631944444444446E-4</v>
      </c>
      <c r="AT20" s="88">
        <v>3.5115740740740745E-4</v>
      </c>
      <c r="AU20" s="350">
        <f>INDEX(event_lookup!$F$2:$Y$9,MATCH(2018,event_lookup!$A$2:$A$9,0),MATCH(RIGHT(ML_2018!AO20,3),event_lookup!$F$1:$Y$1,0))</f>
        <v>25</v>
      </c>
      <c r="AV20" s="18" t="s">
        <v>120</v>
      </c>
      <c r="AW20" s="62" t="s">
        <v>301</v>
      </c>
      <c r="AX20" s="88">
        <v>3.914351851851852E-4</v>
      </c>
      <c r="BA20" s="88">
        <v>3.914351851851852E-4</v>
      </c>
      <c r="BB20" s="350">
        <f>INDEX(event_lookup!$F$2:$Y$9,MATCH(2018,event_lookup!$A$2:$A$9,0),MATCH(RIGHT(ML_2018!AV20,3),event_lookup!$F$1:$Y$1,0))</f>
        <v>2</v>
      </c>
      <c r="BC20" s="18" t="s">
        <v>135</v>
      </c>
      <c r="BD20" s="308">
        <v>5.6053240740740749E-4</v>
      </c>
      <c r="BE20" s="190">
        <v>6</v>
      </c>
      <c r="BF20" s="308">
        <v>6.197916666666666E-4</v>
      </c>
      <c r="BG20" s="190">
        <v>9</v>
      </c>
      <c r="BH20" s="190">
        <f>BE20+BG20</f>
        <v>15</v>
      </c>
      <c r="BI20" s="350">
        <f>INDEX(event_lookup!$F$2:$Y$9,MATCH(2018,event_lookup!$A$2:$A$9,0),MATCH(RIGHT(ML_2018!BC20,3),event_lookup!$F$1:$Y$1,0))</f>
        <v>8</v>
      </c>
      <c r="BJ20" s="18" t="s">
        <v>120</v>
      </c>
      <c r="BK20" s="56" t="s">
        <v>178</v>
      </c>
      <c r="BL20" s="88">
        <v>6.344907407407407E-4</v>
      </c>
      <c r="BM20" s="88">
        <v>6.344907407407407E-4</v>
      </c>
      <c r="BN20" s="350">
        <f>INDEX(event_lookup!$F$2:$Y$9,MATCH(2018,event_lookup!$A$2:$A$9,0),MATCH(RIGHT(ML_2018!BJ20,3),event_lookup!$F$1:$Y$1,0))</f>
        <v>2</v>
      </c>
      <c r="BO20" s="18" t="s">
        <v>102</v>
      </c>
      <c r="BP20" s="56" t="s">
        <v>660</v>
      </c>
      <c r="BQ20" s="186" t="s">
        <v>652</v>
      </c>
      <c r="BR20" s="186" t="s">
        <v>298</v>
      </c>
      <c r="BT20" s="186" t="s">
        <v>298</v>
      </c>
      <c r="BU20" s="350">
        <f>INDEX(event_lookup!$F$2:$Y$9,MATCH(2018,event_lookup!$A$2:$A$9,0),MATCH(RIGHT(ML_2018!BO20,3),event_lookup!$F$1:$Y$1,0))</f>
        <v>10</v>
      </c>
      <c r="BV20" s="18" t="s">
        <v>104</v>
      </c>
      <c r="BW20" s="88">
        <v>3.1851851851851849E-4</v>
      </c>
      <c r="BX20" s="56">
        <v>3</v>
      </c>
      <c r="BY20" s="88">
        <f>BW20-BX20/86400</f>
        <v>2.8379629629629626E-4</v>
      </c>
      <c r="BZ20" s="350">
        <f>INDEX(event_lookup!$F$2:$Y$9,MATCH(2018,event_lookup!$A$2:$A$9,0),MATCH(RIGHT(ML_2018!BV20,3),event_lookup!$F$1:$Y$1,0))</f>
        <v>5</v>
      </c>
      <c r="CA20" s="18" t="s">
        <v>105</v>
      </c>
      <c r="CB20" s="56" t="s">
        <v>182</v>
      </c>
      <c r="CC20" s="186" t="s">
        <v>471</v>
      </c>
      <c r="CD20" s="186" t="s">
        <v>236</v>
      </c>
      <c r="CE20" s="186" t="s">
        <v>235</v>
      </c>
      <c r="CF20" s="186" t="s">
        <v>293</v>
      </c>
      <c r="CG20" s="56">
        <v>4</v>
      </c>
      <c r="CH20" s="186" t="s">
        <v>534</v>
      </c>
      <c r="CI20" s="350">
        <f>INDEX(event_lookup!$F$2:$Y$9,MATCH(2018,event_lookup!$A$2:$A$9,0),MATCH(RIGHT(ML_2018!CA20,3),event_lookup!$F$1:$Y$1,0))</f>
        <v>7</v>
      </c>
      <c r="CJ20" s="18" t="s">
        <v>135</v>
      </c>
      <c r="CK20" s="56" t="s">
        <v>183</v>
      </c>
      <c r="CL20" s="88">
        <v>7.3842592592592593E-5</v>
      </c>
      <c r="CM20" s="88">
        <v>7.7083333333333341E-5</v>
      </c>
      <c r="CN20" s="88">
        <v>7.7083333333333341E-5</v>
      </c>
      <c r="CO20" s="350">
        <f>INDEX(event_lookup!$F$2:$Y$9,MATCH(2018,event_lookup!$A$2:$A$9,0),MATCH(RIGHT(ML_2018!CJ20,3),event_lookup!$F$1:$Y$1,0))</f>
        <v>8</v>
      </c>
    </row>
    <row r="21" spans="1:93">
      <c r="A21" s="15" t="s">
        <v>58</v>
      </c>
      <c r="B21" s="15">
        <v>1</v>
      </c>
      <c r="D21">
        <f>SUM(AC21,AF21,AU21,BI21,BN21,CO21)</f>
        <v>28</v>
      </c>
      <c r="E21" s="100">
        <f t="shared" si="0"/>
        <v>0</v>
      </c>
      <c r="F21" s="100">
        <f t="shared" si="1"/>
        <v>1</v>
      </c>
      <c r="G21" s="100">
        <f t="shared" si="2"/>
        <v>0</v>
      </c>
      <c r="H21" s="100">
        <f>SUM(COUNTIFS($X21:$EB21, {"#14","#15","#16"}))</f>
        <v>0</v>
      </c>
      <c r="J21" s="5">
        <f t="shared" si="3"/>
        <v>10.5</v>
      </c>
      <c r="L21" s="321" t="s">
        <v>746</v>
      </c>
      <c r="M21">
        <f>IF(L21&lt;&gt;"",M$20,0)</f>
        <v>2</v>
      </c>
      <c r="P21">
        <f>IF(O21&lt;&gt;"",P$20,0)</f>
        <v>0</v>
      </c>
      <c r="R21" s="88">
        <v>5.5787037037037045E-5</v>
      </c>
      <c r="S21">
        <f>IF(R21&lt;&gt;"",S$20,0)</f>
        <v>8</v>
      </c>
      <c r="U21" s="88">
        <v>1.5520833333333334E-4</v>
      </c>
      <c r="V21">
        <f>IF(U21&lt;&gt;"",V$20,0)</f>
        <v>8</v>
      </c>
      <c r="X21" s="18" t="s">
        <v>33</v>
      </c>
      <c r="Y21" s="56" t="s">
        <v>192</v>
      </c>
      <c r="Z21" s="88">
        <v>5.7060185185185186E-5</v>
      </c>
      <c r="AA21" s="88">
        <v>5.6134259259259252E-5</v>
      </c>
      <c r="AB21" s="88">
        <v>5.8333333333333333E-5</v>
      </c>
      <c r="AC21" s="350">
        <f>IF(AB21&lt;&gt;"",AC$20,0)</f>
        <v>20</v>
      </c>
      <c r="AF21" s="350">
        <f>IF(AE21&lt;&gt;"",AF$20,0)</f>
        <v>0</v>
      </c>
      <c r="AH21" s="88">
        <v>1.0208333333333333E-4</v>
      </c>
      <c r="AI21" s="88">
        <v>1.0289351851851853E-4</v>
      </c>
      <c r="AJ21" s="88">
        <v>1.0289351851851853E-4</v>
      </c>
      <c r="AK21" s="350">
        <f>IF(AJ21&lt;&gt;"",AK$20,0)</f>
        <v>2</v>
      </c>
      <c r="AM21" s="88">
        <v>1.9004629629629631E-4</v>
      </c>
      <c r="AN21" s="350">
        <f>IF(AM21&lt;&gt;"",AN$20,0)</f>
        <v>2</v>
      </c>
      <c r="AU21" s="350">
        <f>IF(AT21&lt;&gt;"",AU$20,0)</f>
        <v>0</v>
      </c>
      <c r="AW21" s="62"/>
      <c r="AX21" s="88">
        <v>3.914351851851852E-4</v>
      </c>
      <c r="BA21" s="88">
        <v>3.914351851851852E-4</v>
      </c>
      <c r="BB21" s="350">
        <f>IF(BA21&lt;&gt;"",BB$20,0)</f>
        <v>2</v>
      </c>
      <c r="BC21" s="18" t="s">
        <v>135</v>
      </c>
      <c r="BD21" s="308">
        <v>5.6053240740740749E-4</v>
      </c>
      <c r="BE21" s="190">
        <v>6</v>
      </c>
      <c r="BF21" s="308">
        <v>6.197916666666666E-4</v>
      </c>
      <c r="BG21" s="190">
        <v>9</v>
      </c>
      <c r="BH21" s="190">
        <f>BE21+BG21</f>
        <v>15</v>
      </c>
      <c r="BI21" s="350">
        <f>IF(BH21&lt;&gt;"",BI$20,0)</f>
        <v>8</v>
      </c>
      <c r="BN21" s="350">
        <f>IF(BM21&lt;&gt;"",BN$20,0)</f>
        <v>0</v>
      </c>
      <c r="BQ21" s="186" t="s">
        <v>746</v>
      </c>
      <c r="BR21" s="186" t="s">
        <v>746</v>
      </c>
      <c r="BT21" s="186" t="s">
        <v>746</v>
      </c>
      <c r="BU21" s="350">
        <f>IF(BT21&lt;&gt;"",BU$20,0)</f>
        <v>10</v>
      </c>
      <c r="BW21" s="88">
        <v>9.0046296296296307E-5</v>
      </c>
      <c r="BY21" s="88">
        <v>9.0046296296296307E-5</v>
      </c>
      <c r="BZ21" s="350">
        <f>IF(BY21&lt;&gt;"",BZ$20,0)</f>
        <v>5</v>
      </c>
      <c r="CA21" s="18" t="s">
        <v>386</v>
      </c>
      <c r="CC21" s="186" t="s">
        <v>471</v>
      </c>
      <c r="CD21" s="186" t="s">
        <v>236</v>
      </c>
      <c r="CE21" s="186" t="s">
        <v>235</v>
      </c>
      <c r="CF21" s="186" t="s">
        <v>293</v>
      </c>
      <c r="CG21" s="56">
        <v>4</v>
      </c>
      <c r="CH21" s="186" t="s">
        <v>534</v>
      </c>
      <c r="CI21" s="350">
        <f>IF(CH21&lt;&gt;"",CI$20,0)</f>
        <v>7</v>
      </c>
      <c r="CO21" s="350">
        <f>IF(CN21&lt;&gt;"",CO$20,0)</f>
        <v>0</v>
      </c>
    </row>
    <row r="22" spans="1:93">
      <c r="A22" s="15" t="s">
        <v>59</v>
      </c>
      <c r="B22" s="15">
        <v>2</v>
      </c>
      <c r="D22">
        <f>SUM(AC22,AF22,AU22,BI22,BN22,CO22)</f>
        <v>28</v>
      </c>
      <c r="E22" s="100">
        <f t="shared" si="0"/>
        <v>0</v>
      </c>
      <c r="F22" s="100">
        <f t="shared" si="1"/>
        <v>1</v>
      </c>
      <c r="G22" s="100">
        <f t="shared" si="2"/>
        <v>0</v>
      </c>
      <c r="H22" s="100">
        <f>SUM(COUNTIFS($X22:$EB22, {"#14","#15","#16"}))</f>
        <v>0</v>
      </c>
      <c r="J22" s="5">
        <f t="shared" si="3"/>
        <v>8.5</v>
      </c>
      <c r="L22" s="321" t="s">
        <v>746</v>
      </c>
      <c r="M22">
        <f>IF(L22&lt;&gt;"",M$20,0)</f>
        <v>2</v>
      </c>
      <c r="O22" s="88">
        <v>2.3530092592592591E-4</v>
      </c>
      <c r="P22">
        <f>IF(O22&lt;&gt;"",P$20,0)</f>
        <v>6</v>
      </c>
      <c r="S22">
        <f>IF(R22&lt;&gt;"",S$20,0)</f>
        <v>0</v>
      </c>
      <c r="U22" s="88">
        <v>1.5474537037037038E-4</v>
      </c>
      <c r="V22">
        <f>IF(U22&lt;&gt;"",V$20,0)</f>
        <v>8</v>
      </c>
      <c r="AC22" s="350">
        <f>IF(AB22&lt;&gt;"",AC$20,0)</f>
        <v>0</v>
      </c>
      <c r="AD22" s="18" t="s">
        <v>33</v>
      </c>
      <c r="AE22" s="59">
        <v>120.3</v>
      </c>
      <c r="AF22" s="350">
        <f>IF(AE22&lt;&gt;"",AF$20,0)</f>
        <v>20</v>
      </c>
      <c r="AH22" s="88">
        <v>1.0729166666666667E-4</v>
      </c>
      <c r="AI22" s="88">
        <v>1.0740740740740739E-4</v>
      </c>
      <c r="AJ22" s="88">
        <v>1.0740740740740739E-4</v>
      </c>
      <c r="AK22" s="350">
        <f>IF(AJ22&lt;&gt;"",AK$20,0)</f>
        <v>2</v>
      </c>
      <c r="AM22" s="88">
        <v>1.9004629629629631E-4</v>
      </c>
      <c r="AN22" s="350">
        <f>IF(AM22&lt;&gt;"",AN$20,0)</f>
        <v>2</v>
      </c>
      <c r="AU22" s="350">
        <f>IF(AT22&lt;&gt;"",AU$20,0)</f>
        <v>0</v>
      </c>
      <c r="AW22" s="62"/>
      <c r="AX22" s="88">
        <v>3.914351851851852E-4</v>
      </c>
      <c r="BA22" s="88">
        <v>3.914351851851852E-4</v>
      </c>
      <c r="BB22" s="350">
        <f>IF(BA22&lt;&gt;"",BB$20,0)</f>
        <v>2</v>
      </c>
      <c r="BI22" s="350">
        <f>IF(BH22&lt;&gt;"",BI$20,0)</f>
        <v>0</v>
      </c>
      <c r="BN22" s="350">
        <f>IF(BM22&lt;&gt;"",BN$20,0)</f>
        <v>0</v>
      </c>
      <c r="BQ22" s="186" t="s">
        <v>747</v>
      </c>
      <c r="BR22" s="186" t="s">
        <v>748</v>
      </c>
      <c r="BT22" s="186" t="s">
        <v>748</v>
      </c>
      <c r="BU22" s="350">
        <f>IF(BT22&lt;&gt;"",BU$20,0)</f>
        <v>10</v>
      </c>
      <c r="BW22" s="88">
        <v>6.689814814814815E-5</v>
      </c>
      <c r="BY22" s="88">
        <v>6.689814814814815E-5</v>
      </c>
      <c r="BZ22" s="350">
        <f>IF(BY22&lt;&gt;"",BZ$20,0)</f>
        <v>5</v>
      </c>
      <c r="CA22" s="18" t="s">
        <v>386</v>
      </c>
      <c r="CC22" s="186" t="s">
        <v>471</v>
      </c>
      <c r="CD22" s="186" t="s">
        <v>236</v>
      </c>
      <c r="CE22" s="186" t="s">
        <v>235</v>
      </c>
      <c r="CF22" s="186" t="s">
        <v>293</v>
      </c>
      <c r="CG22" s="56">
        <v>4</v>
      </c>
      <c r="CH22" s="186" t="s">
        <v>534</v>
      </c>
      <c r="CI22" s="350">
        <f>IF(CH22&lt;&gt;"",CI$20,0)</f>
        <v>7</v>
      </c>
      <c r="CJ22" s="18" t="s">
        <v>135</v>
      </c>
      <c r="CK22" s="56" t="s">
        <v>183</v>
      </c>
      <c r="CL22" s="88">
        <v>7.3842592592592593E-5</v>
      </c>
      <c r="CM22" s="88">
        <v>7.7083333333333341E-5</v>
      </c>
      <c r="CN22" s="88">
        <v>7.7083333333333341E-5</v>
      </c>
      <c r="CO22" s="350">
        <f>IF(CN22&lt;&gt;"",CO$20,0)</f>
        <v>8</v>
      </c>
    </row>
    <row r="23" spans="1:93">
      <c r="A23" s="15" t="s">
        <v>60</v>
      </c>
      <c r="B23" s="15">
        <v>3</v>
      </c>
      <c r="D23">
        <f>SUM(AC23,AF23,AU23,BI23,BN23,CO23)</f>
        <v>0</v>
      </c>
      <c r="E23" s="100">
        <f t="shared" si="0"/>
        <v>0</v>
      </c>
      <c r="F23" s="100">
        <f t="shared" si="1"/>
        <v>0</v>
      </c>
      <c r="G23" s="100">
        <f t="shared" si="2"/>
        <v>0</v>
      </c>
      <c r="H23" s="100">
        <f>SUM(COUNTIFS($X23:$EB23, {"#14","#15","#16"}))</f>
        <v>0</v>
      </c>
      <c r="J23" s="5">
        <f t="shared" si="3"/>
        <v>2.5</v>
      </c>
      <c r="L23" s="321" t="s">
        <v>746</v>
      </c>
      <c r="M23">
        <f>IF(L23&lt;&gt;"",M$20,0)</f>
        <v>2</v>
      </c>
      <c r="P23">
        <f>IF(O23&lt;&gt;"",P$20,0)</f>
        <v>0</v>
      </c>
      <c r="S23">
        <f>IF(R23&lt;&gt;"",S$20,0)</f>
        <v>0</v>
      </c>
      <c r="U23" s="88">
        <v>1.5405092592592594E-4</v>
      </c>
      <c r="V23">
        <f>IF(U23&lt;&gt;"",V$20,0)</f>
        <v>8</v>
      </c>
      <c r="AC23" s="350">
        <f>IF(AB23&lt;&gt;"",AC$20,0)</f>
        <v>0</v>
      </c>
      <c r="AF23" s="350">
        <f>IF(AE23&lt;&gt;"",AF$20,0)</f>
        <v>0</v>
      </c>
      <c r="AH23" s="88">
        <v>9.9652777777777771E-5</v>
      </c>
      <c r="AI23" s="88">
        <v>1E-4</v>
      </c>
      <c r="AJ23" s="88">
        <v>1E-4</v>
      </c>
      <c r="AK23" s="350">
        <f>IF(AJ23&lt;&gt;"",AK$20,0)</f>
        <v>2</v>
      </c>
      <c r="AM23" s="88">
        <v>1.9004629629629631E-4</v>
      </c>
      <c r="AN23" s="350">
        <f>IF(AM23&lt;&gt;"",AN$20,0)</f>
        <v>2</v>
      </c>
      <c r="AU23" s="350">
        <f>IF(AT23&lt;&gt;"",AU$20,0)</f>
        <v>0</v>
      </c>
      <c r="AW23" s="62"/>
      <c r="AX23" s="88">
        <v>3.914351851851852E-4</v>
      </c>
      <c r="BA23" s="88">
        <v>3.914351851851852E-4</v>
      </c>
      <c r="BB23" s="350">
        <f>IF(BA23&lt;&gt;"",BB$20,0)</f>
        <v>2</v>
      </c>
      <c r="BI23" s="350">
        <f>IF(BH23&lt;&gt;"",BI$20,0)</f>
        <v>0</v>
      </c>
      <c r="BN23" s="350">
        <f>IF(BM23&lt;&gt;"",BN$20,0)</f>
        <v>0</v>
      </c>
      <c r="BQ23" s="186" t="s">
        <v>748</v>
      </c>
      <c r="BR23" s="186" t="s">
        <v>748</v>
      </c>
      <c r="BT23" s="186" t="s">
        <v>748</v>
      </c>
      <c r="BU23" s="350">
        <f>IF(BT23&lt;&gt;"",BU$20,0)</f>
        <v>10</v>
      </c>
      <c r="BW23" s="88">
        <v>8.287037037037037E-5</v>
      </c>
      <c r="BY23" s="88">
        <v>8.287037037037037E-5</v>
      </c>
      <c r="BZ23" s="350">
        <f>IF(BY23&lt;&gt;"",BZ$20,0)</f>
        <v>5</v>
      </c>
      <c r="CA23" s="18" t="s">
        <v>386</v>
      </c>
      <c r="CC23" s="186" t="s">
        <v>471</v>
      </c>
      <c r="CD23" s="186" t="s">
        <v>236</v>
      </c>
      <c r="CE23" s="186" t="s">
        <v>235</v>
      </c>
      <c r="CF23" s="186" t="s">
        <v>293</v>
      </c>
      <c r="CG23" s="56">
        <v>4</v>
      </c>
      <c r="CH23" s="186" t="s">
        <v>534</v>
      </c>
      <c r="CI23" s="350">
        <f>IF(CH23&lt;&gt;"",CI$20,0)</f>
        <v>7</v>
      </c>
      <c r="CO23" s="350">
        <f>IF(CN23&lt;&gt;"",CO$20,0)</f>
        <v>0</v>
      </c>
    </row>
    <row r="24" spans="1:93">
      <c r="A24" s="15" t="s">
        <v>61</v>
      </c>
      <c r="B24" s="15">
        <v>4</v>
      </c>
      <c r="D24">
        <f>SUM(AC24,AF24,AU24,BI24,BN24,CO24)</f>
        <v>27</v>
      </c>
      <c r="E24" s="100">
        <f t="shared" si="0"/>
        <v>1</v>
      </c>
      <c r="F24" s="100">
        <f t="shared" si="1"/>
        <v>0</v>
      </c>
      <c r="G24" s="100">
        <f t="shared" si="2"/>
        <v>0</v>
      </c>
      <c r="H24" s="100">
        <f>SUM(COUNTIFS($X24:$EB24, {"#14","#15","#16"}))</f>
        <v>1</v>
      </c>
      <c r="J24" s="5">
        <f t="shared" si="3"/>
        <v>2.5</v>
      </c>
      <c r="L24" s="321" t="s">
        <v>748</v>
      </c>
      <c r="M24">
        <f>IF(L24&lt;&gt;"",M$20,0)</f>
        <v>2</v>
      </c>
      <c r="P24">
        <f>IF(O24&lt;&gt;"",P$20,0)</f>
        <v>0</v>
      </c>
      <c r="S24">
        <f>IF(R24&lt;&gt;"",S$20,0)</f>
        <v>0</v>
      </c>
      <c r="U24" s="88">
        <v>1.4976851851851851E-4</v>
      </c>
      <c r="V24">
        <f>IF(U24&lt;&gt;"",V$20,0)</f>
        <v>8</v>
      </c>
      <c r="AC24" s="350">
        <f>IF(AB24&lt;&gt;"",AC$20,0)</f>
        <v>0</v>
      </c>
      <c r="AF24" s="350">
        <f>IF(AE24&lt;&gt;"",AF$20,0)</f>
        <v>0</v>
      </c>
      <c r="AH24" s="88">
        <v>9.0277777777777774E-5</v>
      </c>
      <c r="AI24" s="88">
        <v>9.4212962962962976E-5</v>
      </c>
      <c r="AJ24" s="88">
        <v>9.4212962962962976E-5</v>
      </c>
      <c r="AK24" s="350">
        <f>IF(AJ24&lt;&gt;"",AK$20,0)</f>
        <v>2</v>
      </c>
      <c r="AM24" s="88">
        <v>1.9004629629629631E-4</v>
      </c>
      <c r="AN24" s="350">
        <f>IF(AM24&lt;&gt;"",AN$20,0)</f>
        <v>2</v>
      </c>
      <c r="AO24" s="18" t="s">
        <v>32</v>
      </c>
      <c r="AP24" s="56" t="s">
        <v>509</v>
      </c>
      <c r="AQ24" s="88">
        <v>9.5949074074074076E-5</v>
      </c>
      <c r="AR24" s="88">
        <v>1.8101851851851851E-4</v>
      </c>
      <c r="AS24" s="88">
        <v>2.6631944444444446E-4</v>
      </c>
      <c r="AT24" s="88">
        <v>3.5115740740740745E-4</v>
      </c>
      <c r="AU24" s="350">
        <f>IF(AT24&lt;&gt;"",AU$20,0)</f>
        <v>25</v>
      </c>
      <c r="AW24" s="62"/>
      <c r="AX24" s="88">
        <v>3.914351851851852E-4</v>
      </c>
      <c r="BA24" s="88">
        <v>3.914351851851852E-4</v>
      </c>
      <c r="BB24" s="350">
        <f>IF(BA24&lt;&gt;"",BB$20,0)</f>
        <v>2</v>
      </c>
      <c r="BI24" s="350">
        <f>IF(BH24&lt;&gt;"",BI$20,0)</f>
        <v>0</v>
      </c>
      <c r="BJ24" s="18" t="s">
        <v>120</v>
      </c>
      <c r="BK24" s="56" t="s">
        <v>178</v>
      </c>
      <c r="BL24" s="88">
        <v>6.344907407407407E-4</v>
      </c>
      <c r="BM24" s="88">
        <v>6.344907407407407E-4</v>
      </c>
      <c r="BN24" s="350">
        <f>IF(BM24&lt;&gt;"",BN$20,0)</f>
        <v>2</v>
      </c>
      <c r="BQ24" s="186" t="s">
        <v>747</v>
      </c>
      <c r="BR24" s="186" t="s">
        <v>746</v>
      </c>
      <c r="BT24" s="186" t="s">
        <v>746</v>
      </c>
      <c r="BU24" s="350">
        <f>IF(BT24&lt;&gt;"",BU$20,0)</f>
        <v>10</v>
      </c>
      <c r="BW24" s="88">
        <v>7.8703703703703702E-5</v>
      </c>
      <c r="BX24" s="56">
        <v>3</v>
      </c>
      <c r="BY24" s="88">
        <v>7.8703703703703702E-5</v>
      </c>
      <c r="BZ24" s="350">
        <f>IF(BY24&lt;&gt;"",BZ$20,0)</f>
        <v>5</v>
      </c>
      <c r="CA24" s="18" t="s">
        <v>386</v>
      </c>
      <c r="CC24" s="186" t="s">
        <v>471</v>
      </c>
      <c r="CD24" s="186" t="s">
        <v>236</v>
      </c>
      <c r="CE24" s="186" t="s">
        <v>235</v>
      </c>
      <c r="CF24" s="186" t="s">
        <v>293</v>
      </c>
      <c r="CG24" s="56">
        <v>4</v>
      </c>
      <c r="CH24" s="186" t="s">
        <v>534</v>
      </c>
      <c r="CI24" s="350">
        <f>IF(CH24&lt;&gt;"",CI$20,0)</f>
        <v>7</v>
      </c>
      <c r="CO24" s="350">
        <f>IF(CN24&lt;&gt;"",CO$20,0)</f>
        <v>0</v>
      </c>
    </row>
    <row r="25" spans="1:93">
      <c r="A25" s="37" t="s">
        <v>112</v>
      </c>
      <c r="B25" s="37"/>
      <c r="C25" s="19" t="s">
        <v>120</v>
      </c>
      <c r="D25" s="226">
        <f>SUM(AC25,AF25,AU25,BI25,BN25,CO25,AK25,AN25,BB25,BU25,BZ25,CI25)</f>
        <v>76</v>
      </c>
      <c r="E25" s="100">
        <f t="shared" si="0"/>
        <v>1</v>
      </c>
      <c r="F25" s="100">
        <f t="shared" si="1"/>
        <v>0</v>
      </c>
      <c r="G25" s="100">
        <f t="shared" si="2"/>
        <v>0</v>
      </c>
      <c r="H25" s="100">
        <f>SUM(COUNTIFS($X25:$EB25, {"#14","#15","#16"}))</f>
        <v>4</v>
      </c>
      <c r="J25" s="5">
        <f>M25+P25+S25+V25</f>
        <v>21</v>
      </c>
      <c r="K25" s="18" t="s">
        <v>698</v>
      </c>
      <c r="L25" s="321" t="s">
        <v>725</v>
      </c>
      <c r="M25">
        <f>INDEX(event_lookup!$F$2:$Y$9,MATCH(2018.1,event_lookup!$A$2:$A$9,0),MATCH(RIGHT(ML_2018!K25,2),event_lookup!$F$1:$Y$1,0))</f>
        <v>7</v>
      </c>
      <c r="N25" s="18" t="s">
        <v>699</v>
      </c>
      <c r="O25" s="56" t="s">
        <v>164</v>
      </c>
      <c r="P25">
        <f>INDEX(event_lookup!$F$2:$Y$9,MATCH(2018.1,event_lookup!$A$2:$A$9,0),MATCH(RIGHT(ML_2018!N25,2),event_lookup!$F$1:$Y$1,0))</f>
        <v>1</v>
      </c>
      <c r="Q25" s="18" t="s">
        <v>701</v>
      </c>
      <c r="R25" s="88">
        <v>5.6712962962962972E-5</v>
      </c>
      <c r="S25">
        <f>INDEX(event_lookup!$F$2:$Y$9,MATCH(2018.1,event_lookup!$A$2:$A$9,0),MATCH(RIGHT(ML_2018!Q25,2),event_lookup!$F$1:$Y$1,0))</f>
        <v>6</v>
      </c>
      <c r="T25" s="18" t="s">
        <v>698</v>
      </c>
      <c r="U25" s="88">
        <v>4.5243055555555558E-4</v>
      </c>
      <c r="V25">
        <f>INDEX(event_lookup!$F$2:$Y$9,MATCH(2018.1,event_lookup!$A$2:$A$9,0),MATCH(RIGHT(ML_2018!T25,2),event_lookup!$F$1:$Y$1,0))</f>
        <v>7</v>
      </c>
      <c r="X25" s="18" t="s">
        <v>107</v>
      </c>
      <c r="Y25" s="56" t="s">
        <v>178</v>
      </c>
      <c r="Z25" s="88">
        <v>5.8796296296296293E-5</v>
      </c>
      <c r="AB25" s="88">
        <v>5.8796296296296293E-5</v>
      </c>
      <c r="AC25" s="350">
        <f>INDEX(event_lookup!$F$2:$Y$9,MATCH(2018,event_lookup!$A$2:$A$9,0),MATCH(RIGHT(ML_2018!X25,3),event_lookup!$F$1:$Y$1,0))</f>
        <v>6</v>
      </c>
      <c r="AD25" s="18" t="s">
        <v>149</v>
      </c>
      <c r="AE25" s="59">
        <v>112.2</v>
      </c>
      <c r="AF25" s="350">
        <f>INDEX(event_lookup!$F$2:$Y$9,MATCH(2018,event_lookup!$A$2:$A$9,0),MATCH(RIGHT(ML_2018!AD25,3),event_lookup!$F$1:$Y$1,0))</f>
        <v>1</v>
      </c>
      <c r="AG25" s="18" t="s">
        <v>130</v>
      </c>
      <c r="AH25" s="88">
        <v>3.0717592592592591E-4</v>
      </c>
      <c r="AI25" s="88">
        <v>3.1261574074074075E-4</v>
      </c>
      <c r="AJ25" s="88">
        <v>3.1261574074074075E-4</v>
      </c>
      <c r="AK25" s="350">
        <f>INDEX(event_lookup!$F$2:$Y$9,MATCH(2018,event_lookup!$A$2:$A$9,0),MATCH(RIGHT(ML_2018!AG25,3),event_lookup!$F$1:$Y$1,0))</f>
        <v>4</v>
      </c>
      <c r="AL25" s="18" t="s">
        <v>154</v>
      </c>
      <c r="AM25" s="88">
        <v>1.9583333333333334E-4</v>
      </c>
      <c r="AN25" s="350">
        <f>INDEX(event_lookup!$F$2:$Y$9,MATCH(2018,event_lookup!$A$2:$A$9,0),MATCH(RIGHT(ML_2018!AL25,3),event_lookup!$F$1:$Y$1,0))</f>
        <v>0</v>
      </c>
      <c r="AO25" s="18" t="s">
        <v>130</v>
      </c>
      <c r="AP25" s="56" t="s">
        <v>511</v>
      </c>
      <c r="AQ25" s="88">
        <v>1.0023148148148148E-4</v>
      </c>
      <c r="AR25" s="88">
        <v>1.8333333333333334E-4</v>
      </c>
      <c r="AS25" s="88">
        <v>2.769675925925926E-4</v>
      </c>
      <c r="AT25" s="88">
        <v>3.6736111111111111E-4</v>
      </c>
      <c r="AU25" s="350">
        <f>INDEX(event_lookup!$F$2:$Y$9,MATCH(2018,event_lookup!$A$2:$A$9,0),MATCH(RIGHT(ML_2018!AO25,3),event_lookup!$F$1:$Y$1,0))</f>
        <v>4</v>
      </c>
      <c r="AV25" s="18" t="s">
        <v>37</v>
      </c>
      <c r="AW25" s="62" t="s">
        <v>499</v>
      </c>
      <c r="AX25" s="88">
        <v>3.9085648148148156E-4</v>
      </c>
      <c r="AY25" s="88">
        <v>3.6296296296296294E-4</v>
      </c>
      <c r="AZ25" s="88">
        <v>3.6759259259259259E-4</v>
      </c>
      <c r="BA25" s="88">
        <v>3.5810185185185185E-4</v>
      </c>
      <c r="BB25" s="350">
        <f>INDEX(event_lookup!$F$2:$Y$9,MATCH(2018,event_lookup!$A$2:$A$9,0),MATCH(RIGHT(ML_2018!AV25,3),event_lookup!$F$1:$Y$1,0))</f>
        <v>12</v>
      </c>
      <c r="BC25" s="18" t="s">
        <v>154</v>
      </c>
      <c r="BD25" s="308">
        <v>5.7928240740740737E-4</v>
      </c>
      <c r="BE25" s="190">
        <v>3</v>
      </c>
      <c r="BF25" s="308">
        <v>6.5069444444444441E-4</v>
      </c>
      <c r="BG25" s="190">
        <v>4</v>
      </c>
      <c r="BH25" s="190">
        <f>BE25+BG25</f>
        <v>7</v>
      </c>
      <c r="BI25" s="350">
        <f>INDEX(event_lookup!$F$2:$Y$9,MATCH(2018,event_lookup!$A$2:$A$9,0),MATCH(RIGHT(ML_2018!BC25,3),event_lookup!$F$1:$Y$1,0))</f>
        <v>0</v>
      </c>
      <c r="BJ25" s="18" t="s">
        <v>32</v>
      </c>
      <c r="BK25" s="56" t="s">
        <v>188</v>
      </c>
      <c r="BL25" s="88">
        <v>5.8495370370370374E-4</v>
      </c>
      <c r="BM25" s="88">
        <v>5.7847222222222219E-4</v>
      </c>
      <c r="BN25" s="350">
        <f>INDEX(event_lookup!$F$2:$Y$9,MATCH(2018,event_lookup!$A$2:$A$9,0),MATCH(RIGHT(ML_2018!BJ25,3),event_lookup!$F$1:$Y$1,0))</f>
        <v>25</v>
      </c>
      <c r="BO25" s="18" t="s">
        <v>103</v>
      </c>
      <c r="BP25" s="56" t="s">
        <v>316</v>
      </c>
      <c r="BQ25" s="186" t="s">
        <v>294</v>
      </c>
      <c r="BR25" s="186" t="s">
        <v>312</v>
      </c>
      <c r="BT25" s="186" t="s">
        <v>312</v>
      </c>
      <c r="BU25" s="350">
        <f>INDEX(event_lookup!$F$2:$Y$9,MATCH(2018,event_lookup!$A$2:$A$9,0),MATCH(RIGHT(ML_2018!BO25,3),event_lookup!$F$1:$Y$1,0))</f>
        <v>9</v>
      </c>
      <c r="BV25" s="18" t="s">
        <v>103</v>
      </c>
      <c r="BW25" s="88">
        <v>3.2372685185185184E-4</v>
      </c>
      <c r="BX25" s="56">
        <v>4</v>
      </c>
      <c r="BY25" s="88">
        <f>BW25-BX25/86400</f>
        <v>2.7743055555555556E-4</v>
      </c>
      <c r="BZ25" s="350">
        <f>INDEX(event_lookup!$F$2:$Y$9,MATCH(2018,event_lookup!$A$2:$A$9,0),MATCH(RIGHT(ML_2018!BV25,3),event_lookup!$F$1:$Y$1,0))</f>
        <v>9</v>
      </c>
      <c r="CA25" s="18" t="s">
        <v>154</v>
      </c>
      <c r="CB25" s="56" t="s">
        <v>182</v>
      </c>
      <c r="CC25" s="186" t="s">
        <v>312</v>
      </c>
      <c r="CD25" s="186" t="s">
        <v>237</v>
      </c>
      <c r="CE25" s="186" t="s">
        <v>293</v>
      </c>
      <c r="CF25" s="186" t="s">
        <v>235</v>
      </c>
      <c r="CG25" s="56">
        <v>4</v>
      </c>
      <c r="CH25" s="186" t="s">
        <v>673</v>
      </c>
      <c r="CI25" s="350">
        <f>INDEX(event_lookup!$F$2:$Y$9,MATCH(2018,event_lookup!$A$2:$A$9,0),MATCH(RIGHT(ML_2018!CA25,3),event_lookup!$F$1:$Y$1,0))</f>
        <v>0</v>
      </c>
      <c r="CJ25" s="18" t="s">
        <v>107</v>
      </c>
      <c r="CK25" s="56" t="s">
        <v>182</v>
      </c>
      <c r="CL25" s="88">
        <v>7.4074074074074073E-5</v>
      </c>
      <c r="CN25" s="88">
        <v>7.4074074074074073E-5</v>
      </c>
      <c r="CO25" s="350">
        <f>INDEX(event_lookup!$F$2:$Y$9,MATCH(2018,event_lookup!$A$2:$A$9,0),MATCH(RIGHT(ML_2018!CJ25,3),event_lookup!$F$1:$Y$1,0))</f>
        <v>6</v>
      </c>
    </row>
    <row r="26" spans="1:93">
      <c r="A26" s="15" t="s">
        <v>131</v>
      </c>
      <c r="B26" s="15">
        <v>1</v>
      </c>
      <c r="D26">
        <f>SUM(AC26,AF26,AU26,BI26,BN26,CO26)</f>
        <v>31</v>
      </c>
      <c r="E26" s="100">
        <f t="shared" si="0"/>
        <v>1</v>
      </c>
      <c r="F26" s="100">
        <f t="shared" si="1"/>
        <v>0</v>
      </c>
      <c r="G26" s="100">
        <f t="shared" si="2"/>
        <v>0</v>
      </c>
      <c r="H26" s="100">
        <f>SUM(COUNTIFS($X26:$EB26, {"#14","#15","#16"}))</f>
        <v>0</v>
      </c>
      <c r="J26" s="5">
        <f t="shared" si="3"/>
        <v>3.5</v>
      </c>
      <c r="L26" s="321" t="s">
        <v>800</v>
      </c>
      <c r="M26">
        <f>IF(L26&lt;&gt;"",M$25,0)</f>
        <v>7</v>
      </c>
      <c r="P26">
        <f>IF(O26&lt;&gt;"",P$25,0)</f>
        <v>0</v>
      </c>
      <c r="S26">
        <f>IF(R26&lt;&gt;"",S$25,0)</f>
        <v>0</v>
      </c>
      <c r="U26" s="88">
        <v>1.5706018518518518E-4</v>
      </c>
      <c r="V26">
        <f>IF(U26&lt;&gt;"",V$25,0)</f>
        <v>7</v>
      </c>
      <c r="X26" s="18" t="s">
        <v>107</v>
      </c>
      <c r="Y26" s="56" t="s">
        <v>178</v>
      </c>
      <c r="Z26" s="88">
        <v>5.8796296296296293E-5</v>
      </c>
      <c r="AB26" s="88">
        <v>5.8796296296296293E-5</v>
      </c>
      <c r="AC26" s="350">
        <f>IF(AB26&lt;&gt;"",AC$25,0)</f>
        <v>6</v>
      </c>
      <c r="AF26" s="350">
        <f>IF(AE26&lt;&gt;"",AF$25,0)</f>
        <v>0</v>
      </c>
      <c r="AH26" s="88">
        <v>1.0833333333333333E-4</v>
      </c>
      <c r="AI26" s="88">
        <v>1.1412037037037037E-4</v>
      </c>
      <c r="AJ26" s="88">
        <v>1.1412037037037037E-4</v>
      </c>
      <c r="AK26" s="350">
        <f>IF(AJ26&lt;&gt;"",AK$25,0)</f>
        <v>4</v>
      </c>
      <c r="AM26" s="88">
        <v>1.9583333333333334E-4</v>
      </c>
      <c r="AN26" s="350">
        <f>IF(AM26&lt;&gt;"",AN$25,0)</f>
        <v>0</v>
      </c>
      <c r="AU26" s="350">
        <f>IF(AT26&lt;&gt;"",AU$25,0)</f>
        <v>0</v>
      </c>
      <c r="AW26" s="62"/>
      <c r="AX26" s="88">
        <v>3.9085648148148156E-4</v>
      </c>
      <c r="AY26" s="88">
        <v>3.6296296296296294E-4</v>
      </c>
      <c r="AZ26" s="88">
        <v>3.6759259259259259E-4</v>
      </c>
      <c r="BA26" s="88">
        <v>3.5810185185185185E-4</v>
      </c>
      <c r="BB26" s="350">
        <f>IF(BA26&lt;&gt;"",BB$25,0)</f>
        <v>12</v>
      </c>
      <c r="BI26" s="350">
        <f>IF(BH26&lt;&gt;"",BI$25,0)</f>
        <v>0</v>
      </c>
      <c r="BJ26" s="18" t="s">
        <v>32</v>
      </c>
      <c r="BK26" s="56" t="s">
        <v>188</v>
      </c>
      <c r="BL26" s="88">
        <v>5.8495370370370374E-4</v>
      </c>
      <c r="BM26" s="88">
        <v>5.7847222222222219E-4</v>
      </c>
      <c r="BN26" s="350">
        <f>IF(BM26&lt;&gt;"",BN$25,0)</f>
        <v>25</v>
      </c>
      <c r="BQ26" s="186" t="s">
        <v>748</v>
      </c>
      <c r="BR26" s="186" t="s">
        <v>746</v>
      </c>
      <c r="BT26" s="186" t="s">
        <v>746</v>
      </c>
      <c r="BU26" s="350">
        <f>IF(BT26&lt;&gt;"",BU$25,0)</f>
        <v>9</v>
      </c>
      <c r="BW26" s="88">
        <v>8.9583333333333333E-5</v>
      </c>
      <c r="BY26" s="88">
        <v>8.9583333333333333E-5</v>
      </c>
      <c r="BZ26" s="350">
        <f>IF(BY26&lt;&gt;"",BZ$25,0)</f>
        <v>9</v>
      </c>
      <c r="CA26" s="18" t="s">
        <v>386</v>
      </c>
      <c r="CC26" s="186" t="s">
        <v>312</v>
      </c>
      <c r="CD26" s="186" t="s">
        <v>237</v>
      </c>
      <c r="CE26" s="186" t="s">
        <v>293</v>
      </c>
      <c r="CF26" s="186" t="s">
        <v>235</v>
      </c>
      <c r="CG26" s="56">
        <v>4</v>
      </c>
      <c r="CH26" s="186" t="s">
        <v>673</v>
      </c>
      <c r="CI26" s="350">
        <f>IF(CH26&lt;&gt;"",CI$25,0)</f>
        <v>0</v>
      </c>
      <c r="CO26" s="350">
        <f>IF(CN26&lt;&gt;"",CO$25,0)</f>
        <v>0</v>
      </c>
    </row>
    <row r="27" spans="1:93">
      <c r="A27" s="15" t="s">
        <v>134</v>
      </c>
      <c r="B27" s="15">
        <v>2</v>
      </c>
      <c r="D27">
        <f>SUM(AC27,AF27,AU27,BI27,BN27,CO27)</f>
        <v>1</v>
      </c>
      <c r="E27" s="100">
        <f t="shared" si="0"/>
        <v>0</v>
      </c>
      <c r="F27" s="100">
        <f t="shared" si="1"/>
        <v>0</v>
      </c>
      <c r="G27" s="100">
        <f t="shared" si="2"/>
        <v>0</v>
      </c>
      <c r="H27" s="100">
        <f>SUM(COUNTIFS($X27:$EB27, {"#14","#15","#16"}))</f>
        <v>1</v>
      </c>
      <c r="J27" s="5">
        <f t="shared" si="3"/>
        <v>9.5</v>
      </c>
      <c r="L27" s="321" t="s">
        <v>821</v>
      </c>
      <c r="M27">
        <f>IF(L27&lt;&gt;"",M$25,0)</f>
        <v>7</v>
      </c>
      <c r="P27">
        <f>IF(O27&lt;&gt;"",P$25,0)</f>
        <v>0</v>
      </c>
      <c r="R27" s="88">
        <v>5.6712962962962972E-5</v>
      </c>
      <c r="S27">
        <f>IF(R27&lt;&gt;"",S$25,0)</f>
        <v>6</v>
      </c>
      <c r="U27" s="88">
        <v>1.5439814814814814E-4</v>
      </c>
      <c r="V27">
        <f>IF(U27&lt;&gt;"",V$25,0)</f>
        <v>7</v>
      </c>
      <c r="AC27" s="350">
        <f>IF(AB27&lt;&gt;"",AC$25,0)</f>
        <v>0</v>
      </c>
      <c r="AD27" s="18" t="s">
        <v>149</v>
      </c>
      <c r="AE27" s="59">
        <v>112.2</v>
      </c>
      <c r="AF27" s="350">
        <f>IF(AE27&lt;&gt;"",AF$25,0)</f>
        <v>1</v>
      </c>
      <c r="AH27" s="88">
        <v>1.0335648148148147E-4</v>
      </c>
      <c r="AI27" s="88">
        <v>1.099537037037037E-4</v>
      </c>
      <c r="AJ27" s="88">
        <v>1.099537037037037E-4</v>
      </c>
      <c r="AK27" s="350">
        <f>IF(AJ27&lt;&gt;"",AK$25,0)</f>
        <v>4</v>
      </c>
      <c r="AM27" s="88">
        <v>1.9583333333333334E-4</v>
      </c>
      <c r="AN27" s="350">
        <f>IF(AM27&lt;&gt;"",AN$25,0)</f>
        <v>0</v>
      </c>
      <c r="AU27" s="350">
        <f>IF(AT27&lt;&gt;"",AU$25,0)</f>
        <v>0</v>
      </c>
      <c r="AW27" s="62"/>
      <c r="AX27" s="88">
        <v>3.9085648148148156E-4</v>
      </c>
      <c r="AY27" s="88">
        <v>3.6296296296296294E-4</v>
      </c>
      <c r="AZ27" s="88">
        <v>3.6759259259259259E-4</v>
      </c>
      <c r="BA27" s="88">
        <v>3.5810185185185185E-4</v>
      </c>
      <c r="BB27" s="350">
        <f>IF(BA27&lt;&gt;"",BB$25,0)</f>
        <v>12</v>
      </c>
      <c r="BI27" s="350">
        <f>IF(BH27&lt;&gt;"",BI$25,0)</f>
        <v>0</v>
      </c>
      <c r="BN27" s="350">
        <f>IF(BM27&lt;&gt;"",BN$25,0)</f>
        <v>0</v>
      </c>
      <c r="BQ27" s="186" t="s">
        <v>746</v>
      </c>
      <c r="BR27" s="186" t="s">
        <v>746</v>
      </c>
      <c r="BT27" s="186" t="s">
        <v>746</v>
      </c>
      <c r="BU27" s="350">
        <f>IF(BT27&lt;&gt;"",BU$25,0)</f>
        <v>9</v>
      </c>
      <c r="BW27" s="88">
        <v>6.712962962962963E-5</v>
      </c>
      <c r="BY27" s="88">
        <v>6.712962962962963E-5</v>
      </c>
      <c r="BZ27" s="350">
        <f>IF(BY27&lt;&gt;"",BZ$25,0)</f>
        <v>9</v>
      </c>
      <c r="CA27" s="18" t="s">
        <v>386</v>
      </c>
      <c r="CC27" s="186" t="s">
        <v>312</v>
      </c>
      <c r="CD27" s="186" t="s">
        <v>237</v>
      </c>
      <c r="CE27" s="186" t="s">
        <v>293</v>
      </c>
      <c r="CF27" s="186" t="s">
        <v>235</v>
      </c>
      <c r="CG27" s="56">
        <v>4</v>
      </c>
      <c r="CH27" s="186" t="s">
        <v>673</v>
      </c>
      <c r="CI27" s="350">
        <f>IF(CH27&lt;&gt;"",CI$25,0)</f>
        <v>0</v>
      </c>
      <c r="CO27" s="350">
        <f>IF(CN27&lt;&gt;"",CO$25,0)</f>
        <v>0</v>
      </c>
    </row>
    <row r="28" spans="1:93">
      <c r="A28" s="15" t="s">
        <v>133</v>
      </c>
      <c r="B28" s="15">
        <v>3</v>
      </c>
      <c r="D28">
        <f>SUM(AC28,AF28,AU28,BI28,BN28,CO28)</f>
        <v>10</v>
      </c>
      <c r="E28" s="100">
        <f t="shared" si="0"/>
        <v>0</v>
      </c>
      <c r="F28" s="100">
        <f t="shared" si="1"/>
        <v>0</v>
      </c>
      <c r="G28" s="100">
        <f t="shared" si="2"/>
        <v>0</v>
      </c>
      <c r="H28" s="100">
        <f>SUM(COUNTIFS($X28:$EB28, {"#14","#15","#16"}))</f>
        <v>0</v>
      </c>
      <c r="J28" s="5">
        <f t="shared" si="3"/>
        <v>4.5</v>
      </c>
      <c r="L28" s="321" t="s">
        <v>806</v>
      </c>
      <c r="M28">
        <f>IF(L28&lt;&gt;"",M$25,0)</f>
        <v>7</v>
      </c>
      <c r="N28" s="18" t="s">
        <v>699</v>
      </c>
      <c r="O28" s="56" t="s">
        <v>164</v>
      </c>
      <c r="P28">
        <f>IF(O28&lt;&gt;"",P$25,0)</f>
        <v>1</v>
      </c>
      <c r="S28">
        <f>IF(R28&lt;&gt;"",S$25,0)</f>
        <v>0</v>
      </c>
      <c r="U28" s="88">
        <v>1.4097222222222221E-4</v>
      </c>
      <c r="V28">
        <f>IF(U28&lt;&gt;"",V$25,0)</f>
        <v>7</v>
      </c>
      <c r="AC28" s="350">
        <f>IF(AB28&lt;&gt;"",AC$25,0)</f>
        <v>0</v>
      </c>
      <c r="AF28" s="350">
        <f>IF(AE28&lt;&gt;"",AF$25,0)</f>
        <v>0</v>
      </c>
      <c r="AH28" s="88">
        <v>9.5486111111111116E-5</v>
      </c>
      <c r="AI28" s="88">
        <v>8.8541666666666673E-5</v>
      </c>
      <c r="AJ28" s="88">
        <v>8.8541666666666673E-5</v>
      </c>
      <c r="AK28" s="350">
        <f>IF(AJ28&lt;&gt;"",AK$25,0)</f>
        <v>4</v>
      </c>
      <c r="AM28" s="88">
        <v>1.9583333333333334E-4</v>
      </c>
      <c r="AN28" s="350">
        <f>IF(AM28&lt;&gt;"",AN$25,0)</f>
        <v>0</v>
      </c>
      <c r="AO28" s="18" t="s">
        <v>130</v>
      </c>
      <c r="AP28" s="56" t="s">
        <v>511</v>
      </c>
      <c r="AQ28" s="88">
        <v>1.0023148148148148E-4</v>
      </c>
      <c r="AR28" s="88">
        <v>1.8333333333333334E-4</v>
      </c>
      <c r="AS28" s="88">
        <v>2.769675925925926E-4</v>
      </c>
      <c r="AT28" s="88">
        <v>3.6736111111111111E-4</v>
      </c>
      <c r="AU28" s="350">
        <f>IF(AT28&lt;&gt;"",AU$25,0)</f>
        <v>4</v>
      </c>
      <c r="AW28" s="62"/>
      <c r="AX28" s="88">
        <v>3.9085648148148156E-4</v>
      </c>
      <c r="AY28" s="88">
        <v>3.6296296296296294E-4</v>
      </c>
      <c r="AZ28" s="88">
        <v>3.6759259259259259E-4</v>
      </c>
      <c r="BA28" s="88">
        <v>3.5810185185185185E-4</v>
      </c>
      <c r="BB28" s="350">
        <f>IF(BA28&lt;&gt;"",BB$25,0)</f>
        <v>12</v>
      </c>
      <c r="BI28" s="350">
        <f>IF(BH28&lt;&gt;"",BI$25,0)</f>
        <v>0</v>
      </c>
      <c r="BN28" s="350">
        <f>IF(BM28&lt;&gt;"",BN$25,0)</f>
        <v>0</v>
      </c>
      <c r="BQ28" s="186" t="s">
        <v>746</v>
      </c>
      <c r="BR28" s="186" t="s">
        <v>746</v>
      </c>
      <c r="BT28" s="186" t="s">
        <v>746</v>
      </c>
      <c r="BU28" s="350">
        <f>IF(BT28&lt;&gt;"",BU$25,0)</f>
        <v>9</v>
      </c>
      <c r="BW28" s="88">
        <v>8.5185185185185198E-5</v>
      </c>
      <c r="BY28" s="88">
        <v>8.5185185185185198E-5</v>
      </c>
      <c r="BZ28" s="350">
        <f>IF(BY28&lt;&gt;"",BZ$25,0)</f>
        <v>9</v>
      </c>
      <c r="CA28" s="18" t="s">
        <v>386</v>
      </c>
      <c r="CC28" s="186" t="s">
        <v>312</v>
      </c>
      <c r="CD28" s="186" t="s">
        <v>237</v>
      </c>
      <c r="CE28" s="186" t="s">
        <v>293</v>
      </c>
      <c r="CF28" s="186" t="s">
        <v>235</v>
      </c>
      <c r="CG28" s="56">
        <v>4</v>
      </c>
      <c r="CH28" s="186" t="s">
        <v>673</v>
      </c>
      <c r="CI28" s="350">
        <f>IF(CH28&lt;&gt;"",CI$25,0)</f>
        <v>0</v>
      </c>
      <c r="CJ28" s="18" t="s">
        <v>107</v>
      </c>
      <c r="CK28" s="56" t="s">
        <v>182</v>
      </c>
      <c r="CL28" s="88">
        <v>7.4074074074074073E-5</v>
      </c>
      <c r="CN28" s="88">
        <v>7.4074074074074073E-5</v>
      </c>
      <c r="CO28" s="350">
        <f>IF(CN28&lt;&gt;"",CO$25,0)</f>
        <v>6</v>
      </c>
    </row>
    <row r="29" spans="1:93">
      <c r="A29" s="15" t="s">
        <v>132</v>
      </c>
      <c r="B29" s="15">
        <v>4</v>
      </c>
      <c r="D29">
        <f>SUM(AC29,AF29,AU29,BI29,BN29,CO29)</f>
        <v>0</v>
      </c>
      <c r="E29" s="100">
        <f t="shared" si="0"/>
        <v>0</v>
      </c>
      <c r="F29" s="100">
        <f t="shared" si="1"/>
        <v>0</v>
      </c>
      <c r="G29" s="100">
        <f t="shared" si="2"/>
        <v>0</v>
      </c>
      <c r="H29" s="100">
        <f>SUM(COUNTIFS($X29:$EB29, {"#14","#15","#16"}))</f>
        <v>1</v>
      </c>
      <c r="J29" s="5">
        <f t="shared" si="3"/>
        <v>3.5</v>
      </c>
      <c r="L29" s="321" t="s">
        <v>822</v>
      </c>
      <c r="M29">
        <f>IF(L29&lt;&gt;"",M$25,0)</f>
        <v>7</v>
      </c>
      <c r="P29">
        <f>IF(O29&lt;&gt;"",P$25,0)</f>
        <v>0</v>
      </c>
      <c r="S29">
        <f>IF(R29&lt;&gt;"",S$25,0)</f>
        <v>0</v>
      </c>
      <c r="U29" s="88">
        <v>1.3750000000000001E-4</v>
      </c>
      <c r="V29">
        <f>IF(U29&lt;&gt;"",V$25,0)</f>
        <v>7</v>
      </c>
      <c r="AC29" s="350">
        <f>IF(AB29&lt;&gt;"",AC$25,0)</f>
        <v>0</v>
      </c>
      <c r="AF29" s="350">
        <f>IF(AE29&lt;&gt;"",AF$25,0)</f>
        <v>0</v>
      </c>
      <c r="AH29" s="88">
        <v>9.4444444444444456E-5</v>
      </c>
      <c r="AI29" s="88">
        <v>8.7268518518518533E-5</v>
      </c>
      <c r="AJ29" s="88">
        <v>8.7268518518518533E-5</v>
      </c>
      <c r="AK29" s="350">
        <f>IF(AJ29&lt;&gt;"",AK$25,0)</f>
        <v>4</v>
      </c>
      <c r="AM29" s="88">
        <v>1.9583333333333334E-4</v>
      </c>
      <c r="AN29" s="350">
        <f>IF(AM29&lt;&gt;"",AN$25,0)</f>
        <v>0</v>
      </c>
      <c r="AU29" s="350">
        <f>IF(AT29&lt;&gt;"",AU$25,0)</f>
        <v>0</v>
      </c>
      <c r="AW29" s="62"/>
      <c r="AX29" s="88">
        <v>3.9085648148148156E-4</v>
      </c>
      <c r="AY29" s="88">
        <v>3.6296296296296294E-4</v>
      </c>
      <c r="AZ29" s="88">
        <v>3.6759259259259259E-4</v>
      </c>
      <c r="BA29" s="88">
        <v>3.5810185185185185E-4</v>
      </c>
      <c r="BB29" s="350">
        <f>IF(BA29&lt;&gt;"",BB$25,0)</f>
        <v>12</v>
      </c>
      <c r="BC29" s="18" t="s">
        <v>154</v>
      </c>
      <c r="BD29" s="308">
        <v>5.7928240740740737E-4</v>
      </c>
      <c r="BE29" s="190">
        <v>3</v>
      </c>
      <c r="BF29" s="308">
        <v>6.5069444444444441E-4</v>
      </c>
      <c r="BG29" s="190">
        <v>4</v>
      </c>
      <c r="BH29" s="190">
        <f>BE29+BG29</f>
        <v>7</v>
      </c>
      <c r="BI29" s="350">
        <f>IF(BH29&lt;&gt;"",BI$25,0)</f>
        <v>0</v>
      </c>
      <c r="BN29" s="350">
        <f>IF(BM29&lt;&gt;"",BN$25,0)</f>
        <v>0</v>
      </c>
      <c r="BQ29" s="186" t="s">
        <v>748</v>
      </c>
      <c r="BR29" s="186" t="s">
        <v>746</v>
      </c>
      <c r="BT29" s="186" t="s">
        <v>746</v>
      </c>
      <c r="BU29" s="350">
        <f>IF(BT29&lt;&gt;"",BU$25,0)</f>
        <v>9</v>
      </c>
      <c r="BW29" s="88">
        <v>8.1828703703703696E-5</v>
      </c>
      <c r="BX29" s="56">
        <v>4</v>
      </c>
      <c r="BY29" s="88">
        <v>8.1828703703703696E-5</v>
      </c>
      <c r="BZ29" s="350">
        <f>IF(BY29&lt;&gt;"",BZ$25,0)</f>
        <v>9</v>
      </c>
      <c r="CA29" s="18" t="s">
        <v>386</v>
      </c>
      <c r="CC29" s="186" t="s">
        <v>312</v>
      </c>
      <c r="CD29" s="186" t="s">
        <v>237</v>
      </c>
      <c r="CE29" s="186" t="s">
        <v>293</v>
      </c>
      <c r="CF29" s="186" t="s">
        <v>235</v>
      </c>
      <c r="CG29" s="56">
        <v>4</v>
      </c>
      <c r="CH29" s="186" t="s">
        <v>673</v>
      </c>
      <c r="CI29" s="350">
        <f>IF(CH29&lt;&gt;"",CI$25,0)</f>
        <v>0</v>
      </c>
      <c r="CO29" s="350">
        <f>IF(CN29&lt;&gt;"",CO$25,0)</f>
        <v>0</v>
      </c>
    </row>
    <row r="30" spans="1:93">
      <c r="A30" s="24" t="s">
        <v>19</v>
      </c>
      <c r="B30" s="24"/>
      <c r="C30" s="19" t="s">
        <v>149</v>
      </c>
      <c r="D30" s="226">
        <f>SUM(AC30,AF30,AU30,BI30,BN30,CO30,AK30,AN30,BB30,BU30,BZ30,CI30)</f>
        <v>76</v>
      </c>
      <c r="E30" s="100">
        <f t="shared" si="0"/>
        <v>0</v>
      </c>
      <c r="F30" s="100">
        <f t="shared" si="1"/>
        <v>0</v>
      </c>
      <c r="G30" s="100">
        <f t="shared" si="2"/>
        <v>0</v>
      </c>
      <c r="H30" s="100">
        <f>SUM(COUNTIFS($X30:$EB30, {"#14","#15","#16"}))</f>
        <v>3</v>
      </c>
      <c r="J30" s="5">
        <f>M30+P30+S30+V30</f>
        <v>0</v>
      </c>
      <c r="K30" s="18" t="s">
        <v>600</v>
      </c>
      <c r="L30" s="321" t="s">
        <v>729</v>
      </c>
      <c r="O30" s="88" t="s">
        <v>164</v>
      </c>
      <c r="P30"/>
      <c r="Q30" s="18" t="s">
        <v>600</v>
      </c>
      <c r="R30" s="88">
        <v>5.7175925925925926E-5</v>
      </c>
      <c r="S30"/>
      <c r="T30" s="18" t="s">
        <v>600</v>
      </c>
      <c r="U30" s="88">
        <v>4.4444444444444441E-4</v>
      </c>
      <c r="V30"/>
      <c r="X30" s="18" t="s">
        <v>105</v>
      </c>
      <c r="Y30" s="56" t="s">
        <v>181</v>
      </c>
      <c r="Z30" s="88">
        <v>5.8333333333333333E-5</v>
      </c>
      <c r="AB30" s="88">
        <v>5.8333333333333333E-5</v>
      </c>
      <c r="AC30" s="350">
        <f>INDEX(event_lookup!$F$2:$Y$9,MATCH(2018,event_lookup!$A$2:$A$9,0),MATCH(RIGHT(ML_2018!X30,3),event_lookup!$F$1:$Y$1,0))</f>
        <v>7</v>
      </c>
      <c r="AD30" s="18" t="s">
        <v>102</v>
      </c>
      <c r="AE30" s="59">
        <v>115</v>
      </c>
      <c r="AF30" s="350">
        <f>INDEX(event_lookup!$F$2:$Y$9,MATCH(2018,event_lookup!$A$2:$A$9,0),MATCH(RIGHT(ML_2018!AD30,3),event_lookup!$F$1:$Y$1,0))</f>
        <v>10</v>
      </c>
      <c r="AG30" s="18" t="s">
        <v>107</v>
      </c>
      <c r="AH30" s="88">
        <v>3.0752314814814818E-4</v>
      </c>
      <c r="AI30" s="88">
        <v>3.1701388888888887E-4</v>
      </c>
      <c r="AJ30" s="88">
        <v>3.1701388888888887E-4</v>
      </c>
      <c r="AK30" s="350">
        <f>INDEX(event_lookup!$F$2:$Y$9,MATCH(2018,event_lookup!$A$2:$A$9,0),MATCH(RIGHT(ML_2018!AG30,3),event_lookup!$F$1:$Y$1,0))</f>
        <v>6</v>
      </c>
      <c r="AL30" s="18" t="s">
        <v>107</v>
      </c>
      <c r="AM30" s="88" t="s">
        <v>643</v>
      </c>
      <c r="AN30" s="350">
        <f>INDEX(event_lookup!$F$2:$Y$9,MATCH(2018,event_lookup!$A$2:$A$9,0),MATCH(RIGHT(ML_2018!AL30,3),event_lookup!$F$1:$Y$1,0))</f>
        <v>6</v>
      </c>
      <c r="AO30" s="18" t="s">
        <v>154</v>
      </c>
      <c r="AP30" s="56" t="s">
        <v>511</v>
      </c>
      <c r="AQ30" s="88">
        <v>1.0254629629629629E-4</v>
      </c>
      <c r="AR30" s="88">
        <v>1.8807870370370368E-4</v>
      </c>
      <c r="AS30" s="88">
        <v>2.8564814814814815E-4</v>
      </c>
      <c r="AT30" s="88">
        <v>3.7592592592592587E-4</v>
      </c>
      <c r="AU30" s="350">
        <f>INDEX(event_lookup!$F$2:$Y$9,MATCH(2018,event_lookup!$A$2:$A$9,0),MATCH(RIGHT(ML_2018!AO30,3),event_lookup!$F$1:$Y$1,0))</f>
        <v>0</v>
      </c>
      <c r="AV30" s="18" t="s">
        <v>105</v>
      </c>
      <c r="AW30" s="62" t="s">
        <v>511</v>
      </c>
      <c r="AX30" s="88">
        <v>3.4988425925925926E-4</v>
      </c>
      <c r="BA30" s="88">
        <v>3.4988425925925926E-4</v>
      </c>
      <c r="BB30" s="350">
        <f>INDEX(event_lookup!$F$2:$Y$9,MATCH(2018,event_lookup!$A$2:$A$9,0),MATCH(RIGHT(ML_2018!AV30,3),event_lookup!$F$1:$Y$1,0))</f>
        <v>7</v>
      </c>
      <c r="BC30" s="18" t="s">
        <v>104</v>
      </c>
      <c r="BD30" s="308">
        <v>5.4525462962962958E-4</v>
      </c>
      <c r="BE30" s="190">
        <v>8</v>
      </c>
      <c r="BF30" s="308">
        <v>6.4745370370370369E-4</v>
      </c>
      <c r="BG30" s="190">
        <v>5</v>
      </c>
      <c r="BH30" s="190">
        <f>BE30+BG30</f>
        <v>13</v>
      </c>
      <c r="BI30" s="350">
        <f>INDEX(event_lookup!$F$2:$Y$9,MATCH(2018,event_lookup!$A$2:$A$9,0),MATCH(RIGHT(ML_2018!BC30,3),event_lookup!$F$1:$Y$1,0))</f>
        <v>5</v>
      </c>
      <c r="BJ30" s="18" t="s">
        <v>154</v>
      </c>
      <c r="BK30" s="56" t="s">
        <v>177</v>
      </c>
      <c r="BL30" s="88">
        <v>6.7824074074074076E-4</v>
      </c>
      <c r="BM30" s="88">
        <v>6.7824074074074076E-4</v>
      </c>
      <c r="BN30" s="350">
        <f>INDEX(event_lookup!$F$2:$Y$9,MATCH(2018,event_lookup!$A$2:$A$9,0),MATCH(RIGHT(ML_2018!BJ30,3),event_lookup!$F$1:$Y$1,0))</f>
        <v>0</v>
      </c>
      <c r="BO30" s="18" t="s">
        <v>101</v>
      </c>
      <c r="BP30" s="56" t="s">
        <v>505</v>
      </c>
      <c r="BQ30" s="186" t="s">
        <v>653</v>
      </c>
      <c r="BR30" s="186" t="s">
        <v>654</v>
      </c>
      <c r="BT30" s="186" t="s">
        <v>654</v>
      </c>
      <c r="BU30" s="350">
        <f>INDEX(event_lookup!$F$2:$Y$9,MATCH(2018,event_lookup!$A$2:$A$9,0),MATCH(RIGHT(ML_2018!BO30,3),event_lookup!$F$1:$Y$1,0))</f>
        <v>11</v>
      </c>
      <c r="BV30" s="18" t="s">
        <v>120</v>
      </c>
      <c r="BW30" s="88">
        <v>3.2534722222222221E-4</v>
      </c>
      <c r="BX30" s="56">
        <v>3</v>
      </c>
      <c r="BY30" s="88">
        <f>BW30-BX30/86400</f>
        <v>2.9062499999999998E-4</v>
      </c>
      <c r="BZ30" s="350">
        <f>INDEX(event_lookup!$F$2:$Y$9,MATCH(2018,event_lookup!$A$2:$A$9,0),MATCH(RIGHT(ML_2018!BV30,3),event_lookup!$F$1:$Y$1,0))</f>
        <v>2</v>
      </c>
      <c r="CA30" s="18" t="s">
        <v>102</v>
      </c>
      <c r="CB30" s="56" t="s">
        <v>663</v>
      </c>
      <c r="CC30" s="186" t="s">
        <v>235</v>
      </c>
      <c r="CD30" s="186" t="s">
        <v>310</v>
      </c>
      <c r="CE30" s="186" t="s">
        <v>310</v>
      </c>
      <c r="CF30" s="186" t="s">
        <v>294</v>
      </c>
      <c r="CG30" s="56">
        <v>5</v>
      </c>
      <c r="CH30" s="186" t="s">
        <v>312</v>
      </c>
      <c r="CI30" s="350">
        <f>INDEX(event_lookup!$F$2:$Y$9,MATCH(2018,event_lookup!$A$2:$A$9,0),MATCH(RIGHT(ML_2018!CA30,3),event_lookup!$F$1:$Y$1,0))</f>
        <v>10</v>
      </c>
      <c r="CJ30" s="18" t="s">
        <v>37</v>
      </c>
      <c r="CK30" s="56" t="s">
        <v>180</v>
      </c>
      <c r="CL30" s="88">
        <v>7.2453703703703699E-5</v>
      </c>
      <c r="CM30" s="88">
        <v>6.793981481481481E-5</v>
      </c>
      <c r="CN30" s="88">
        <v>7.5231481481481487E-5</v>
      </c>
      <c r="CO30" s="350">
        <f>INDEX(event_lookup!$F$2:$Y$9,MATCH(2018,event_lookup!$A$2:$A$9,0),MATCH(RIGHT(ML_2018!CJ30,3),event_lookup!$F$1:$Y$1,0))</f>
        <v>12</v>
      </c>
    </row>
    <row r="31" spans="1:93">
      <c r="A31" s="15" t="s">
        <v>72</v>
      </c>
      <c r="B31" s="15">
        <v>1</v>
      </c>
      <c r="D31">
        <f>SUM(AC31,AF31,AU31,BI31,BN31,CO31)</f>
        <v>10</v>
      </c>
      <c r="E31" s="100">
        <f t="shared" si="0"/>
        <v>0</v>
      </c>
      <c r="F31" s="100">
        <f t="shared" si="1"/>
        <v>0</v>
      </c>
      <c r="G31" s="100">
        <f t="shared" si="2"/>
        <v>0</v>
      </c>
      <c r="H31" s="100">
        <f>SUM(COUNTIFS($X31:$EB31, {"#14","#15","#16"}))</f>
        <v>0</v>
      </c>
      <c r="J31" s="5">
        <f t="shared" si="3"/>
        <v>0</v>
      </c>
      <c r="L31" s="321" t="s">
        <v>748</v>
      </c>
      <c r="P31"/>
      <c r="S31"/>
      <c r="U31" s="88">
        <v>1.4837962962962963E-4</v>
      </c>
      <c r="V31"/>
      <c r="AC31" s="350">
        <f>IF(AB31&lt;&gt;"",AC$30,0)</f>
        <v>0</v>
      </c>
      <c r="AD31" s="18" t="s">
        <v>102</v>
      </c>
      <c r="AE31" s="59">
        <v>115</v>
      </c>
      <c r="AF31" s="350">
        <f>IF(AE31&lt;&gt;"",AF$30,0)</f>
        <v>10</v>
      </c>
      <c r="AH31" s="88">
        <v>1.1342592592592594E-4</v>
      </c>
      <c r="AI31" s="88">
        <v>9.0277777777777774E-5</v>
      </c>
      <c r="AJ31" s="88">
        <v>9.0277777777777774E-5</v>
      </c>
      <c r="AK31" s="350">
        <f>IF(AJ31&lt;&gt;"",AK$30,0)</f>
        <v>6</v>
      </c>
      <c r="AM31" s="88" t="s">
        <v>643</v>
      </c>
      <c r="AN31" s="350">
        <f>IF(AM31&lt;&gt;"",AN$30,0)</f>
        <v>6</v>
      </c>
      <c r="AU31" s="350">
        <f>IF(AT31&lt;&gt;"",AU$30,0)</f>
        <v>0</v>
      </c>
      <c r="AW31" s="62"/>
      <c r="AX31" s="88">
        <v>3.4988425925925926E-4</v>
      </c>
      <c r="BA31" s="88">
        <v>3.4988425925925926E-4</v>
      </c>
      <c r="BB31" s="350">
        <f>IF(BA31&lt;&gt;"",BB$30,0)</f>
        <v>7</v>
      </c>
      <c r="BI31" s="350">
        <f>IF(BH31&lt;&gt;"",BI$30,0)</f>
        <v>0</v>
      </c>
      <c r="BN31" s="350">
        <f>IF(BM31&lt;&gt;"",BN$30,0)</f>
        <v>0</v>
      </c>
      <c r="BQ31" s="186" t="s">
        <v>746</v>
      </c>
      <c r="BR31" s="186" t="s">
        <v>746</v>
      </c>
      <c r="BT31" s="186" t="s">
        <v>746</v>
      </c>
      <c r="BU31" s="350">
        <f>IF(BT31&lt;&gt;"",BU$30,0)</f>
        <v>11</v>
      </c>
      <c r="BW31" s="88">
        <v>9.0972222222222227E-5</v>
      </c>
      <c r="BY31" s="88">
        <v>9.0972222222222227E-5</v>
      </c>
      <c r="BZ31" s="350">
        <f>IF(BY31&lt;&gt;"",BZ$30,0)</f>
        <v>2</v>
      </c>
      <c r="CA31" s="18" t="s">
        <v>386</v>
      </c>
      <c r="CC31" s="186" t="s">
        <v>235</v>
      </c>
      <c r="CD31" s="186" t="s">
        <v>310</v>
      </c>
      <c r="CE31" s="186" t="s">
        <v>310</v>
      </c>
      <c r="CF31" s="186" t="s">
        <v>294</v>
      </c>
      <c r="CG31" s="56">
        <v>5</v>
      </c>
      <c r="CH31" s="186" t="s">
        <v>312</v>
      </c>
      <c r="CI31" s="350">
        <f>IF(CH31&lt;&gt;"",CI$30,0)</f>
        <v>10</v>
      </c>
      <c r="CO31" s="350">
        <f>IF(CN31&lt;&gt;"",CO$30,0)</f>
        <v>0</v>
      </c>
    </row>
    <row r="32" spans="1:93">
      <c r="A32" s="15" t="s">
        <v>70</v>
      </c>
      <c r="B32" s="15">
        <v>2</v>
      </c>
      <c r="D32">
        <f>SUM(AC32,AF32,AU32,BI32,BN32,CO32)</f>
        <v>12</v>
      </c>
      <c r="E32" s="100">
        <f t="shared" si="0"/>
        <v>0</v>
      </c>
      <c r="F32" s="100">
        <f t="shared" si="1"/>
        <v>0</v>
      </c>
      <c r="G32" s="100">
        <f t="shared" si="2"/>
        <v>0</v>
      </c>
      <c r="H32" s="100">
        <f>SUM(COUNTIFS($X32:$EB32, {"#14","#15","#16"}))</f>
        <v>1</v>
      </c>
      <c r="J32" s="5">
        <f t="shared" si="3"/>
        <v>0</v>
      </c>
      <c r="L32" s="321" t="s">
        <v>749</v>
      </c>
      <c r="P32"/>
      <c r="S32"/>
      <c r="U32" s="88">
        <v>1.4884259259259259E-4</v>
      </c>
      <c r="V32"/>
      <c r="AC32" s="350">
        <f t="shared" ref="AC32:AC34" si="6">IF(AB32&lt;&gt;"",AC$30,0)</f>
        <v>0</v>
      </c>
      <c r="AF32" s="350">
        <f>IF(AE32&lt;&gt;"",AF$30,0)</f>
        <v>0</v>
      </c>
      <c r="AH32" s="88">
        <v>9.4675925925925936E-5</v>
      </c>
      <c r="AI32" s="88">
        <v>8.7731481481481479E-5</v>
      </c>
      <c r="AJ32" s="88">
        <v>8.7731481481481479E-5</v>
      </c>
      <c r="AK32" s="350">
        <f>IF(AJ32&lt;&gt;"",AK$30,0)</f>
        <v>6</v>
      </c>
      <c r="AM32" s="88" t="s">
        <v>643</v>
      </c>
      <c r="AN32" s="350">
        <f>IF(AM32&lt;&gt;"",AN$30,0)</f>
        <v>6</v>
      </c>
      <c r="AO32" s="18" t="s">
        <v>154</v>
      </c>
      <c r="AP32" s="56" t="s">
        <v>511</v>
      </c>
      <c r="AQ32" s="88">
        <v>1.0254629629629629E-4</v>
      </c>
      <c r="AR32" s="88">
        <v>1.8807870370370368E-4</v>
      </c>
      <c r="AS32" s="88">
        <v>2.8564814814814815E-4</v>
      </c>
      <c r="AT32" s="88">
        <v>3.7592592592592587E-4</v>
      </c>
      <c r="AU32" s="350">
        <f>IF(AT32&lt;&gt;"",AU$30,0)</f>
        <v>0</v>
      </c>
      <c r="AW32" s="62"/>
      <c r="AX32" s="88">
        <v>3.4988425925925926E-4</v>
      </c>
      <c r="BA32" s="88">
        <v>3.4988425925925926E-4</v>
      </c>
      <c r="BB32" s="350">
        <f>IF(BA32&lt;&gt;"",BB$30,0)</f>
        <v>7</v>
      </c>
      <c r="BI32" s="350">
        <f>IF(BH32&lt;&gt;"",BI$30,0)</f>
        <v>0</v>
      </c>
      <c r="BN32" s="350">
        <f>IF(BM32&lt;&gt;"",BN$30,0)</f>
        <v>0</v>
      </c>
      <c r="BQ32" s="186" t="s">
        <v>747</v>
      </c>
      <c r="BR32" s="186" t="s">
        <v>747</v>
      </c>
      <c r="BT32" s="186" t="s">
        <v>747</v>
      </c>
      <c r="BU32" s="350">
        <f>IF(BT32&lt;&gt;"",BU$30,0)</f>
        <v>11</v>
      </c>
      <c r="BW32" s="88">
        <v>6.5277777777777776E-5</v>
      </c>
      <c r="BY32" s="88">
        <v>6.5277777777777776E-5</v>
      </c>
      <c r="BZ32" s="350">
        <f>IF(BY32&lt;&gt;"",BZ$30,0)</f>
        <v>2</v>
      </c>
      <c r="CA32" s="18" t="s">
        <v>386</v>
      </c>
      <c r="CC32" s="186" t="s">
        <v>235</v>
      </c>
      <c r="CD32" s="186" t="s">
        <v>310</v>
      </c>
      <c r="CE32" s="186" t="s">
        <v>310</v>
      </c>
      <c r="CF32" s="186" t="s">
        <v>294</v>
      </c>
      <c r="CG32" s="56">
        <v>5</v>
      </c>
      <c r="CH32" s="186" t="s">
        <v>312</v>
      </c>
      <c r="CI32" s="350">
        <f>IF(CH32&lt;&gt;"",CI$30,0)</f>
        <v>10</v>
      </c>
      <c r="CJ32" s="18" t="s">
        <v>37</v>
      </c>
      <c r="CK32" s="56" t="s">
        <v>180</v>
      </c>
      <c r="CL32" s="88">
        <v>7.2453703703703699E-5</v>
      </c>
      <c r="CM32" s="88">
        <v>6.793981481481481E-5</v>
      </c>
      <c r="CN32" s="88">
        <v>7.5231481481481487E-5</v>
      </c>
      <c r="CO32" s="350">
        <f t="shared" ref="CO32:CO34" si="7">IF(CN32&lt;&gt;"",CO$30,0)</f>
        <v>12</v>
      </c>
    </row>
    <row r="33" spans="1:93">
      <c r="A33" s="15" t="s">
        <v>71</v>
      </c>
      <c r="B33" s="15">
        <v>3</v>
      </c>
      <c r="D33">
        <f>SUM(AC33,AF33,AU33,BI33,BN33,CO33)</f>
        <v>5</v>
      </c>
      <c r="E33" s="100">
        <f t="shared" si="0"/>
        <v>0</v>
      </c>
      <c r="F33" s="100">
        <f t="shared" si="1"/>
        <v>0</v>
      </c>
      <c r="G33" s="100">
        <f t="shared" si="2"/>
        <v>0</v>
      </c>
      <c r="H33" s="100">
        <f>SUM(COUNTIFS($X33:$EB33, {"#14","#15","#16"}))</f>
        <v>0</v>
      </c>
      <c r="J33" s="5">
        <f t="shared" si="3"/>
        <v>0</v>
      </c>
      <c r="L33" s="321" t="s">
        <v>746</v>
      </c>
      <c r="P33"/>
      <c r="S33"/>
      <c r="U33" s="88">
        <v>1.4722222222222223E-4</v>
      </c>
      <c r="V33"/>
      <c r="AC33" s="350">
        <f t="shared" si="6"/>
        <v>0</v>
      </c>
      <c r="AF33" s="350">
        <f>IF(AE33&lt;&gt;"",AF$30,0)</f>
        <v>0</v>
      </c>
      <c r="AH33" s="88">
        <v>9.9421296296296291E-5</v>
      </c>
      <c r="AI33" s="88">
        <v>1.1203703703703702E-4</v>
      </c>
      <c r="AJ33" s="88">
        <v>1.1203703703703702E-4</v>
      </c>
      <c r="AK33" s="350">
        <f>IF(AJ33&lt;&gt;"",AK$30,0)</f>
        <v>6</v>
      </c>
      <c r="AM33" s="88" t="s">
        <v>643</v>
      </c>
      <c r="AN33" s="350">
        <f>IF(AM33&lt;&gt;"",AN$30,0)</f>
        <v>6</v>
      </c>
      <c r="AU33" s="350">
        <f>IF(AT33&lt;&gt;"",AU$30,0)</f>
        <v>0</v>
      </c>
      <c r="AW33" s="62"/>
      <c r="AX33" s="88">
        <v>3.4988425925925926E-4</v>
      </c>
      <c r="BA33" s="88">
        <v>3.4988425925925926E-4</v>
      </c>
      <c r="BB33" s="350">
        <f>IF(BA33&lt;&gt;"",BB$30,0)</f>
        <v>7</v>
      </c>
      <c r="BC33" s="18" t="s">
        <v>104</v>
      </c>
      <c r="BD33" s="308">
        <v>5.4525462962962958E-4</v>
      </c>
      <c r="BE33" s="190">
        <v>8</v>
      </c>
      <c r="BF33" s="308">
        <v>6.4745370370370369E-4</v>
      </c>
      <c r="BG33" s="190">
        <v>5</v>
      </c>
      <c r="BH33" s="190">
        <f>BE33+BG33</f>
        <v>13</v>
      </c>
      <c r="BI33" s="350">
        <f>IF(BH33&lt;&gt;"",BI$30,0)</f>
        <v>5</v>
      </c>
      <c r="BN33" s="350">
        <f>IF(BM33&lt;&gt;"",BN$30,0)</f>
        <v>0</v>
      </c>
      <c r="BQ33" s="186" t="s">
        <v>748</v>
      </c>
      <c r="BR33" s="186" t="s">
        <v>746</v>
      </c>
      <c r="BT33" s="186" t="s">
        <v>746</v>
      </c>
      <c r="BU33" s="350">
        <f>IF(BT33&lt;&gt;"",BU$30,0)</f>
        <v>11</v>
      </c>
      <c r="BW33" s="88">
        <v>8.3333333333333331E-5</v>
      </c>
      <c r="BY33" s="88">
        <v>8.3333333333333331E-5</v>
      </c>
      <c r="BZ33" s="350">
        <f>IF(BY33&lt;&gt;"",BZ$30,0)</f>
        <v>2</v>
      </c>
      <c r="CA33" s="18" t="s">
        <v>386</v>
      </c>
      <c r="CC33" s="186" t="s">
        <v>235</v>
      </c>
      <c r="CD33" s="186" t="s">
        <v>310</v>
      </c>
      <c r="CE33" s="186" t="s">
        <v>310</v>
      </c>
      <c r="CF33" s="186" t="s">
        <v>294</v>
      </c>
      <c r="CG33" s="56">
        <v>5</v>
      </c>
      <c r="CH33" s="186" t="s">
        <v>312</v>
      </c>
      <c r="CI33" s="350">
        <f>IF(CH33&lt;&gt;"",CI$30,0)</f>
        <v>10</v>
      </c>
      <c r="CO33" s="350">
        <f t="shared" si="7"/>
        <v>0</v>
      </c>
    </row>
    <row r="34" spans="1:93">
      <c r="A34" s="15" t="s">
        <v>73</v>
      </c>
      <c r="B34" s="15">
        <v>4</v>
      </c>
      <c r="D34">
        <f>SUM(AC34,AF34,AU34,BI34,BN34,CO34)</f>
        <v>7</v>
      </c>
      <c r="E34" s="100">
        <f t="shared" si="0"/>
        <v>0</v>
      </c>
      <c r="F34" s="100">
        <f t="shared" si="1"/>
        <v>0</v>
      </c>
      <c r="G34" s="100">
        <f t="shared" si="2"/>
        <v>0</v>
      </c>
      <c r="H34" s="100">
        <f>SUM(COUNTIFS($X34:$EB34, {"#14","#15","#16"}))</f>
        <v>1</v>
      </c>
      <c r="J34" s="5">
        <f t="shared" si="3"/>
        <v>0</v>
      </c>
      <c r="L34" s="321" t="s">
        <v>748</v>
      </c>
      <c r="P34"/>
      <c r="R34" s="88">
        <v>5.7175925925925926E-5</v>
      </c>
      <c r="S34"/>
      <c r="U34" s="88">
        <v>1.2604166666666669E-4</v>
      </c>
      <c r="V34"/>
      <c r="X34" s="18" t="s">
        <v>105</v>
      </c>
      <c r="Y34" s="56" t="s">
        <v>181</v>
      </c>
      <c r="Z34" s="88">
        <v>5.8333333333333333E-5</v>
      </c>
      <c r="AB34" s="88">
        <v>5.8333333333333333E-5</v>
      </c>
      <c r="AC34" s="350">
        <f t="shared" si="6"/>
        <v>7</v>
      </c>
      <c r="AF34" s="350">
        <f>IF(AE34&lt;&gt;"",AF$30,0)</f>
        <v>0</v>
      </c>
      <c r="AH34" s="88">
        <v>9.3055555555555535E-5</v>
      </c>
      <c r="AI34" s="88">
        <v>1.1469907407407407E-4</v>
      </c>
      <c r="AJ34" s="88">
        <v>1.1469907407407407E-4</v>
      </c>
      <c r="AK34" s="350">
        <f>IF(AJ34&lt;&gt;"",AK$30,0)</f>
        <v>6</v>
      </c>
      <c r="AM34" s="88" t="s">
        <v>643</v>
      </c>
      <c r="AN34" s="350">
        <f>IF(AM34&lt;&gt;"",AN$30,0)</f>
        <v>6</v>
      </c>
      <c r="AU34" s="350">
        <f>IF(AT34&lt;&gt;"",AU$30,0)</f>
        <v>0</v>
      </c>
      <c r="AW34" s="62"/>
      <c r="AX34" s="88">
        <v>3.4988425925925926E-4</v>
      </c>
      <c r="BA34" s="88">
        <v>3.4988425925925926E-4</v>
      </c>
      <c r="BB34" s="350">
        <f>IF(BA34&lt;&gt;"",BB$30,0)</f>
        <v>7</v>
      </c>
      <c r="BI34" s="350">
        <f>IF(BH34&lt;&gt;"",BI$30,0)</f>
        <v>0</v>
      </c>
      <c r="BJ34" s="18" t="s">
        <v>154</v>
      </c>
      <c r="BK34" s="56" t="s">
        <v>177</v>
      </c>
      <c r="BL34" s="88">
        <v>6.7824074074074076E-4</v>
      </c>
      <c r="BM34" s="88">
        <v>6.7824074074074076E-4</v>
      </c>
      <c r="BN34" s="350">
        <f>IF(BM34&lt;&gt;"",BN$30,0)</f>
        <v>0</v>
      </c>
      <c r="BQ34" s="186" t="s">
        <v>747</v>
      </c>
      <c r="BR34" s="186" t="s">
        <v>747</v>
      </c>
      <c r="BT34" s="186" t="s">
        <v>747</v>
      </c>
      <c r="BU34" s="350">
        <f>IF(BT34&lt;&gt;"",BU$30,0)</f>
        <v>11</v>
      </c>
      <c r="BW34" s="88">
        <v>8.5763888888888899E-5</v>
      </c>
      <c r="BX34" s="56">
        <v>3</v>
      </c>
      <c r="BY34" s="88">
        <v>8.5763888888888899E-5</v>
      </c>
      <c r="BZ34" s="350">
        <f>IF(BY34&lt;&gt;"",BZ$30,0)</f>
        <v>2</v>
      </c>
      <c r="CA34" s="18" t="s">
        <v>386</v>
      </c>
      <c r="CC34" s="186" t="s">
        <v>235</v>
      </c>
      <c r="CD34" s="186" t="s">
        <v>310</v>
      </c>
      <c r="CE34" s="186" t="s">
        <v>310</v>
      </c>
      <c r="CF34" s="186" t="s">
        <v>294</v>
      </c>
      <c r="CG34" s="56">
        <v>5</v>
      </c>
      <c r="CH34" s="186" t="s">
        <v>312</v>
      </c>
      <c r="CI34" s="350">
        <f>IF(CH34&lt;&gt;"",CI$30,0)</f>
        <v>10</v>
      </c>
      <c r="CO34" s="350">
        <f t="shared" si="7"/>
        <v>0</v>
      </c>
    </row>
    <row r="35" spans="1:93">
      <c r="A35" s="25" t="s">
        <v>20</v>
      </c>
      <c r="B35" s="25"/>
      <c r="C35" s="19" t="s">
        <v>32</v>
      </c>
      <c r="D35" s="226">
        <f>SUM(AC35,AF35,AU35,BI35,BN35,CO35,AK35,AN35,BB35,BU35,BZ35,CI35)</f>
        <v>139</v>
      </c>
      <c r="E35" s="100">
        <f t="shared" si="0"/>
        <v>2</v>
      </c>
      <c r="F35" s="100">
        <f t="shared" si="1"/>
        <v>0</v>
      </c>
      <c r="G35" s="100">
        <f t="shared" si="2"/>
        <v>3</v>
      </c>
      <c r="H35" s="100">
        <f>SUM(COUNTIFS($X35:$EB35, {"#14","#15","#16"}))</f>
        <v>2</v>
      </c>
      <c r="J35" s="5">
        <f>M35+P35+S35+V35</f>
        <v>20</v>
      </c>
      <c r="K35" s="18" t="s">
        <v>691</v>
      </c>
      <c r="L35" s="321" t="s">
        <v>816</v>
      </c>
      <c r="M35">
        <f>INDEX(event_lookup!$F$2:$Y$9,MATCH(2018.1,event_lookup!$A$2:$A$9,0),MATCH(RIGHT(ML_2018!K35,2),event_lookup!$F$1:$Y$1,0))</f>
        <v>7</v>
      </c>
      <c r="N35" s="18" t="s">
        <v>690</v>
      </c>
      <c r="O35" s="88">
        <v>2.7962962962962962E-4</v>
      </c>
      <c r="P35">
        <f>INDEX(event_lookup!$F$2:$Y$9,MATCH(2018.1,event_lookup!$A$2:$A$9,0),MATCH(RIGHT(ML_2018!N35,2),event_lookup!$F$1:$Y$1,0))</f>
        <v>4</v>
      </c>
      <c r="Q35" s="18" t="s">
        <v>695</v>
      </c>
      <c r="R35" s="88">
        <v>5.7870370370370366E-5</v>
      </c>
      <c r="S35">
        <f>INDEX(event_lookup!$F$2:$Y$9,MATCH(2018.1,event_lookup!$A$2:$A$9,0),MATCH(RIGHT(ML_2018!Q35,2),event_lookup!$F$1:$Y$1,0))</f>
        <v>5</v>
      </c>
      <c r="T35" s="18" t="s">
        <v>690</v>
      </c>
      <c r="U35" s="88">
        <v>4.3055555555555555E-4</v>
      </c>
      <c r="V35">
        <f>INDEX(event_lookup!$F$2:$Y$9,MATCH(2018.1,event_lookup!$A$2:$A$9,0),MATCH(RIGHT(ML_2018!T35,2),event_lookup!$F$1:$Y$1,0))</f>
        <v>4</v>
      </c>
      <c r="X35" s="18" t="s">
        <v>135</v>
      </c>
      <c r="Y35" s="56" t="s">
        <v>177</v>
      </c>
      <c r="Z35" s="88">
        <v>5.868055555555556E-5</v>
      </c>
      <c r="AA35" s="88">
        <v>6.076388888888888E-5</v>
      </c>
      <c r="AB35" s="88">
        <v>6.076388888888888E-5</v>
      </c>
      <c r="AC35" s="350">
        <f>INDEX(event_lookup!$F$2:$Y$9,MATCH(2018,event_lookup!$A$2:$A$9,0),MATCH(RIGHT(ML_2018!X35,3),event_lookup!$F$1:$Y$1,0))</f>
        <v>8</v>
      </c>
      <c r="AD35" s="18" t="s">
        <v>120</v>
      </c>
      <c r="AE35" s="59">
        <v>112.4</v>
      </c>
      <c r="AF35" s="350">
        <f>INDEX(event_lookup!$F$2:$Y$9,MATCH(2018,event_lookup!$A$2:$A$9,0),MATCH(RIGHT(ML_2018!AD35,3),event_lookup!$F$1:$Y$1,0))</f>
        <v>2</v>
      </c>
      <c r="AG35" s="18" t="s">
        <v>34</v>
      </c>
      <c r="AH35" s="88">
        <v>3.295138888888889E-4</v>
      </c>
      <c r="AI35" s="88">
        <v>3.0277777777777779E-4</v>
      </c>
      <c r="AJ35" s="88">
        <v>3.295138888888889E-4</v>
      </c>
      <c r="AK35" s="350">
        <f>INDEX(event_lookup!$F$2:$Y$9,MATCH(2018,event_lookup!$A$2:$A$9,0),MATCH(RIGHT(ML_2018!AG35,3),event_lookup!$F$1:$Y$1,0))</f>
        <v>15</v>
      </c>
      <c r="AL35" s="18" t="s">
        <v>34</v>
      </c>
      <c r="AM35" s="88" t="s">
        <v>644</v>
      </c>
      <c r="AN35" s="350">
        <f>INDEX(event_lookup!$F$2:$Y$9,MATCH(2018,event_lookup!$A$2:$A$9,0),MATCH(RIGHT(ML_2018!AL35,3),event_lookup!$F$1:$Y$1,0))</f>
        <v>15</v>
      </c>
      <c r="AO35" s="18" t="s">
        <v>107</v>
      </c>
      <c r="AP35" s="56" t="s">
        <v>509</v>
      </c>
      <c r="AQ35" s="88">
        <v>9.8842592592592577E-5</v>
      </c>
      <c r="AR35" s="88">
        <v>1.8715277777777781E-4</v>
      </c>
      <c r="AS35" s="88">
        <v>2.763888888888889E-4</v>
      </c>
      <c r="AT35" s="88">
        <v>3.6458333333333335E-4</v>
      </c>
      <c r="AU35" s="350">
        <f>INDEX(event_lookup!$F$2:$Y$9,MATCH(2018,event_lookup!$A$2:$A$9,0),MATCH(RIGHT(ML_2018!AO35,3),event_lookup!$F$1:$Y$1,0))</f>
        <v>6</v>
      </c>
      <c r="AV35" s="18" t="s">
        <v>154</v>
      </c>
      <c r="AW35" s="62" t="s">
        <v>318</v>
      </c>
      <c r="AX35" s="88">
        <v>4.1400462962962967E-4</v>
      </c>
      <c r="BA35" s="88">
        <v>4.1400462962962967E-4</v>
      </c>
      <c r="BB35" s="350">
        <f>INDEX(event_lookup!$F$2:$Y$9,MATCH(2018,event_lookup!$A$2:$A$9,0),MATCH(RIGHT(ML_2018!AV35,3),event_lookup!$F$1:$Y$1,0))</f>
        <v>0</v>
      </c>
      <c r="BC35" s="18" t="s">
        <v>34</v>
      </c>
      <c r="BD35" s="308">
        <v>5.1944444444444445E-4</v>
      </c>
      <c r="BE35" s="190">
        <v>12</v>
      </c>
      <c r="BF35" s="308">
        <v>5.5069444444444436E-4</v>
      </c>
      <c r="BG35" s="190">
        <v>14</v>
      </c>
      <c r="BH35" s="190">
        <f>BE35+BG35</f>
        <v>26</v>
      </c>
      <c r="BI35" s="350">
        <f>INDEX(event_lookup!$F$2:$Y$9,MATCH(2018,event_lookup!$A$2:$A$9,0),MATCH(RIGHT(ML_2018!BC35,3),event_lookup!$F$1:$Y$1,0))</f>
        <v>15</v>
      </c>
      <c r="BJ35" s="18" t="s">
        <v>102</v>
      </c>
      <c r="BK35" s="56" t="s">
        <v>188</v>
      </c>
      <c r="BL35" s="88">
        <v>6.047453703703704E-4</v>
      </c>
      <c r="BM35" s="88">
        <v>6.3472222222222228E-4</v>
      </c>
      <c r="BN35" s="350">
        <f>INDEX(event_lookup!$F$2:$Y$9,MATCH(2018,event_lookup!$A$2:$A$9,0),MATCH(RIGHT(ML_2018!BJ35,3),event_lookup!$F$1:$Y$1,0))</f>
        <v>10</v>
      </c>
      <c r="BO35" s="18" t="s">
        <v>107</v>
      </c>
      <c r="BP35" s="56" t="s">
        <v>509</v>
      </c>
      <c r="BQ35" s="186" t="s">
        <v>654</v>
      </c>
      <c r="BT35" s="186" t="s">
        <v>654</v>
      </c>
      <c r="BU35" s="350">
        <f>INDEX(event_lookup!$F$2:$Y$9,MATCH(2018,event_lookup!$A$2:$A$9,0),MATCH(RIGHT(ML_2018!BO35,3),event_lookup!$F$1:$Y$1,0))</f>
        <v>6</v>
      </c>
      <c r="BV35" s="18" t="s">
        <v>37</v>
      </c>
      <c r="BW35" s="88">
        <v>3.0277777777777779E-4</v>
      </c>
      <c r="BX35" s="56">
        <v>3</v>
      </c>
      <c r="BY35" s="88">
        <f>BW35-BX35/86400</f>
        <v>2.6805555555555556E-4</v>
      </c>
      <c r="BZ35" s="350">
        <f>INDEX(event_lookup!$F$2:$Y$9,MATCH(2018,event_lookup!$A$2:$A$9,0),MATCH(RIGHT(ML_2018!BV35,3),event_lookup!$F$1:$Y$1,0))</f>
        <v>12</v>
      </c>
      <c r="CA35" s="18" t="s">
        <v>32</v>
      </c>
      <c r="CB35" s="56" t="s">
        <v>664</v>
      </c>
      <c r="CC35" s="186" t="s">
        <v>235</v>
      </c>
      <c r="CD35" s="186" t="s">
        <v>238</v>
      </c>
      <c r="CE35" s="186" t="s">
        <v>236</v>
      </c>
      <c r="CF35" s="186" t="s">
        <v>294</v>
      </c>
      <c r="CG35" s="56">
        <v>6</v>
      </c>
      <c r="CH35" s="186" t="s">
        <v>670</v>
      </c>
      <c r="CI35" s="350">
        <f>INDEX(event_lookup!$F$2:$Y$9,MATCH(2018,event_lookup!$A$2:$A$9,0),MATCH(RIGHT(ML_2018!CA35,3),event_lookup!$F$1:$Y$1,0))</f>
        <v>25</v>
      </c>
      <c r="CJ35" s="18" t="s">
        <v>32</v>
      </c>
      <c r="CK35" s="56" t="s">
        <v>185</v>
      </c>
      <c r="CL35" s="88">
        <v>7.0486111111111105E-5</v>
      </c>
      <c r="CM35" s="88">
        <v>6.9907407407407405E-5</v>
      </c>
      <c r="CN35" s="88">
        <v>6.8518518518518524E-5</v>
      </c>
      <c r="CO35" s="350">
        <f>INDEX(event_lookup!$F$2:$Y$9,MATCH(2018,event_lookup!$A$2:$A$9,0),MATCH(RIGHT(ML_2018!CJ35,3),event_lookup!$F$1:$Y$1,0))</f>
        <v>25</v>
      </c>
    </row>
    <row r="36" spans="1:93">
      <c r="A36" s="15" t="s">
        <v>75</v>
      </c>
      <c r="B36" s="15">
        <v>1</v>
      </c>
      <c r="D36">
        <f>SUM(AC36,AF36,AU36,BI36,BN36,CO36)</f>
        <v>18</v>
      </c>
      <c r="E36" s="100">
        <f t="shared" si="0"/>
        <v>0</v>
      </c>
      <c r="F36" s="100">
        <f t="shared" si="1"/>
        <v>0</v>
      </c>
      <c r="G36" s="100">
        <f t="shared" si="2"/>
        <v>0</v>
      </c>
      <c r="H36" s="100">
        <f>SUM(COUNTIFS($X36:$EB36, {"#14","#15","#16"}))</f>
        <v>0</v>
      </c>
      <c r="J36" s="5">
        <f t="shared" si="3"/>
        <v>7.75</v>
      </c>
      <c r="L36" s="321" t="s">
        <v>797</v>
      </c>
      <c r="M36">
        <f>IF(L36&lt;&gt;"",M$35,0)</f>
        <v>7</v>
      </c>
      <c r="P36">
        <f>IF(O36&lt;&gt;"",P$35,0)</f>
        <v>0</v>
      </c>
      <c r="R36" s="88">
        <v>5.7870370370370366E-5</v>
      </c>
      <c r="S36">
        <f>IF(R36&lt;&gt;"",S$35,0)</f>
        <v>5</v>
      </c>
      <c r="U36" s="88">
        <v>1.434027777777778E-4</v>
      </c>
      <c r="V36">
        <f>IF(U36&lt;&gt;"",V$35,0)</f>
        <v>4</v>
      </c>
      <c r="X36" s="18" t="s">
        <v>135</v>
      </c>
      <c r="Y36" s="56" t="s">
        <v>177</v>
      </c>
      <c r="Z36" s="88">
        <v>5.868055555555556E-5</v>
      </c>
      <c r="AA36" s="88">
        <v>6.076388888888888E-5</v>
      </c>
      <c r="AB36" s="88">
        <v>6.076388888888888E-5</v>
      </c>
      <c r="AC36" s="350">
        <f>IF(AB36&lt;&gt;"",AC$35,0)</f>
        <v>8</v>
      </c>
      <c r="AF36" s="350">
        <f>IF(AE36&lt;&gt;"",AF$35,0)</f>
        <v>0</v>
      </c>
      <c r="AH36" s="88">
        <v>1.1099537037037036E-4</v>
      </c>
      <c r="AI36" s="88">
        <v>9.8842592592592577E-5</v>
      </c>
      <c r="AJ36" s="88">
        <v>1.1099537037037036E-4</v>
      </c>
      <c r="AK36" s="350">
        <f>IF(AJ36&lt;&gt;"",AK$35,0)</f>
        <v>15</v>
      </c>
      <c r="AM36" s="88" t="s">
        <v>644</v>
      </c>
      <c r="AN36" s="350">
        <f>IF(AM36&lt;&gt;"",AN$35,0)</f>
        <v>15</v>
      </c>
      <c r="AU36" s="350">
        <f>IF(AT36&lt;&gt;"",AU$35,0)</f>
        <v>0</v>
      </c>
      <c r="AW36" s="62"/>
      <c r="AX36" s="88">
        <v>4.1400462962962967E-4</v>
      </c>
      <c r="BA36" s="88">
        <v>4.1400462962962967E-4</v>
      </c>
      <c r="BB36" s="350">
        <f>IF(BA36&lt;&gt;"",BB$35,0)</f>
        <v>0</v>
      </c>
      <c r="BI36" s="350">
        <f>IF(BH36&lt;&gt;"",BI$35,0)</f>
        <v>0</v>
      </c>
      <c r="BJ36" s="18" t="s">
        <v>102</v>
      </c>
      <c r="BK36" s="56" t="s">
        <v>188</v>
      </c>
      <c r="BL36" s="88">
        <v>6.047453703703704E-4</v>
      </c>
      <c r="BM36" s="88">
        <v>6.3472222222222228E-4</v>
      </c>
      <c r="BN36" s="350">
        <f>IF(BM36&lt;&gt;"",BN$35,0)</f>
        <v>10</v>
      </c>
      <c r="BQ36" s="186" t="s">
        <v>748</v>
      </c>
      <c r="BT36" s="186" t="s">
        <v>748</v>
      </c>
      <c r="BU36" s="350">
        <f>IF(BT36&lt;&gt;"",BU$35,0)</f>
        <v>6</v>
      </c>
      <c r="BW36" s="88">
        <v>8.5416666666666678E-5</v>
      </c>
      <c r="BY36" s="88">
        <v>8.5416666666666678E-5</v>
      </c>
      <c r="BZ36" s="350">
        <f>IF(BY36&lt;&gt;"",BZ$35,0)</f>
        <v>12</v>
      </c>
      <c r="CA36" s="18" t="s">
        <v>386</v>
      </c>
      <c r="CC36" s="186" t="s">
        <v>235</v>
      </c>
      <c r="CD36" s="186" t="s">
        <v>238</v>
      </c>
      <c r="CE36" s="186" t="s">
        <v>236</v>
      </c>
      <c r="CF36" s="186" t="s">
        <v>294</v>
      </c>
      <c r="CG36" s="56">
        <v>6</v>
      </c>
      <c r="CH36" s="186" t="s">
        <v>670</v>
      </c>
      <c r="CI36" s="350">
        <f>IF(CH36&lt;&gt;"",CI$35,0)</f>
        <v>25</v>
      </c>
      <c r="CO36" s="350">
        <f>IF(CN36&lt;&gt;"",CO$35,0)</f>
        <v>0</v>
      </c>
    </row>
    <row r="37" spans="1:93">
      <c r="A37" s="15" t="s">
        <v>74</v>
      </c>
      <c r="B37" s="15">
        <v>2</v>
      </c>
      <c r="D37">
        <f>SUM(AC37,AF37,AU37,BI37,BN37,CO37)</f>
        <v>27</v>
      </c>
      <c r="E37" s="100">
        <f t="shared" ref="E37:E68" si="8">COUNTIF($X37:$EB37, "#1")</f>
        <v>1</v>
      </c>
      <c r="F37" s="100">
        <f t="shared" ref="F37:F68" si="9">COUNTIF($X37:$EB37, "#2")</f>
        <v>0</v>
      </c>
      <c r="G37" s="100">
        <f t="shared" ref="G37:G69" si="10">COUNTIF($X37:$EB37, "#3")</f>
        <v>0</v>
      </c>
      <c r="H37" s="100">
        <f>SUM(COUNTIFS($X37:$EB37, {"#14","#15","#16"}))</f>
        <v>1</v>
      </c>
      <c r="J37" s="5">
        <f t="shared" si="3"/>
        <v>2.75</v>
      </c>
      <c r="L37" s="321" t="s">
        <v>811</v>
      </c>
      <c r="M37">
        <f>IF(L37&lt;&gt;"",M$35,0)</f>
        <v>7</v>
      </c>
      <c r="P37">
        <f>IF(O37&lt;&gt;"",P$35,0)</f>
        <v>0</v>
      </c>
      <c r="S37">
        <f>IF(R37&lt;&gt;"",S$35,0)</f>
        <v>0</v>
      </c>
      <c r="U37" s="88">
        <v>1.4629629629629631E-4</v>
      </c>
      <c r="V37">
        <f>IF(U37&lt;&gt;"",V$35,0)</f>
        <v>4</v>
      </c>
      <c r="AC37" s="350">
        <f>IF(AB37&lt;&gt;"",AC$35,0)</f>
        <v>0</v>
      </c>
      <c r="AD37" s="18" t="s">
        <v>120</v>
      </c>
      <c r="AE37" s="59">
        <v>112.4</v>
      </c>
      <c r="AF37" s="350">
        <f>IF(AE37&lt;&gt;"",AF$35,0)</f>
        <v>2</v>
      </c>
      <c r="AH37" s="88">
        <v>1.099537037037037E-4</v>
      </c>
      <c r="AI37" s="88">
        <v>1.0578703703703705E-4</v>
      </c>
      <c r="AJ37" s="88">
        <v>1.099537037037037E-4</v>
      </c>
      <c r="AK37" s="350">
        <f>IF(AJ37&lt;&gt;"",AK$35,0)</f>
        <v>15</v>
      </c>
      <c r="AM37" s="88" t="s">
        <v>644</v>
      </c>
      <c r="AN37" s="350">
        <f>IF(AM37&lt;&gt;"",AN$35,0)</f>
        <v>15</v>
      </c>
      <c r="AU37" s="350">
        <f>IF(AT37&lt;&gt;"",AU$35,0)</f>
        <v>0</v>
      </c>
      <c r="AW37" s="62"/>
      <c r="AX37" s="88">
        <v>4.1400462962962967E-4</v>
      </c>
      <c r="BA37" s="88">
        <v>4.1400462962962967E-4</v>
      </c>
      <c r="BB37" s="350">
        <f>IF(BA37&lt;&gt;"",BB$35,0)</f>
        <v>0</v>
      </c>
      <c r="BI37" s="350">
        <f>IF(BH37&lt;&gt;"",BI$35,0)</f>
        <v>0</v>
      </c>
      <c r="BN37" s="350">
        <f>IF(BM37&lt;&gt;"",BN$35,0)</f>
        <v>0</v>
      </c>
      <c r="BQ37" s="186" t="s">
        <v>746</v>
      </c>
      <c r="BT37" s="186" t="s">
        <v>746</v>
      </c>
      <c r="BU37" s="350">
        <f>IF(BT37&lt;&gt;"",BU$35,0)</f>
        <v>6</v>
      </c>
      <c r="BW37" s="88">
        <v>6.4351851851851856E-5</v>
      </c>
      <c r="BY37" s="88">
        <v>6.4351851851851856E-5</v>
      </c>
      <c r="BZ37" s="350">
        <f>IF(BY37&lt;&gt;"",BZ$35,0)</f>
        <v>12</v>
      </c>
      <c r="CA37" s="18" t="s">
        <v>386</v>
      </c>
      <c r="CC37" s="186" t="s">
        <v>235</v>
      </c>
      <c r="CD37" s="186" t="s">
        <v>238</v>
      </c>
      <c r="CE37" s="186" t="s">
        <v>236</v>
      </c>
      <c r="CF37" s="186" t="s">
        <v>294</v>
      </c>
      <c r="CG37" s="56">
        <v>6</v>
      </c>
      <c r="CH37" s="186" t="s">
        <v>670</v>
      </c>
      <c r="CI37" s="350">
        <f>IF(CH37&lt;&gt;"",CI$35,0)</f>
        <v>25</v>
      </c>
      <c r="CJ37" s="18" t="s">
        <v>32</v>
      </c>
      <c r="CK37" s="56" t="s">
        <v>185</v>
      </c>
      <c r="CL37" s="88">
        <v>7.0486111111111105E-5</v>
      </c>
      <c r="CM37" s="88">
        <v>6.9907407407407405E-5</v>
      </c>
      <c r="CN37" s="88">
        <v>6.8518518518518524E-5</v>
      </c>
      <c r="CO37" s="350">
        <f>IF(CN37&lt;&gt;"",CO$35,0)</f>
        <v>25</v>
      </c>
    </row>
    <row r="38" spans="1:93">
      <c r="A38" s="15" t="s">
        <v>76</v>
      </c>
      <c r="B38" s="15">
        <v>3</v>
      </c>
      <c r="D38">
        <f>SUM(AC38,AF38,AU38,BI38,BN38,CO38)</f>
        <v>6</v>
      </c>
      <c r="E38" s="100">
        <f t="shared" si="8"/>
        <v>0</v>
      </c>
      <c r="F38" s="100">
        <f t="shared" si="9"/>
        <v>0</v>
      </c>
      <c r="G38" s="100">
        <f t="shared" si="10"/>
        <v>0</v>
      </c>
      <c r="H38" s="100">
        <f>SUM(COUNTIFS($X38:$EB38, {"#14","#15","#16"}))</f>
        <v>0</v>
      </c>
      <c r="J38" s="5">
        <f t="shared" si="3"/>
        <v>2.75</v>
      </c>
      <c r="L38" s="321" t="s">
        <v>812</v>
      </c>
      <c r="M38">
        <f>IF(L38&lt;&gt;"",M$35,0)</f>
        <v>7</v>
      </c>
      <c r="P38">
        <f>IF(O38&lt;&gt;"",P$35,0)</f>
        <v>0</v>
      </c>
      <c r="S38">
        <f>IF(R38&lt;&gt;"",S$35,0)</f>
        <v>0</v>
      </c>
      <c r="U38" s="88">
        <v>1.4085648148148147E-4</v>
      </c>
      <c r="V38">
        <f>IF(U38&lt;&gt;"",V$35,0)</f>
        <v>4</v>
      </c>
      <c r="AC38" s="350">
        <f>IF(AB38&lt;&gt;"",AC$35,0)</f>
        <v>0</v>
      </c>
      <c r="AF38" s="350">
        <f>IF(AE38&lt;&gt;"",AF$35,0)</f>
        <v>0</v>
      </c>
      <c r="AH38" s="88">
        <v>1.0856481481481482E-4</v>
      </c>
      <c r="AI38" s="88">
        <v>9.8148148148148151E-5</v>
      </c>
      <c r="AJ38" s="88">
        <v>1.0856481481481482E-4</v>
      </c>
      <c r="AK38" s="350">
        <f>IF(AJ38&lt;&gt;"",AK$35,0)</f>
        <v>15</v>
      </c>
      <c r="AM38" s="88" t="s">
        <v>644</v>
      </c>
      <c r="AN38" s="350">
        <f>IF(AM38&lt;&gt;"",AN$35,0)</f>
        <v>15</v>
      </c>
      <c r="AO38" s="18" t="s">
        <v>107</v>
      </c>
      <c r="AP38" s="56" t="s">
        <v>509</v>
      </c>
      <c r="AQ38" s="88">
        <v>9.8842592592592577E-5</v>
      </c>
      <c r="AR38" s="88">
        <v>1.8715277777777781E-4</v>
      </c>
      <c r="AS38" s="88">
        <v>2.763888888888889E-4</v>
      </c>
      <c r="AT38" s="88">
        <v>3.6458333333333335E-4</v>
      </c>
      <c r="AU38" s="350">
        <f>IF(AT38&lt;&gt;"",AU$35,0)</f>
        <v>6</v>
      </c>
      <c r="AW38" s="62"/>
      <c r="AX38" s="88">
        <v>4.1400462962962967E-4</v>
      </c>
      <c r="BA38" s="88">
        <v>4.1400462962962967E-4</v>
      </c>
      <c r="BB38" s="350">
        <f>IF(BA38&lt;&gt;"",BB$35,0)</f>
        <v>0</v>
      </c>
      <c r="BI38" s="350">
        <f>IF(BH38&lt;&gt;"",BI$35,0)</f>
        <v>0</v>
      </c>
      <c r="BN38" s="350">
        <f>IF(BM38&lt;&gt;"",BN$35,0)</f>
        <v>0</v>
      </c>
      <c r="BQ38" s="186" t="s">
        <v>747</v>
      </c>
      <c r="BT38" s="186" t="s">
        <v>747</v>
      </c>
      <c r="BU38" s="350">
        <f>IF(BT38&lt;&gt;"",BU$35,0)</f>
        <v>6</v>
      </c>
      <c r="BW38" s="88">
        <v>8.0324074074074062E-5</v>
      </c>
      <c r="BY38" s="88">
        <v>8.0324074074074062E-5</v>
      </c>
      <c r="BZ38" s="350">
        <f>IF(BY38&lt;&gt;"",BZ$35,0)</f>
        <v>12</v>
      </c>
      <c r="CA38" s="18" t="s">
        <v>386</v>
      </c>
      <c r="CC38" s="186" t="s">
        <v>235</v>
      </c>
      <c r="CD38" s="186" t="s">
        <v>238</v>
      </c>
      <c r="CE38" s="186" t="s">
        <v>236</v>
      </c>
      <c r="CF38" s="186" t="s">
        <v>294</v>
      </c>
      <c r="CG38" s="56">
        <v>6</v>
      </c>
      <c r="CH38" s="186" t="s">
        <v>670</v>
      </c>
      <c r="CI38" s="350">
        <f>IF(CH38&lt;&gt;"",CI$35,0)</f>
        <v>25</v>
      </c>
      <c r="CO38" s="350">
        <f>IF(CN38&lt;&gt;"",CO$35,0)</f>
        <v>0</v>
      </c>
    </row>
    <row r="39" spans="1:93">
      <c r="A39" s="15" t="s">
        <v>77</v>
      </c>
      <c r="B39" s="15">
        <v>4</v>
      </c>
      <c r="D39">
        <f>SUM(AC39,AF39,AU39,BI39,BN39,CO39)</f>
        <v>15</v>
      </c>
      <c r="E39" s="100">
        <f t="shared" si="8"/>
        <v>0</v>
      </c>
      <c r="F39" s="100">
        <f t="shared" si="9"/>
        <v>0</v>
      </c>
      <c r="G39" s="100">
        <f t="shared" si="10"/>
        <v>1</v>
      </c>
      <c r="H39" s="100">
        <f>SUM(COUNTIFS($X39:$EB39, {"#14","#15","#16"}))</f>
        <v>0</v>
      </c>
      <c r="J39" s="5">
        <f t="shared" si="3"/>
        <v>6.75</v>
      </c>
      <c r="L39" s="321" t="s">
        <v>800</v>
      </c>
      <c r="M39">
        <f>IF(L39&lt;&gt;"",M$35,0)</f>
        <v>7</v>
      </c>
      <c r="O39" s="88">
        <v>2.7962962962962962E-4</v>
      </c>
      <c r="P39">
        <f>IF(O39&lt;&gt;"",P$35,0)</f>
        <v>4</v>
      </c>
      <c r="S39">
        <f>IF(R39&lt;&gt;"",S$35,0)</f>
        <v>0</v>
      </c>
      <c r="U39" s="88">
        <v>1.3240740740740739E-4</v>
      </c>
      <c r="V39">
        <f>IF(U39&lt;&gt;"",V$35,0)</f>
        <v>4</v>
      </c>
      <c r="AC39" s="350">
        <f>IF(AB39&lt;&gt;"",AC$35,0)</f>
        <v>0</v>
      </c>
      <c r="AF39" s="350">
        <f>IF(AE39&lt;&gt;"",AF$35,0)</f>
        <v>0</v>
      </c>
      <c r="AH39" s="88">
        <v>8.7384259259259259E-5</v>
      </c>
      <c r="AI39" s="88">
        <v>9.768518518518519E-5</v>
      </c>
      <c r="AJ39" s="88">
        <v>8.7384259259259259E-5</v>
      </c>
      <c r="AK39" s="350">
        <f>IF(AJ39&lt;&gt;"",AK$35,0)</f>
        <v>15</v>
      </c>
      <c r="AM39" s="88" t="s">
        <v>644</v>
      </c>
      <c r="AN39" s="350">
        <f>IF(AM39&lt;&gt;"",AN$35,0)</f>
        <v>15</v>
      </c>
      <c r="AU39" s="350">
        <f>IF(AT39&lt;&gt;"",AU$35,0)</f>
        <v>0</v>
      </c>
      <c r="AW39" s="62"/>
      <c r="AX39" s="88">
        <v>4.1400462962962967E-4</v>
      </c>
      <c r="BA39" s="88">
        <v>4.1400462962962967E-4</v>
      </c>
      <c r="BB39" s="350">
        <f>IF(BA39&lt;&gt;"",BB$35,0)</f>
        <v>0</v>
      </c>
      <c r="BC39" s="18" t="s">
        <v>34</v>
      </c>
      <c r="BD39" s="308">
        <v>5.1944444444444445E-4</v>
      </c>
      <c r="BE39" s="190">
        <v>12</v>
      </c>
      <c r="BF39" s="308">
        <v>5.5069444444444436E-4</v>
      </c>
      <c r="BG39" s="190">
        <v>14</v>
      </c>
      <c r="BH39" s="190">
        <f>BE39+BG39</f>
        <v>26</v>
      </c>
      <c r="BI39" s="350">
        <f>IF(BH39&lt;&gt;"",BI$35,0)</f>
        <v>15</v>
      </c>
      <c r="BN39" s="350">
        <f>IF(BM39&lt;&gt;"",BN$35,0)</f>
        <v>0</v>
      </c>
      <c r="BQ39" s="186" t="s">
        <v>748</v>
      </c>
      <c r="BT39" s="186" t="s">
        <v>748</v>
      </c>
      <c r="BU39" s="350">
        <f>IF(BT39&lt;&gt;"",BU$35,0)</f>
        <v>6</v>
      </c>
      <c r="BW39" s="88">
        <v>7.2685185185185193E-5</v>
      </c>
      <c r="BX39" s="56">
        <v>3</v>
      </c>
      <c r="BY39" s="88">
        <v>7.2685185185185193E-5</v>
      </c>
      <c r="BZ39" s="350">
        <f>IF(BY39&lt;&gt;"",BZ$35,0)</f>
        <v>12</v>
      </c>
      <c r="CA39" s="18" t="s">
        <v>386</v>
      </c>
      <c r="CC39" s="186" t="s">
        <v>235</v>
      </c>
      <c r="CD39" s="186" t="s">
        <v>238</v>
      </c>
      <c r="CE39" s="186" t="s">
        <v>236</v>
      </c>
      <c r="CF39" s="186" t="s">
        <v>294</v>
      </c>
      <c r="CG39" s="56">
        <v>6</v>
      </c>
      <c r="CH39" s="186" t="s">
        <v>670</v>
      </c>
      <c r="CI39" s="350">
        <f>IF(CH39&lt;&gt;"",CI$35,0)</f>
        <v>25</v>
      </c>
      <c r="CO39" s="350">
        <f>IF(CN39&lt;&gt;"",CO$35,0)</f>
        <v>0</v>
      </c>
    </row>
    <row r="40" spans="1:93">
      <c r="A40" s="300" t="s">
        <v>262</v>
      </c>
      <c r="B40" s="300"/>
      <c r="C40" s="19" t="s">
        <v>148</v>
      </c>
      <c r="D40" s="226">
        <f>SUM(AC40,AF40,AU40,BI40,BN40,CO40,AK40,AN40,BB40,BU40,BZ40,CI40)</f>
        <v>77</v>
      </c>
      <c r="E40" s="100">
        <f t="shared" si="8"/>
        <v>0</v>
      </c>
      <c r="F40" s="100">
        <f t="shared" si="9"/>
        <v>1</v>
      </c>
      <c r="G40" s="100">
        <f t="shared" si="10"/>
        <v>0</v>
      </c>
      <c r="H40" s="100">
        <f>SUM(COUNTIFS($X40:$EB40, {"#14","#15","#16"}))</f>
        <v>3</v>
      </c>
      <c r="J40" s="5">
        <f>M40+P40+S40+V40</f>
        <v>21</v>
      </c>
      <c r="K40" s="18" t="s">
        <v>687</v>
      </c>
      <c r="L40" s="321" t="s">
        <v>796</v>
      </c>
      <c r="M40">
        <f>INDEX(event_lookup!$F$2:$Y$9,MATCH(2018.1,event_lookup!$A$2:$A$9,0),MATCH(RIGHT(ML_2018!K40,2),event_lookup!$F$1:$Y$1,0))</f>
        <v>3</v>
      </c>
      <c r="N40" s="18" t="s">
        <v>685</v>
      </c>
      <c r="O40" s="88">
        <v>2.2673611111111112E-4</v>
      </c>
      <c r="P40">
        <f>INDEX(event_lookup!$F$2:$Y$9,MATCH(2018.1,event_lookup!$A$2:$A$9,0),MATCH(RIGHT(ML_2018!N40,2),event_lookup!$F$1:$Y$1,0))</f>
        <v>7</v>
      </c>
      <c r="Q40" s="18" t="s">
        <v>686</v>
      </c>
      <c r="R40" s="88">
        <v>5.7291666666666672E-5</v>
      </c>
      <c r="S40">
        <f>INDEX(event_lookup!$F$2:$Y$9,MATCH(2018.1,event_lookup!$A$2:$A$9,0),MATCH(RIGHT(ML_2018!Q40,2),event_lookup!$F$1:$Y$1,0))</f>
        <v>5</v>
      </c>
      <c r="T40" s="18" t="s">
        <v>684</v>
      </c>
      <c r="U40" s="88">
        <v>4.6030092592592601E-4</v>
      </c>
      <c r="V40">
        <f>INDEX(event_lookup!$F$2:$Y$9,MATCH(2018.1,event_lookup!$A$2:$A$9,0),MATCH(RIGHT(ML_2018!T40,2),event_lookup!$F$1:$Y$1,0))</f>
        <v>6</v>
      </c>
      <c r="X40" s="18" t="s">
        <v>154</v>
      </c>
      <c r="Y40" s="56" t="s">
        <v>179</v>
      </c>
      <c r="Z40" s="88">
        <v>6.076388888888888E-5</v>
      </c>
      <c r="AB40" s="88">
        <v>6.076388888888888E-5</v>
      </c>
      <c r="AC40" s="350">
        <f>INDEX(event_lookup!$F$2:$Y$9,MATCH(2018,event_lookup!$A$2:$A$9,0),MATCH(RIGHT(ML_2018!X40,3),event_lookup!$F$1:$Y$1,0))</f>
        <v>0</v>
      </c>
      <c r="AD40" s="18" t="s">
        <v>103</v>
      </c>
      <c r="AE40" s="59">
        <v>114.7</v>
      </c>
      <c r="AF40" s="350">
        <f>INDEX(event_lookup!$F$2:$Y$9,MATCH(2018,event_lookup!$A$2:$A$9,0),MATCH(RIGHT(ML_2018!AD40,3),event_lookup!$F$1:$Y$1,0))</f>
        <v>9</v>
      </c>
      <c r="AG40" s="18" t="s">
        <v>135</v>
      </c>
      <c r="AH40" s="88">
        <v>3.1030092592592589E-4</v>
      </c>
      <c r="AI40" s="88">
        <v>3.1736111111111109E-4</v>
      </c>
      <c r="AJ40" s="88">
        <v>3.1736111111111109E-4</v>
      </c>
      <c r="AK40" s="350">
        <f>INDEX(event_lookup!$F$2:$Y$9,MATCH(2018,event_lookup!$A$2:$A$9,0),MATCH(RIGHT(ML_2018!AG40,3),event_lookup!$F$1:$Y$1,0))</f>
        <v>8</v>
      </c>
      <c r="AL40" s="18" t="s">
        <v>104</v>
      </c>
      <c r="AM40" s="88">
        <v>1.732638888888889E-4</v>
      </c>
      <c r="AN40" s="350">
        <f>INDEX(event_lookup!$F$2:$Y$9,MATCH(2018,event_lookup!$A$2:$A$9,0),MATCH(RIGHT(ML_2018!AL40,3),event_lookup!$F$1:$Y$1,0))</f>
        <v>5</v>
      </c>
      <c r="AO40" s="18" t="s">
        <v>101</v>
      </c>
      <c r="AP40" s="56" t="s">
        <v>302</v>
      </c>
      <c r="AQ40" s="88">
        <v>9.8032407407407424E-5</v>
      </c>
      <c r="AR40" s="88">
        <v>1.8518518518518518E-4</v>
      </c>
      <c r="AS40" s="88">
        <v>2.7060185185185184E-4</v>
      </c>
      <c r="AT40" s="88">
        <v>3.5740740740740736E-4</v>
      </c>
      <c r="AU40" s="350">
        <f>INDEX(event_lookup!$F$2:$Y$9,MATCH(2018,event_lookup!$A$2:$A$9,0),MATCH(RIGHT(ML_2018!AO40,3),event_lookup!$F$1:$Y$1,0))</f>
        <v>11</v>
      </c>
      <c r="AV40" s="18" t="s">
        <v>101</v>
      </c>
      <c r="AW40" s="62" t="s">
        <v>506</v>
      </c>
      <c r="AX40" s="88">
        <v>3.5393518518518516E-4</v>
      </c>
      <c r="AY40" s="88">
        <v>3.5486111111111113E-4</v>
      </c>
      <c r="BA40" s="88">
        <v>3.5486111111111113E-4</v>
      </c>
      <c r="BB40" s="350">
        <f>INDEX(event_lookup!$F$2:$Y$9,MATCH(2018,event_lookup!$A$2:$A$9,0),MATCH(RIGHT(ML_2018!AV40,3),event_lookup!$F$1:$Y$1,0))</f>
        <v>11</v>
      </c>
      <c r="BC40" s="18" t="s">
        <v>130</v>
      </c>
      <c r="BD40" s="308" t="s">
        <v>164</v>
      </c>
      <c r="BE40" s="190">
        <v>1</v>
      </c>
      <c r="BF40" s="308">
        <v>5.5196759259259251E-4</v>
      </c>
      <c r="BG40" s="190">
        <v>13</v>
      </c>
      <c r="BH40" s="190">
        <f>BE40+BG40</f>
        <v>14</v>
      </c>
      <c r="BI40" s="350">
        <f>INDEX(event_lookup!$F$2:$Y$9,MATCH(2018,event_lookup!$A$2:$A$9,0),MATCH(RIGHT(ML_2018!BC40,3),event_lookup!$F$1:$Y$1,0))</f>
        <v>4</v>
      </c>
      <c r="BJ40" s="18" t="s">
        <v>130</v>
      </c>
      <c r="BK40" s="56" t="s">
        <v>178</v>
      </c>
      <c r="BL40" s="88">
        <v>6.180555555555555E-4</v>
      </c>
      <c r="BM40" s="88">
        <v>6.180555555555555E-4</v>
      </c>
      <c r="BN40" s="350">
        <f>INDEX(event_lookup!$F$2:$Y$9,MATCH(2018,event_lookup!$A$2:$A$9,0),MATCH(RIGHT(ML_2018!BJ40,3),event_lookup!$F$1:$Y$1,0))</f>
        <v>4</v>
      </c>
      <c r="BO40" s="18" t="s">
        <v>120</v>
      </c>
      <c r="BP40" s="56" t="s">
        <v>318</v>
      </c>
      <c r="BQ40" s="186" t="s">
        <v>655</v>
      </c>
      <c r="BT40" s="186" t="s">
        <v>655</v>
      </c>
      <c r="BU40" s="350">
        <f>INDEX(event_lookup!$F$2:$Y$9,MATCH(2018,event_lookup!$A$2:$A$9,0),MATCH(RIGHT(ML_2018!BO40,3),event_lookup!$F$1:$Y$1,0))</f>
        <v>2</v>
      </c>
      <c r="BV40" s="18" t="s">
        <v>154</v>
      </c>
      <c r="BW40" s="88">
        <v>3.2974537037037033E-4</v>
      </c>
      <c r="BX40" s="56">
        <v>3</v>
      </c>
      <c r="BY40" s="88">
        <f>BW40-BX40/86400</f>
        <v>2.950231481481481E-4</v>
      </c>
      <c r="BZ40" s="350">
        <f>INDEX(event_lookup!$F$2:$Y$9,MATCH(2018,event_lookup!$A$2:$A$9,0),MATCH(RIGHT(ML_2018!BV40,3),event_lookup!$F$1:$Y$1,0))</f>
        <v>0</v>
      </c>
      <c r="CA40" s="18" t="s">
        <v>33</v>
      </c>
      <c r="CB40" s="56" t="s">
        <v>665</v>
      </c>
      <c r="CC40" s="186" t="s">
        <v>471</v>
      </c>
      <c r="CD40" s="186" t="s">
        <v>235</v>
      </c>
      <c r="CE40" s="186" t="s">
        <v>311</v>
      </c>
      <c r="CF40" s="186" t="s">
        <v>310</v>
      </c>
      <c r="CG40" s="56">
        <v>4</v>
      </c>
      <c r="CH40" s="186" t="s">
        <v>671</v>
      </c>
      <c r="CI40" s="350">
        <f>INDEX(event_lookup!$F$2:$Y$9,MATCH(2018,event_lookup!$A$2:$A$9,0),MATCH(RIGHT(ML_2018!CA40,3),event_lookup!$F$1:$Y$1,0))</f>
        <v>20</v>
      </c>
      <c r="CJ40" s="18" t="s">
        <v>148</v>
      </c>
      <c r="CK40" s="56" t="s">
        <v>178</v>
      </c>
      <c r="CL40" s="88">
        <v>7.6157407407407407E-5</v>
      </c>
      <c r="CN40" s="88">
        <v>7.6157407407407407E-5</v>
      </c>
      <c r="CO40" s="350">
        <f>INDEX(event_lookup!$F$2:$Y$9,MATCH(2018,event_lookup!$A$2:$A$9,0),MATCH(RIGHT(ML_2018!CJ40,3),event_lookup!$F$1:$Y$1,0))</f>
        <v>3</v>
      </c>
    </row>
    <row r="41" spans="1:93">
      <c r="A41" s="204" t="s">
        <v>876</v>
      </c>
      <c r="B41" s="15">
        <v>1</v>
      </c>
      <c r="D41">
        <f>SUM(AC41,AF41,AU41,BI41,BN41,CO41)</f>
        <v>0</v>
      </c>
      <c r="E41" s="100">
        <f t="shared" si="8"/>
        <v>0</v>
      </c>
      <c r="F41" s="100">
        <f t="shared" si="9"/>
        <v>0</v>
      </c>
      <c r="G41" s="100">
        <f t="shared" si="10"/>
        <v>0</v>
      </c>
      <c r="H41" s="100">
        <f>SUM(COUNTIFS($X41:$EB41, {"#14","#15","#16"}))</f>
        <v>1</v>
      </c>
      <c r="J41" s="5">
        <f t="shared" si="3"/>
        <v>9.25</v>
      </c>
      <c r="L41" s="321" t="s">
        <v>748</v>
      </c>
      <c r="M41">
        <f>IF(L41&lt;&gt;"",M$40,0)</f>
        <v>3</v>
      </c>
      <c r="O41" s="88">
        <v>2.2673611111111112E-4</v>
      </c>
      <c r="P41">
        <f>IF(O41&lt;&gt;"",P$40,0)</f>
        <v>7</v>
      </c>
      <c r="S41">
        <f>IF(R41&lt;&gt;"",S$40,0)</f>
        <v>0</v>
      </c>
      <c r="U41" s="88">
        <v>1.5347222222222222E-4</v>
      </c>
      <c r="V41">
        <f>IF(U41&lt;&gt;"",V$40,0)</f>
        <v>6</v>
      </c>
      <c r="X41" s="18" t="s">
        <v>154</v>
      </c>
      <c r="Y41" s="56" t="s">
        <v>179</v>
      </c>
      <c r="Z41" s="88">
        <v>6.076388888888888E-5</v>
      </c>
      <c r="AB41" s="88">
        <v>6.076388888888888E-5</v>
      </c>
      <c r="AC41" s="350">
        <f>IF(AB41&lt;&gt;"",AC$40,0)</f>
        <v>0</v>
      </c>
      <c r="AF41" s="350">
        <f>IF(AE41&lt;&gt;"",AF$40,0)</f>
        <v>0</v>
      </c>
      <c r="AH41" s="88">
        <v>1.0474537037037039E-4</v>
      </c>
      <c r="AI41" s="88">
        <v>1.0381944444444447E-4</v>
      </c>
      <c r="AJ41" s="88">
        <v>1.0381944444444447E-4</v>
      </c>
      <c r="AK41" s="350">
        <f>IF(AJ41&lt;&gt;"",AK$40,0)</f>
        <v>8</v>
      </c>
      <c r="AM41" s="88">
        <v>1.732638888888889E-4</v>
      </c>
      <c r="AN41" s="350">
        <f>IF(AM41&lt;&gt;"",AN$40,0)</f>
        <v>5</v>
      </c>
      <c r="AU41" s="350">
        <f>IF(AT41&lt;&gt;"",AU$40,0)</f>
        <v>0</v>
      </c>
      <c r="AW41" s="62"/>
      <c r="AX41" s="88">
        <v>3.5393518518518516E-4</v>
      </c>
      <c r="AY41" s="88">
        <v>3.5486111111111113E-4</v>
      </c>
      <c r="BA41" s="88">
        <v>3.5486111111111113E-4</v>
      </c>
      <c r="BB41" s="350">
        <f>IF(BA41&lt;&gt;"",BB$40,0)</f>
        <v>11</v>
      </c>
      <c r="BI41" s="350">
        <f>IF(BH41&lt;&gt;"",BI$40,0)</f>
        <v>0</v>
      </c>
      <c r="BN41" s="350">
        <f>IF(BM41&lt;&gt;"",BN$40,0)</f>
        <v>0</v>
      </c>
      <c r="BQ41" s="186" t="s">
        <v>748</v>
      </c>
      <c r="BT41" s="186" t="s">
        <v>748</v>
      </c>
      <c r="BU41" s="350">
        <f>IF(BT41&lt;&gt;"",BU$40,0)</f>
        <v>2</v>
      </c>
      <c r="BW41" s="88">
        <v>9.1666666666666668E-5</v>
      </c>
      <c r="BY41" s="88">
        <v>9.1666666666666668E-5</v>
      </c>
      <c r="BZ41" s="350">
        <f>IF(BY41&lt;&gt;"",BZ$40,0)</f>
        <v>0</v>
      </c>
      <c r="CA41" s="18" t="s">
        <v>386</v>
      </c>
      <c r="CC41" s="186" t="s">
        <v>471</v>
      </c>
      <c r="CD41" s="186" t="s">
        <v>235</v>
      </c>
      <c r="CE41" s="186" t="s">
        <v>311</v>
      </c>
      <c r="CF41" s="186" t="s">
        <v>310</v>
      </c>
      <c r="CG41" s="56">
        <v>4</v>
      </c>
      <c r="CH41" s="186" t="s">
        <v>671</v>
      </c>
      <c r="CI41" s="350">
        <f>IF(CH41&lt;&gt;"",CI$40,0)</f>
        <v>20</v>
      </c>
      <c r="CO41" s="350">
        <f>IF(CN41&lt;&gt;"",CO$40,0)</f>
        <v>0</v>
      </c>
    </row>
    <row r="42" spans="1:93">
      <c r="A42" s="204" t="s">
        <v>576</v>
      </c>
      <c r="B42" s="15">
        <v>2</v>
      </c>
      <c r="D42">
        <f>SUM(AC42,AF42,AU42,BI42,BN42,CO42)</f>
        <v>11</v>
      </c>
      <c r="E42" s="100">
        <f t="shared" si="8"/>
        <v>0</v>
      </c>
      <c r="F42" s="100">
        <f t="shared" si="9"/>
        <v>0</v>
      </c>
      <c r="G42" s="100">
        <f t="shared" si="10"/>
        <v>0</v>
      </c>
      <c r="H42" s="100">
        <f>SUM(COUNTIFS($X42:$EB42, {"#14","#15","#16"}))</f>
        <v>0</v>
      </c>
      <c r="J42" s="5">
        <f t="shared" si="3"/>
        <v>2.25</v>
      </c>
      <c r="L42" s="321" t="s">
        <v>746</v>
      </c>
      <c r="M42">
        <f>IF(L42&lt;&gt;"",M$40,0)</f>
        <v>3</v>
      </c>
      <c r="P42">
        <f>IF(O42&lt;&gt;"",P$40,0)</f>
        <v>0</v>
      </c>
      <c r="S42">
        <f>IF(R42&lt;&gt;"",S$40,0)</f>
        <v>0</v>
      </c>
      <c r="U42" s="88">
        <v>1.5648148148148148E-4</v>
      </c>
      <c r="V42">
        <f>IF(U42&lt;&gt;"",V$40,0)</f>
        <v>6</v>
      </c>
      <c r="AC42" s="350">
        <f>IF(AB42&lt;&gt;"",AC$40,0)</f>
        <v>0</v>
      </c>
      <c r="AF42" s="350">
        <f>IF(AE42&lt;&gt;"",AF$40,0)</f>
        <v>0</v>
      </c>
      <c r="AH42" s="88">
        <v>1.0555555555555555E-4</v>
      </c>
      <c r="AI42" s="88">
        <v>1.1354166666666667E-4</v>
      </c>
      <c r="AJ42" s="88">
        <v>1.1354166666666667E-4</v>
      </c>
      <c r="AK42" s="350">
        <f>IF(AJ42&lt;&gt;"",AK$40,0)</f>
        <v>8</v>
      </c>
      <c r="AM42" s="88">
        <v>1.732638888888889E-4</v>
      </c>
      <c r="AN42" s="350">
        <f>IF(AM42&lt;&gt;"",AN$40,0)</f>
        <v>5</v>
      </c>
      <c r="AO42" s="18" t="s">
        <v>101</v>
      </c>
      <c r="AP42" s="56" t="s">
        <v>302</v>
      </c>
      <c r="AQ42" s="88">
        <v>9.8032407407407424E-5</v>
      </c>
      <c r="AR42" s="88">
        <v>1.8518518518518518E-4</v>
      </c>
      <c r="AS42" s="88">
        <v>2.7060185185185184E-4</v>
      </c>
      <c r="AT42" s="88">
        <v>3.5740740740740736E-4</v>
      </c>
      <c r="AU42" s="350">
        <f>IF(AT42&lt;&gt;"",AU$40,0)</f>
        <v>11</v>
      </c>
      <c r="AW42" s="62"/>
      <c r="AX42" s="88">
        <v>3.5393518518518516E-4</v>
      </c>
      <c r="AY42" s="88">
        <v>3.5486111111111113E-4</v>
      </c>
      <c r="BA42" s="88">
        <v>3.5486111111111113E-4</v>
      </c>
      <c r="BB42" s="350">
        <f>IF(BA42&lt;&gt;"",BB$40,0)</f>
        <v>11</v>
      </c>
      <c r="BI42" s="350">
        <f>IF(BH42&lt;&gt;"",BI$40,0)</f>
        <v>0</v>
      </c>
      <c r="BN42" s="350">
        <f>IF(BM42&lt;&gt;"",BN$40,0)</f>
        <v>0</v>
      </c>
      <c r="BQ42" s="186" t="s">
        <v>746</v>
      </c>
      <c r="BT42" s="186" t="s">
        <v>746</v>
      </c>
      <c r="BU42" s="350">
        <f>IF(BT42&lt;&gt;"",BU$40,0)</f>
        <v>2</v>
      </c>
      <c r="BW42" s="88">
        <v>6.4583333333333336E-5</v>
      </c>
      <c r="BY42" s="88">
        <v>6.4583333333333336E-5</v>
      </c>
      <c r="BZ42" s="350">
        <f>IF(BY42&lt;&gt;"",BZ$40,0)</f>
        <v>0</v>
      </c>
      <c r="CA42" s="18" t="s">
        <v>386</v>
      </c>
      <c r="CC42" s="186" t="s">
        <v>471</v>
      </c>
      <c r="CD42" s="186" t="s">
        <v>235</v>
      </c>
      <c r="CE42" s="186" t="s">
        <v>311</v>
      </c>
      <c r="CF42" s="186" t="s">
        <v>310</v>
      </c>
      <c r="CG42" s="56">
        <v>4</v>
      </c>
      <c r="CH42" s="186" t="s">
        <v>671</v>
      </c>
      <c r="CI42" s="350">
        <f>IF(CH42&lt;&gt;"",CI$40,0)</f>
        <v>20</v>
      </c>
      <c r="CO42" s="350">
        <f>IF(CN42&lt;&gt;"",CO$40,0)</f>
        <v>0</v>
      </c>
    </row>
    <row r="43" spans="1:93">
      <c r="A43" s="204" t="s">
        <v>577</v>
      </c>
      <c r="B43" s="15">
        <v>3</v>
      </c>
      <c r="D43">
        <f>SUM(AC43,AF43,AU43,BI43,BN43,CO43)</f>
        <v>16</v>
      </c>
      <c r="E43" s="100">
        <f t="shared" si="8"/>
        <v>0</v>
      </c>
      <c r="F43" s="100">
        <f t="shared" si="9"/>
        <v>0</v>
      </c>
      <c r="G43" s="100">
        <f t="shared" si="10"/>
        <v>0</v>
      </c>
      <c r="H43" s="100">
        <f>SUM(COUNTIFS($X43:$EB43, {"#14","#15","#16"}))</f>
        <v>0</v>
      </c>
      <c r="J43" s="5">
        <f t="shared" si="3"/>
        <v>7.25</v>
      </c>
      <c r="L43" s="321" t="s">
        <v>748</v>
      </c>
      <c r="M43">
        <f>IF(L43&lt;&gt;"",M$40,0)</f>
        <v>3</v>
      </c>
      <c r="P43">
        <f>IF(O43&lt;&gt;"",P$40,0)</f>
        <v>0</v>
      </c>
      <c r="R43" s="88">
        <v>5.7291666666666672E-5</v>
      </c>
      <c r="S43">
        <f>IF(R43&lt;&gt;"",S$40,0)</f>
        <v>5</v>
      </c>
      <c r="U43" s="88">
        <v>1.5034722222222221E-4</v>
      </c>
      <c r="V43">
        <f>IF(U43&lt;&gt;"",V$40,0)</f>
        <v>6</v>
      </c>
      <c r="AC43" s="350">
        <f>IF(AB43&lt;&gt;"",AC$40,0)</f>
        <v>0</v>
      </c>
      <c r="AD43" s="18" t="s">
        <v>103</v>
      </c>
      <c r="AE43" s="59">
        <v>114.7</v>
      </c>
      <c r="AF43" s="350">
        <f>IF(AE43&lt;&gt;"",AF$40,0)</f>
        <v>9</v>
      </c>
      <c r="AH43" s="88">
        <v>1E-4</v>
      </c>
      <c r="AI43" s="88">
        <v>1E-4</v>
      </c>
      <c r="AJ43" s="88">
        <v>1E-4</v>
      </c>
      <c r="AK43" s="350">
        <f>IF(AJ43&lt;&gt;"",AK$40,0)</f>
        <v>8</v>
      </c>
      <c r="AM43" s="88">
        <v>1.732638888888889E-4</v>
      </c>
      <c r="AN43" s="350">
        <f>IF(AM43&lt;&gt;"",AN$40,0)</f>
        <v>5</v>
      </c>
      <c r="AU43" s="350">
        <f>IF(AT43&lt;&gt;"",AU$40,0)</f>
        <v>0</v>
      </c>
      <c r="AW43" s="62"/>
      <c r="AX43" s="88">
        <v>3.5393518518518516E-4</v>
      </c>
      <c r="AY43" s="88">
        <v>3.5486111111111113E-4</v>
      </c>
      <c r="BA43" s="88">
        <v>3.5486111111111113E-4</v>
      </c>
      <c r="BB43" s="350">
        <f>IF(BA43&lt;&gt;"",BB$40,0)</f>
        <v>11</v>
      </c>
      <c r="BI43" s="350">
        <f>IF(BH43&lt;&gt;"",BI$40,0)</f>
        <v>0</v>
      </c>
      <c r="BJ43" s="18" t="s">
        <v>130</v>
      </c>
      <c r="BK43" s="56" t="s">
        <v>178</v>
      </c>
      <c r="BL43" s="88">
        <v>6.180555555555555E-4</v>
      </c>
      <c r="BM43" s="88">
        <v>6.180555555555555E-4</v>
      </c>
      <c r="BN43" s="350">
        <f>IF(BM43&lt;&gt;"",BN$40,0)</f>
        <v>4</v>
      </c>
      <c r="BQ43" s="186" t="s">
        <v>748</v>
      </c>
      <c r="BT43" s="186" t="s">
        <v>748</v>
      </c>
      <c r="BU43" s="350">
        <f>IF(BT43&lt;&gt;"",BU$40,0)</f>
        <v>2</v>
      </c>
      <c r="BW43" s="88">
        <v>8.7268518518518533E-5</v>
      </c>
      <c r="BY43" s="88">
        <v>8.7268518518518533E-5</v>
      </c>
      <c r="BZ43" s="350">
        <f>IF(BY43&lt;&gt;"",BZ$40,0)</f>
        <v>0</v>
      </c>
      <c r="CA43" s="18" t="s">
        <v>386</v>
      </c>
      <c r="CC43" s="186" t="s">
        <v>471</v>
      </c>
      <c r="CD43" s="186" t="s">
        <v>235</v>
      </c>
      <c r="CE43" s="186" t="s">
        <v>311</v>
      </c>
      <c r="CF43" s="186" t="s">
        <v>310</v>
      </c>
      <c r="CG43" s="56">
        <v>4</v>
      </c>
      <c r="CH43" s="186" t="s">
        <v>671</v>
      </c>
      <c r="CI43" s="350">
        <f>IF(CH43&lt;&gt;"",CI$40,0)</f>
        <v>20</v>
      </c>
      <c r="CJ43" s="18" t="s">
        <v>148</v>
      </c>
      <c r="CK43" s="56" t="s">
        <v>178</v>
      </c>
      <c r="CL43" s="88">
        <v>7.6157407407407407E-5</v>
      </c>
      <c r="CN43" s="88">
        <v>7.6157407407407407E-5</v>
      </c>
      <c r="CO43" s="350">
        <f>IF(CN43&lt;&gt;"",CO$40,0)</f>
        <v>3</v>
      </c>
    </row>
    <row r="44" spans="1:93">
      <c r="A44" s="204" t="s">
        <v>578</v>
      </c>
      <c r="B44" s="15">
        <v>4</v>
      </c>
      <c r="D44">
        <f>SUM(AC44,AF44,AU44,BI44,BN44,CO44)</f>
        <v>4</v>
      </c>
      <c r="E44" s="100">
        <f t="shared" si="8"/>
        <v>0</v>
      </c>
      <c r="F44" s="100">
        <f t="shared" si="9"/>
        <v>0</v>
      </c>
      <c r="G44" s="100">
        <f t="shared" si="10"/>
        <v>0</v>
      </c>
      <c r="H44" s="100">
        <f>SUM(COUNTIFS($X44:$EB44, {"#14","#15","#16"}))</f>
        <v>0</v>
      </c>
      <c r="J44" s="5">
        <f t="shared" si="3"/>
        <v>2.25</v>
      </c>
      <c r="L44" s="321" t="s">
        <v>746</v>
      </c>
      <c r="M44">
        <f>IF(L44&lt;&gt;"",M$40,0)</f>
        <v>3</v>
      </c>
      <c r="P44">
        <f>IF(O44&lt;&gt;"",P$40,0)</f>
        <v>0</v>
      </c>
      <c r="S44">
        <f>IF(R44&lt;&gt;"",S$40,0)</f>
        <v>0</v>
      </c>
      <c r="U44" s="88">
        <v>1.4351851851851852E-4</v>
      </c>
      <c r="V44">
        <f>IF(U44&lt;&gt;"",V$40,0)</f>
        <v>6</v>
      </c>
      <c r="AC44" s="350">
        <f>IF(AB44&lt;&gt;"",AC$40,0)</f>
        <v>0</v>
      </c>
      <c r="AF44" s="350">
        <f>IF(AE44&lt;&gt;"",AF$40,0)</f>
        <v>0</v>
      </c>
      <c r="AH44" s="88">
        <v>9.4212962962962976E-5</v>
      </c>
      <c r="AI44" s="88">
        <v>8.4374999999999991E-5</v>
      </c>
      <c r="AJ44" s="88">
        <v>8.4374999999999991E-5</v>
      </c>
      <c r="AK44" s="350">
        <f>IF(AJ44&lt;&gt;"",AK$40,0)</f>
        <v>8</v>
      </c>
      <c r="AM44" s="88">
        <v>1.732638888888889E-4</v>
      </c>
      <c r="AN44" s="350">
        <f>IF(AM44&lt;&gt;"",AN$40,0)</f>
        <v>5</v>
      </c>
      <c r="AU44" s="350">
        <f>IF(AT44&lt;&gt;"",AU$40,0)</f>
        <v>0</v>
      </c>
      <c r="AW44" s="62"/>
      <c r="AX44" s="88">
        <v>3.5393518518518516E-4</v>
      </c>
      <c r="AY44" s="88">
        <v>3.5486111111111113E-4</v>
      </c>
      <c r="BA44" s="88">
        <v>3.5486111111111113E-4</v>
      </c>
      <c r="BB44" s="350">
        <f>IF(BA44&lt;&gt;"",BB$40,0)</f>
        <v>11</v>
      </c>
      <c r="BC44" s="18" t="s">
        <v>130</v>
      </c>
      <c r="BD44" s="308" t="s">
        <v>164</v>
      </c>
      <c r="BE44" s="190">
        <v>1</v>
      </c>
      <c r="BF44" s="308">
        <v>5.5196759259259251E-4</v>
      </c>
      <c r="BG44" s="190">
        <v>13</v>
      </c>
      <c r="BH44" s="190">
        <f>BE44+BG44</f>
        <v>14</v>
      </c>
      <c r="BI44" s="350">
        <f>IF(BH44&lt;&gt;"",BI$40,0)</f>
        <v>4</v>
      </c>
      <c r="BN44" s="350">
        <f>IF(BM44&lt;&gt;"",BN$40,0)</f>
        <v>0</v>
      </c>
      <c r="BQ44" s="186" t="s">
        <v>748</v>
      </c>
      <c r="BT44" s="186" t="s">
        <v>748</v>
      </c>
      <c r="BU44" s="350">
        <f>IF(BT44&lt;&gt;"",BU$40,0)</f>
        <v>2</v>
      </c>
      <c r="BW44" s="88">
        <v>8.6226851851851859E-5</v>
      </c>
      <c r="BX44" s="56">
        <v>3</v>
      </c>
      <c r="BY44" s="88">
        <v>8.6226851851851859E-5</v>
      </c>
      <c r="BZ44" s="350">
        <f>IF(BY44&lt;&gt;"",BZ$40,0)</f>
        <v>0</v>
      </c>
      <c r="CA44" s="18" t="s">
        <v>386</v>
      </c>
      <c r="CC44" s="186" t="s">
        <v>471</v>
      </c>
      <c r="CD44" s="186" t="s">
        <v>235</v>
      </c>
      <c r="CE44" s="186" t="s">
        <v>311</v>
      </c>
      <c r="CF44" s="186" t="s">
        <v>310</v>
      </c>
      <c r="CG44" s="56">
        <v>4</v>
      </c>
      <c r="CH44" s="186" t="s">
        <v>671</v>
      </c>
      <c r="CI44" s="350">
        <f>IF(CH44&lt;&gt;"",CI$40,0)</f>
        <v>20</v>
      </c>
      <c r="CO44" s="350">
        <f>IF(CN44&lt;&gt;"",CO$40,0)</f>
        <v>0</v>
      </c>
    </row>
    <row r="45" spans="1:93">
      <c r="A45" s="38" t="s">
        <v>113</v>
      </c>
      <c r="B45" s="38"/>
      <c r="C45" s="19" t="s">
        <v>130</v>
      </c>
      <c r="D45" s="226">
        <f>SUM(AC45,AF45,AU45,BI45,BN45,CO45,AK45,AN45,BB45,BU45,BZ45,CI45)</f>
        <v>90</v>
      </c>
      <c r="E45" s="100">
        <f t="shared" si="8"/>
        <v>1</v>
      </c>
      <c r="F45" s="100">
        <f t="shared" si="9"/>
        <v>1</v>
      </c>
      <c r="G45" s="100">
        <f t="shared" si="10"/>
        <v>0</v>
      </c>
      <c r="H45" s="100">
        <f>SUM(COUNTIFS($X45:$EB45, {"#14","#15","#16"}))</f>
        <v>2</v>
      </c>
      <c r="J45" s="5">
        <f>M45+P45+S45+V45</f>
        <v>20</v>
      </c>
      <c r="K45" s="18" t="s">
        <v>694</v>
      </c>
      <c r="L45" s="321" t="s">
        <v>716</v>
      </c>
      <c r="M45">
        <f>INDEX(event_lookup!$F$2:$Y$9,MATCH(2018.1,event_lookup!$A$2:$A$9,0),MATCH(RIGHT(ML_2018!K45,2),event_lookup!$F$1:$Y$1,0))</f>
        <v>2</v>
      </c>
      <c r="N45" s="18" t="s">
        <v>691</v>
      </c>
      <c r="O45" s="88">
        <v>2.6666666666666668E-4</v>
      </c>
      <c r="P45">
        <f>INDEX(event_lookup!$F$2:$Y$9,MATCH(2018.1,event_lookup!$A$2:$A$9,0),MATCH(RIGHT(ML_2018!N45,2),event_lookup!$F$1:$Y$1,0))</f>
        <v>7</v>
      </c>
      <c r="Q45" s="18" t="s">
        <v>693</v>
      </c>
      <c r="R45" s="88">
        <v>5.6712962962962972E-5</v>
      </c>
      <c r="S45">
        <f>INDEX(event_lookup!$F$2:$Y$9,MATCH(2018.1,event_lookup!$A$2:$A$9,0),MATCH(RIGHT(ML_2018!Q45,2),event_lookup!$F$1:$Y$1,0))</f>
        <v>8</v>
      </c>
      <c r="T45" s="18" t="s">
        <v>697</v>
      </c>
      <c r="U45" s="88">
        <v>4.2511574074074072E-4</v>
      </c>
      <c r="V45">
        <f>INDEX(event_lookup!$F$2:$Y$9,MATCH(2018.1,event_lookup!$A$2:$A$9,0),MATCH(RIGHT(ML_2018!T45,2),event_lookup!$F$1:$Y$1,0))</f>
        <v>3</v>
      </c>
      <c r="X45" s="18" t="s">
        <v>148</v>
      </c>
      <c r="Y45" s="56" t="s">
        <v>181</v>
      </c>
      <c r="Z45" s="88">
        <v>5.9490740740740733E-5</v>
      </c>
      <c r="AB45" s="88">
        <v>5.9490740740740733E-5</v>
      </c>
      <c r="AC45" s="350">
        <f>INDEX(event_lookup!$F$2:$Y$9,MATCH(2018,event_lookup!$A$2:$A$9,0),MATCH(RIGHT(ML_2018!X45,3),event_lookup!$F$1:$Y$1,0))</f>
        <v>3</v>
      </c>
      <c r="AD45" s="18" t="s">
        <v>148</v>
      </c>
      <c r="AE45" s="59">
        <v>112.8</v>
      </c>
      <c r="AF45" s="350">
        <f>INDEX(event_lookup!$F$2:$Y$9,MATCH(2018,event_lookup!$A$2:$A$9,0),MATCH(RIGHT(ML_2018!AD45,3),event_lookup!$F$1:$Y$1,0))</f>
        <v>3</v>
      </c>
      <c r="AG45" s="18" t="s">
        <v>105</v>
      </c>
      <c r="AH45" s="88">
        <v>3.1122685185185187E-4</v>
      </c>
      <c r="AI45" s="88">
        <v>3.1712962962962961E-4</v>
      </c>
      <c r="AJ45" s="88">
        <v>3.1712962962962961E-4</v>
      </c>
      <c r="AK45" s="350">
        <f>INDEX(event_lookup!$F$2:$Y$9,MATCH(2018,event_lookup!$A$2:$A$9,0),MATCH(RIGHT(ML_2018!AG45,3),event_lookup!$F$1:$Y$1,0))</f>
        <v>7</v>
      </c>
      <c r="AL45" s="18" t="s">
        <v>130</v>
      </c>
      <c r="AM45" s="88">
        <v>1.7430555555555556E-4</v>
      </c>
      <c r="AN45" s="350">
        <f>INDEX(event_lookup!$F$2:$Y$9,MATCH(2018,event_lookup!$A$2:$A$9,0),MATCH(RIGHT(ML_2018!AL45,3),event_lookup!$F$1:$Y$1,0))</f>
        <v>4</v>
      </c>
      <c r="AO45" s="18" t="s">
        <v>149</v>
      </c>
      <c r="AP45" s="56" t="s">
        <v>507</v>
      </c>
      <c r="AQ45" s="88">
        <v>9.8842592592592577E-5</v>
      </c>
      <c r="AR45" s="88">
        <v>1.8877314814814812E-4</v>
      </c>
      <c r="AS45" s="88">
        <v>2.8229166666666669E-4</v>
      </c>
      <c r="AT45" s="88">
        <v>3.7534722222222223E-4</v>
      </c>
      <c r="AU45" s="350">
        <f>INDEX(event_lookup!$F$2:$Y$9,MATCH(2018,event_lookup!$A$2:$A$9,0),MATCH(RIGHT(ML_2018!AO45,3),event_lookup!$F$1:$Y$1,0))</f>
        <v>1</v>
      </c>
      <c r="AV45" s="18" t="s">
        <v>135</v>
      </c>
      <c r="AW45" s="62" t="s">
        <v>648</v>
      </c>
      <c r="AX45" s="88">
        <v>3.8842592592592596E-4</v>
      </c>
      <c r="AY45" s="88">
        <v>3.7268518518518526E-4</v>
      </c>
      <c r="BA45" s="88">
        <v>3.7268518518518526E-4</v>
      </c>
      <c r="BB45" s="350">
        <f>INDEX(event_lookup!$F$2:$Y$9,MATCH(2018,event_lookup!$A$2:$A$9,0),MATCH(RIGHT(ML_2018!AV45,3),event_lookup!$F$1:$Y$1,0))</f>
        <v>8</v>
      </c>
      <c r="BC45" s="18" t="s">
        <v>32</v>
      </c>
      <c r="BD45" s="308">
        <v>5.3449074074074065E-4</v>
      </c>
      <c r="BE45" s="190">
        <v>11</v>
      </c>
      <c r="BF45" s="308">
        <v>5.2696759259259266E-4</v>
      </c>
      <c r="BG45" s="190">
        <v>16</v>
      </c>
      <c r="BH45" s="190">
        <f>BE45+BG45</f>
        <v>27</v>
      </c>
      <c r="BI45" s="350">
        <f>INDEX(event_lookup!$F$2:$Y$9,MATCH(2018,event_lookup!$A$2:$A$9,0),MATCH(RIGHT(ML_2018!BC45,3),event_lookup!$F$1:$Y$1,0))</f>
        <v>25</v>
      </c>
      <c r="BJ45" s="18" t="s">
        <v>148</v>
      </c>
      <c r="BK45" s="56" t="s">
        <v>177</v>
      </c>
      <c r="BL45" s="88">
        <v>6.2384259259259261E-4</v>
      </c>
      <c r="BM45" s="88">
        <v>6.2384259259259261E-4</v>
      </c>
      <c r="BN45" s="350">
        <f>INDEX(event_lookup!$F$2:$Y$9,MATCH(2018,event_lookup!$A$2:$A$9,0),MATCH(RIGHT(ML_2018!BJ45,3),event_lookup!$F$1:$Y$1,0))</f>
        <v>3</v>
      </c>
      <c r="BO45" s="18" t="s">
        <v>33</v>
      </c>
      <c r="BP45" s="56" t="s">
        <v>304</v>
      </c>
      <c r="BQ45" s="186" t="s">
        <v>294</v>
      </c>
      <c r="BR45" s="186" t="s">
        <v>652</v>
      </c>
      <c r="BS45" s="186" t="s">
        <v>300</v>
      </c>
      <c r="BT45" s="186" t="s">
        <v>656</v>
      </c>
      <c r="BU45" s="350">
        <f>INDEX(event_lookup!$F$2:$Y$9,MATCH(2018,event_lookup!$A$2:$A$9,0),MATCH(RIGHT(ML_2018!BO45,3),event_lookup!$F$1:$Y$1,0))</f>
        <v>20</v>
      </c>
      <c r="BV45" s="18" t="s">
        <v>105</v>
      </c>
      <c r="BW45" s="88">
        <v>3.1435185185185185E-4</v>
      </c>
      <c r="BX45" s="56">
        <v>3</v>
      </c>
      <c r="BY45" s="88">
        <f>BW45-BX45/86400</f>
        <v>2.7962962962962962E-4</v>
      </c>
      <c r="BZ45" s="350">
        <f>INDEX(event_lookup!$F$2:$Y$9,MATCH(2018,event_lookup!$A$2:$A$9,0),MATCH(RIGHT(ML_2018!BV45,3),event_lookup!$F$1:$Y$1,0))</f>
        <v>7</v>
      </c>
      <c r="CA45" s="18" t="s">
        <v>135</v>
      </c>
      <c r="CB45" s="56" t="s">
        <v>184</v>
      </c>
      <c r="CC45" s="186" t="s">
        <v>297</v>
      </c>
      <c r="CD45" s="186" t="s">
        <v>235</v>
      </c>
      <c r="CE45" s="186" t="s">
        <v>471</v>
      </c>
      <c r="CF45" s="186" t="s">
        <v>237</v>
      </c>
      <c r="CG45" s="56">
        <v>1</v>
      </c>
      <c r="CH45" s="186" t="s">
        <v>471</v>
      </c>
      <c r="CI45" s="350">
        <f>INDEX(event_lookup!$F$2:$Y$9,MATCH(2018,event_lookup!$A$2:$A$9,0),MATCH(RIGHT(ML_2018!CA45,3),event_lookup!$F$1:$Y$1,0))</f>
        <v>8</v>
      </c>
      <c r="CJ45" s="18" t="s">
        <v>149</v>
      </c>
      <c r="CK45" s="56" t="s">
        <v>177</v>
      </c>
      <c r="CL45" s="88">
        <v>7.8125000000000002E-5</v>
      </c>
      <c r="CN45" s="88">
        <v>7.8125000000000002E-5</v>
      </c>
      <c r="CO45" s="350">
        <f>INDEX(event_lookup!$F$2:$Y$9,MATCH(2018,event_lookup!$A$2:$A$9,0),MATCH(RIGHT(ML_2018!CJ45,3),event_lookup!$F$1:$Y$1,0))</f>
        <v>1</v>
      </c>
    </row>
    <row r="46" spans="1:93">
      <c r="A46" s="15" t="s">
        <v>136</v>
      </c>
      <c r="B46" s="15">
        <v>1</v>
      </c>
      <c r="D46">
        <f>SUM(AC46,AF46,AU46,BI46,BN46,CO46)</f>
        <v>4</v>
      </c>
      <c r="E46" s="100">
        <f t="shared" si="8"/>
        <v>0</v>
      </c>
      <c r="F46" s="100">
        <f t="shared" si="9"/>
        <v>0</v>
      </c>
      <c r="G46" s="100">
        <f t="shared" si="10"/>
        <v>0</v>
      </c>
      <c r="H46" s="100">
        <f>SUM(COUNTIFS($X46:$EB46, {"#14","#15","#16"}))</f>
        <v>1</v>
      </c>
      <c r="J46" s="5">
        <f t="shared" si="3"/>
        <v>1.25</v>
      </c>
      <c r="L46" s="321" t="s">
        <v>746</v>
      </c>
      <c r="M46">
        <f>IF(L46&lt;&gt;"",M$45,0)</f>
        <v>2</v>
      </c>
      <c r="P46">
        <f>IF(O46&lt;&gt;"",P$45,0)</f>
        <v>0</v>
      </c>
      <c r="S46">
        <f>IF(R46&lt;&gt;"",S$45,0)</f>
        <v>0</v>
      </c>
      <c r="U46" s="88">
        <v>1.4594907407407409E-4</v>
      </c>
      <c r="V46">
        <f>IF(U46&lt;&gt;"",V$45,0)</f>
        <v>3</v>
      </c>
      <c r="X46" s="18" t="s">
        <v>148</v>
      </c>
      <c r="Y46" s="56" t="s">
        <v>181</v>
      </c>
      <c r="Z46" s="88">
        <v>5.9490740740740733E-5</v>
      </c>
      <c r="AB46" s="88">
        <v>5.9490740740740733E-5</v>
      </c>
      <c r="AC46" s="350">
        <f>IF(AB46&lt;&gt;"",AC$45,0)</f>
        <v>3</v>
      </c>
      <c r="AF46" s="350">
        <f>IF(AE46&lt;&gt;"",AF$45,0)</f>
        <v>0</v>
      </c>
      <c r="AH46" s="88">
        <v>1.0196759259259261E-4</v>
      </c>
      <c r="AI46" s="88">
        <v>1.1712962962962963E-4</v>
      </c>
      <c r="AJ46" s="88">
        <v>1.1712962962962963E-4</v>
      </c>
      <c r="AK46" s="350">
        <f>IF(AJ46&lt;&gt;"",AK$45,0)</f>
        <v>7</v>
      </c>
      <c r="AM46" s="88">
        <v>1.7430555555555556E-4</v>
      </c>
      <c r="AN46" s="350">
        <f>IF(AM46&lt;&gt;"",AN$45,0)</f>
        <v>4</v>
      </c>
      <c r="AU46" s="350">
        <f>IF(AT46&lt;&gt;"",AU$45,0)</f>
        <v>0</v>
      </c>
      <c r="AW46" s="62"/>
      <c r="AX46" s="88">
        <v>3.8842592592592596E-4</v>
      </c>
      <c r="AY46" s="88">
        <v>3.7268518518518526E-4</v>
      </c>
      <c r="BA46" s="88">
        <v>3.7268518518518526E-4</v>
      </c>
      <c r="BB46" s="350">
        <f>IF(BA46&lt;&gt;"",BB$45,0)</f>
        <v>8</v>
      </c>
      <c r="BI46" s="350">
        <f>IF(BH46&lt;&gt;"",BI$45,0)</f>
        <v>0</v>
      </c>
      <c r="BN46" s="350">
        <f>IF(BM46&lt;&gt;"",BN$45,0)</f>
        <v>0</v>
      </c>
      <c r="BQ46" s="186" t="s">
        <v>746</v>
      </c>
      <c r="BR46" s="186" t="s">
        <v>746</v>
      </c>
      <c r="BS46" s="186" t="s">
        <v>748</v>
      </c>
      <c r="BT46" s="186" t="s">
        <v>746</v>
      </c>
      <c r="BU46" s="350">
        <f>IF(BT46&lt;&gt;"",BU$45,0)</f>
        <v>20</v>
      </c>
      <c r="BW46" s="88">
        <v>8.287037037037037E-5</v>
      </c>
      <c r="BY46" s="88">
        <v>8.287037037037037E-5</v>
      </c>
      <c r="BZ46" s="350">
        <f>IF(BY46&lt;&gt;"",BZ$45,0)</f>
        <v>7</v>
      </c>
      <c r="CA46" s="18" t="s">
        <v>386</v>
      </c>
      <c r="CC46" s="186" t="s">
        <v>297</v>
      </c>
      <c r="CD46" s="186" t="s">
        <v>235</v>
      </c>
      <c r="CE46" s="186" t="s">
        <v>471</v>
      </c>
      <c r="CF46" s="186" t="s">
        <v>237</v>
      </c>
      <c r="CG46" s="56">
        <v>1</v>
      </c>
      <c r="CH46" s="186" t="s">
        <v>471</v>
      </c>
      <c r="CI46" s="350">
        <f>IF(CH46&lt;&gt;"",CI$45,0)</f>
        <v>8</v>
      </c>
      <c r="CJ46" s="18" t="s">
        <v>149</v>
      </c>
      <c r="CK46" s="56" t="s">
        <v>177</v>
      </c>
      <c r="CL46" s="88">
        <v>7.8125000000000002E-5</v>
      </c>
      <c r="CN46" s="88">
        <v>7.8125000000000002E-5</v>
      </c>
      <c r="CO46" s="350">
        <f>IF(CN46&lt;&gt;"",CO$45,0)</f>
        <v>1</v>
      </c>
    </row>
    <row r="47" spans="1:93">
      <c r="A47" s="15" t="s">
        <v>137</v>
      </c>
      <c r="B47" s="15">
        <v>2</v>
      </c>
      <c r="D47">
        <f>SUM(AC47,AF47,AU47,BI47,BN47,CO47)</f>
        <v>25</v>
      </c>
      <c r="E47" s="100">
        <f t="shared" si="8"/>
        <v>1</v>
      </c>
      <c r="F47" s="100">
        <f t="shared" si="9"/>
        <v>0</v>
      </c>
      <c r="G47" s="100">
        <f t="shared" si="10"/>
        <v>0</v>
      </c>
      <c r="H47" s="100">
        <f>SUM(COUNTIFS($X47:$EB47, {"#14","#15","#16"}))</f>
        <v>0</v>
      </c>
      <c r="J47" s="5">
        <f t="shared" si="3"/>
        <v>8.25</v>
      </c>
      <c r="L47" s="321" t="s">
        <v>746</v>
      </c>
      <c r="M47">
        <f>IF(L47&lt;&gt;"",M$45,0)</f>
        <v>2</v>
      </c>
      <c r="O47" s="88">
        <v>2.6666666666666668E-4</v>
      </c>
      <c r="P47">
        <f>IF(O47&lt;&gt;"",P$45,0)</f>
        <v>7</v>
      </c>
      <c r="S47">
        <f>IF(R47&lt;&gt;"",S$45,0)</f>
        <v>0</v>
      </c>
      <c r="U47" s="88">
        <v>1.3449074074074074E-4</v>
      </c>
      <c r="V47">
        <f>IF(U47&lt;&gt;"",V$45,0)</f>
        <v>3</v>
      </c>
      <c r="AC47" s="350">
        <f>IF(AB47&lt;&gt;"",AC$45,0)</f>
        <v>0</v>
      </c>
      <c r="AF47" s="350">
        <f>IF(AE47&lt;&gt;"",AF$45,0)</f>
        <v>0</v>
      </c>
      <c r="AH47" s="88">
        <v>1.0486111111111111E-4</v>
      </c>
      <c r="AI47" s="88">
        <v>1.0173611111111111E-4</v>
      </c>
      <c r="AJ47" s="88">
        <v>1.0173611111111111E-4</v>
      </c>
      <c r="AK47" s="350">
        <f>IF(AJ47&lt;&gt;"",AK$45,0)</f>
        <v>7</v>
      </c>
      <c r="AM47" s="88">
        <v>1.7430555555555556E-4</v>
      </c>
      <c r="AN47" s="350">
        <f>IF(AM47&lt;&gt;"",AN$45,0)</f>
        <v>4</v>
      </c>
      <c r="AU47" s="350">
        <f>IF(AT47&lt;&gt;"",AU$45,0)</f>
        <v>0</v>
      </c>
      <c r="AW47" s="62"/>
      <c r="AX47" s="88">
        <v>3.8842592592592596E-4</v>
      </c>
      <c r="AY47" s="88">
        <v>3.7268518518518526E-4</v>
      </c>
      <c r="BA47" s="88">
        <v>3.7268518518518526E-4</v>
      </c>
      <c r="BB47" s="350">
        <f>IF(BA47&lt;&gt;"",BB$45,0)</f>
        <v>8</v>
      </c>
      <c r="BC47" s="18" t="s">
        <v>32</v>
      </c>
      <c r="BD47" s="308">
        <v>5.3449074074074065E-4</v>
      </c>
      <c r="BE47" s="190">
        <v>11</v>
      </c>
      <c r="BF47" s="308">
        <v>5.2696759259259266E-4</v>
      </c>
      <c r="BG47" s="190">
        <v>16</v>
      </c>
      <c r="BH47" s="190">
        <f>BE47+BG47</f>
        <v>27</v>
      </c>
      <c r="BI47" s="350">
        <f>IF(BH47&lt;&gt;"",BI$45,0)</f>
        <v>25</v>
      </c>
      <c r="BN47" s="350">
        <f>IF(BM47&lt;&gt;"",BN$45,0)</f>
        <v>0</v>
      </c>
      <c r="BQ47" s="186" t="s">
        <v>748</v>
      </c>
      <c r="BR47" s="186" t="s">
        <v>747</v>
      </c>
      <c r="BS47" s="186" t="s">
        <v>746</v>
      </c>
      <c r="BT47" s="186" t="s">
        <v>746</v>
      </c>
      <c r="BU47" s="350">
        <f>IF(BT47&lt;&gt;"",BU$45,0)</f>
        <v>20</v>
      </c>
      <c r="BW47" s="88">
        <v>8.6342592592592599E-5</v>
      </c>
      <c r="BY47" s="88">
        <v>8.6342592592592599E-5</v>
      </c>
      <c r="BZ47" s="350">
        <f>IF(BY47&lt;&gt;"",BZ$45,0)</f>
        <v>7</v>
      </c>
      <c r="CA47" s="18" t="s">
        <v>386</v>
      </c>
      <c r="CC47" s="186" t="s">
        <v>297</v>
      </c>
      <c r="CD47" s="186" t="s">
        <v>235</v>
      </c>
      <c r="CE47" s="186" t="s">
        <v>471</v>
      </c>
      <c r="CF47" s="186" t="s">
        <v>237</v>
      </c>
      <c r="CG47" s="56">
        <v>1</v>
      </c>
      <c r="CH47" s="186" t="s">
        <v>471</v>
      </c>
      <c r="CI47" s="350">
        <f>IF(CH47&lt;&gt;"",CI$45,0)</f>
        <v>8</v>
      </c>
      <c r="CO47" s="350">
        <f>IF(CN47&lt;&gt;"",CO$45,0)</f>
        <v>0</v>
      </c>
    </row>
    <row r="48" spans="1:93">
      <c r="A48" s="15" t="s">
        <v>139</v>
      </c>
      <c r="B48" s="15">
        <v>3</v>
      </c>
      <c r="D48">
        <f>SUM(AC48,AF48,AU48,BI48,BN48,CO48)</f>
        <v>3</v>
      </c>
      <c r="E48" s="100">
        <f t="shared" si="8"/>
        <v>0</v>
      </c>
      <c r="F48" s="100">
        <f t="shared" si="9"/>
        <v>0</v>
      </c>
      <c r="G48" s="100">
        <f t="shared" si="10"/>
        <v>0</v>
      </c>
      <c r="H48" s="100">
        <f>SUM(COUNTIFS($X48:$EB48, {"#14","#15","#16"}))</f>
        <v>0</v>
      </c>
      <c r="J48" s="5">
        <f t="shared" si="3"/>
        <v>1.25</v>
      </c>
      <c r="L48" s="321" t="s">
        <v>746</v>
      </c>
      <c r="M48">
        <f>IF(L48&lt;&gt;"",M$45,0)</f>
        <v>2</v>
      </c>
      <c r="P48">
        <f>IF(O48&lt;&gt;"",P$45,0)</f>
        <v>0</v>
      </c>
      <c r="S48">
        <f>IF(R48&lt;&gt;"",S$45,0)</f>
        <v>0</v>
      </c>
      <c r="U48" s="88">
        <v>1.1886574074074074E-4</v>
      </c>
      <c r="V48">
        <f>IF(U48&lt;&gt;"",V$45,0)</f>
        <v>3</v>
      </c>
      <c r="AC48" s="350">
        <f>IF(AB48&lt;&gt;"",AC$45,0)</f>
        <v>0</v>
      </c>
      <c r="AD48" s="18" t="s">
        <v>148</v>
      </c>
      <c r="AE48" s="59">
        <v>112.8</v>
      </c>
      <c r="AF48" s="350">
        <f>IF(AE48&lt;&gt;"",AF$45,0)</f>
        <v>3</v>
      </c>
      <c r="AH48" s="88">
        <v>1.0439814814814813E-4</v>
      </c>
      <c r="AI48" s="88">
        <v>1E-4</v>
      </c>
      <c r="AJ48" s="88">
        <v>1E-4</v>
      </c>
      <c r="AK48" s="350">
        <f>IF(AJ48&lt;&gt;"",AK$45,0)</f>
        <v>7</v>
      </c>
      <c r="AM48" s="88">
        <v>1.7430555555555556E-4</v>
      </c>
      <c r="AN48" s="350">
        <f>IF(AM48&lt;&gt;"",AN$45,0)</f>
        <v>4</v>
      </c>
      <c r="AU48" s="350"/>
      <c r="BB48" s="350"/>
      <c r="BI48" s="350"/>
      <c r="BN48" s="350">
        <f>IF(BM48&lt;&gt;"",BN$45,0)</f>
        <v>0</v>
      </c>
      <c r="BU48" s="350"/>
      <c r="BZ48" s="350"/>
      <c r="CA48" s="18" t="s">
        <v>386</v>
      </c>
      <c r="CI48" s="350"/>
      <c r="CO48" s="350">
        <f>IF(CN48&lt;&gt;"",CO$45,0)</f>
        <v>0</v>
      </c>
    </row>
    <row r="49" spans="1:93">
      <c r="A49" s="15" t="s">
        <v>138</v>
      </c>
      <c r="B49" s="15">
        <v>4</v>
      </c>
      <c r="D49">
        <f>SUM(AC49,AF49,AU49,BI49,BN49,CO49)</f>
        <v>0</v>
      </c>
      <c r="E49" s="100">
        <f t="shared" si="8"/>
        <v>0</v>
      </c>
      <c r="F49" s="100">
        <f t="shared" si="9"/>
        <v>0</v>
      </c>
      <c r="G49" s="100">
        <f t="shared" si="10"/>
        <v>0</v>
      </c>
      <c r="H49" s="100">
        <f>SUM(COUNTIFS($X49:$EB49, {"#14","#15","#16"}))</f>
        <v>0</v>
      </c>
      <c r="J49" s="5">
        <f t="shared" si="3"/>
        <v>0.5</v>
      </c>
      <c r="L49" s="321" t="s">
        <v>746</v>
      </c>
      <c r="M49">
        <f>IF(L49&lt;&gt;"",M$45,0)</f>
        <v>2</v>
      </c>
      <c r="P49">
        <f>IF(O49&lt;&gt;"",P$45,0)</f>
        <v>0</v>
      </c>
      <c r="S49">
        <f>IF(R49&lt;&gt;"",S$45,0)</f>
        <v>0</v>
      </c>
      <c r="V49">
        <f>IF(U49&lt;&gt;"",V$45,0)</f>
        <v>0</v>
      </c>
      <c r="AC49" s="350">
        <f>IF(AB49&lt;&gt;"",AC$45,0)</f>
        <v>0</v>
      </c>
      <c r="AF49" s="350">
        <f>IF(AE49&lt;&gt;"",AF$45,0)</f>
        <v>0</v>
      </c>
      <c r="AH49" s="88">
        <v>8.7037037037037039E-5</v>
      </c>
      <c r="AI49" s="88">
        <v>8.4374999999999991E-5</v>
      </c>
      <c r="AJ49" s="88">
        <v>8.4374999999999991E-5</v>
      </c>
      <c r="AK49" s="350">
        <f>IF(AJ49&lt;&gt;"",AK$45,0)</f>
        <v>7</v>
      </c>
      <c r="AM49" s="88">
        <v>1.7430555555555556E-4</v>
      </c>
      <c r="AN49" s="350">
        <f>IF(AM49&lt;&gt;"",AN$45,0)</f>
        <v>4</v>
      </c>
      <c r="AU49" s="350"/>
      <c r="BB49" s="350"/>
      <c r="BI49" s="350"/>
      <c r="BN49" s="350">
        <f>IF(BM49&lt;&gt;"",BN$45,0)</f>
        <v>0</v>
      </c>
      <c r="BU49" s="350"/>
      <c r="BZ49" s="350"/>
      <c r="CA49" s="18" t="s">
        <v>386</v>
      </c>
      <c r="CI49" s="350"/>
      <c r="CO49" s="350">
        <f>IF(CN49&lt;&gt;"",CO$45,0)</f>
        <v>0</v>
      </c>
    </row>
    <row r="50" spans="1:93">
      <c r="A50" s="15" t="s">
        <v>383</v>
      </c>
      <c r="B50" s="15">
        <v>5</v>
      </c>
      <c r="D50">
        <f>SUM(AC50,AF50,AU50,BI50,BN50,CO50)</f>
        <v>0</v>
      </c>
      <c r="E50" s="100">
        <f t="shared" si="8"/>
        <v>0</v>
      </c>
      <c r="F50" s="100">
        <f t="shared" si="9"/>
        <v>0</v>
      </c>
      <c r="G50" s="100">
        <f t="shared" si="10"/>
        <v>0</v>
      </c>
      <c r="H50" s="100">
        <f>SUM(COUNTIFS($X50:$EB50, {"#14","#15","#16"}))</f>
        <v>1</v>
      </c>
      <c r="J50" s="5">
        <f t="shared" si="3"/>
        <v>0</v>
      </c>
      <c r="P50"/>
      <c r="R50" s="88">
        <v>5.6712962962962972E-5</v>
      </c>
      <c r="S50"/>
      <c r="U50" s="88">
        <v>1.4467592592592594E-4</v>
      </c>
      <c r="V50"/>
      <c r="AC50" s="350"/>
      <c r="AF50" s="350"/>
      <c r="AK50" s="350"/>
      <c r="AN50" s="350"/>
      <c r="AO50" s="18" t="s">
        <v>149</v>
      </c>
      <c r="AP50" s="56" t="s">
        <v>507</v>
      </c>
      <c r="AQ50" s="88">
        <v>9.8842592592592577E-5</v>
      </c>
      <c r="AR50" s="88">
        <v>1.8877314814814812E-4</v>
      </c>
      <c r="AS50" s="88">
        <v>2.8229166666666669E-4</v>
      </c>
      <c r="AT50" s="88">
        <v>3.7534722222222223E-4</v>
      </c>
      <c r="AU50" s="350"/>
      <c r="BB50" s="350"/>
      <c r="BI50" s="350"/>
      <c r="BN50" s="350"/>
      <c r="BU50" s="350">
        <f>IF(BT50&lt;&gt;"",BU$45,0)</f>
        <v>0</v>
      </c>
      <c r="BZ50" s="350"/>
      <c r="CC50" s="186" t="s">
        <v>297</v>
      </c>
      <c r="CD50" s="186" t="s">
        <v>235</v>
      </c>
      <c r="CE50" s="186" t="s">
        <v>471</v>
      </c>
      <c r="CF50" s="186" t="s">
        <v>237</v>
      </c>
      <c r="CG50" s="56">
        <v>1</v>
      </c>
      <c r="CH50" s="186" t="s">
        <v>471</v>
      </c>
      <c r="CI50" s="350">
        <f>IF(CH50&lt;&gt;"",CI$45,0)</f>
        <v>8</v>
      </c>
      <c r="CO50" s="350"/>
    </row>
    <row r="51" spans="1:93">
      <c r="A51" s="26" t="s">
        <v>21</v>
      </c>
      <c r="B51" s="26"/>
      <c r="C51" s="19" t="s">
        <v>34</v>
      </c>
      <c r="D51" s="226">
        <f>SUM(AC51,AF51,AU51,BI51,BN51,CO51,AK51,AN51,BB51,BU51,BZ51,CI51)</f>
        <v>130</v>
      </c>
      <c r="E51" s="100">
        <f t="shared" si="8"/>
        <v>2</v>
      </c>
      <c r="F51" s="100">
        <f t="shared" si="9"/>
        <v>0</v>
      </c>
      <c r="G51" s="100">
        <f t="shared" si="10"/>
        <v>1</v>
      </c>
      <c r="H51" s="100">
        <f>SUM(COUNTIFS($X51:$EB51, {"#14","#15","#16"}))</f>
        <v>2</v>
      </c>
      <c r="J51" s="5">
        <f>M51+P51+S51+V51</f>
        <v>21</v>
      </c>
      <c r="K51" s="18" t="s">
        <v>693</v>
      </c>
      <c r="L51" s="321" t="s">
        <v>815</v>
      </c>
      <c r="M51">
        <f>INDEX(event_lookup!$F$2:$Y$9,MATCH(2018.1,event_lookup!$A$2:$A$9,0),MATCH(RIGHT(ML_2018!K51,2),event_lookup!$F$1:$Y$1,0))</f>
        <v>8</v>
      </c>
      <c r="N51" s="18" t="s">
        <v>692</v>
      </c>
      <c r="O51" s="88" t="s">
        <v>164</v>
      </c>
      <c r="P51">
        <f>INDEX(event_lookup!$F$2:$Y$9,MATCH(2018.1,event_lookup!$A$2:$A$9,0),MATCH(RIGHT(ML_2018!N51,2),event_lookup!$F$1:$Y$1,0))</f>
        <v>1</v>
      </c>
      <c r="Q51" s="18" t="s">
        <v>690</v>
      </c>
      <c r="R51" s="88">
        <v>5.8101851851851846E-5</v>
      </c>
      <c r="S51">
        <f>INDEX(event_lookup!$F$2:$Y$9,MATCH(2018.1,event_lookup!$A$2:$A$9,0),MATCH(RIGHT(ML_2018!Q51,2),event_lookup!$F$1:$Y$1,0))</f>
        <v>4</v>
      </c>
      <c r="T51" s="18" t="s">
        <v>693</v>
      </c>
      <c r="U51" s="88">
        <v>4.6793981481481475E-4</v>
      </c>
      <c r="V51">
        <f>INDEX(event_lookup!$F$2:$Y$9,MATCH(2018.1,event_lookup!$A$2:$A$9,0),MATCH(RIGHT(ML_2018!T51,2),event_lookup!$F$1:$Y$1,0))</f>
        <v>8</v>
      </c>
      <c r="X51" s="18" t="s">
        <v>32</v>
      </c>
      <c r="Y51" s="56" t="s">
        <v>185</v>
      </c>
      <c r="Z51" s="88">
        <v>5.7060185185185186E-5</v>
      </c>
      <c r="AA51" s="88">
        <v>5.7060185185185186E-5</v>
      </c>
      <c r="AB51" s="88">
        <v>5.7407407407407406E-5</v>
      </c>
      <c r="AC51" s="350">
        <f>INDEX(event_lookup!$F$2:$Y$9,MATCH(2018,event_lookup!$A$2:$A$9,0),MATCH(RIGHT(ML_2018!X51,3),event_lookup!$F$1:$Y$1,0))</f>
        <v>25</v>
      </c>
      <c r="AD51" s="18" t="s">
        <v>130</v>
      </c>
      <c r="AE51" s="59">
        <v>113.2</v>
      </c>
      <c r="AF51" s="350">
        <f>INDEX(event_lookup!$F$2:$Y$9,MATCH(2018,event_lookup!$A$2:$A$9,0),MATCH(RIGHT(ML_2018!AD51,3),event_lookup!$F$1:$Y$1,0))</f>
        <v>4</v>
      </c>
      <c r="AG51" s="18" t="s">
        <v>103</v>
      </c>
      <c r="AH51" s="88">
        <v>3.2233796296296296E-4</v>
      </c>
      <c r="AI51" s="88">
        <v>2.9513888888888889E-4</v>
      </c>
      <c r="AJ51" s="88">
        <v>3.2233796296296296E-4</v>
      </c>
      <c r="AK51" s="350">
        <f>INDEX(event_lookup!$F$2:$Y$9,MATCH(2018,event_lookup!$A$2:$A$9,0),MATCH(RIGHT(ML_2018!AG51,3),event_lookup!$F$1:$Y$1,0))</f>
        <v>9</v>
      </c>
      <c r="AL51" s="18" t="s">
        <v>101</v>
      </c>
      <c r="AM51" s="88" t="s">
        <v>645</v>
      </c>
      <c r="AN51" s="350">
        <f>INDEX(event_lookup!$F$2:$Y$9,MATCH(2018,event_lookup!$A$2:$A$9,0),MATCH(RIGHT(ML_2018!AL51,3),event_lookup!$F$1:$Y$1,0))</f>
        <v>11</v>
      </c>
      <c r="AO51" s="18" t="s">
        <v>135</v>
      </c>
      <c r="AP51" s="56" t="s">
        <v>315</v>
      </c>
      <c r="AQ51" s="88">
        <v>9.9652777777777771E-5</v>
      </c>
      <c r="AR51" s="88">
        <v>1.8854166666666664E-4</v>
      </c>
      <c r="AS51" s="88">
        <v>2.7800925925925926E-4</v>
      </c>
      <c r="AT51" s="88">
        <v>3.6168981481481485E-4</v>
      </c>
      <c r="AU51" s="350">
        <f>INDEX(event_lookup!$F$2:$Y$9,MATCH(2018,event_lookup!$A$2:$A$9,0),MATCH(RIGHT(ML_2018!AO51,3),event_lookup!$F$1:$Y$1,0))</f>
        <v>8</v>
      </c>
      <c r="AV51" s="18" t="s">
        <v>34</v>
      </c>
      <c r="AW51" s="62" t="s">
        <v>512</v>
      </c>
      <c r="AX51" s="88">
        <v>3.465277777777778E-4</v>
      </c>
      <c r="AY51" s="88">
        <v>3.4988425925925926E-4</v>
      </c>
      <c r="AZ51" s="88">
        <v>3.5520833333333341E-4</v>
      </c>
      <c r="BA51" s="88">
        <v>3.5173611111111121E-4</v>
      </c>
      <c r="BB51" s="350">
        <f>INDEX(event_lookup!$F$2:$Y$9,MATCH(2018,event_lookup!$A$2:$A$9,0),MATCH(RIGHT(ML_2018!AV51,3),event_lookup!$F$1:$Y$1,0))</f>
        <v>15</v>
      </c>
      <c r="BC51" s="18" t="s">
        <v>120</v>
      </c>
      <c r="BD51" s="308">
        <v>5.4108796296296294E-4</v>
      </c>
      <c r="BE51" s="190">
        <v>10</v>
      </c>
      <c r="BF51" s="308">
        <v>7.0474537037037033E-4</v>
      </c>
      <c r="BG51" s="190">
        <v>2</v>
      </c>
      <c r="BH51" s="190">
        <f>BE51+BG51</f>
        <v>12</v>
      </c>
      <c r="BI51" s="350">
        <f>INDEX(event_lookup!$F$2:$Y$9,MATCH(2018,event_lookup!$A$2:$A$9,0),MATCH(RIGHT(ML_2018!BC51,3),event_lookup!$F$1:$Y$1,0))</f>
        <v>2</v>
      </c>
      <c r="BJ51" s="18" t="s">
        <v>149</v>
      </c>
      <c r="BK51" s="56" t="s">
        <v>178</v>
      </c>
      <c r="BL51" s="88">
        <v>6.5428240740740746E-4</v>
      </c>
      <c r="BM51" s="88">
        <v>6.5428240740740746E-4</v>
      </c>
      <c r="BN51" s="350">
        <f>INDEX(event_lookup!$F$2:$Y$9,MATCH(2018,event_lookup!$A$2:$A$9,0),MATCH(RIGHT(ML_2018!BJ51,3),event_lookup!$F$1:$Y$1,0))</f>
        <v>1</v>
      </c>
      <c r="BO51" s="18" t="s">
        <v>32</v>
      </c>
      <c r="BP51" s="56" t="s">
        <v>661</v>
      </c>
      <c r="BQ51" s="186" t="s">
        <v>295</v>
      </c>
      <c r="BR51" s="186" t="s">
        <v>300</v>
      </c>
      <c r="BS51" s="186" t="s">
        <v>295</v>
      </c>
      <c r="BT51" s="186" t="s">
        <v>657</v>
      </c>
      <c r="BU51" s="350">
        <f>INDEX(event_lookup!$F$2:$Y$9,MATCH(2018,event_lookup!$A$2:$A$9,0),MATCH(RIGHT(ML_2018!BO51,3),event_lookup!$F$1:$Y$1,0))</f>
        <v>25</v>
      </c>
      <c r="BV51" s="18" t="s">
        <v>101</v>
      </c>
      <c r="BW51" s="88">
        <v>3.277777777777778E-4</v>
      </c>
      <c r="BX51" s="56">
        <v>5</v>
      </c>
      <c r="BY51" s="88">
        <f>BW51-BX51/86400</f>
        <v>2.699074074074074E-4</v>
      </c>
      <c r="BZ51" s="350">
        <f>INDEX(event_lookup!$F$2:$Y$9,MATCH(2018,event_lookup!$A$2:$A$9,0),MATCH(RIGHT(ML_2018!BV51,3),event_lookup!$F$1:$Y$1,0))</f>
        <v>11</v>
      </c>
      <c r="CA51" s="18" t="s">
        <v>103</v>
      </c>
      <c r="CB51" s="56" t="s">
        <v>183</v>
      </c>
      <c r="CC51" s="186" t="s">
        <v>235</v>
      </c>
      <c r="CD51" s="186" t="s">
        <v>236</v>
      </c>
      <c r="CE51" s="186" t="s">
        <v>311</v>
      </c>
      <c r="CF51" s="186" t="s">
        <v>237</v>
      </c>
      <c r="CG51" s="56">
        <v>5</v>
      </c>
      <c r="CH51" s="186" t="s">
        <v>312</v>
      </c>
      <c r="CI51" s="350">
        <f>INDEX(event_lookup!$F$2:$Y$9,MATCH(2018,event_lookup!$A$2:$A$9,0),MATCH(RIGHT(ML_2018!CA51,3),event_lookup!$F$1:$Y$1,0))</f>
        <v>9</v>
      </c>
      <c r="CJ51" s="18" t="s">
        <v>102</v>
      </c>
      <c r="CK51" s="56" t="s">
        <v>184</v>
      </c>
      <c r="CL51" s="88">
        <v>7.5694444444444447E-5</v>
      </c>
      <c r="CM51" s="88">
        <v>7.4074074074074073E-5</v>
      </c>
      <c r="CN51" s="88">
        <v>7.4074074074074073E-5</v>
      </c>
      <c r="CO51" s="350">
        <f>INDEX(event_lookup!$F$2:$Y$9,MATCH(2018,event_lookup!$A$2:$A$9,0),MATCH(RIGHT(ML_2018!CJ51,3),event_lookup!$F$1:$Y$1,0))</f>
        <v>10</v>
      </c>
    </row>
    <row r="52" spans="1:93">
      <c r="A52" s="15" t="s">
        <v>78</v>
      </c>
      <c r="B52" s="328">
        <v>1</v>
      </c>
      <c r="D52">
        <f>SUM(AC52,AF52,AU52,BI52,BN52,CO52)</f>
        <v>2</v>
      </c>
      <c r="E52" s="100">
        <f t="shared" si="8"/>
        <v>0</v>
      </c>
      <c r="F52" s="100">
        <f t="shared" si="9"/>
        <v>0</v>
      </c>
      <c r="G52" s="100">
        <f t="shared" si="10"/>
        <v>0</v>
      </c>
      <c r="H52" s="100">
        <f>SUM(COUNTIFS($X52:$EB52, {"#14","#15","#16"}))</f>
        <v>1</v>
      </c>
      <c r="J52" s="5">
        <f t="shared" si="3"/>
        <v>4</v>
      </c>
      <c r="L52" s="321" t="s">
        <v>805</v>
      </c>
      <c r="M52">
        <f>IF(L52&lt;&gt;"",M$51,0)</f>
        <v>8</v>
      </c>
      <c r="P52">
        <f>IF(O52&lt;&gt;"",P$51,0)</f>
        <v>0</v>
      </c>
      <c r="S52">
        <f>IF(R52&lt;&gt;"",S$51,0)</f>
        <v>0</v>
      </c>
      <c r="U52" s="88">
        <v>1.5358796296296296E-4</v>
      </c>
      <c r="V52">
        <f>IF(U52&lt;&gt;"",V$51,0)</f>
        <v>8</v>
      </c>
      <c r="AC52" s="350">
        <f>IF(AB52&lt;&gt;"",AC$51,0)</f>
        <v>0</v>
      </c>
      <c r="AF52" s="350">
        <f>IF(AE52&lt;&gt;"",AF$51,0)</f>
        <v>0</v>
      </c>
      <c r="AH52" s="88">
        <v>1.1354166666666667E-4</v>
      </c>
      <c r="AI52" s="88">
        <v>1.0277777777777779E-4</v>
      </c>
      <c r="AJ52" s="88">
        <v>1.1354166666666667E-4</v>
      </c>
      <c r="AK52" s="350">
        <f>IF(AJ52&lt;&gt;"",AK$51,0)</f>
        <v>9</v>
      </c>
      <c r="AM52" s="88" t="s">
        <v>645</v>
      </c>
      <c r="AN52" s="350">
        <f>IF(AM52&lt;&gt;"",AN$51,0)</f>
        <v>11</v>
      </c>
      <c r="AU52" s="350">
        <f>IF(AT52&lt;&gt;"",AU$51,0)</f>
        <v>0</v>
      </c>
      <c r="AX52" s="88">
        <v>3.465277777777778E-4</v>
      </c>
      <c r="AY52" s="88">
        <v>3.4988425925925926E-4</v>
      </c>
      <c r="AZ52" s="88">
        <v>3.5520833333333341E-4</v>
      </c>
      <c r="BA52" s="88">
        <v>3.5173611111111121E-4</v>
      </c>
      <c r="BB52" s="350">
        <f>IF(BA52&lt;&gt;"",BB$51,0)</f>
        <v>15</v>
      </c>
      <c r="BC52" s="18" t="s">
        <v>120</v>
      </c>
      <c r="BD52" s="308">
        <v>5.4108796296296294E-4</v>
      </c>
      <c r="BE52" s="190">
        <v>10</v>
      </c>
      <c r="BF52" s="308">
        <v>7.0474537037037033E-4</v>
      </c>
      <c r="BG52" s="190">
        <v>2</v>
      </c>
      <c r="BH52" s="190">
        <f>BE52+BG52</f>
        <v>12</v>
      </c>
      <c r="BI52" s="350">
        <f>IF(BH52&lt;&gt;"",BI$51,0)</f>
        <v>2</v>
      </c>
      <c r="BN52" s="350">
        <f>IF(BM52&lt;&gt;"",BN$51,0)</f>
        <v>0</v>
      </c>
      <c r="BQ52" s="186" t="s">
        <v>749</v>
      </c>
      <c r="BR52" s="186" t="s">
        <v>746</v>
      </c>
      <c r="BS52" s="186" t="s">
        <v>746</v>
      </c>
      <c r="BT52" s="186" t="s">
        <v>753</v>
      </c>
      <c r="BU52" s="350">
        <f>IF(BT52&lt;&gt;"",BU$51,0)</f>
        <v>25</v>
      </c>
      <c r="BW52" s="88">
        <v>9.2361111111111108E-5</v>
      </c>
      <c r="BY52" s="88">
        <v>9.2361111111111108E-5</v>
      </c>
      <c r="BZ52" s="350">
        <f>IF(BY52&lt;&gt;"",BZ$51,0)</f>
        <v>11</v>
      </c>
      <c r="CA52" s="18" t="s">
        <v>386</v>
      </c>
      <c r="CC52" s="186" t="s">
        <v>235</v>
      </c>
      <c r="CD52" s="186" t="s">
        <v>236</v>
      </c>
      <c r="CE52" s="186" t="s">
        <v>311</v>
      </c>
      <c r="CF52" s="186" t="s">
        <v>237</v>
      </c>
      <c r="CG52" s="56">
        <v>5</v>
      </c>
      <c r="CH52" s="186" t="s">
        <v>312</v>
      </c>
      <c r="CI52" s="350">
        <f>IF(CH52&lt;&gt;"",CI$51,0)</f>
        <v>9</v>
      </c>
      <c r="CO52" s="350">
        <f>IF(CN52&lt;&gt;"",CO$51,0)</f>
        <v>0</v>
      </c>
    </row>
    <row r="53" spans="1:93">
      <c r="A53" s="15" t="s">
        <v>79</v>
      </c>
      <c r="B53" s="328">
        <v>2</v>
      </c>
      <c r="D53">
        <f>SUM(AC53,AF53,AU53,BI53,BN53,CO53)</f>
        <v>25</v>
      </c>
      <c r="E53" s="100">
        <f t="shared" si="8"/>
        <v>1</v>
      </c>
      <c r="F53" s="100">
        <f t="shared" si="9"/>
        <v>0</v>
      </c>
      <c r="G53" s="100">
        <f t="shared" si="10"/>
        <v>0</v>
      </c>
      <c r="H53" s="100">
        <f>SUM(COUNTIFS($X53:$EB53, {"#14","#15","#16"}))</f>
        <v>0</v>
      </c>
      <c r="J53" s="5">
        <f t="shared" si="3"/>
        <v>8</v>
      </c>
      <c r="L53" s="321" t="s">
        <v>814</v>
      </c>
      <c r="M53">
        <f>IF(L53&lt;&gt;"",M$51,0)</f>
        <v>8</v>
      </c>
      <c r="P53">
        <f>IF(O53&lt;&gt;"",P$51,0)</f>
        <v>0</v>
      </c>
      <c r="R53" s="88">
        <v>5.8101851851851846E-5</v>
      </c>
      <c r="S53">
        <f>IF(R53&lt;&gt;"",S$51,0)</f>
        <v>4</v>
      </c>
      <c r="U53" s="88">
        <v>1.6215277777777777E-4</v>
      </c>
      <c r="V53">
        <f>IF(U53&lt;&gt;"",V$51,0)</f>
        <v>8</v>
      </c>
      <c r="X53" s="18" t="s">
        <v>32</v>
      </c>
      <c r="Y53" s="56" t="s">
        <v>185</v>
      </c>
      <c r="Z53" s="88">
        <v>5.7060185185185186E-5</v>
      </c>
      <c r="AA53" s="88">
        <v>5.7060185185185186E-5</v>
      </c>
      <c r="AB53" s="88">
        <v>5.7407407407407406E-5</v>
      </c>
      <c r="AC53" s="350">
        <f>IF(AB53&lt;&gt;"",AC$51,0)</f>
        <v>25</v>
      </c>
      <c r="AF53" s="350">
        <f>IF(AE53&lt;&gt;"",AF$51,0)</f>
        <v>0</v>
      </c>
      <c r="AH53" s="88">
        <v>1.0729166666666667E-4</v>
      </c>
      <c r="AI53" s="88">
        <v>9.4444444444444456E-5</v>
      </c>
      <c r="AJ53" s="88">
        <v>1.0729166666666667E-4</v>
      </c>
      <c r="AK53" s="350">
        <f>IF(AJ53&lt;&gt;"",AK$51,0)</f>
        <v>9</v>
      </c>
      <c r="AM53" s="88" t="s">
        <v>645</v>
      </c>
      <c r="AN53" s="350">
        <f>IF(AM53&lt;&gt;"",AN$51,0)</f>
        <v>11</v>
      </c>
      <c r="AU53" s="350">
        <f>IF(AT53&lt;&gt;"",AU$51,0)</f>
        <v>0</v>
      </c>
      <c r="AX53" s="88">
        <v>3.465277777777778E-4</v>
      </c>
      <c r="AY53" s="88">
        <v>3.4988425925925926E-4</v>
      </c>
      <c r="AZ53" s="88">
        <v>3.5520833333333341E-4</v>
      </c>
      <c r="BA53" s="88">
        <v>3.5173611111111121E-4</v>
      </c>
      <c r="BB53" s="350">
        <f>IF(BA53&lt;&gt;"",BB$51,0)</f>
        <v>15</v>
      </c>
      <c r="BI53" s="350">
        <f>IF(BH53&lt;&gt;"",BI$51,0)</f>
        <v>0</v>
      </c>
      <c r="BN53" s="350">
        <f>IF(BM53&lt;&gt;"",BN$51,0)</f>
        <v>0</v>
      </c>
      <c r="BQ53" s="186" t="s">
        <v>746</v>
      </c>
      <c r="BR53" s="186" t="s">
        <v>748</v>
      </c>
      <c r="BS53" s="186" t="s">
        <v>747</v>
      </c>
      <c r="BT53" s="186" t="s">
        <v>746</v>
      </c>
      <c r="BU53" s="350">
        <f>IF(BT53&lt;&gt;"",BU$51,0)</f>
        <v>25</v>
      </c>
      <c r="BW53" s="88">
        <v>6.5972222222222216E-5</v>
      </c>
      <c r="BY53" s="88">
        <v>6.5972222222222216E-5</v>
      </c>
      <c r="BZ53" s="350">
        <f>IF(BY53&lt;&gt;"",BZ$51,0)</f>
        <v>11</v>
      </c>
      <c r="CA53" s="18" t="s">
        <v>386</v>
      </c>
      <c r="CC53" s="186" t="s">
        <v>235</v>
      </c>
      <c r="CD53" s="186" t="s">
        <v>236</v>
      </c>
      <c r="CE53" s="186" t="s">
        <v>311</v>
      </c>
      <c r="CF53" s="186" t="s">
        <v>237</v>
      </c>
      <c r="CG53" s="56">
        <v>5</v>
      </c>
      <c r="CH53" s="186" t="s">
        <v>312</v>
      </c>
      <c r="CI53" s="350">
        <f>IF(CH53&lt;&gt;"",CI$51,0)</f>
        <v>9</v>
      </c>
      <c r="CO53" s="350">
        <f>IF(CN53&lt;&gt;"",CO$51,0)</f>
        <v>0</v>
      </c>
    </row>
    <row r="54" spans="1:93">
      <c r="A54" s="15" t="s">
        <v>80</v>
      </c>
      <c r="B54" s="328">
        <v>3</v>
      </c>
      <c r="D54">
        <f>SUM(AC54,AF54,AU54,BI54,BN54,CO54)</f>
        <v>5</v>
      </c>
      <c r="E54" s="100">
        <f t="shared" si="8"/>
        <v>0</v>
      </c>
      <c r="F54" s="100">
        <f t="shared" si="9"/>
        <v>0</v>
      </c>
      <c r="G54" s="100">
        <f t="shared" si="10"/>
        <v>0</v>
      </c>
      <c r="H54" s="100">
        <f>SUM(COUNTIFS($X54:$EB54, {"#14","#15","#16"}))</f>
        <v>1</v>
      </c>
      <c r="J54" s="5">
        <f t="shared" si="3"/>
        <v>5</v>
      </c>
      <c r="L54" s="321" t="s">
        <v>813</v>
      </c>
      <c r="M54">
        <f>IF(L54&lt;&gt;"",M$51,0)</f>
        <v>8</v>
      </c>
      <c r="O54" s="88" t="s">
        <v>164</v>
      </c>
      <c r="P54">
        <f>IF(O54&lt;&gt;"",P$51,0)</f>
        <v>1</v>
      </c>
      <c r="S54">
        <f>IF(R54&lt;&gt;"",S$51,0)</f>
        <v>0</v>
      </c>
      <c r="U54" s="88">
        <v>1.5219907407407407E-4</v>
      </c>
      <c r="V54">
        <f>IF(U54&lt;&gt;"",V$51,0)</f>
        <v>8</v>
      </c>
      <c r="AC54" s="350">
        <f>IF(AB54&lt;&gt;"",AC$51,0)</f>
        <v>0</v>
      </c>
      <c r="AD54" s="18" t="s">
        <v>130</v>
      </c>
      <c r="AE54" s="59">
        <v>113.2</v>
      </c>
      <c r="AF54" s="350">
        <f>IF(AE54&lt;&gt;"",AF$51,0)</f>
        <v>4</v>
      </c>
      <c r="AH54" s="88">
        <v>1.0150462962962963E-4</v>
      </c>
      <c r="AI54" s="88">
        <v>9.745370370370371E-5</v>
      </c>
      <c r="AJ54" s="88">
        <v>1.0150462962962963E-4</v>
      </c>
      <c r="AK54" s="350">
        <f>IF(AJ54&lt;&gt;"",AK$51,0)</f>
        <v>9</v>
      </c>
      <c r="AM54" s="88" t="s">
        <v>645</v>
      </c>
      <c r="AN54" s="350">
        <f>IF(AM54&lt;&gt;"",AN$51,0)</f>
        <v>11</v>
      </c>
      <c r="AU54" s="350">
        <f>IF(AT54&lt;&gt;"",AU$51,0)</f>
        <v>0</v>
      </c>
      <c r="AX54" s="88">
        <v>3.465277777777778E-4</v>
      </c>
      <c r="AY54" s="88">
        <v>3.4988425925925926E-4</v>
      </c>
      <c r="AZ54" s="88">
        <v>3.5520833333333341E-4</v>
      </c>
      <c r="BA54" s="88">
        <v>3.5173611111111121E-4</v>
      </c>
      <c r="BB54" s="350">
        <f>IF(BA54&lt;&gt;"",BB$51,0)</f>
        <v>15</v>
      </c>
      <c r="BI54" s="350">
        <f>IF(BH54&lt;&gt;"",BI$51,0)</f>
        <v>0</v>
      </c>
      <c r="BJ54" s="18" t="s">
        <v>149</v>
      </c>
      <c r="BK54" s="56" t="s">
        <v>178</v>
      </c>
      <c r="BL54" s="88">
        <v>6.5428240740740746E-4</v>
      </c>
      <c r="BM54" s="88">
        <v>6.5428240740740746E-4</v>
      </c>
      <c r="BN54" s="350">
        <f>IF(BM54&lt;&gt;"",BN$51,0)</f>
        <v>1</v>
      </c>
      <c r="BQ54" s="186" t="s">
        <v>748</v>
      </c>
      <c r="BR54" s="186" t="s">
        <v>747</v>
      </c>
      <c r="BS54" s="186" t="s">
        <v>748</v>
      </c>
      <c r="BT54" s="186" t="s">
        <v>747</v>
      </c>
      <c r="BU54" s="350">
        <f>IF(BT54&lt;&gt;"",BU$51,0)</f>
        <v>25</v>
      </c>
      <c r="BW54" s="88">
        <v>8.6342592592592599E-5</v>
      </c>
      <c r="BY54" s="88">
        <v>8.6342592592592599E-5</v>
      </c>
      <c r="BZ54" s="350">
        <f>IF(BY54&lt;&gt;"",BZ$51,0)</f>
        <v>11</v>
      </c>
      <c r="CA54" s="18" t="s">
        <v>386</v>
      </c>
      <c r="CC54" s="186" t="s">
        <v>235</v>
      </c>
      <c r="CD54" s="186" t="s">
        <v>236</v>
      </c>
      <c r="CE54" s="186" t="s">
        <v>311</v>
      </c>
      <c r="CF54" s="186" t="s">
        <v>237</v>
      </c>
      <c r="CG54" s="56">
        <v>5</v>
      </c>
      <c r="CH54" s="186" t="s">
        <v>312</v>
      </c>
      <c r="CI54" s="350">
        <f>IF(CH54&lt;&gt;"",CI$51,0)</f>
        <v>9</v>
      </c>
      <c r="CO54" s="350">
        <f>IF(CN54&lt;&gt;"",CO$51,0)</f>
        <v>0</v>
      </c>
    </row>
    <row r="55" spans="1:93">
      <c r="A55" s="15" t="s">
        <v>81</v>
      </c>
      <c r="B55" s="328">
        <v>4</v>
      </c>
      <c r="D55">
        <f>SUM(AC55,AF55,AU55,BI55,BN55,CO55)</f>
        <v>18</v>
      </c>
      <c r="E55" s="100">
        <f t="shared" si="8"/>
        <v>0</v>
      </c>
      <c r="F55" s="100">
        <f t="shared" si="9"/>
        <v>0</v>
      </c>
      <c r="G55" s="100">
        <f t="shared" si="10"/>
        <v>0</v>
      </c>
      <c r="H55" s="100">
        <f>SUM(COUNTIFS($X55:$EB55, {"#14","#15","#16"}))</f>
        <v>0</v>
      </c>
      <c r="J55" s="5">
        <f t="shared" si="3"/>
        <v>4</v>
      </c>
      <c r="L55" s="321" t="s">
        <v>802</v>
      </c>
      <c r="M55">
        <f>IF(L55&lt;&gt;"",M$51,0)</f>
        <v>8</v>
      </c>
      <c r="P55">
        <f>IF(O55&lt;&gt;"",P$51,0)</f>
        <v>0</v>
      </c>
      <c r="S55">
        <f>IF(R55&lt;&gt;"",S$51,0)</f>
        <v>0</v>
      </c>
      <c r="U55" s="88">
        <v>1.5000000000000001E-4</v>
      </c>
      <c r="V55">
        <f>IF(U55&lt;&gt;"",V$51,0)</f>
        <v>8</v>
      </c>
      <c r="AC55" s="350">
        <f>IF(AB55&lt;&gt;"",AC$51,0)</f>
        <v>0</v>
      </c>
      <c r="AF55" s="350">
        <f>IF(AE55&lt;&gt;"",AF$51,0)</f>
        <v>0</v>
      </c>
      <c r="AH55" s="88">
        <v>8.9467592592592593E-5</v>
      </c>
      <c r="AI55" s="88">
        <v>9.4907407407407389E-5</v>
      </c>
      <c r="AJ55" s="88">
        <v>8.9467592592592593E-5</v>
      </c>
      <c r="AK55" s="350">
        <f>IF(AJ55&lt;&gt;"",AK$51,0)</f>
        <v>9</v>
      </c>
      <c r="AM55" s="88" t="s">
        <v>645</v>
      </c>
      <c r="AN55" s="350">
        <f>IF(AM55&lt;&gt;"",AN$51,0)</f>
        <v>11</v>
      </c>
      <c r="AO55" s="18" t="s">
        <v>135</v>
      </c>
      <c r="AP55" s="56" t="s">
        <v>315</v>
      </c>
      <c r="AQ55" s="88">
        <v>9.9652777777777771E-5</v>
      </c>
      <c r="AR55" s="88">
        <v>1.8854166666666664E-4</v>
      </c>
      <c r="AS55" s="88">
        <v>2.7800925925925926E-4</v>
      </c>
      <c r="AT55" s="88">
        <v>3.6168981481481485E-4</v>
      </c>
      <c r="AU55" s="350">
        <f>IF(AT55&lt;&gt;"",AU$51,0)</f>
        <v>8</v>
      </c>
      <c r="AX55" s="88">
        <v>3.465277777777778E-4</v>
      </c>
      <c r="AY55" s="88">
        <v>3.4988425925925926E-4</v>
      </c>
      <c r="AZ55" s="88">
        <v>3.5520833333333341E-4</v>
      </c>
      <c r="BA55" s="88">
        <v>3.5173611111111121E-4</v>
      </c>
      <c r="BB55" s="350">
        <f>IF(BA55&lt;&gt;"",BB$51,0)</f>
        <v>15</v>
      </c>
      <c r="BI55" s="350">
        <f>IF(BH55&lt;&gt;"",BI$51,0)</f>
        <v>0</v>
      </c>
      <c r="BN55" s="350">
        <f>IF(BM55&lt;&gt;"",BN$51,0)</f>
        <v>0</v>
      </c>
      <c r="BQ55" s="186" t="s">
        <v>746</v>
      </c>
      <c r="BR55" s="186" t="s">
        <v>746</v>
      </c>
      <c r="BS55" s="186" t="s">
        <v>748</v>
      </c>
      <c r="BT55" s="186" t="s">
        <v>749</v>
      </c>
      <c r="BU55" s="350">
        <f>IF(BT55&lt;&gt;"",BU$51,0)</f>
        <v>25</v>
      </c>
      <c r="BW55" s="88">
        <v>8.3101851851851837E-5</v>
      </c>
      <c r="BX55" s="56">
        <v>5</v>
      </c>
      <c r="BY55" s="88">
        <v>8.3101851851851837E-5</v>
      </c>
      <c r="BZ55" s="350">
        <f>IF(BY55&lt;&gt;"",BZ$51,0)</f>
        <v>11</v>
      </c>
      <c r="CA55" s="18" t="s">
        <v>386</v>
      </c>
      <c r="CC55" s="186" t="s">
        <v>235</v>
      </c>
      <c r="CD55" s="186" t="s">
        <v>236</v>
      </c>
      <c r="CE55" s="186" t="s">
        <v>311</v>
      </c>
      <c r="CF55" s="186" t="s">
        <v>237</v>
      </c>
      <c r="CG55" s="56">
        <v>5</v>
      </c>
      <c r="CH55" s="186" t="s">
        <v>312</v>
      </c>
      <c r="CI55" s="350">
        <f>IF(CH55&lt;&gt;"",CI$51,0)</f>
        <v>9</v>
      </c>
      <c r="CJ55" s="18" t="s">
        <v>102</v>
      </c>
      <c r="CK55" s="56" t="s">
        <v>184</v>
      </c>
      <c r="CL55" s="88">
        <v>7.5694444444444447E-5</v>
      </c>
      <c r="CM55" s="88">
        <v>7.4074074074074073E-5</v>
      </c>
      <c r="CN55" s="88">
        <v>7.4074074074074073E-5</v>
      </c>
      <c r="CO55" s="350">
        <f>IF(CN55&lt;&gt;"",CO$51,0)</f>
        <v>10</v>
      </c>
    </row>
    <row r="56" spans="1:93">
      <c r="A56" s="31" t="s">
        <v>22</v>
      </c>
      <c r="B56" s="31"/>
      <c r="C56" s="19" t="s">
        <v>37</v>
      </c>
      <c r="D56" s="226">
        <f>SUM(AC56,AF56,AU56,BI56,BN56,CO56,AK56,AN56,BB56,BU56,BZ56,CI56)</f>
        <v>121</v>
      </c>
      <c r="E56" s="100">
        <f t="shared" si="8"/>
        <v>0</v>
      </c>
      <c r="F56" s="100">
        <f t="shared" si="9"/>
        <v>1</v>
      </c>
      <c r="G56" s="100">
        <f t="shared" si="10"/>
        <v>0</v>
      </c>
      <c r="H56" s="100">
        <f>SUM(COUNTIFS($X56:$EB56, {"#14","#15","#16"}))</f>
        <v>0</v>
      </c>
      <c r="J56" s="5">
        <f>M56+P56+S56+V56</f>
        <v>0</v>
      </c>
      <c r="K56" s="18" t="s">
        <v>601</v>
      </c>
      <c r="L56" s="321" t="s">
        <v>726</v>
      </c>
      <c r="O56" s="88" t="s">
        <v>164</v>
      </c>
      <c r="P56"/>
      <c r="Q56" s="18" t="s">
        <v>603</v>
      </c>
      <c r="R56" s="88">
        <v>5.8101851851851846E-5</v>
      </c>
      <c r="S56"/>
      <c r="T56" s="18" t="s">
        <v>603</v>
      </c>
      <c r="U56" s="88">
        <v>4.106481481481481E-4</v>
      </c>
      <c r="V56"/>
      <c r="X56" s="18" t="s">
        <v>102</v>
      </c>
      <c r="Y56" s="56" t="s">
        <v>186</v>
      </c>
      <c r="Z56" s="88">
        <v>5.7291666666666672E-5</v>
      </c>
      <c r="AA56" s="88">
        <v>5.99537037037037E-5</v>
      </c>
      <c r="AB56" s="88">
        <v>5.99537037037037E-5</v>
      </c>
      <c r="AC56" s="350">
        <f>INDEX(event_lookup!$F$2:$Y$9,MATCH(2018,event_lookup!$A$2:$A$9,0),MATCH(RIGHT(ML_2018!X56,3),event_lookup!$F$1:$Y$1,0))</f>
        <v>10</v>
      </c>
      <c r="AD56" s="18" t="s">
        <v>37</v>
      </c>
      <c r="AE56" s="59">
        <v>119.1</v>
      </c>
      <c r="AF56" s="350">
        <f>INDEX(event_lookup!$F$2:$Y$9,MATCH(2018,event_lookup!$A$2:$A$9,0),MATCH(RIGHT(ML_2018!AD56,3),event_lookup!$F$1:$Y$1,0))</f>
        <v>12</v>
      </c>
      <c r="AG56" s="18" t="s">
        <v>148</v>
      </c>
      <c r="AH56" s="88">
        <v>3.1122685185185187E-4</v>
      </c>
      <c r="AI56" s="88">
        <v>3.1238425925925927E-4</v>
      </c>
      <c r="AJ56" s="88">
        <v>3.1238425925925927E-4</v>
      </c>
      <c r="AK56" s="350">
        <f>INDEX(event_lookup!$F$2:$Y$9,MATCH(2018,event_lookup!$A$2:$A$9,0),MATCH(RIGHT(ML_2018!AG56,3),event_lookup!$F$1:$Y$1,0))</f>
        <v>3</v>
      </c>
      <c r="AL56" s="18" t="s">
        <v>135</v>
      </c>
      <c r="AM56" s="88">
        <v>1.6898148148148146E-4</v>
      </c>
      <c r="AN56" s="350">
        <f>INDEX(event_lookup!$F$2:$Y$9,MATCH(2018,event_lookup!$A$2:$A$9,0),MATCH(RIGHT(ML_2018!AL56,3),event_lookup!$F$1:$Y$1,0))</f>
        <v>8</v>
      </c>
      <c r="AO56" s="18" t="s">
        <v>103</v>
      </c>
      <c r="AP56" s="56" t="s">
        <v>315</v>
      </c>
      <c r="AQ56" s="88">
        <v>9.8842592592592577E-5</v>
      </c>
      <c r="AR56" s="88">
        <v>1.8703703703703702E-4</v>
      </c>
      <c r="AS56" s="88">
        <v>2.7627314814814816E-4</v>
      </c>
      <c r="AT56" s="88">
        <v>3.6064814814814813E-4</v>
      </c>
      <c r="AU56" s="350">
        <f>INDEX(event_lookup!$F$2:$Y$9,MATCH(2018,event_lookup!$A$2:$A$9,0),MATCH(RIGHT(ML_2018!AO56,3),event_lookup!$F$1:$Y$1,0))</f>
        <v>9</v>
      </c>
      <c r="AV56" s="18" t="s">
        <v>103</v>
      </c>
      <c r="AW56" s="62" t="s">
        <v>316</v>
      </c>
      <c r="AX56" s="88">
        <v>3.9074074074074076E-4</v>
      </c>
      <c r="AY56" s="88">
        <v>3.6678240740740741E-4</v>
      </c>
      <c r="BA56" s="88">
        <v>3.6678240740740741E-4</v>
      </c>
      <c r="BB56" s="350">
        <f>INDEX(event_lookup!$F$2:$Y$9,MATCH(2018,event_lookup!$A$2:$A$9,0),MATCH(RIGHT(ML_2018!AV56,3),event_lookup!$F$1:$Y$1,0))</f>
        <v>9</v>
      </c>
      <c r="BC56" s="18" t="s">
        <v>101</v>
      </c>
      <c r="BD56" s="308">
        <v>5.1574074074074076E-4</v>
      </c>
      <c r="BE56" s="190">
        <v>14</v>
      </c>
      <c r="BF56" s="308">
        <v>6.3969907407407411E-4</v>
      </c>
      <c r="BG56" s="190">
        <v>8</v>
      </c>
      <c r="BH56" s="190">
        <f>BE56+BG56</f>
        <v>22</v>
      </c>
      <c r="BI56" s="350">
        <f>INDEX(event_lookup!$F$2:$Y$9,MATCH(2018,event_lookup!$A$2:$A$9,0),MATCH(RIGHT(ML_2018!BC56,3),event_lookup!$F$1:$Y$1,0))</f>
        <v>11</v>
      </c>
      <c r="BJ56" s="18" t="s">
        <v>101</v>
      </c>
      <c r="BK56" s="56" t="s">
        <v>187</v>
      </c>
      <c r="BL56" s="88">
        <v>5.6446759259259265E-4</v>
      </c>
      <c r="BM56" s="88">
        <v>6.163194444444444E-4</v>
      </c>
      <c r="BN56" s="350">
        <f>INDEX(event_lookup!$F$2:$Y$9,MATCH(2018,event_lookup!$A$2:$A$9,0),MATCH(RIGHT(ML_2018!BJ56,3),event_lookup!$F$1:$Y$1,0))</f>
        <v>11</v>
      </c>
      <c r="BO56" s="18" t="s">
        <v>37</v>
      </c>
      <c r="BP56" s="56" t="s">
        <v>662</v>
      </c>
      <c r="BQ56" s="186" t="s">
        <v>658</v>
      </c>
      <c r="BR56" s="186" t="s">
        <v>659</v>
      </c>
      <c r="BS56" s="186" t="s">
        <v>299</v>
      </c>
      <c r="BT56" s="186" t="s">
        <v>471</v>
      </c>
      <c r="BU56" s="350">
        <f>INDEX(event_lookup!$F$2:$Y$9,MATCH(2018,event_lookup!$A$2:$A$9,0),MATCH(RIGHT(ML_2018!BO56,3),event_lookup!$F$1:$Y$1,0))</f>
        <v>12</v>
      </c>
      <c r="BV56" s="18" t="s">
        <v>33</v>
      </c>
      <c r="BW56" s="88">
        <v>3.1319444444444445E-4</v>
      </c>
      <c r="BX56" s="56">
        <v>4</v>
      </c>
      <c r="BY56" s="88">
        <f>BW56-BX56/86400</f>
        <v>2.6689814814814816E-4</v>
      </c>
      <c r="BZ56" s="350">
        <f>INDEX(event_lookup!$F$2:$Y$9,MATCH(2018,event_lookup!$A$2:$A$9,0),MATCH(RIGHT(ML_2018!BV56,3),event_lookup!$F$1:$Y$1,0))</f>
        <v>20</v>
      </c>
      <c r="CA56" s="18" t="s">
        <v>101</v>
      </c>
      <c r="CB56" s="56" t="s">
        <v>666</v>
      </c>
      <c r="CC56" s="186" t="s">
        <v>235</v>
      </c>
      <c r="CD56" s="186" t="s">
        <v>296</v>
      </c>
      <c r="CE56" s="186" t="s">
        <v>236</v>
      </c>
      <c r="CF56" s="186" t="s">
        <v>311</v>
      </c>
      <c r="CG56" s="56">
        <v>6</v>
      </c>
      <c r="CH56" s="186" t="s">
        <v>298</v>
      </c>
      <c r="CI56" s="350">
        <f>INDEX(event_lookup!$F$2:$Y$9,MATCH(2018,event_lookup!$A$2:$A$9,0),MATCH(RIGHT(ML_2018!CA56,3),event_lookup!$F$1:$Y$1,0))</f>
        <v>11</v>
      </c>
      <c r="CJ56" s="18" t="s">
        <v>104</v>
      </c>
      <c r="CK56" s="56" t="s">
        <v>177</v>
      </c>
      <c r="CL56" s="88">
        <v>7.4652777777777773E-5</v>
      </c>
      <c r="CN56" s="88">
        <v>7.4652777777777773E-5</v>
      </c>
      <c r="CO56" s="350">
        <f>INDEX(event_lookup!$F$2:$Y$9,MATCH(2018,event_lookup!$A$2:$A$9,0),MATCH(RIGHT(ML_2018!CJ56,3),event_lookup!$F$1:$Y$1,0))</f>
        <v>5</v>
      </c>
    </row>
    <row r="57" spans="1:93">
      <c r="A57" s="15" t="s">
        <v>83</v>
      </c>
      <c r="B57" s="328">
        <v>1</v>
      </c>
      <c r="D57">
        <f>SUM(AC57,AF57,AU57,BI57,BN57,CO57)</f>
        <v>9</v>
      </c>
      <c r="E57" s="100">
        <f t="shared" si="8"/>
        <v>0</v>
      </c>
      <c r="F57" s="100">
        <f t="shared" si="9"/>
        <v>0</v>
      </c>
      <c r="G57" s="100">
        <f t="shared" si="10"/>
        <v>0</v>
      </c>
      <c r="H57" s="100">
        <f>SUM(COUNTIFS($X57:$EB57, {"#14","#15","#16"}))</f>
        <v>0</v>
      </c>
      <c r="J57" s="5">
        <f t="shared" si="3"/>
        <v>0</v>
      </c>
      <c r="L57" s="321" t="s">
        <v>747</v>
      </c>
      <c r="P57"/>
      <c r="S57"/>
      <c r="U57" s="88">
        <v>1.3680555555555557E-4</v>
      </c>
      <c r="V57"/>
      <c r="AC57" s="350">
        <f>IF(AB57&lt;&gt;"",AC$56,0)</f>
        <v>0</v>
      </c>
      <c r="AF57" s="350">
        <f>IF(AE57&lt;&gt;"",AF$56,0)</f>
        <v>0</v>
      </c>
      <c r="AH57" s="88">
        <v>1.0810185185185186E-4</v>
      </c>
      <c r="AI57" s="88">
        <v>1.1134259259259258E-4</v>
      </c>
      <c r="AJ57" s="88">
        <v>1.1134259259259258E-4</v>
      </c>
      <c r="AK57" s="350">
        <f>IF(AJ57&lt;&gt;"",AK$56,0)</f>
        <v>3</v>
      </c>
      <c r="AM57" s="88">
        <v>1.6898148148148146E-4</v>
      </c>
      <c r="AN57" s="350">
        <f>IF(AM57&lt;&gt;"",AN$56,0)</f>
        <v>8</v>
      </c>
      <c r="AO57" s="18" t="s">
        <v>103</v>
      </c>
      <c r="AP57" s="56" t="s">
        <v>315</v>
      </c>
      <c r="AQ57" s="88">
        <v>9.8842592592592577E-5</v>
      </c>
      <c r="AR57" s="88">
        <v>1.8703703703703702E-4</v>
      </c>
      <c r="AS57" s="88">
        <v>2.7627314814814816E-4</v>
      </c>
      <c r="AT57" s="88">
        <v>3.6064814814814813E-4</v>
      </c>
      <c r="AU57" s="350">
        <f>IF(AT57&lt;&gt;"",AU$56,0)</f>
        <v>9</v>
      </c>
      <c r="AX57" s="88">
        <v>3.9074074074074076E-4</v>
      </c>
      <c r="AY57" s="88">
        <v>3.6678240740740741E-4</v>
      </c>
      <c r="BA57" s="88">
        <v>3.6678240740740741E-4</v>
      </c>
      <c r="BB57" s="350">
        <f>IF(BA57&lt;&gt;"",BB$56,0)</f>
        <v>9</v>
      </c>
      <c r="BI57" s="350">
        <f>IF(BH57&lt;&gt;"",BI$56,0)</f>
        <v>0</v>
      </c>
      <c r="BN57" s="350">
        <f>IF(BM57&lt;&gt;"",BN$56,0)</f>
        <v>0</v>
      </c>
      <c r="BQ57" s="186" t="s">
        <v>749</v>
      </c>
      <c r="BR57" s="186" t="s">
        <v>749</v>
      </c>
      <c r="BS57" s="186" t="s">
        <v>746</v>
      </c>
      <c r="BT57" s="186" t="s">
        <v>746</v>
      </c>
      <c r="BU57" s="350">
        <f>IF(BT57&lt;&gt;"",BU$56,0)</f>
        <v>12</v>
      </c>
      <c r="BW57" s="88">
        <v>8.7962962962962959E-5</v>
      </c>
      <c r="BY57" s="88">
        <v>8.7962962962962959E-5</v>
      </c>
      <c r="BZ57" s="350">
        <f>IF(BY57&lt;&gt;"",BZ$56,0)</f>
        <v>20</v>
      </c>
      <c r="CA57" s="18" t="s">
        <v>386</v>
      </c>
      <c r="CC57" s="186" t="s">
        <v>235</v>
      </c>
      <c r="CD57" s="186" t="s">
        <v>296</v>
      </c>
      <c r="CE57" s="186" t="s">
        <v>236</v>
      </c>
      <c r="CF57" s="186" t="s">
        <v>311</v>
      </c>
      <c r="CG57" s="56">
        <v>6</v>
      </c>
      <c r="CH57" s="186" t="s">
        <v>298</v>
      </c>
      <c r="CI57" s="350">
        <f>IF(CH57&lt;&gt;"",CI$56,0)</f>
        <v>11</v>
      </c>
      <c r="CO57" s="350">
        <f>IF(CN57&lt;&gt;"",CO$56,0)</f>
        <v>0</v>
      </c>
    </row>
    <row r="58" spans="1:93">
      <c r="A58" s="15" t="s">
        <v>82</v>
      </c>
      <c r="B58" s="328">
        <v>2</v>
      </c>
      <c r="D58">
        <f>SUM(AC58,AF58,AU58,BI58,BN58,CO58)</f>
        <v>15</v>
      </c>
      <c r="E58" s="100">
        <f t="shared" si="8"/>
        <v>0</v>
      </c>
      <c r="F58" s="100">
        <f t="shared" si="9"/>
        <v>0</v>
      </c>
      <c r="G58" s="100">
        <f t="shared" si="10"/>
        <v>0</v>
      </c>
      <c r="H58" s="100">
        <f>SUM(COUNTIFS($X58:$EB58, {"#14","#15","#16"}))</f>
        <v>0</v>
      </c>
      <c r="J58" s="5">
        <f t="shared" si="3"/>
        <v>0</v>
      </c>
      <c r="L58" s="321" t="s">
        <v>747</v>
      </c>
      <c r="P58"/>
      <c r="R58" s="88">
        <v>5.8101851851851846E-5</v>
      </c>
      <c r="S58"/>
      <c r="U58" s="88">
        <v>1.4189814814814816E-4</v>
      </c>
      <c r="V58"/>
      <c r="X58" s="18" t="s">
        <v>102</v>
      </c>
      <c r="Y58" s="56" t="s">
        <v>186</v>
      </c>
      <c r="Z58" s="88">
        <v>5.7291666666666672E-5</v>
      </c>
      <c r="AA58" s="88">
        <v>5.99537037037037E-5</v>
      </c>
      <c r="AB58" s="88">
        <v>5.99537037037037E-5</v>
      </c>
      <c r="AC58" s="350">
        <f t="shared" ref="AC58:AC60" si="11">IF(AB58&lt;&gt;"",AC$56,0)</f>
        <v>10</v>
      </c>
      <c r="AF58" s="350">
        <f>IF(AE58&lt;&gt;"",AF$56,0)</f>
        <v>0</v>
      </c>
      <c r="AH58" s="88">
        <v>9.3287037037037028E-5</v>
      </c>
      <c r="AI58" s="88">
        <v>1.0277777777777779E-4</v>
      </c>
      <c r="AJ58" s="88">
        <v>1.0277777777777779E-4</v>
      </c>
      <c r="AK58" s="350">
        <f>IF(AJ58&lt;&gt;"",AK$56,0)</f>
        <v>3</v>
      </c>
      <c r="AM58" s="88">
        <v>1.6898148148148146E-4</v>
      </c>
      <c r="AN58" s="350">
        <f>IF(AM58&lt;&gt;"",AN$56,0)</f>
        <v>8</v>
      </c>
      <c r="AU58" s="350">
        <f>IF(AT58&lt;&gt;"",AU$56,0)</f>
        <v>0</v>
      </c>
      <c r="AX58" s="88">
        <v>3.9074074074074076E-4</v>
      </c>
      <c r="AY58" s="88">
        <v>3.6678240740740741E-4</v>
      </c>
      <c r="BA58" s="88">
        <v>3.6678240740740741E-4</v>
      </c>
      <c r="BB58" s="350">
        <f>IF(BA58&lt;&gt;"",BB$56,0)</f>
        <v>9</v>
      </c>
      <c r="BI58" s="350">
        <f>IF(BH58&lt;&gt;"",BI$56,0)</f>
        <v>0</v>
      </c>
      <c r="BN58" s="350">
        <f>IF(BM58&lt;&gt;"",BN$56,0)</f>
        <v>0</v>
      </c>
      <c r="BQ58" s="186" t="s">
        <v>747</v>
      </c>
      <c r="BR58" s="186" t="s">
        <v>747</v>
      </c>
      <c r="BS58" s="186" t="s">
        <v>748</v>
      </c>
      <c r="BT58" s="186" t="s">
        <v>746</v>
      </c>
      <c r="BU58" s="350">
        <f>IF(BT58&lt;&gt;"",BU$56,0)</f>
        <v>12</v>
      </c>
      <c r="BW58" s="88">
        <v>6.3425925925925935E-5</v>
      </c>
      <c r="BY58" s="88">
        <v>6.3425925925925935E-5</v>
      </c>
      <c r="BZ58" s="350">
        <f>IF(BY58&lt;&gt;"",BZ$56,0)</f>
        <v>20</v>
      </c>
      <c r="CA58" s="18" t="s">
        <v>386</v>
      </c>
      <c r="CC58" s="186" t="s">
        <v>235</v>
      </c>
      <c r="CD58" s="186" t="s">
        <v>296</v>
      </c>
      <c r="CE58" s="186" t="s">
        <v>236</v>
      </c>
      <c r="CF58" s="186" t="s">
        <v>311</v>
      </c>
      <c r="CG58" s="56">
        <v>6</v>
      </c>
      <c r="CH58" s="186" t="s">
        <v>298</v>
      </c>
      <c r="CI58" s="350">
        <f>IF(CH58&lt;&gt;"",CI$56,0)</f>
        <v>11</v>
      </c>
      <c r="CJ58" s="18" t="s">
        <v>104</v>
      </c>
      <c r="CK58" s="56" t="s">
        <v>177</v>
      </c>
      <c r="CL58" s="88">
        <v>7.4652777777777773E-5</v>
      </c>
      <c r="CN58" s="88">
        <v>7.4652777777777773E-5</v>
      </c>
      <c r="CO58" s="350">
        <f t="shared" ref="CO58:CO60" si="12">IF(CN58&lt;&gt;"",CO$56,0)</f>
        <v>5</v>
      </c>
    </row>
    <row r="59" spans="1:93">
      <c r="A59" s="15" t="s">
        <v>84</v>
      </c>
      <c r="B59" s="328">
        <v>3</v>
      </c>
      <c r="D59">
        <f>SUM(AC59,AF59,AU59,BI59,BN59,CO59)</f>
        <v>23</v>
      </c>
      <c r="E59" s="100">
        <f t="shared" si="8"/>
        <v>0</v>
      </c>
      <c r="F59" s="100">
        <f t="shared" si="9"/>
        <v>0</v>
      </c>
      <c r="G59" s="100">
        <f t="shared" si="10"/>
        <v>0</v>
      </c>
      <c r="H59" s="100">
        <f>SUM(COUNTIFS($X59:$EB59, {"#14","#15","#16"}))</f>
        <v>0</v>
      </c>
      <c r="J59" s="5">
        <f t="shared" si="3"/>
        <v>0</v>
      </c>
      <c r="L59" s="321" t="s">
        <v>747</v>
      </c>
      <c r="P59"/>
      <c r="S59"/>
      <c r="U59" s="88">
        <v>1.1666666666666667E-4</v>
      </c>
      <c r="V59"/>
      <c r="AC59" s="350">
        <f t="shared" si="11"/>
        <v>0</v>
      </c>
      <c r="AD59" s="18" t="s">
        <v>37</v>
      </c>
      <c r="AE59" s="59">
        <v>119.1</v>
      </c>
      <c r="AF59" s="350">
        <f>IF(AE59&lt;&gt;"",AF$56,0)</f>
        <v>12</v>
      </c>
      <c r="AH59" s="88">
        <v>1.0393518518518519E-4</v>
      </c>
      <c r="AI59" s="88">
        <v>9.8263888888888891E-5</v>
      </c>
      <c r="AJ59" s="88">
        <v>9.8263888888888891E-5</v>
      </c>
      <c r="AK59" s="350">
        <f>IF(AJ59&lt;&gt;"",AK$56,0)</f>
        <v>3</v>
      </c>
      <c r="AM59" s="88">
        <v>1.6898148148148146E-4</v>
      </c>
      <c r="AN59" s="350">
        <f>IF(AM59&lt;&gt;"",AN$56,0)</f>
        <v>8</v>
      </c>
      <c r="AU59" s="350">
        <f>IF(AT59&lt;&gt;"",AU$56,0)</f>
        <v>0</v>
      </c>
      <c r="AX59" s="88">
        <v>3.9074074074074076E-4</v>
      </c>
      <c r="AY59" s="88">
        <v>3.6678240740740741E-4</v>
      </c>
      <c r="BA59" s="88">
        <v>3.6678240740740741E-4</v>
      </c>
      <c r="BB59" s="350">
        <f>IF(BA59&lt;&gt;"",BB$56,0)</f>
        <v>9</v>
      </c>
      <c r="BI59" s="350">
        <f>IF(BH59&lt;&gt;"",BI$56,0)</f>
        <v>0</v>
      </c>
      <c r="BJ59" s="18" t="s">
        <v>101</v>
      </c>
      <c r="BK59" s="56" t="s">
        <v>187</v>
      </c>
      <c r="BL59" s="88">
        <v>5.6446759259259265E-4</v>
      </c>
      <c r="BM59" s="88">
        <v>6.163194444444444E-4</v>
      </c>
      <c r="BN59" s="350">
        <f>IF(BM59&lt;&gt;"",BN$56,0)</f>
        <v>11</v>
      </c>
      <c r="BQ59" s="186" t="s">
        <v>746</v>
      </c>
      <c r="BR59" s="186" t="s">
        <v>748</v>
      </c>
      <c r="BS59" s="186" t="s">
        <v>746</v>
      </c>
      <c r="BT59" s="186" t="s">
        <v>746</v>
      </c>
      <c r="BU59" s="350">
        <f>IF(BT59&lt;&gt;"",BU$56,0)</f>
        <v>12</v>
      </c>
      <c r="BW59" s="88">
        <v>8.4027777777777771E-5</v>
      </c>
      <c r="BY59" s="88">
        <v>8.4027777777777771E-5</v>
      </c>
      <c r="BZ59" s="350">
        <f>IF(BY59&lt;&gt;"",BZ$56,0)</f>
        <v>20</v>
      </c>
      <c r="CA59" s="18" t="s">
        <v>386</v>
      </c>
      <c r="CC59" s="186" t="s">
        <v>235</v>
      </c>
      <c r="CD59" s="186" t="s">
        <v>296</v>
      </c>
      <c r="CE59" s="186" t="s">
        <v>236</v>
      </c>
      <c r="CF59" s="186" t="s">
        <v>311</v>
      </c>
      <c r="CG59" s="56">
        <v>6</v>
      </c>
      <c r="CH59" s="186" t="s">
        <v>298</v>
      </c>
      <c r="CI59" s="350">
        <f>IF(CH59&lt;&gt;"",CI$56,0)</f>
        <v>11</v>
      </c>
      <c r="CO59" s="350">
        <f t="shared" si="12"/>
        <v>0</v>
      </c>
    </row>
    <row r="60" spans="1:93">
      <c r="A60" s="15" t="s">
        <v>85</v>
      </c>
      <c r="B60" s="328">
        <v>4</v>
      </c>
      <c r="D60">
        <f>SUM(AC60,AF60,AU60,BI60,BN60,CO60)</f>
        <v>11</v>
      </c>
      <c r="E60" s="100">
        <f t="shared" si="8"/>
        <v>0</v>
      </c>
      <c r="F60" s="100">
        <f t="shared" si="9"/>
        <v>0</v>
      </c>
      <c r="G60" s="100">
        <f t="shared" si="10"/>
        <v>0</v>
      </c>
      <c r="H60" s="100">
        <f>SUM(COUNTIFS($X60:$EB60, {"#14","#15","#16"}))</f>
        <v>0</v>
      </c>
      <c r="J60" s="5">
        <f t="shared" si="3"/>
        <v>0</v>
      </c>
      <c r="L60" s="321" t="s">
        <v>747</v>
      </c>
      <c r="P60"/>
      <c r="S60"/>
      <c r="U60" s="88">
        <v>1.3194444444444443E-4</v>
      </c>
      <c r="V60"/>
      <c r="AC60" s="350">
        <f t="shared" si="11"/>
        <v>0</v>
      </c>
      <c r="AF60" s="350">
        <f>IF(AE60&lt;&gt;"",AF$56,0)</f>
        <v>0</v>
      </c>
      <c r="AH60" s="88">
        <v>9.9189814814814811E-5</v>
      </c>
      <c r="AI60" s="88">
        <v>8.8078703703703699E-5</v>
      </c>
      <c r="AJ60" s="88">
        <v>8.8078703703703699E-5</v>
      </c>
      <c r="AK60" s="350">
        <f>IF(AJ60&lt;&gt;"",AK$56,0)</f>
        <v>3</v>
      </c>
      <c r="AM60" s="88">
        <v>1.6898148148148146E-4</v>
      </c>
      <c r="AN60" s="350">
        <f>IF(AM60&lt;&gt;"",AN$56,0)</f>
        <v>8</v>
      </c>
      <c r="AU60" s="350">
        <f>IF(AT60&lt;&gt;"",AU$56,0)</f>
        <v>0</v>
      </c>
      <c r="AX60" s="88">
        <v>3.9074074074074076E-4</v>
      </c>
      <c r="AY60" s="88">
        <v>3.6678240740740741E-4</v>
      </c>
      <c r="BA60" s="88">
        <v>3.6678240740740741E-4</v>
      </c>
      <c r="BB60" s="350">
        <f>IF(BA60&lt;&gt;"",BB$56,0)</f>
        <v>9</v>
      </c>
      <c r="BC60" s="18" t="s">
        <v>101</v>
      </c>
      <c r="BD60" s="308">
        <v>5.1574074074074076E-4</v>
      </c>
      <c r="BE60" s="190">
        <v>14</v>
      </c>
      <c r="BF60" s="308">
        <v>6.3969907407407411E-4</v>
      </c>
      <c r="BG60" s="190">
        <v>8</v>
      </c>
      <c r="BH60" s="190">
        <f>BE60+BG60</f>
        <v>22</v>
      </c>
      <c r="BI60" s="350">
        <f>IF(BH60&lt;&gt;"",BI$56,0)</f>
        <v>11</v>
      </c>
      <c r="BN60" s="350">
        <f>IF(BM60&lt;&gt;"",BN$56,0)</f>
        <v>0</v>
      </c>
      <c r="BQ60" s="186" t="s">
        <v>746</v>
      </c>
      <c r="BR60" s="186" t="s">
        <v>748</v>
      </c>
      <c r="BS60" s="186" t="s">
        <v>746</v>
      </c>
      <c r="BT60" s="186" t="s">
        <v>746</v>
      </c>
      <c r="BU60" s="350">
        <f>IF(BT60&lt;&gt;"",BU$56,0)</f>
        <v>12</v>
      </c>
      <c r="BW60" s="88">
        <v>7.7777777777777782E-5</v>
      </c>
      <c r="BX60" s="56">
        <v>4</v>
      </c>
      <c r="BY60" s="88">
        <v>7.7777777777777782E-5</v>
      </c>
      <c r="BZ60" s="350">
        <f>IF(BY60&lt;&gt;"",BZ$56,0)</f>
        <v>20</v>
      </c>
      <c r="CA60" s="18" t="s">
        <v>386</v>
      </c>
      <c r="CC60" s="186" t="s">
        <v>235</v>
      </c>
      <c r="CD60" s="186" t="s">
        <v>296</v>
      </c>
      <c r="CE60" s="186" t="s">
        <v>236</v>
      </c>
      <c r="CF60" s="186" t="s">
        <v>311</v>
      </c>
      <c r="CG60" s="56">
        <v>6</v>
      </c>
      <c r="CH60" s="186" t="s">
        <v>298</v>
      </c>
      <c r="CI60" s="350">
        <f>IF(CH60&lt;&gt;"",CI$56,0)</f>
        <v>11</v>
      </c>
      <c r="CO60" s="350">
        <f t="shared" si="12"/>
        <v>0</v>
      </c>
    </row>
    <row r="61" spans="1:93">
      <c r="A61" s="27" t="s">
        <v>25</v>
      </c>
      <c r="B61" s="27"/>
      <c r="C61" s="19" t="s">
        <v>154</v>
      </c>
      <c r="D61" s="226">
        <f>SUM(AC61,AF61,AU61,BI61,BN61,CO61,AK61,AN61,BB61,BU61,BZ61,CI61)</f>
        <v>65</v>
      </c>
      <c r="E61" s="100">
        <f t="shared" si="8"/>
        <v>0</v>
      </c>
      <c r="F61" s="100">
        <f t="shared" si="9"/>
        <v>0</v>
      </c>
      <c r="G61" s="100">
        <f t="shared" si="10"/>
        <v>0</v>
      </c>
      <c r="H61" s="100">
        <f>SUM(COUNTIFS($X61:$EB61, {"#14","#15","#16"}))</f>
        <v>2</v>
      </c>
      <c r="J61" s="5">
        <f>M61+P61+S61+V61</f>
        <v>21</v>
      </c>
      <c r="K61" s="18" t="s">
        <v>696</v>
      </c>
      <c r="L61" s="321" t="s">
        <v>722</v>
      </c>
      <c r="M61">
        <f>INDEX(event_lookup!$F$2:$Y$9,MATCH(2018.1,event_lookup!$A$2:$A$9,0),MATCH(RIGHT(ML_2018!K61,2),event_lookup!$F$1:$Y$1,0))</f>
        <v>6</v>
      </c>
      <c r="N61" s="18" t="s">
        <v>693</v>
      </c>
      <c r="O61" s="88">
        <v>2.6145833333333332E-4</v>
      </c>
      <c r="P61">
        <f>INDEX(event_lookup!$F$2:$Y$9,MATCH(2018.1,event_lookup!$A$2:$A$9,0),MATCH(RIGHT(ML_2018!N61,2),event_lookup!$F$1:$Y$1,0))</f>
        <v>8</v>
      </c>
      <c r="Q61" s="18" t="s">
        <v>692</v>
      </c>
      <c r="R61" s="88">
        <v>5.914351851851852E-5</v>
      </c>
      <c r="S61">
        <f>INDEX(event_lookup!$F$2:$Y$9,MATCH(2018.1,event_lookup!$A$2:$A$9,0),MATCH(RIGHT(ML_2018!Q61,2),event_lookup!$F$1:$Y$1,0))</f>
        <v>1</v>
      </c>
      <c r="T61" s="18" t="s">
        <v>696</v>
      </c>
      <c r="U61" s="88">
        <v>4.3807870370370371E-4</v>
      </c>
      <c r="V61">
        <f>INDEX(event_lookup!$F$2:$Y$9,MATCH(2018.1,event_lookup!$A$2:$A$9,0),MATCH(RIGHT(ML_2018!T61,2),event_lookup!$F$1:$Y$1,0))</f>
        <v>6</v>
      </c>
      <c r="X61" s="18" t="s">
        <v>103</v>
      </c>
      <c r="Y61" s="56" t="s">
        <v>194</v>
      </c>
      <c r="Z61" s="88">
        <v>5.868055555555556E-5</v>
      </c>
      <c r="AA61" s="88">
        <v>6.0185185185185194E-5</v>
      </c>
      <c r="AB61" s="88">
        <v>6.0185185185185194E-5</v>
      </c>
      <c r="AC61" s="350">
        <f>INDEX(event_lookup!$F$2:$Y$9,MATCH(2018,event_lookup!$A$2:$A$9,0),MATCH(RIGHT(ML_2018!X61,3),event_lookup!$F$1:$Y$1,0))</f>
        <v>9</v>
      </c>
      <c r="AD61" s="18" t="s">
        <v>103</v>
      </c>
      <c r="AE61" s="59">
        <v>114.7</v>
      </c>
      <c r="AF61" s="350">
        <f>INDEX(event_lookup!$F$2:$Y$9,MATCH(2018,event_lookup!$A$2:$A$9,0),MATCH(RIGHT(ML_2018!AD61,3),event_lookup!$F$1:$Y$1,0))</f>
        <v>9</v>
      </c>
      <c r="AG61" s="18" t="s">
        <v>102</v>
      </c>
      <c r="AH61" s="88">
        <v>3.1134259259259261E-4</v>
      </c>
      <c r="AI61" s="88">
        <v>3.2488425925925925E-4</v>
      </c>
      <c r="AJ61" s="88">
        <v>3.2488425925925925E-4</v>
      </c>
      <c r="AK61" s="350">
        <f>INDEX(event_lookup!$F$2:$Y$9,MATCH(2018,event_lookup!$A$2:$A$9,0),MATCH(RIGHT(ML_2018!AG61,3),event_lookup!$F$1:$Y$1,0))</f>
        <v>10</v>
      </c>
      <c r="AL61" s="18" t="s">
        <v>105</v>
      </c>
      <c r="AM61" s="88" t="s">
        <v>646</v>
      </c>
      <c r="AN61" s="350">
        <f>INDEX(event_lookup!$F$2:$Y$9,MATCH(2018,event_lookup!$A$2:$A$9,0),MATCH(RIGHT(ML_2018!AL61,3),event_lookup!$F$1:$Y$1,0))</f>
        <v>7</v>
      </c>
      <c r="AO61" s="18" t="s">
        <v>120</v>
      </c>
      <c r="AP61" s="56" t="s">
        <v>301</v>
      </c>
      <c r="AQ61" s="88">
        <v>1.0162037037037035E-4</v>
      </c>
      <c r="AR61" s="88">
        <v>1.9004629629629631E-4</v>
      </c>
      <c r="AS61" s="88">
        <v>2.8229166666666669E-4</v>
      </c>
      <c r="AT61" s="88">
        <v>3.7488425925925927E-4</v>
      </c>
      <c r="AU61" s="350">
        <f>INDEX(event_lookup!$F$2:$Y$9,MATCH(2018,event_lookup!$A$2:$A$9,0),MATCH(RIGHT(ML_2018!AO61,3),event_lookup!$F$1:$Y$1,0))</f>
        <v>2</v>
      </c>
      <c r="AV61" s="18" t="s">
        <v>148</v>
      </c>
      <c r="AW61" s="62" t="s">
        <v>302</v>
      </c>
      <c r="AX61" s="88">
        <v>3.9016203703703701E-4</v>
      </c>
      <c r="BA61" s="88">
        <v>3.9016203703703701E-4</v>
      </c>
      <c r="BB61" s="350">
        <f>INDEX(event_lookup!$F$2:$Y$9,MATCH(2018,event_lookup!$A$2:$A$9,0),MATCH(RIGHT(ML_2018!AV61,3),event_lookup!$F$1:$Y$1,0))</f>
        <v>3</v>
      </c>
      <c r="BC61" s="18" t="s">
        <v>105</v>
      </c>
      <c r="BD61" s="308">
        <v>5.0648148148148145E-4</v>
      </c>
      <c r="BE61" s="190">
        <v>15</v>
      </c>
      <c r="BF61" s="308" t="s">
        <v>164</v>
      </c>
      <c r="BG61" s="190">
        <v>1</v>
      </c>
      <c r="BH61" s="190">
        <f>BE61+BG61</f>
        <v>16</v>
      </c>
      <c r="BI61" s="350">
        <f>INDEX(event_lookup!$F$2:$Y$9,MATCH(2018,event_lookup!$A$2:$A$9,0),MATCH(RIGHT(ML_2018!BC61,3),event_lookup!$F$1:$Y$1,0))</f>
        <v>7</v>
      </c>
      <c r="BJ61" s="18" t="s">
        <v>105</v>
      </c>
      <c r="BK61" s="56" t="s">
        <v>177</v>
      </c>
      <c r="BL61" s="88">
        <v>6.0532407407407399E-4</v>
      </c>
      <c r="BM61" s="88">
        <v>6.0532407407407399E-4</v>
      </c>
      <c r="BN61" s="350">
        <f>INDEX(event_lookup!$F$2:$Y$9,MATCH(2018,event_lookup!$A$2:$A$9,0),MATCH(RIGHT(ML_2018!BJ61,3),event_lookup!$F$1:$Y$1,0))</f>
        <v>7</v>
      </c>
      <c r="BO61" s="18" t="s">
        <v>148</v>
      </c>
      <c r="BP61" s="56" t="s">
        <v>511</v>
      </c>
      <c r="BQ61" s="186" t="s">
        <v>655</v>
      </c>
      <c r="BT61" s="186" t="s">
        <v>655</v>
      </c>
      <c r="BU61" s="350">
        <f>INDEX(event_lookup!$F$2:$Y$9,MATCH(2018,event_lookup!$A$2:$A$9,0),MATCH(RIGHT(ML_2018!BO61,3),event_lookup!$F$1:$Y$1,0))</f>
        <v>3</v>
      </c>
      <c r="BV61" s="18" t="s">
        <v>148</v>
      </c>
      <c r="BW61" s="88">
        <v>3.21875E-4</v>
      </c>
      <c r="BX61" s="56">
        <v>3</v>
      </c>
      <c r="BY61" s="88">
        <f>BW61-BX61/86400</f>
        <v>2.8715277777777778E-4</v>
      </c>
      <c r="BZ61" s="350">
        <f>INDEX(event_lookup!$F$2:$Y$9,MATCH(2018,event_lookup!$A$2:$A$9,0),MATCH(RIGHT(ML_2018!BV61,3),event_lookup!$F$1:$Y$1,0))</f>
        <v>3</v>
      </c>
      <c r="CA61" s="18" t="s">
        <v>120</v>
      </c>
      <c r="CB61" s="56" t="s">
        <v>177</v>
      </c>
      <c r="CC61" s="186" t="s">
        <v>238</v>
      </c>
      <c r="CD61" s="186" t="s">
        <v>294</v>
      </c>
      <c r="CE61" s="186" t="s">
        <v>471</v>
      </c>
      <c r="CF61" s="186" t="s">
        <v>235</v>
      </c>
      <c r="CG61" s="56">
        <v>3</v>
      </c>
      <c r="CH61" s="186" t="s">
        <v>528</v>
      </c>
      <c r="CI61" s="350">
        <f>INDEX(event_lookup!$F$2:$Y$9,MATCH(2018,event_lookup!$A$2:$A$9,0),MATCH(RIGHT(ML_2018!CA61,3),event_lookup!$F$1:$Y$1,0))</f>
        <v>2</v>
      </c>
      <c r="CJ61" s="18" t="s">
        <v>148</v>
      </c>
      <c r="CK61" s="56" t="s">
        <v>181</v>
      </c>
      <c r="CL61" s="88">
        <v>7.6157407407407407E-5</v>
      </c>
      <c r="CN61" s="88">
        <v>7.6157407407407407E-5</v>
      </c>
      <c r="CO61" s="350">
        <f>INDEX(event_lookup!$F$2:$Y$9,MATCH(2018,event_lookup!$A$2:$A$9,0),MATCH(RIGHT(ML_2018!CJ61,3),event_lookup!$F$1:$Y$1,0))</f>
        <v>3</v>
      </c>
    </row>
    <row r="62" spans="1:93">
      <c r="A62" s="15" t="s">
        <v>87</v>
      </c>
      <c r="B62" s="328">
        <v>1</v>
      </c>
      <c r="D62">
        <f>SUM(AC62,AF62,AU62,BI62,BN62,CO62)</f>
        <v>16</v>
      </c>
      <c r="E62" s="100">
        <f t="shared" si="8"/>
        <v>0</v>
      </c>
      <c r="F62" s="100">
        <f t="shared" si="9"/>
        <v>0</v>
      </c>
      <c r="G62" s="100">
        <f t="shared" si="10"/>
        <v>0</v>
      </c>
      <c r="H62" s="100">
        <f>SUM(COUNTIFS($X62:$EB62, {"#14","#15","#16"}))</f>
        <v>0</v>
      </c>
      <c r="J62" s="5">
        <f t="shared" si="3"/>
        <v>11</v>
      </c>
      <c r="L62" s="321" t="s">
        <v>803</v>
      </c>
      <c r="M62">
        <f>IF(L62&lt;&gt;"",M$61,0)</f>
        <v>6</v>
      </c>
      <c r="O62" s="88">
        <v>2.6145833333333332E-4</v>
      </c>
      <c r="P62">
        <f>IF(O62&lt;&gt;"",P$61,0)</f>
        <v>8</v>
      </c>
      <c r="S62">
        <f>IF(R62&lt;&gt;"",S$61,0)</f>
        <v>0</v>
      </c>
      <c r="U62" s="88">
        <v>1.4444444444444446E-4</v>
      </c>
      <c r="V62">
        <f>IF(U62&lt;&gt;"",V$61,0)</f>
        <v>6</v>
      </c>
      <c r="AC62" s="350">
        <f>IF(AB62&lt;&gt;"",AC$61,0)</f>
        <v>0</v>
      </c>
      <c r="AD62" s="18" t="s">
        <v>103</v>
      </c>
      <c r="AE62" s="59">
        <v>114.7</v>
      </c>
      <c r="AF62" s="350">
        <f>IF(AE62&lt;&gt;"",AF$61,0)</f>
        <v>9</v>
      </c>
      <c r="AH62" s="88">
        <v>1.1504629629629629E-4</v>
      </c>
      <c r="AI62" s="88">
        <v>1.1967592592592592E-4</v>
      </c>
      <c r="AJ62" s="88">
        <v>1.1967592592592592E-4</v>
      </c>
      <c r="AK62" s="350">
        <f>IF(AJ62&lt;&gt;"",AK$61,0)</f>
        <v>10</v>
      </c>
      <c r="AM62" s="88" t="s">
        <v>646</v>
      </c>
      <c r="AN62" s="350">
        <f>IF(AM62&lt;&gt;"",AN$61,0)</f>
        <v>7</v>
      </c>
      <c r="AU62" s="350">
        <f>IF(AT62&lt;&gt;"",AU$61,0)</f>
        <v>0</v>
      </c>
      <c r="AX62" s="88">
        <v>3.9016203703703701E-4</v>
      </c>
      <c r="BA62" s="88">
        <v>3.9016203703703701E-4</v>
      </c>
      <c r="BB62" s="350">
        <f>IF(BA62&lt;&gt;"",BB$61,0)</f>
        <v>3</v>
      </c>
      <c r="BI62" s="350">
        <f>IF(BH62&lt;&gt;"",BI$61,0)</f>
        <v>0</v>
      </c>
      <c r="BJ62" s="18" t="s">
        <v>105</v>
      </c>
      <c r="BK62" s="56" t="s">
        <v>177</v>
      </c>
      <c r="BL62" s="88">
        <v>6.0532407407407399E-4</v>
      </c>
      <c r="BM62" s="88">
        <v>6.0532407407407399E-4</v>
      </c>
      <c r="BN62" s="350">
        <f>IF(BM62&lt;&gt;"",BN$61,0)</f>
        <v>7</v>
      </c>
      <c r="BQ62" s="186" t="s">
        <v>746</v>
      </c>
      <c r="BT62" s="186" t="s">
        <v>746</v>
      </c>
      <c r="BU62" s="350">
        <f>IF(BT62&lt;&gt;"",BU$61,0)</f>
        <v>3</v>
      </c>
      <c r="BW62" s="88">
        <v>9.0509259259259254E-5</v>
      </c>
      <c r="BY62" s="88">
        <v>9.0509259259259254E-5</v>
      </c>
      <c r="BZ62" s="350">
        <f>IF(BY62&lt;&gt;"",BZ$61,0)</f>
        <v>3</v>
      </c>
      <c r="CA62" s="18" t="s">
        <v>386</v>
      </c>
      <c r="CC62" s="186" t="s">
        <v>238</v>
      </c>
      <c r="CD62" s="186" t="s">
        <v>294</v>
      </c>
      <c r="CE62" s="186" t="s">
        <v>471</v>
      </c>
      <c r="CF62" s="186" t="s">
        <v>235</v>
      </c>
      <c r="CG62" s="56">
        <v>3</v>
      </c>
      <c r="CH62" s="186" t="s">
        <v>528</v>
      </c>
      <c r="CI62" s="350">
        <f>IF(CH62&lt;&gt;"",CI$61,0)</f>
        <v>2</v>
      </c>
      <c r="CO62" s="350">
        <f>IF(CN62&lt;&gt;"",CO$61,0)</f>
        <v>0</v>
      </c>
    </row>
    <row r="63" spans="1:93">
      <c r="A63" s="15" t="s">
        <v>88</v>
      </c>
      <c r="B63" s="328">
        <v>2</v>
      </c>
      <c r="D63">
        <f>SUM(AC63,AF63,AU63,BI63,BN63,CO63)</f>
        <v>7</v>
      </c>
      <c r="E63" s="100">
        <f t="shared" si="8"/>
        <v>0</v>
      </c>
      <c r="F63" s="100">
        <f t="shared" si="9"/>
        <v>0</v>
      </c>
      <c r="G63" s="100">
        <f t="shared" si="10"/>
        <v>0</v>
      </c>
      <c r="H63" s="100">
        <f>SUM(COUNTIFS($X63:$EB63, {"#14","#15","#16"}))</f>
        <v>0</v>
      </c>
      <c r="J63" s="5">
        <f t="shared" si="3"/>
        <v>3</v>
      </c>
      <c r="L63" s="321" t="s">
        <v>809</v>
      </c>
      <c r="M63">
        <f>IF(L63&lt;&gt;"",M$61,0)</f>
        <v>6</v>
      </c>
      <c r="P63">
        <f>IF(O63&lt;&gt;"",P$61,0)</f>
        <v>0</v>
      </c>
      <c r="S63">
        <f>IF(R63&lt;&gt;"",S$61,0)</f>
        <v>0</v>
      </c>
      <c r="U63" s="88">
        <v>1.5474537037037038E-4</v>
      </c>
      <c r="V63">
        <f>IF(U63&lt;&gt;"",V$61,0)</f>
        <v>6</v>
      </c>
      <c r="AC63" s="350">
        <f>IF(AB63&lt;&gt;"",AC$61,0)</f>
        <v>0</v>
      </c>
      <c r="AF63" s="350">
        <f>IF(AE63&lt;&gt;"",AF$61,0)</f>
        <v>0</v>
      </c>
      <c r="AH63" s="88">
        <v>9.5833333333333309E-5</v>
      </c>
      <c r="AI63" s="88">
        <v>1.1921296296296299E-4</v>
      </c>
      <c r="AJ63" s="88">
        <v>1.1921296296296299E-4</v>
      </c>
      <c r="AK63" s="350">
        <f>IF(AJ63&lt;&gt;"",AK$61,0)</f>
        <v>10</v>
      </c>
      <c r="AM63" s="88" t="s">
        <v>646</v>
      </c>
      <c r="AN63" s="350">
        <f>IF(AM63&lt;&gt;"",AN$61,0)</f>
        <v>7</v>
      </c>
      <c r="AU63" s="350">
        <f>IF(AT63&lt;&gt;"",AU$61,0)</f>
        <v>0</v>
      </c>
      <c r="AX63" s="88">
        <v>3.9016203703703701E-4</v>
      </c>
      <c r="BA63" s="88">
        <v>3.9016203703703701E-4</v>
      </c>
      <c r="BB63" s="350">
        <f>IF(BA63&lt;&gt;"",BB$61,0)</f>
        <v>3</v>
      </c>
      <c r="BC63" s="18" t="s">
        <v>105</v>
      </c>
      <c r="BD63" s="308">
        <v>5.0648148148148145E-4</v>
      </c>
      <c r="BE63" s="190">
        <v>15</v>
      </c>
      <c r="BF63" s="308" t="s">
        <v>164</v>
      </c>
      <c r="BG63" s="190">
        <v>1</v>
      </c>
      <c r="BH63" s="190">
        <f>BE63+BG63</f>
        <v>16</v>
      </c>
      <c r="BI63" s="350">
        <f>IF(BH63&lt;&gt;"",BI$61,0)</f>
        <v>7</v>
      </c>
      <c r="BN63" s="350">
        <f>IF(BM63&lt;&gt;"",BN$61,0)</f>
        <v>0</v>
      </c>
      <c r="BQ63" s="186" t="s">
        <v>746</v>
      </c>
      <c r="BT63" s="186" t="s">
        <v>746</v>
      </c>
      <c r="BU63" s="350">
        <f>IF(BT63&lt;&gt;"",BU$61,0)</f>
        <v>3</v>
      </c>
      <c r="BW63" s="88">
        <v>6.5509259259259256E-5</v>
      </c>
      <c r="BY63" s="88">
        <v>6.5509259259259256E-5</v>
      </c>
      <c r="BZ63" s="350">
        <f>IF(BY63&lt;&gt;"",BZ$61,0)</f>
        <v>3</v>
      </c>
      <c r="CA63" s="18" t="s">
        <v>386</v>
      </c>
      <c r="CC63" s="186" t="s">
        <v>238</v>
      </c>
      <c r="CD63" s="186" t="s">
        <v>294</v>
      </c>
      <c r="CE63" s="186" t="s">
        <v>471</v>
      </c>
      <c r="CF63" s="186" t="s">
        <v>235</v>
      </c>
      <c r="CG63" s="56">
        <v>3</v>
      </c>
      <c r="CH63" s="186" t="s">
        <v>528</v>
      </c>
      <c r="CI63" s="350">
        <f>IF(CH63&lt;&gt;"",CI$61,0)</f>
        <v>2</v>
      </c>
      <c r="CO63" s="350">
        <f>IF(CN63&lt;&gt;"",CO$61,0)</f>
        <v>0</v>
      </c>
    </row>
    <row r="64" spans="1:93">
      <c r="A64" s="15" t="s">
        <v>86</v>
      </c>
      <c r="B64" s="328">
        <v>3</v>
      </c>
      <c r="D64">
        <f>SUM(AC64,AF64,AU64,BI64,BN64,CO64)</f>
        <v>9</v>
      </c>
      <c r="E64" s="100">
        <f t="shared" si="8"/>
        <v>0</v>
      </c>
      <c r="F64" s="100">
        <f t="shared" si="9"/>
        <v>0</v>
      </c>
      <c r="G64" s="100">
        <f t="shared" si="10"/>
        <v>0</v>
      </c>
      <c r="H64" s="100">
        <f>SUM(COUNTIFS($X64:$EB64, {"#14","#15","#16"}))</f>
        <v>0</v>
      </c>
      <c r="J64" s="5">
        <f t="shared" si="3"/>
        <v>4</v>
      </c>
      <c r="L64" s="321" t="s">
        <v>797</v>
      </c>
      <c r="M64">
        <f>IF(L64&lt;&gt;"",M$61,0)</f>
        <v>6</v>
      </c>
      <c r="P64">
        <f>IF(O64&lt;&gt;"",P$61,0)</f>
        <v>0</v>
      </c>
      <c r="R64" s="88">
        <v>5.914351851851852E-5</v>
      </c>
      <c r="S64">
        <f>IF(R64&lt;&gt;"",S$61,0)</f>
        <v>1</v>
      </c>
      <c r="U64" s="88">
        <v>1.3888888888888889E-4</v>
      </c>
      <c r="V64">
        <f>IF(U64&lt;&gt;"",V$61,0)</f>
        <v>6</v>
      </c>
      <c r="X64" s="18" t="s">
        <v>103</v>
      </c>
      <c r="Y64" s="56" t="s">
        <v>194</v>
      </c>
      <c r="Z64" s="88">
        <v>5.868055555555556E-5</v>
      </c>
      <c r="AA64" s="88">
        <v>6.0185185185185194E-5</v>
      </c>
      <c r="AB64" s="88">
        <v>6.0185185185185194E-5</v>
      </c>
      <c r="AC64" s="350">
        <f>IF(AB64&lt;&gt;"",AC$61,0)</f>
        <v>9</v>
      </c>
      <c r="AF64" s="350">
        <f>IF(AE64&lt;&gt;"",AF$61,0)</f>
        <v>0</v>
      </c>
      <c r="AH64" s="88">
        <v>1.0046296296296296E-4</v>
      </c>
      <c r="AI64" s="88">
        <v>8.5995370370370351E-5</v>
      </c>
      <c r="AJ64" s="88">
        <v>8.5995370370370351E-5</v>
      </c>
      <c r="AK64" s="350">
        <f>IF(AJ64&lt;&gt;"",AK$61,0)</f>
        <v>10</v>
      </c>
      <c r="AM64" s="88" t="s">
        <v>646</v>
      </c>
      <c r="AN64" s="350">
        <f>IF(AM64&lt;&gt;"",AN$61,0)</f>
        <v>7</v>
      </c>
      <c r="AU64" s="350">
        <f>IF(AT64&lt;&gt;"",AU$61,0)</f>
        <v>0</v>
      </c>
      <c r="AX64" s="88">
        <v>3.9016203703703701E-4</v>
      </c>
      <c r="BA64" s="88">
        <v>3.9016203703703701E-4</v>
      </c>
      <c r="BB64" s="350">
        <f>IF(BA64&lt;&gt;"",BB$61,0)</f>
        <v>3</v>
      </c>
      <c r="BI64" s="350">
        <f>IF(BH64&lt;&gt;"",BI$61,0)</f>
        <v>0</v>
      </c>
      <c r="BN64" s="350">
        <f>IF(BM64&lt;&gt;"",BN$61,0)</f>
        <v>0</v>
      </c>
      <c r="BQ64" s="186" t="s">
        <v>746</v>
      </c>
      <c r="BT64" s="186" t="s">
        <v>746</v>
      </c>
      <c r="BU64" s="350">
        <f>IF(BT64&lt;&gt;"",BU$61,0)</f>
        <v>3</v>
      </c>
      <c r="BW64" s="88">
        <v>8.2638888888888877E-5</v>
      </c>
      <c r="BY64" s="88">
        <v>8.2638888888888877E-5</v>
      </c>
      <c r="BZ64" s="350">
        <f>IF(BY64&lt;&gt;"",BZ$61,0)</f>
        <v>3</v>
      </c>
      <c r="CA64" s="18" t="s">
        <v>386</v>
      </c>
      <c r="CC64" s="186" t="s">
        <v>238</v>
      </c>
      <c r="CD64" s="186" t="s">
        <v>294</v>
      </c>
      <c r="CE64" s="186" t="s">
        <v>471</v>
      </c>
      <c r="CF64" s="186" t="s">
        <v>235</v>
      </c>
      <c r="CG64" s="56">
        <v>3</v>
      </c>
      <c r="CH64" s="186" t="s">
        <v>528</v>
      </c>
      <c r="CI64" s="350">
        <f>IF(CH64&lt;&gt;"",CI$61,0)</f>
        <v>2</v>
      </c>
      <c r="CO64" s="350">
        <f>IF(CN64&lt;&gt;"",CO$61,0)</f>
        <v>0</v>
      </c>
    </row>
    <row r="65" spans="1:93">
      <c r="A65" s="15" t="s">
        <v>89</v>
      </c>
      <c r="B65" s="328">
        <v>4</v>
      </c>
      <c r="D65">
        <f>SUM(AC65,AF65,AU65,BI65,BN65,CO65)</f>
        <v>5</v>
      </c>
      <c r="E65" s="100">
        <f t="shared" si="8"/>
        <v>0</v>
      </c>
      <c r="F65" s="100">
        <f t="shared" si="9"/>
        <v>0</v>
      </c>
      <c r="G65" s="100">
        <f t="shared" si="10"/>
        <v>0</v>
      </c>
      <c r="H65" s="100">
        <f>SUM(COUNTIFS($X65:$EB65, {"#14","#15","#16"}))</f>
        <v>1</v>
      </c>
      <c r="J65" s="5">
        <f t="shared" si="3"/>
        <v>3</v>
      </c>
      <c r="L65" s="321" t="s">
        <v>810</v>
      </c>
      <c r="M65">
        <f>IF(L65&lt;&gt;"",M$61,0)</f>
        <v>6</v>
      </c>
      <c r="P65">
        <f>IF(O65&lt;&gt;"",P$61,0)</f>
        <v>0</v>
      </c>
      <c r="S65">
        <f>IF(R65&lt;&gt;"",S$61,0)</f>
        <v>0</v>
      </c>
      <c r="U65" s="88">
        <v>1.3553240740740743E-4</v>
      </c>
      <c r="V65">
        <f>IF(U65&lt;&gt;"",V$61,0)</f>
        <v>6</v>
      </c>
      <c r="AC65" s="350">
        <f>IF(AB65&lt;&gt;"",AC$61,0)</f>
        <v>0</v>
      </c>
      <c r="AF65" s="350">
        <f>IF(AE65&lt;&gt;"",AF$61,0)</f>
        <v>0</v>
      </c>
      <c r="AH65" s="88">
        <v>9.0162037037037034E-5</v>
      </c>
      <c r="AI65" s="88">
        <v>8.4259259259259251E-5</v>
      </c>
      <c r="AJ65" s="88">
        <v>8.4259259259259251E-5</v>
      </c>
      <c r="AK65" s="350">
        <f>IF(AJ65&lt;&gt;"",AK$61,0)</f>
        <v>10</v>
      </c>
      <c r="AM65" s="88" t="s">
        <v>646</v>
      </c>
      <c r="AN65" s="350">
        <f>IF(AM65&lt;&gt;"",AN$61,0)</f>
        <v>7</v>
      </c>
      <c r="AO65" s="18" t="s">
        <v>120</v>
      </c>
      <c r="AP65" s="56" t="s">
        <v>301</v>
      </c>
      <c r="AQ65" s="88">
        <v>1.0162037037037035E-4</v>
      </c>
      <c r="AR65" s="88">
        <v>1.9004629629629631E-4</v>
      </c>
      <c r="AS65" s="88">
        <v>2.8229166666666669E-4</v>
      </c>
      <c r="AT65" s="88">
        <v>3.7488425925925927E-4</v>
      </c>
      <c r="AU65" s="350">
        <f>IF(AT65&lt;&gt;"",AU$61,0)</f>
        <v>2</v>
      </c>
      <c r="AX65" s="88">
        <v>3.9016203703703701E-4</v>
      </c>
      <c r="BA65" s="88">
        <v>3.9016203703703701E-4</v>
      </c>
      <c r="BB65" s="350">
        <f>IF(BA65&lt;&gt;"",BB$61,0)</f>
        <v>3</v>
      </c>
      <c r="BI65" s="350">
        <f>IF(BH65&lt;&gt;"",BI$61,0)</f>
        <v>0</v>
      </c>
      <c r="BN65" s="350">
        <f>IF(BM65&lt;&gt;"",BN$61,0)</f>
        <v>0</v>
      </c>
      <c r="BQ65" s="186" t="s">
        <v>749</v>
      </c>
      <c r="BT65" s="186" t="s">
        <v>749</v>
      </c>
      <c r="BU65" s="350">
        <f>IF(BT65&lt;&gt;"",BU$61,0)</f>
        <v>3</v>
      </c>
      <c r="BW65" s="88">
        <v>8.3217592592592591E-5</v>
      </c>
      <c r="BX65" s="56">
        <v>3</v>
      </c>
      <c r="BY65" s="88">
        <v>8.3217592592592591E-5</v>
      </c>
      <c r="BZ65" s="350">
        <f>IF(BY65&lt;&gt;"",BZ$61,0)</f>
        <v>3</v>
      </c>
      <c r="CA65" s="18" t="s">
        <v>386</v>
      </c>
      <c r="CC65" s="186" t="s">
        <v>238</v>
      </c>
      <c r="CD65" s="186" t="s">
        <v>294</v>
      </c>
      <c r="CE65" s="186" t="s">
        <v>471</v>
      </c>
      <c r="CF65" s="186" t="s">
        <v>235</v>
      </c>
      <c r="CG65" s="56">
        <v>3</v>
      </c>
      <c r="CH65" s="186" t="s">
        <v>528</v>
      </c>
      <c r="CI65" s="350">
        <f>IF(CH65&lt;&gt;"",CI$61,0)</f>
        <v>2</v>
      </c>
      <c r="CJ65" s="18" t="s">
        <v>148</v>
      </c>
      <c r="CK65" s="56" t="s">
        <v>181</v>
      </c>
      <c r="CL65" s="88">
        <v>7.6157407407407407E-5</v>
      </c>
      <c r="CN65" s="88">
        <v>7.6157407407407407E-5</v>
      </c>
      <c r="CO65" s="350">
        <f>IF(CN65&lt;&gt;"",CO$61,0)</f>
        <v>3</v>
      </c>
    </row>
    <row r="66" spans="1:93">
      <c r="A66" s="28" t="s">
        <v>23</v>
      </c>
      <c r="B66" s="28"/>
      <c r="C66" s="19" t="s">
        <v>135</v>
      </c>
      <c r="D66" s="226">
        <f>SUM(AC66,AF66,AU66,BI66,BN66,CO66,AK66,AN66,BB66,BU66,BZ66,CI66)</f>
        <v>110</v>
      </c>
      <c r="E66" s="100">
        <f t="shared" si="8"/>
        <v>0</v>
      </c>
      <c r="F66" s="100">
        <f t="shared" si="9"/>
        <v>1</v>
      </c>
      <c r="G66" s="100">
        <f t="shared" si="10"/>
        <v>1</v>
      </c>
      <c r="H66" s="100">
        <f>SUM(COUNTIFS($X66:$EB66, {"#14","#15","#16"}))</f>
        <v>3</v>
      </c>
      <c r="J66" s="5">
        <f>M66+P66+S66+V66</f>
        <v>22</v>
      </c>
      <c r="K66" s="18" t="s">
        <v>705</v>
      </c>
      <c r="L66" s="321" t="s">
        <v>655</v>
      </c>
      <c r="M66">
        <f>INDEX(event_lookup!$F$2:$Y$9,MATCH(2018.1,event_lookup!$A$2:$A$9,0),MATCH(RIGHT(ML_2018!K66,2),event_lookup!$F$1:$Y$1,0))</f>
        <v>3</v>
      </c>
      <c r="N66" s="18" t="s">
        <v>700</v>
      </c>
      <c r="O66" s="56" t="s">
        <v>164</v>
      </c>
      <c r="P66">
        <f>INDEX(event_lookup!$F$2:$Y$9,MATCH(2018.1,event_lookup!$A$2:$A$9,0),MATCH(RIGHT(ML_2018!N66,2),event_lookup!$F$1:$Y$1,0))</f>
        <v>5</v>
      </c>
      <c r="Q66" s="18" t="s">
        <v>703</v>
      </c>
      <c r="R66" s="88">
        <v>5.6365740740740745E-5</v>
      </c>
      <c r="S66">
        <f>INDEX(event_lookup!$F$2:$Y$9,MATCH(2018.1,event_lookup!$A$2:$A$9,0),MATCH(RIGHT(ML_2018!Q66,2),event_lookup!$F$1:$Y$1,0))</f>
        <v>8</v>
      </c>
      <c r="T66" s="18" t="s">
        <v>701</v>
      </c>
      <c r="U66" s="88">
        <v>4.4675925925925921E-4</v>
      </c>
      <c r="V66">
        <f>INDEX(event_lookup!$F$2:$Y$9,MATCH(2018.1,event_lookup!$A$2:$A$9,0),MATCH(RIGHT(ML_2018!T66,2),event_lookup!$F$1:$Y$1,0))</f>
        <v>6</v>
      </c>
      <c r="X66" s="18" t="s">
        <v>120</v>
      </c>
      <c r="Y66" s="56" t="s">
        <v>182</v>
      </c>
      <c r="Z66" s="88">
        <v>5.9722222222222234E-5</v>
      </c>
      <c r="AB66" s="88">
        <v>5.9722222222222234E-5</v>
      </c>
      <c r="AC66" s="350">
        <f>INDEX(event_lookup!$F$2:$Y$9,MATCH(2018,event_lookup!$A$2:$A$9,0),MATCH(RIGHT(ML_2018!X66,3),event_lookup!$F$1:$Y$1,0))</f>
        <v>2</v>
      </c>
      <c r="AD66" s="18" t="s">
        <v>107</v>
      </c>
      <c r="AE66" s="59">
        <v>113.9</v>
      </c>
      <c r="AF66" s="350">
        <f>INDEX(event_lookup!$F$2:$Y$9,MATCH(2018,event_lookup!$A$2:$A$9,0),MATCH(RIGHT(ML_2018!AD66,3),event_lookup!$F$1:$Y$1,0))</f>
        <v>6</v>
      </c>
      <c r="AG66" s="18" t="s">
        <v>101</v>
      </c>
      <c r="AH66" s="88">
        <v>3.2523148148148152E-4</v>
      </c>
      <c r="AI66" s="88">
        <v>3.0243055555555557E-4</v>
      </c>
      <c r="AJ66" s="88">
        <v>3.2523148148148152E-4</v>
      </c>
      <c r="AK66" s="350">
        <f>INDEX(event_lookup!$F$2:$Y$9,MATCH(2018,event_lookup!$A$2:$A$9,0),MATCH(RIGHT(ML_2018!AG66,3),event_lookup!$F$1:$Y$1,0))</f>
        <v>11</v>
      </c>
      <c r="AL66" s="18" t="s">
        <v>37</v>
      </c>
      <c r="AM66" s="88">
        <v>1.5810185185185184E-4</v>
      </c>
      <c r="AN66" s="350">
        <f>INDEX(event_lookup!$F$2:$Y$9,MATCH(2018,event_lookup!$A$2:$A$9,0),MATCH(RIGHT(ML_2018!AL66,3),event_lookup!$F$1:$Y$1,0))</f>
        <v>12</v>
      </c>
      <c r="AO66" s="18" t="s">
        <v>37</v>
      </c>
      <c r="AP66" s="56" t="s">
        <v>302</v>
      </c>
      <c r="AQ66" s="88">
        <v>9.6412037037037036E-5</v>
      </c>
      <c r="AR66" s="88">
        <v>1.8333333333333334E-4</v>
      </c>
      <c r="AS66" s="88">
        <v>2.7013888888888888E-4</v>
      </c>
      <c r="AT66" s="88">
        <v>3.5729166666666673E-4</v>
      </c>
      <c r="AU66" s="350">
        <f>INDEX(event_lookup!$F$2:$Y$9,MATCH(2018,event_lookup!$A$2:$A$9,0),MATCH(RIGHT(ML_2018!AO66,3),event_lookup!$F$1:$Y$1,0))</f>
        <v>12</v>
      </c>
      <c r="AV66" s="18" t="s">
        <v>33</v>
      </c>
      <c r="AW66" s="62" t="s">
        <v>501</v>
      </c>
      <c r="AX66" s="88">
        <v>3.8171296296296298E-4</v>
      </c>
      <c r="AY66" s="88">
        <v>3.6412037037037034E-4</v>
      </c>
      <c r="AZ66" s="88">
        <v>3.6736111111111111E-4</v>
      </c>
      <c r="BA66" s="88">
        <v>3.5844907407407402E-4</v>
      </c>
      <c r="BB66" s="350">
        <f>INDEX(event_lookup!$F$2:$Y$9,MATCH(2018,event_lookup!$A$2:$A$9,0),MATCH(RIGHT(ML_2018!AV66,3),event_lookup!$F$1:$Y$1,0))</f>
        <v>20</v>
      </c>
      <c r="BC66" s="18" t="s">
        <v>149</v>
      </c>
      <c r="BD66" s="308">
        <v>5.6111111111111108E-4</v>
      </c>
      <c r="BE66" s="190">
        <v>4</v>
      </c>
      <c r="BF66" s="308">
        <v>6.462962962962964E-4</v>
      </c>
      <c r="BG66" s="190">
        <v>6</v>
      </c>
      <c r="BH66" s="190">
        <f>BE66+BG66</f>
        <v>10</v>
      </c>
      <c r="BI66" s="350">
        <f>INDEX(event_lookup!$F$2:$Y$9,MATCH(2018,event_lookup!$A$2:$A$9,0),MATCH(RIGHT(ML_2018!BC66,3),event_lookup!$F$1:$Y$1,0))</f>
        <v>1</v>
      </c>
      <c r="BJ66" s="18" t="s">
        <v>103</v>
      </c>
      <c r="BK66" s="56" t="s">
        <v>188</v>
      </c>
      <c r="BL66" s="88">
        <v>5.7384259259259259E-4</v>
      </c>
      <c r="BM66" s="88">
        <v>6.6840277777777775E-4</v>
      </c>
      <c r="BN66" s="350">
        <f>INDEX(event_lookup!$F$2:$Y$9,MATCH(2018,event_lookup!$A$2:$A$9,0),MATCH(RIGHT(ML_2018!BJ66,3),event_lookup!$F$1:$Y$1,0))</f>
        <v>9</v>
      </c>
      <c r="BO66" s="18" t="s">
        <v>34</v>
      </c>
      <c r="BP66" s="56" t="s">
        <v>484</v>
      </c>
      <c r="BQ66" s="186" t="s">
        <v>658</v>
      </c>
      <c r="BR66" s="186" t="s">
        <v>311</v>
      </c>
      <c r="BS66" s="186" t="s">
        <v>298</v>
      </c>
      <c r="BT66" s="186" t="s">
        <v>236</v>
      </c>
      <c r="BU66" s="350">
        <f>INDEX(event_lookup!$F$2:$Y$9,MATCH(2018,event_lookup!$A$2:$A$9,0),MATCH(RIGHT(ML_2018!BO66,3),event_lookup!$F$1:$Y$1,0))</f>
        <v>15</v>
      </c>
      <c r="BV66" s="18" t="s">
        <v>102</v>
      </c>
      <c r="BW66" s="88">
        <v>2.9479166666666667E-4</v>
      </c>
      <c r="BX66" s="56">
        <v>2</v>
      </c>
      <c r="BY66" s="88">
        <f>BW66-BX66/86400</f>
        <v>2.716435185185185E-4</v>
      </c>
      <c r="BZ66" s="350">
        <f>INDEX(event_lookup!$F$2:$Y$9,MATCH(2018,event_lookup!$A$2:$A$9,0),MATCH(RIGHT(ML_2018!BV66,3),event_lookup!$F$1:$Y$1,0))</f>
        <v>10</v>
      </c>
      <c r="CA66" s="18" t="s">
        <v>149</v>
      </c>
      <c r="CB66" s="56" t="s">
        <v>178</v>
      </c>
      <c r="CC66" s="186" t="s">
        <v>237</v>
      </c>
      <c r="CD66" s="186" t="s">
        <v>310</v>
      </c>
      <c r="CE66" s="186" t="s">
        <v>238</v>
      </c>
      <c r="CF66" s="186" t="s">
        <v>235</v>
      </c>
      <c r="CG66" s="56">
        <v>2</v>
      </c>
      <c r="CH66" s="186" t="s">
        <v>530</v>
      </c>
      <c r="CI66" s="350">
        <f>INDEX(event_lookup!$F$2:$Y$9,MATCH(2018,event_lookup!$A$2:$A$9,0),MATCH(RIGHT(ML_2018!CA66,3),event_lookup!$F$1:$Y$1,0))</f>
        <v>1</v>
      </c>
      <c r="CJ66" s="18" t="s">
        <v>101</v>
      </c>
      <c r="CK66" s="56" t="s">
        <v>193</v>
      </c>
      <c r="CL66" s="88">
        <v>7.2800925925925933E-5</v>
      </c>
      <c r="CM66" s="88">
        <v>7.2337962962962959E-5</v>
      </c>
      <c r="CN66" s="88">
        <v>7.2337962962962959E-5</v>
      </c>
      <c r="CO66" s="350">
        <f>INDEX(event_lookup!$F$2:$Y$9,MATCH(2018,event_lookup!$A$2:$A$9,0),MATCH(RIGHT(ML_2018!CJ66,3),event_lookup!$F$1:$Y$1,0))</f>
        <v>11</v>
      </c>
    </row>
    <row r="67" spans="1:93">
      <c r="A67" s="15" t="s">
        <v>90</v>
      </c>
      <c r="B67" s="328">
        <v>1</v>
      </c>
      <c r="D67">
        <f>SUM(AC67,AF67,AU67,BI67,BN67,CO67)</f>
        <v>2</v>
      </c>
      <c r="E67" s="100">
        <f t="shared" si="8"/>
        <v>0</v>
      </c>
      <c r="F67" s="100">
        <f t="shared" si="9"/>
        <v>0</v>
      </c>
      <c r="G67" s="100">
        <f t="shared" si="10"/>
        <v>0</v>
      </c>
      <c r="H67" s="100">
        <f>SUM(COUNTIFS($X67:$EB67, {"#14","#15","#16"}))</f>
        <v>1</v>
      </c>
      <c r="J67" s="5">
        <f t="shared" si="3"/>
        <v>10.25</v>
      </c>
      <c r="L67" s="321" t="s">
        <v>746</v>
      </c>
      <c r="M67">
        <f>IF(L67&lt;&gt;"",M$66,0)</f>
        <v>3</v>
      </c>
      <c r="P67">
        <f>IF(O67&lt;&gt;"",P$66,0)</f>
        <v>0</v>
      </c>
      <c r="R67" s="88">
        <v>5.6365740740740745E-5</v>
      </c>
      <c r="S67">
        <f>IF(R67&lt;&gt;"",S$66,0)</f>
        <v>8</v>
      </c>
      <c r="U67" s="88">
        <v>1.4502314814814814E-4</v>
      </c>
      <c r="V67">
        <f>IF(U67&lt;&gt;"",V$66,0)</f>
        <v>6</v>
      </c>
      <c r="X67" s="18" t="s">
        <v>120</v>
      </c>
      <c r="Y67" s="56" t="s">
        <v>182</v>
      </c>
      <c r="Z67" s="88">
        <v>5.9722222222222234E-5</v>
      </c>
      <c r="AB67" s="88">
        <v>5.9722222222222234E-5</v>
      </c>
      <c r="AC67" s="350">
        <f>IF(AB67&lt;&gt;"",AC$66,0)</f>
        <v>2</v>
      </c>
      <c r="AF67" s="350">
        <f>IF(AE67&lt;&gt;"",AF$66,0)</f>
        <v>0</v>
      </c>
      <c r="AH67" s="88">
        <v>1.1562500000000001E-4</v>
      </c>
      <c r="AI67" s="88">
        <v>1.0844907407407407E-4</v>
      </c>
      <c r="AJ67" s="88">
        <v>1.1562500000000001E-4</v>
      </c>
      <c r="AK67" s="350">
        <f>IF(AJ67&lt;&gt;"",AK$66,0)</f>
        <v>11</v>
      </c>
      <c r="AM67" s="88">
        <v>1.5810185185185184E-4</v>
      </c>
      <c r="AN67" s="350">
        <f>IF(AM67&lt;&gt;"",AN$66,0)</f>
        <v>12</v>
      </c>
      <c r="AU67" s="350">
        <f>IF(AT67&lt;&gt;"",AU$66,0)</f>
        <v>0</v>
      </c>
      <c r="AX67" s="88">
        <v>3.8171296296296298E-4</v>
      </c>
      <c r="AY67" s="88">
        <v>3.6412037037037034E-4</v>
      </c>
      <c r="AZ67" s="88">
        <v>3.6736111111111111E-4</v>
      </c>
      <c r="BA67" s="88">
        <v>3.5844907407407402E-4</v>
      </c>
      <c r="BB67" s="350">
        <f>IF(BA67&lt;&gt;"",BB$66,0)</f>
        <v>20</v>
      </c>
      <c r="BI67" s="350">
        <f>IF(BH67&lt;&gt;"",BI$66,0)</f>
        <v>0</v>
      </c>
      <c r="BN67" s="350">
        <f>IF(BM67&lt;&gt;"",BN$66,0)</f>
        <v>0</v>
      </c>
      <c r="BQ67" s="186" t="s">
        <v>748</v>
      </c>
      <c r="BR67" s="186" t="s">
        <v>748</v>
      </c>
      <c r="BS67" s="186" t="s">
        <v>746</v>
      </c>
      <c r="BT67" s="186" t="s">
        <v>746</v>
      </c>
      <c r="BU67" s="350">
        <f>IF(BT67&lt;&gt;"",BU$66,0)</f>
        <v>15</v>
      </c>
      <c r="BW67" s="88">
        <v>8.5185185185185198E-5</v>
      </c>
      <c r="BY67" s="88">
        <v>8.5185185185185198E-5</v>
      </c>
      <c r="BZ67" s="350">
        <f>IF(BY67&lt;&gt;"",BZ$66,0)</f>
        <v>10</v>
      </c>
      <c r="CA67" s="18" t="s">
        <v>386</v>
      </c>
      <c r="CC67" s="186" t="s">
        <v>237</v>
      </c>
      <c r="CD67" s="186" t="s">
        <v>310</v>
      </c>
      <c r="CE67" s="186" t="s">
        <v>238</v>
      </c>
      <c r="CF67" s="186" t="s">
        <v>235</v>
      </c>
      <c r="CG67" s="56">
        <v>2</v>
      </c>
      <c r="CH67" s="186" t="s">
        <v>530</v>
      </c>
      <c r="CI67" s="350">
        <f>IF(CH67&lt;&gt;"",CI$66,0)</f>
        <v>1</v>
      </c>
      <c r="CO67" s="350">
        <f>IF(CN67&lt;&gt;"",CO$66,0)</f>
        <v>0</v>
      </c>
    </row>
    <row r="68" spans="1:93">
      <c r="A68" s="15" t="s">
        <v>109</v>
      </c>
      <c r="B68" s="328">
        <v>2</v>
      </c>
      <c r="D68">
        <f>SUM(AC68,AF68,AU68,BI68,BN68,CO68)</f>
        <v>0</v>
      </c>
      <c r="E68" s="100">
        <f t="shared" si="8"/>
        <v>0</v>
      </c>
      <c r="F68" s="100">
        <f t="shared" si="9"/>
        <v>0</v>
      </c>
      <c r="G68" s="100">
        <f t="shared" si="10"/>
        <v>0</v>
      </c>
      <c r="H68" s="100">
        <f>SUM(COUNTIFS($X68:$EB68, {"#14","#15","#16"}))</f>
        <v>0</v>
      </c>
      <c r="J68" s="5">
        <f t="shared" si="3"/>
        <v>2.25</v>
      </c>
      <c r="L68" s="321" t="s">
        <v>748</v>
      </c>
      <c r="M68">
        <f>IF(L68&lt;&gt;"",M$66,0)</f>
        <v>3</v>
      </c>
      <c r="P68">
        <f>IF(O68&lt;&gt;"",P$66,0)</f>
        <v>0</v>
      </c>
      <c r="S68">
        <f>IF(R68&lt;&gt;"",S$66,0)</f>
        <v>0</v>
      </c>
      <c r="U68" s="88">
        <v>1.4942129629629629E-4</v>
      </c>
      <c r="V68">
        <f>IF(U68&lt;&gt;"",V$66,0)</f>
        <v>6</v>
      </c>
      <c r="AC68" s="350">
        <f>IF(AB68&lt;&gt;"",AC$66,0)</f>
        <v>0</v>
      </c>
      <c r="AF68" s="350">
        <f>IF(AE68&lt;&gt;"",AF$66,0)</f>
        <v>0</v>
      </c>
      <c r="AH68" s="88">
        <v>1.1527777777777778E-4</v>
      </c>
      <c r="AI68" s="88">
        <v>1.0358796296296295E-4</v>
      </c>
      <c r="AJ68" s="88">
        <v>1.1527777777777778E-4</v>
      </c>
      <c r="AK68" s="350">
        <f>IF(AJ68&lt;&gt;"",AK$66,0)</f>
        <v>11</v>
      </c>
      <c r="AM68" s="88">
        <v>1.5810185185185184E-4</v>
      </c>
      <c r="AN68" s="350">
        <f>IF(AM68&lt;&gt;"",AN$66,0)</f>
        <v>12</v>
      </c>
      <c r="AU68" s="350">
        <f>IF(AT68&lt;&gt;"",AU$66,0)</f>
        <v>0</v>
      </c>
      <c r="AX68" s="88">
        <v>3.8171296296296298E-4</v>
      </c>
      <c r="AY68" s="88">
        <v>3.6412037037037034E-4</v>
      </c>
      <c r="AZ68" s="88">
        <v>3.6736111111111111E-4</v>
      </c>
      <c r="BA68" s="88">
        <v>3.5844907407407402E-4</v>
      </c>
      <c r="BB68" s="350">
        <f>IF(BA68&lt;&gt;"",BB$66,0)</f>
        <v>20</v>
      </c>
      <c r="BI68" s="350">
        <f>IF(BH68&lt;&gt;"",BI$66,0)</f>
        <v>0</v>
      </c>
      <c r="BN68" s="350">
        <f>IF(BM68&lt;&gt;"",BN$66,0)</f>
        <v>0</v>
      </c>
      <c r="BQ68" s="186" t="s">
        <v>747</v>
      </c>
      <c r="BR68" s="186" t="s">
        <v>748</v>
      </c>
      <c r="BS68" s="186" t="s">
        <v>746</v>
      </c>
      <c r="BT68" s="186" t="s">
        <v>746</v>
      </c>
      <c r="BU68" s="350">
        <f>IF(BT68&lt;&gt;"",BU$66,0)</f>
        <v>15</v>
      </c>
      <c r="BW68" s="88">
        <v>6.2268518518518508E-5</v>
      </c>
      <c r="BY68" s="88">
        <v>6.2268518518518508E-5</v>
      </c>
      <c r="BZ68" s="350">
        <f>IF(BY68&lt;&gt;"",BZ$66,0)</f>
        <v>10</v>
      </c>
      <c r="CA68" s="18" t="s">
        <v>386</v>
      </c>
      <c r="CC68" s="186" t="s">
        <v>237</v>
      </c>
      <c r="CD68" s="186" t="s">
        <v>310</v>
      </c>
      <c r="CE68" s="186" t="s">
        <v>238</v>
      </c>
      <c r="CF68" s="186" t="s">
        <v>235</v>
      </c>
      <c r="CG68" s="56">
        <v>2</v>
      </c>
      <c r="CH68" s="186" t="s">
        <v>530</v>
      </c>
      <c r="CI68" s="350">
        <f>IF(CH68&lt;&gt;"",CI$66,0)</f>
        <v>1</v>
      </c>
      <c r="CO68" s="350">
        <f>IF(CN68&lt;&gt;"",CO$66,0)</f>
        <v>0</v>
      </c>
    </row>
    <row r="69" spans="1:93">
      <c r="A69" s="15" t="s">
        <v>91</v>
      </c>
      <c r="B69" s="328">
        <v>3</v>
      </c>
      <c r="D69">
        <f>SUM(AC69,AF69,AU69,BI69,BN69,CO69)</f>
        <v>12</v>
      </c>
      <c r="E69" s="100">
        <f t="shared" ref="E69:E86" si="13">COUNTIF($X69:$EB69, "#1")</f>
        <v>0</v>
      </c>
      <c r="F69" s="100">
        <f t="shared" ref="F69:F86" si="14">COUNTIF($X69:$EB69, "#2")</f>
        <v>0</v>
      </c>
      <c r="G69" s="100">
        <f t="shared" si="10"/>
        <v>0</v>
      </c>
      <c r="H69" s="100">
        <f>SUM(COUNTIFS($X69:$EB69, {"#14","#15","#16"}))</f>
        <v>1</v>
      </c>
      <c r="J69" s="5">
        <f t="shared" si="3"/>
        <v>7.25</v>
      </c>
      <c r="L69" s="321" t="s">
        <v>747</v>
      </c>
      <c r="M69">
        <f>IF(L69&lt;&gt;"",M$66,0)</f>
        <v>3</v>
      </c>
      <c r="O69" s="56" t="s">
        <v>164</v>
      </c>
      <c r="P69">
        <f>IF(O69&lt;&gt;"",P$66,0)</f>
        <v>5</v>
      </c>
      <c r="S69">
        <f>IF(R69&lt;&gt;"",S$66,0)</f>
        <v>0</v>
      </c>
      <c r="U69" s="88">
        <v>1.5231481481481481E-4</v>
      </c>
      <c r="V69">
        <f>IF(U69&lt;&gt;"",V$66,0)</f>
        <v>6</v>
      </c>
      <c r="AC69" s="350">
        <f>IF(AB69&lt;&gt;"",AC$66,0)</f>
        <v>0</v>
      </c>
      <c r="AF69" s="350">
        <f>IF(AE69&lt;&gt;"",AF$66,0)</f>
        <v>0</v>
      </c>
      <c r="AH69" s="88">
        <v>9.4328703703703716E-5</v>
      </c>
      <c r="AI69" s="88">
        <v>9.0393518518518527E-5</v>
      </c>
      <c r="AJ69" s="88">
        <v>9.4328703703703716E-5</v>
      </c>
      <c r="AK69" s="350">
        <f>IF(AJ69&lt;&gt;"",AK$66,0)</f>
        <v>11</v>
      </c>
      <c r="AM69" s="88">
        <v>1.5810185185185184E-4</v>
      </c>
      <c r="AN69" s="350">
        <f>IF(AM69&lt;&gt;"",AN$66,0)</f>
        <v>12</v>
      </c>
      <c r="AU69" s="350">
        <f>IF(AT69&lt;&gt;"",AU$66,0)</f>
        <v>0</v>
      </c>
      <c r="AX69" s="88">
        <v>3.8171296296296298E-4</v>
      </c>
      <c r="AY69" s="88">
        <v>3.6412037037037034E-4</v>
      </c>
      <c r="AZ69" s="88">
        <v>3.6736111111111111E-4</v>
      </c>
      <c r="BA69" s="88">
        <v>3.5844907407407402E-4</v>
      </c>
      <c r="BB69" s="350">
        <f>IF(BA69&lt;&gt;"",BB$66,0)</f>
        <v>20</v>
      </c>
      <c r="BC69" s="18" t="s">
        <v>149</v>
      </c>
      <c r="BD69" s="308">
        <v>5.6111111111111108E-4</v>
      </c>
      <c r="BE69" s="190">
        <v>4</v>
      </c>
      <c r="BF69" s="308">
        <v>6.462962962962964E-4</v>
      </c>
      <c r="BG69" s="190">
        <v>6</v>
      </c>
      <c r="BH69" s="190">
        <f>BE69+BG69</f>
        <v>10</v>
      </c>
      <c r="BI69" s="350">
        <f>IF(BH69&lt;&gt;"",BI$66,0)</f>
        <v>1</v>
      </c>
      <c r="BN69" s="350">
        <f>IF(BM69&lt;&gt;"",BN$66,0)</f>
        <v>0</v>
      </c>
      <c r="BQ69" s="186" t="s">
        <v>747</v>
      </c>
      <c r="BR69" s="186" t="s">
        <v>746</v>
      </c>
      <c r="BS69" s="186" t="s">
        <v>747</v>
      </c>
      <c r="BT69" s="186" t="s">
        <v>746</v>
      </c>
      <c r="BU69" s="350">
        <f>IF(BT69&lt;&gt;"",BU$66,0)</f>
        <v>15</v>
      </c>
      <c r="BW69" s="88">
        <v>8.194444444444445E-5</v>
      </c>
      <c r="BY69" s="88">
        <v>8.194444444444445E-5</v>
      </c>
      <c r="BZ69" s="350">
        <f>IF(BY69&lt;&gt;"",BZ$66,0)</f>
        <v>10</v>
      </c>
      <c r="CA69" s="18" t="s">
        <v>386</v>
      </c>
      <c r="CC69" s="186" t="s">
        <v>237</v>
      </c>
      <c r="CD69" s="186" t="s">
        <v>310</v>
      </c>
      <c r="CE69" s="186" t="s">
        <v>238</v>
      </c>
      <c r="CF69" s="186" t="s">
        <v>235</v>
      </c>
      <c r="CG69" s="56">
        <v>2</v>
      </c>
      <c r="CH69" s="186" t="s">
        <v>530</v>
      </c>
      <c r="CI69" s="350">
        <f>IF(CH69&lt;&gt;"",CI$66,0)</f>
        <v>1</v>
      </c>
      <c r="CJ69" s="18" t="s">
        <v>101</v>
      </c>
      <c r="CK69" s="56" t="s">
        <v>193</v>
      </c>
      <c r="CL69" s="88">
        <v>7.2800925925925933E-5</v>
      </c>
      <c r="CM69" s="88">
        <v>7.2337962962962959E-5</v>
      </c>
      <c r="CN69" s="88">
        <v>7.2337962962962959E-5</v>
      </c>
      <c r="CO69" s="350">
        <f>IF(CN69&lt;&gt;"",CO$66,0)</f>
        <v>11</v>
      </c>
    </row>
    <row r="70" spans="1:93">
      <c r="A70" s="15" t="s">
        <v>92</v>
      </c>
      <c r="B70" s="328">
        <v>4</v>
      </c>
      <c r="D70">
        <f>SUM(AC70,AF70,AU70,BI70,BN70,CO70)</f>
        <v>15</v>
      </c>
      <c r="E70" s="100">
        <f t="shared" si="13"/>
        <v>0</v>
      </c>
      <c r="F70" s="100">
        <f t="shared" si="14"/>
        <v>0</v>
      </c>
      <c r="G70" s="100">
        <f t="shared" ref="G70:G86" si="15">COUNTIF($X70:$EB70, "#3")</f>
        <v>0</v>
      </c>
      <c r="H70" s="100">
        <f>SUM(COUNTIFS($X70:$EB70, {"#14","#15","#16"}))</f>
        <v>0</v>
      </c>
      <c r="J70" s="5">
        <f t="shared" si="3"/>
        <v>2.25</v>
      </c>
      <c r="L70" s="321" t="s">
        <v>746</v>
      </c>
      <c r="M70">
        <f>IF(L70&lt;&gt;"",M$66,0)</f>
        <v>3</v>
      </c>
      <c r="P70">
        <f>IF(O70&lt;&gt;"",P$66,0)</f>
        <v>0</v>
      </c>
      <c r="S70">
        <f>IF(R70&lt;&gt;"",S$66,0)</f>
        <v>0</v>
      </c>
      <c r="U70" s="88">
        <v>1.4178240740740739E-4</v>
      </c>
      <c r="V70">
        <f>IF(U70&lt;&gt;"",V$66,0)</f>
        <v>6</v>
      </c>
      <c r="AC70" s="350">
        <f>IF(AB70&lt;&gt;"",AC$66,0)</f>
        <v>0</v>
      </c>
      <c r="AD70" s="18" t="s">
        <v>107</v>
      </c>
      <c r="AE70" s="59">
        <v>113.9</v>
      </c>
      <c r="AF70" s="350">
        <f>IF(AE70&lt;&gt;"",AF$66,0)</f>
        <v>6</v>
      </c>
      <c r="AH70" s="88">
        <v>9.1203703703703694E-5</v>
      </c>
      <c r="AI70" s="88">
        <v>8.7731481481481479E-5</v>
      </c>
      <c r="AJ70" s="88">
        <v>9.1203703703703694E-5</v>
      </c>
      <c r="AK70" s="350">
        <f>IF(AJ70&lt;&gt;"",AK$66,0)</f>
        <v>11</v>
      </c>
      <c r="AM70" s="88">
        <v>1.5810185185185184E-4</v>
      </c>
      <c r="AN70" s="350">
        <f>IF(AM70&lt;&gt;"",AN$66,0)</f>
        <v>12</v>
      </c>
      <c r="AU70" s="350">
        <f>IF(AT70&lt;&gt;"",AU$66,0)</f>
        <v>0</v>
      </c>
      <c r="AX70" s="88">
        <v>3.8171296296296298E-4</v>
      </c>
      <c r="AY70" s="88">
        <v>3.6412037037037034E-4</v>
      </c>
      <c r="AZ70" s="88">
        <v>3.6736111111111111E-4</v>
      </c>
      <c r="BA70" s="88">
        <v>3.5844907407407402E-4</v>
      </c>
      <c r="BB70" s="350">
        <f>IF(BA70&lt;&gt;"",BB$66,0)</f>
        <v>20</v>
      </c>
      <c r="BI70" s="350">
        <f>IF(BH70&lt;&gt;"",BI$66,0)</f>
        <v>0</v>
      </c>
      <c r="BJ70" s="18" t="s">
        <v>103</v>
      </c>
      <c r="BK70" s="56" t="s">
        <v>188</v>
      </c>
      <c r="BL70" s="88">
        <v>5.7384259259259259E-4</v>
      </c>
      <c r="BM70" s="88">
        <v>6.6840277777777775E-4</v>
      </c>
      <c r="BN70" s="350">
        <f>IF(BM70&lt;&gt;"",BN$66,0)</f>
        <v>9</v>
      </c>
      <c r="BQ70" s="186" t="s">
        <v>746</v>
      </c>
      <c r="BR70" s="186" t="s">
        <v>746</v>
      </c>
      <c r="BS70" s="186" t="s">
        <v>746</v>
      </c>
      <c r="BT70" s="186" t="s">
        <v>748</v>
      </c>
      <c r="BU70" s="350">
        <f>IF(BT70&lt;&gt;"",BU$66,0)</f>
        <v>15</v>
      </c>
      <c r="BW70" s="88">
        <v>6.5393518518518529E-5</v>
      </c>
      <c r="BX70" s="56">
        <v>2</v>
      </c>
      <c r="BY70" s="88">
        <v>6.5393518518518529E-5</v>
      </c>
      <c r="BZ70" s="350">
        <f>IF(BY70&lt;&gt;"",BZ$66,0)</f>
        <v>10</v>
      </c>
      <c r="CA70" s="18" t="s">
        <v>386</v>
      </c>
      <c r="CC70" s="186" t="s">
        <v>237</v>
      </c>
      <c r="CD70" s="186" t="s">
        <v>310</v>
      </c>
      <c r="CE70" s="186" t="s">
        <v>238</v>
      </c>
      <c r="CF70" s="186" t="s">
        <v>235</v>
      </c>
      <c r="CG70" s="56">
        <v>2</v>
      </c>
      <c r="CH70" s="186" t="s">
        <v>530</v>
      </c>
      <c r="CI70" s="350">
        <f>IF(CH70&lt;&gt;"",CI$66,0)</f>
        <v>1</v>
      </c>
      <c r="CO70" s="350">
        <f>IF(CN70&lt;&gt;"",CO$66,0)</f>
        <v>0</v>
      </c>
    </row>
    <row r="71" spans="1:93">
      <c r="A71" s="15" t="s">
        <v>581</v>
      </c>
      <c r="B71" s="15">
        <v>5</v>
      </c>
      <c r="D71">
        <f>SUM(AC71,AF71,AU71,BI71,BN71,CO71)</f>
        <v>12</v>
      </c>
      <c r="E71" s="100">
        <f t="shared" si="13"/>
        <v>0</v>
      </c>
      <c r="F71" s="100">
        <f t="shared" si="14"/>
        <v>0</v>
      </c>
      <c r="G71" s="100">
        <f t="shared" si="15"/>
        <v>0</v>
      </c>
      <c r="H71" s="100">
        <f>SUM(COUNTIFS($X71:$EB71, {"#14","#15","#16"}))</f>
        <v>0</v>
      </c>
      <c r="J71" s="5">
        <f t="shared" ref="J71:J134" si="16">M71/4+P71+S71+V71/4</f>
        <v>0</v>
      </c>
      <c r="P71"/>
      <c r="S71"/>
      <c r="V71"/>
      <c r="AC71" s="350"/>
      <c r="AF71" s="350"/>
      <c r="AK71" s="350"/>
      <c r="AN71" s="350"/>
      <c r="AO71" s="18" t="s">
        <v>37</v>
      </c>
      <c r="AP71" s="56" t="s">
        <v>302</v>
      </c>
      <c r="AQ71" s="88">
        <v>9.6412037037037036E-5</v>
      </c>
      <c r="AR71" s="88">
        <v>1.8333333333333334E-4</v>
      </c>
      <c r="AS71" s="88">
        <v>2.7013888888888888E-4</v>
      </c>
      <c r="AT71" s="88">
        <v>3.5729166666666673E-4</v>
      </c>
      <c r="AU71" s="350">
        <f>IF(AT71&lt;&gt;"",AU$66,0)</f>
        <v>12</v>
      </c>
      <c r="BB71" s="350">
        <f>IF(BA71&lt;&gt;"",BB$66,0)</f>
        <v>0</v>
      </c>
      <c r="BI71" s="350">
        <f>IF(BH71&lt;&gt;"",BI$66,0)</f>
        <v>0</v>
      </c>
      <c r="BN71" s="350"/>
      <c r="BU71" s="350">
        <f>IF(BT71&lt;&gt;"",BU$66,0)</f>
        <v>0</v>
      </c>
      <c r="BZ71" s="350"/>
      <c r="CC71" s="186" t="s">
        <v>236</v>
      </c>
      <c r="CD71" s="186" t="s">
        <v>294</v>
      </c>
      <c r="CE71" s="186" t="s">
        <v>293</v>
      </c>
      <c r="CF71" s="186" t="s">
        <v>235</v>
      </c>
      <c r="CG71" s="56">
        <v>3</v>
      </c>
      <c r="CH71" s="186" t="s">
        <v>530</v>
      </c>
      <c r="CI71" s="350">
        <f>IF(CH71&lt;&gt;"",CI$66,0)</f>
        <v>1</v>
      </c>
      <c r="CO71" s="350"/>
    </row>
    <row r="72" spans="1:93">
      <c r="A72" s="29" t="s">
        <v>24</v>
      </c>
      <c r="B72" s="29"/>
      <c r="C72" s="19" t="s">
        <v>33</v>
      </c>
      <c r="D72" s="226">
        <f>SUM(AC72,AF72,AU72,BI72,BN72,CO72,AK72,AN72,BB72,BU72,BZ72,CI72)</f>
        <v>138</v>
      </c>
      <c r="E72" s="100">
        <f t="shared" si="13"/>
        <v>0</v>
      </c>
      <c r="F72" s="100">
        <f t="shared" si="14"/>
        <v>4</v>
      </c>
      <c r="G72" s="100">
        <f t="shared" si="15"/>
        <v>2</v>
      </c>
      <c r="H72" s="100">
        <f>SUM(COUNTIFS($X72:$EB72, {"#14","#15","#16"}))</f>
        <v>2</v>
      </c>
      <c r="J72" s="5">
        <f>M72+P72+S72+V72</f>
        <v>0</v>
      </c>
      <c r="K72" s="18" t="s">
        <v>602</v>
      </c>
      <c r="L72" s="321" t="s">
        <v>728</v>
      </c>
      <c r="O72" s="88" t="s">
        <v>164</v>
      </c>
      <c r="P72"/>
      <c r="Q72" s="18" t="s">
        <v>602</v>
      </c>
      <c r="R72" s="88">
        <v>5.7291666666666672E-5</v>
      </c>
      <c r="S72"/>
      <c r="T72" s="18" t="s">
        <v>602</v>
      </c>
      <c r="U72" s="88">
        <v>4.3888888888888889E-4</v>
      </c>
      <c r="V72"/>
      <c r="X72" s="18" t="s">
        <v>34</v>
      </c>
      <c r="Y72" s="56" t="s">
        <v>200</v>
      </c>
      <c r="Z72" s="88">
        <v>5.7638888888888892E-5</v>
      </c>
      <c r="AA72" s="88">
        <v>5.7407407407407406E-5</v>
      </c>
      <c r="AB72" s="88">
        <v>5.8564814814814813E-5</v>
      </c>
      <c r="AC72" s="350">
        <f>INDEX(event_lookup!$F$2:$Y$9,MATCH(2018,event_lookup!$A$2:$A$9,0),MATCH(RIGHT(ML_2018!X72,3),event_lookup!$F$1:$Y$1,0))</f>
        <v>15</v>
      </c>
      <c r="AD72" s="18" t="s">
        <v>154</v>
      </c>
      <c r="AE72" s="59">
        <v>111.8</v>
      </c>
      <c r="AF72" s="350">
        <f>INDEX(event_lookup!$F$2:$Y$9,MATCH(2018,event_lookup!$A$2:$A$9,0),MATCH(RIGHT(ML_2018!AD72,3),event_lookup!$F$1:$Y$1,0))</f>
        <v>0</v>
      </c>
      <c r="AG72" s="18" t="s">
        <v>33</v>
      </c>
      <c r="AH72" s="88">
        <v>3.0532407407407407E-4</v>
      </c>
      <c r="AI72" s="88">
        <v>3.3194444444444444E-4</v>
      </c>
      <c r="AJ72" s="88">
        <v>3.3194444444444444E-4</v>
      </c>
      <c r="AK72" s="350">
        <f>INDEX(event_lookup!$F$2:$Y$9,MATCH(2018,event_lookup!$A$2:$A$9,0),MATCH(RIGHT(ML_2018!AG72,3),event_lookup!$F$1:$Y$1,0))</f>
        <v>20</v>
      </c>
      <c r="AL72" s="18" t="s">
        <v>148</v>
      </c>
      <c r="AM72" s="88" t="s">
        <v>647</v>
      </c>
      <c r="AN72" s="350">
        <f>INDEX(event_lookup!$F$2:$Y$9,MATCH(2018,event_lookup!$A$2:$A$9,0),MATCH(RIGHT(ML_2018!AL72,3),event_lookup!$F$1:$Y$1,0))</f>
        <v>3</v>
      </c>
      <c r="AO72" s="18" t="s">
        <v>33</v>
      </c>
      <c r="AP72" s="56" t="s">
        <v>508</v>
      </c>
      <c r="AQ72" s="88">
        <v>9.722222222222223E-5</v>
      </c>
      <c r="AR72" s="88">
        <v>1.8252314814814813E-4</v>
      </c>
      <c r="AS72" s="88">
        <v>2.6793981481481477E-4</v>
      </c>
      <c r="AT72" s="88">
        <v>3.5381944444444442E-4</v>
      </c>
      <c r="AU72" s="350">
        <f>INDEX(event_lookup!$F$2:$Y$9,MATCH(2018,event_lookup!$A$2:$A$9,0),MATCH(RIGHT(ML_2018!AO72,3),event_lookup!$F$1:$Y$1,0))</f>
        <v>20</v>
      </c>
      <c r="AV72" s="18" t="s">
        <v>130</v>
      </c>
      <c r="AW72" s="62" t="s">
        <v>509</v>
      </c>
      <c r="AX72" s="88">
        <v>3.6562500000000001E-4</v>
      </c>
      <c r="BA72" s="88">
        <v>3.6562500000000001E-4</v>
      </c>
      <c r="BB72" s="350">
        <f>INDEX(event_lookup!$F$2:$Y$9,MATCH(2018,event_lookup!$A$2:$A$9,0),MATCH(RIGHT(ML_2018!AV72,3),event_lookup!$F$1:$Y$1,0))</f>
        <v>4</v>
      </c>
      <c r="BC72" s="18" t="s">
        <v>33</v>
      </c>
      <c r="BD72" s="308">
        <v>4.7638888888888883E-4</v>
      </c>
      <c r="BE72" s="190">
        <v>16</v>
      </c>
      <c r="BF72" s="308">
        <v>6.3703703703703698E-4</v>
      </c>
      <c r="BG72" s="190">
        <v>11</v>
      </c>
      <c r="BH72" s="190">
        <f>BE72+BG72</f>
        <v>27</v>
      </c>
      <c r="BI72" s="350">
        <f>INDEX(event_lookup!$F$2:$Y$9,MATCH(2018,event_lookup!$A$2:$A$9,0),MATCH(RIGHT(ML_2018!BC72,3),event_lookup!$F$1:$Y$1,0))</f>
        <v>20</v>
      </c>
      <c r="BJ72" s="18" t="s">
        <v>37</v>
      </c>
      <c r="BK72" s="56" t="s">
        <v>188</v>
      </c>
      <c r="BL72" s="88">
        <v>5.9884259259259266E-4</v>
      </c>
      <c r="BM72" s="88">
        <v>6.076388888888889E-4</v>
      </c>
      <c r="BN72" s="350">
        <f>INDEX(event_lookup!$F$2:$Y$9,MATCH(2018,event_lookup!$A$2:$A$9,0),MATCH(RIGHT(ML_2018!BJ72,3),event_lookup!$F$1:$Y$1,0))</f>
        <v>12</v>
      </c>
      <c r="BO72" s="18" t="s">
        <v>149</v>
      </c>
      <c r="BP72" s="56" t="s">
        <v>508</v>
      </c>
      <c r="BQ72" s="186" t="s">
        <v>299</v>
      </c>
      <c r="BT72" s="186" t="s">
        <v>299</v>
      </c>
      <c r="BU72" s="350">
        <f>INDEX(event_lookup!$F$2:$Y$9,MATCH(2018,event_lookup!$A$2:$A$9,0),MATCH(RIGHT(ML_2018!BO72,3),event_lookup!$F$1:$Y$1,0))</f>
        <v>1</v>
      </c>
      <c r="BV72" s="18" t="s">
        <v>135</v>
      </c>
      <c r="BW72" s="88">
        <v>3.1296296296296297E-4</v>
      </c>
      <c r="BX72" s="56">
        <v>3</v>
      </c>
      <c r="BY72" s="88">
        <f>BW72-BX72/86400</f>
        <v>2.7824074074074074E-4</v>
      </c>
      <c r="BZ72" s="350">
        <f>INDEX(event_lookup!$F$2:$Y$9,MATCH(2018,event_lookup!$A$2:$A$9,0),MATCH(RIGHT(ML_2018!BV72,3),event_lookup!$F$1:$Y$1,0))</f>
        <v>8</v>
      </c>
      <c r="CA72" s="18" t="s">
        <v>34</v>
      </c>
      <c r="CB72" s="56" t="s">
        <v>667</v>
      </c>
      <c r="CC72" s="186" t="s">
        <v>238</v>
      </c>
      <c r="CD72" s="186" t="s">
        <v>235</v>
      </c>
      <c r="CE72" s="186" t="s">
        <v>310</v>
      </c>
      <c r="CF72" s="186" t="s">
        <v>238</v>
      </c>
      <c r="CG72" s="56">
        <v>4</v>
      </c>
      <c r="CH72" s="186" t="s">
        <v>672</v>
      </c>
      <c r="CI72" s="350">
        <f>INDEX(event_lookup!$F$2:$Y$9,MATCH(2018,event_lookup!$A$2:$A$9,0),MATCH(RIGHT(ML_2018!CA72,3),event_lookup!$F$1:$Y$1,0))</f>
        <v>15</v>
      </c>
      <c r="CJ72" s="18" t="s">
        <v>33</v>
      </c>
      <c r="CK72" s="56" t="s">
        <v>190</v>
      </c>
      <c r="CL72" s="88">
        <v>7.2337962962962959E-5</v>
      </c>
      <c r="CM72" s="88">
        <v>7.0601851851851845E-5</v>
      </c>
      <c r="CN72" s="88">
        <v>7.1643518518518519E-5</v>
      </c>
      <c r="CO72" s="350">
        <f>INDEX(event_lookup!$F$2:$Y$9,MATCH(2018,event_lookup!$A$2:$A$9,0),MATCH(RIGHT(ML_2018!CJ72,3),event_lookup!$F$1:$Y$1,0))</f>
        <v>20</v>
      </c>
    </row>
    <row r="73" spans="1:93">
      <c r="A73" s="15" t="s">
        <v>93</v>
      </c>
      <c r="B73" s="328">
        <v>1</v>
      </c>
      <c r="D73">
        <f>SUM(AC73,AF73,AU73,BI73,BN73,CO73)</f>
        <v>0</v>
      </c>
      <c r="E73" s="100">
        <f t="shared" si="13"/>
        <v>0</v>
      </c>
      <c r="F73" s="100">
        <f t="shared" si="14"/>
        <v>0</v>
      </c>
      <c r="G73" s="100">
        <f t="shared" si="15"/>
        <v>0</v>
      </c>
      <c r="H73" s="100">
        <f>SUM(COUNTIFS($X73:$EB73, {"#14","#15","#16"}))</f>
        <v>1</v>
      </c>
      <c r="J73" s="5">
        <f t="shared" si="16"/>
        <v>0</v>
      </c>
      <c r="L73" s="321" t="s">
        <v>746</v>
      </c>
      <c r="P73"/>
      <c r="S73"/>
      <c r="U73" s="88">
        <v>1.3622685185185184E-4</v>
      </c>
      <c r="V73"/>
      <c r="AC73" s="350">
        <f>IF(AB73&lt;&gt;"",AC$72,0)</f>
        <v>0</v>
      </c>
      <c r="AD73" s="18" t="s">
        <v>154</v>
      </c>
      <c r="AE73" s="59">
        <v>111.8</v>
      </c>
      <c r="AF73" s="350">
        <f>IF(AE73&lt;&gt;"",AF$72,0)</f>
        <v>0</v>
      </c>
      <c r="AH73" s="88">
        <v>1.1689814814814815E-4</v>
      </c>
      <c r="AI73" s="88">
        <v>1.2685185185185187E-4</v>
      </c>
      <c r="AJ73" s="88">
        <v>1.2685185185185187E-4</v>
      </c>
      <c r="AK73" s="350">
        <f>IF(AJ73&lt;&gt;"",AK$72,0)</f>
        <v>20</v>
      </c>
      <c r="AM73" s="88" t="s">
        <v>647</v>
      </c>
      <c r="AN73" s="350">
        <f>IF(AM73&lt;&gt;"",AN$72,0)</f>
        <v>3</v>
      </c>
      <c r="AU73" s="350">
        <f>IF(AT73&lt;&gt;"",AU$72,0)</f>
        <v>0</v>
      </c>
      <c r="AX73" s="88">
        <v>3.6562500000000001E-4</v>
      </c>
      <c r="BA73" s="88">
        <v>3.6562500000000001E-4</v>
      </c>
      <c r="BB73" s="350">
        <f>IF(BA73&lt;&gt;"",BB$72,0)</f>
        <v>4</v>
      </c>
      <c r="BI73" s="350">
        <f>IF(BH73&lt;&gt;"",BI$72,0)</f>
        <v>0</v>
      </c>
      <c r="BN73" s="350">
        <f>IF(BM73&lt;&gt;"",BN$72,0)</f>
        <v>0</v>
      </c>
      <c r="BQ73" s="186" t="s">
        <v>746</v>
      </c>
      <c r="BT73" s="186" t="s">
        <v>746</v>
      </c>
      <c r="BU73" s="350">
        <f>IF(BT73&lt;&gt;"",BU$72,0)</f>
        <v>1</v>
      </c>
      <c r="BW73" s="88">
        <v>8.4259259259259251E-5</v>
      </c>
      <c r="BY73" s="88">
        <v>8.4259259259259251E-5</v>
      </c>
      <c r="BZ73" s="350">
        <f>IF(BY73&lt;&gt;"",BZ$72,0)</f>
        <v>8</v>
      </c>
      <c r="CA73" s="18" t="s">
        <v>386</v>
      </c>
      <c r="CC73" s="186" t="s">
        <v>238</v>
      </c>
      <c r="CD73" s="186" t="s">
        <v>235</v>
      </c>
      <c r="CE73" s="186" t="s">
        <v>310</v>
      </c>
      <c r="CF73" s="186" t="s">
        <v>238</v>
      </c>
      <c r="CG73" s="56">
        <v>4</v>
      </c>
      <c r="CH73" s="186" t="s">
        <v>672</v>
      </c>
      <c r="CI73" s="350">
        <f>IF(CH73&lt;&gt;"",CI$72,0)</f>
        <v>15</v>
      </c>
      <c r="CO73" s="350">
        <f>IF(CN73&lt;&gt;"",CO$72,0)</f>
        <v>0</v>
      </c>
    </row>
    <row r="74" spans="1:93">
      <c r="A74" s="15" t="s">
        <v>94</v>
      </c>
      <c r="B74" s="328">
        <v>2</v>
      </c>
      <c r="D74">
        <f>SUM(AC74,AF74,AU74,BI74,BN74,CO74)</f>
        <v>20</v>
      </c>
      <c r="E74" s="100">
        <f t="shared" si="13"/>
        <v>0</v>
      </c>
      <c r="F74" s="100">
        <f t="shared" si="14"/>
        <v>1</v>
      </c>
      <c r="G74" s="100">
        <f t="shared" si="15"/>
        <v>0</v>
      </c>
      <c r="H74" s="100">
        <f>SUM(COUNTIFS($X74:$EB74, {"#14","#15","#16"}))</f>
        <v>0</v>
      </c>
      <c r="J74" s="5">
        <f t="shared" si="16"/>
        <v>0</v>
      </c>
      <c r="L74" s="321" t="s">
        <v>746</v>
      </c>
      <c r="P74"/>
      <c r="S74"/>
      <c r="U74" s="88">
        <v>1.4965277777777777E-4</v>
      </c>
      <c r="V74"/>
      <c r="AC74" s="350">
        <f t="shared" ref="AC74:AC76" si="17">IF(AB74&lt;&gt;"",AC$72,0)</f>
        <v>0</v>
      </c>
      <c r="AF74" s="350">
        <f>IF(AE74&lt;&gt;"",AF$72,0)</f>
        <v>0</v>
      </c>
      <c r="AH74" s="88">
        <v>9.4444444444444456E-5</v>
      </c>
      <c r="AI74" s="88">
        <v>1.1458333333333334E-4</v>
      </c>
      <c r="AJ74" s="88">
        <v>1.1458333333333334E-4</v>
      </c>
      <c r="AK74" s="350">
        <f>IF(AJ74&lt;&gt;"",AK$72,0)</f>
        <v>20</v>
      </c>
      <c r="AM74" s="88" t="s">
        <v>647</v>
      </c>
      <c r="AN74" s="350">
        <f>IF(AM74&lt;&gt;"",AN$72,0)</f>
        <v>3</v>
      </c>
      <c r="AO74" s="18" t="s">
        <v>33</v>
      </c>
      <c r="AP74" s="56" t="s">
        <v>508</v>
      </c>
      <c r="AQ74" s="88">
        <v>9.722222222222223E-5</v>
      </c>
      <c r="AR74" s="88">
        <v>1.8252314814814813E-4</v>
      </c>
      <c r="AS74" s="88">
        <v>2.6793981481481477E-4</v>
      </c>
      <c r="AT74" s="88">
        <v>3.5381944444444442E-4</v>
      </c>
      <c r="AU74" s="350">
        <f>IF(AT74&lt;&gt;"",AU$72,0)</f>
        <v>20</v>
      </c>
      <c r="AX74" s="88">
        <v>3.6562500000000001E-4</v>
      </c>
      <c r="BA74" s="88">
        <v>3.6562500000000001E-4</v>
      </c>
      <c r="BB74" s="350">
        <f>IF(BA74&lt;&gt;"",BB$72,0)</f>
        <v>4</v>
      </c>
      <c r="BI74" s="350">
        <f>IF(BH74&lt;&gt;"",BI$72,0)</f>
        <v>0</v>
      </c>
      <c r="BN74" s="350">
        <f>IF(BM74&lt;&gt;"",BN$72,0)</f>
        <v>0</v>
      </c>
      <c r="BQ74" s="186" t="s">
        <v>748</v>
      </c>
      <c r="BT74" s="186" t="s">
        <v>748</v>
      </c>
      <c r="BU74" s="350">
        <f>IF(BT74&lt;&gt;"",BU$72,0)</f>
        <v>1</v>
      </c>
      <c r="BW74" s="88">
        <v>6.3657407407407402E-5</v>
      </c>
      <c r="BY74" s="88">
        <v>6.3657407407407402E-5</v>
      </c>
      <c r="BZ74" s="350">
        <f>IF(BY74&lt;&gt;"",BZ$72,0)</f>
        <v>8</v>
      </c>
      <c r="CA74" s="18" t="s">
        <v>386</v>
      </c>
      <c r="CC74" s="186" t="s">
        <v>238</v>
      </c>
      <c r="CD74" s="186" t="s">
        <v>235</v>
      </c>
      <c r="CE74" s="186" t="s">
        <v>310</v>
      </c>
      <c r="CF74" s="186" t="s">
        <v>238</v>
      </c>
      <c r="CG74" s="56">
        <v>4</v>
      </c>
      <c r="CH74" s="186" t="s">
        <v>672</v>
      </c>
      <c r="CI74" s="350">
        <f>IF(CH74&lt;&gt;"",CI$72,0)</f>
        <v>15</v>
      </c>
      <c r="CO74" s="350">
        <f t="shared" ref="CO74:CO76" si="18">IF(CN74&lt;&gt;"",CO$72,0)</f>
        <v>0</v>
      </c>
    </row>
    <row r="75" spans="1:93">
      <c r="A75" s="15" t="s">
        <v>95</v>
      </c>
      <c r="B75" s="328">
        <v>3</v>
      </c>
      <c r="D75">
        <f>SUM(AC75,AF75,AU75,BI75,BN75,CO75)</f>
        <v>27</v>
      </c>
      <c r="E75" s="100">
        <f t="shared" si="13"/>
        <v>0</v>
      </c>
      <c r="F75" s="100">
        <f t="shared" si="14"/>
        <v>0</v>
      </c>
      <c r="G75" s="100">
        <f t="shared" si="15"/>
        <v>1</v>
      </c>
      <c r="H75" s="100">
        <f>SUM(COUNTIFS($X75:$EB75, {"#14","#15","#16"}))</f>
        <v>0</v>
      </c>
      <c r="J75" s="5">
        <f t="shared" si="16"/>
        <v>0</v>
      </c>
      <c r="L75" s="321" t="s">
        <v>747</v>
      </c>
      <c r="P75"/>
      <c r="R75" s="88">
        <v>5.7291666666666672E-5</v>
      </c>
      <c r="S75"/>
      <c r="U75" s="88">
        <v>1.2986111111111111E-4</v>
      </c>
      <c r="V75"/>
      <c r="X75" s="18" t="s">
        <v>34</v>
      </c>
      <c r="Y75" s="56" t="s">
        <v>200</v>
      </c>
      <c r="Z75" s="88">
        <v>5.7638888888888892E-5</v>
      </c>
      <c r="AA75" s="88">
        <v>5.7407407407407406E-5</v>
      </c>
      <c r="AB75" s="88">
        <v>5.8564814814814813E-5</v>
      </c>
      <c r="AC75" s="350">
        <f t="shared" si="17"/>
        <v>15</v>
      </c>
      <c r="AF75" s="350">
        <f>IF(AE75&lt;&gt;"",AF$72,0)</f>
        <v>0</v>
      </c>
      <c r="AH75" s="88">
        <v>9.3981481481481468E-5</v>
      </c>
      <c r="AI75" s="88">
        <v>9.0509259259259254E-5</v>
      </c>
      <c r="AJ75" s="88">
        <v>9.0509259259259254E-5</v>
      </c>
      <c r="AK75" s="350">
        <f>IF(AJ75&lt;&gt;"",AK$72,0)</f>
        <v>20</v>
      </c>
      <c r="AM75" s="88" t="s">
        <v>647</v>
      </c>
      <c r="AN75" s="350">
        <f>IF(AM75&lt;&gt;"",AN$72,0)</f>
        <v>3</v>
      </c>
      <c r="AU75" s="350">
        <f>IF(AT75&lt;&gt;"",AU$72,0)</f>
        <v>0</v>
      </c>
      <c r="AX75" s="88">
        <v>3.6562500000000001E-4</v>
      </c>
      <c r="BA75" s="88">
        <v>3.6562500000000001E-4</v>
      </c>
      <c r="BB75" s="350">
        <f>IF(BA75&lt;&gt;"",BB$72,0)</f>
        <v>4</v>
      </c>
      <c r="BI75" s="350">
        <f>IF(BH75&lt;&gt;"",BI$72,0)</f>
        <v>0</v>
      </c>
      <c r="BJ75" s="18" t="s">
        <v>37</v>
      </c>
      <c r="BK75" s="56" t="s">
        <v>188</v>
      </c>
      <c r="BL75" s="88">
        <v>5.9884259259259266E-4</v>
      </c>
      <c r="BM75" s="88">
        <v>6.076388888888889E-4</v>
      </c>
      <c r="BN75" s="350">
        <f>IF(BM75&lt;&gt;"",BN$72,0)</f>
        <v>12</v>
      </c>
      <c r="BQ75" s="186" t="s">
        <v>746</v>
      </c>
      <c r="BT75" s="186" t="s">
        <v>746</v>
      </c>
      <c r="BU75" s="350">
        <f>IF(BT75&lt;&gt;"",BU$72,0)</f>
        <v>1</v>
      </c>
      <c r="BW75" s="88">
        <v>8.2175925925925917E-5</v>
      </c>
      <c r="BY75" s="88">
        <v>8.2175925925925917E-5</v>
      </c>
      <c r="BZ75" s="350">
        <f>IF(BY75&lt;&gt;"",BZ$72,0)</f>
        <v>8</v>
      </c>
      <c r="CA75" s="18" t="s">
        <v>386</v>
      </c>
      <c r="CC75" s="186" t="s">
        <v>238</v>
      </c>
      <c r="CD75" s="186" t="s">
        <v>235</v>
      </c>
      <c r="CE75" s="186" t="s">
        <v>310</v>
      </c>
      <c r="CF75" s="186" t="s">
        <v>238</v>
      </c>
      <c r="CG75" s="56">
        <v>4</v>
      </c>
      <c r="CH75" s="186" t="s">
        <v>672</v>
      </c>
      <c r="CI75" s="350">
        <f>IF(CH75&lt;&gt;"",CI$72,0)</f>
        <v>15</v>
      </c>
      <c r="CO75" s="350">
        <f t="shared" si="18"/>
        <v>0</v>
      </c>
    </row>
    <row r="76" spans="1:93">
      <c r="A76" s="15" t="s">
        <v>96</v>
      </c>
      <c r="B76" s="328">
        <v>4</v>
      </c>
      <c r="D76">
        <f>SUM(AC76,AF76,AU76,BI76,BN76,CO76)</f>
        <v>40</v>
      </c>
      <c r="E76" s="100">
        <f t="shared" si="13"/>
        <v>0</v>
      </c>
      <c r="F76" s="100">
        <f t="shared" si="14"/>
        <v>2</v>
      </c>
      <c r="G76" s="100">
        <f t="shared" si="15"/>
        <v>0</v>
      </c>
      <c r="H76" s="100">
        <f>SUM(COUNTIFS($X76:$EB76, {"#14","#15","#16"}))</f>
        <v>0</v>
      </c>
      <c r="J76" s="5">
        <f t="shared" si="16"/>
        <v>0</v>
      </c>
      <c r="L76" s="321" t="s">
        <v>746</v>
      </c>
      <c r="P76"/>
      <c r="S76"/>
      <c r="U76" s="88">
        <v>1.2557870370370368E-4</v>
      </c>
      <c r="V76"/>
      <c r="AC76" s="350">
        <f t="shared" si="17"/>
        <v>0</v>
      </c>
      <c r="AF76" s="350">
        <f>IF(AE76&lt;&gt;"",AF$72,0)</f>
        <v>0</v>
      </c>
      <c r="AH76" s="88">
        <v>9.2129629629629614E-5</v>
      </c>
      <c r="AI76" s="88">
        <v>7.9861111111111116E-5</v>
      </c>
      <c r="AJ76" s="88">
        <v>7.9861111111111116E-5</v>
      </c>
      <c r="AK76" s="350">
        <f>IF(AJ76&lt;&gt;"",AK$72,0)</f>
        <v>20</v>
      </c>
      <c r="AM76" s="88" t="s">
        <v>647</v>
      </c>
      <c r="AN76" s="350">
        <f>IF(AM76&lt;&gt;"",AN$72,0)</f>
        <v>3</v>
      </c>
      <c r="AU76" s="350">
        <f>IF(AT76&lt;&gt;"",AU$72,0)</f>
        <v>0</v>
      </c>
      <c r="AX76" s="88">
        <v>3.6562500000000001E-4</v>
      </c>
      <c r="BA76" s="88">
        <v>3.6562500000000001E-4</v>
      </c>
      <c r="BB76" s="350">
        <f>IF(BA76&lt;&gt;"",BB$72,0)</f>
        <v>4</v>
      </c>
      <c r="BC76" s="18" t="s">
        <v>33</v>
      </c>
      <c r="BD76" s="308">
        <v>4.7638888888888883E-4</v>
      </c>
      <c r="BE76" s="190">
        <v>16</v>
      </c>
      <c r="BF76" s="308">
        <v>6.3703703703703698E-4</v>
      </c>
      <c r="BG76" s="190">
        <v>11</v>
      </c>
      <c r="BH76" s="190">
        <f>BE76+BG76</f>
        <v>27</v>
      </c>
      <c r="BI76" s="350">
        <f>IF(BH76&lt;&gt;"",BI$72,0)</f>
        <v>20</v>
      </c>
      <c r="BN76" s="350">
        <f>IF(BM76&lt;&gt;"",BN$72,0)</f>
        <v>0</v>
      </c>
      <c r="BQ76" s="186" t="s">
        <v>746</v>
      </c>
      <c r="BT76" s="186" t="s">
        <v>746</v>
      </c>
      <c r="BU76" s="350">
        <f>IF(BT76&lt;&gt;"",BU$72,0)</f>
        <v>1</v>
      </c>
      <c r="BW76" s="88">
        <v>8.287037037037037E-5</v>
      </c>
      <c r="BX76" s="56">
        <v>3</v>
      </c>
      <c r="BY76" s="88">
        <v>8.287037037037037E-5</v>
      </c>
      <c r="BZ76" s="350">
        <f>IF(BY76&lt;&gt;"",BZ$72,0)</f>
        <v>8</v>
      </c>
      <c r="CA76" s="18" t="s">
        <v>386</v>
      </c>
      <c r="CC76" s="186" t="s">
        <v>238</v>
      </c>
      <c r="CD76" s="186" t="s">
        <v>235</v>
      </c>
      <c r="CE76" s="186" t="s">
        <v>310</v>
      </c>
      <c r="CF76" s="186" t="s">
        <v>238</v>
      </c>
      <c r="CG76" s="56">
        <v>4</v>
      </c>
      <c r="CH76" s="186" t="s">
        <v>672</v>
      </c>
      <c r="CI76" s="350">
        <f>IF(CH76&lt;&gt;"",CI$72,0)</f>
        <v>15</v>
      </c>
      <c r="CJ76" s="18" t="s">
        <v>33</v>
      </c>
      <c r="CK76" s="56" t="s">
        <v>190</v>
      </c>
      <c r="CL76" s="88">
        <v>7.2337962962962959E-5</v>
      </c>
      <c r="CM76" s="88">
        <v>7.0601851851851845E-5</v>
      </c>
      <c r="CN76" s="88">
        <v>7.1643518518518519E-5</v>
      </c>
      <c r="CO76" s="350">
        <f t="shared" si="18"/>
        <v>20</v>
      </c>
    </row>
    <row r="77" spans="1:93">
      <c r="A77" s="41" t="s">
        <v>116</v>
      </c>
      <c r="B77" s="41"/>
      <c r="C77" s="19" t="s">
        <v>103</v>
      </c>
      <c r="D77" s="226">
        <f>SUM(AC77,AF77,AU77,BI77,BN77,CO77,AK77,AN77,BB77,BU77,BZ77,CI77)</f>
        <v>110</v>
      </c>
      <c r="E77" s="100">
        <f t="shared" si="13"/>
        <v>1</v>
      </c>
      <c r="F77" s="100">
        <f t="shared" si="14"/>
        <v>0</v>
      </c>
      <c r="G77" s="100">
        <f t="shared" si="15"/>
        <v>1</v>
      </c>
      <c r="H77" s="100">
        <f>SUM(COUNTIFS($X77:$EB77, {"#14","#15","#16"}))</f>
        <v>1</v>
      </c>
      <c r="J77" s="5">
        <f>M77+P77+S77+V77</f>
        <v>0</v>
      </c>
      <c r="K77" s="18" t="s">
        <v>603</v>
      </c>
      <c r="L77" s="321" t="s">
        <v>727</v>
      </c>
      <c r="O77" s="88" t="s">
        <v>164</v>
      </c>
      <c r="P77"/>
      <c r="Q77" s="18" t="s">
        <v>601</v>
      </c>
      <c r="R77" s="88">
        <v>5.6134259259259252E-5</v>
      </c>
      <c r="S77"/>
      <c r="T77" s="18" t="s">
        <v>601</v>
      </c>
      <c r="U77" s="88">
        <v>4.539351851851852E-4</v>
      </c>
      <c r="V77"/>
      <c r="X77" s="18" t="s">
        <v>37</v>
      </c>
      <c r="Y77" s="56" t="s">
        <v>180</v>
      </c>
      <c r="Z77" s="88">
        <v>5.7986111111111106E-5</v>
      </c>
      <c r="AA77" s="88">
        <v>5.7754629629629633E-5</v>
      </c>
      <c r="AB77" s="88">
        <v>5.8912037037037033E-5</v>
      </c>
      <c r="AC77" s="350">
        <f>INDEX(event_lookup!$F$2:$Y$9,MATCH(2018,event_lookup!$A$2:$A$9,0),MATCH(RIGHT(ML_2018!X77,3),event_lookup!$F$1:$Y$1,0))</f>
        <v>12</v>
      </c>
      <c r="AD77" s="18" t="s">
        <v>105</v>
      </c>
      <c r="AE77" s="59">
        <v>114.6</v>
      </c>
      <c r="AF77" s="350">
        <f>INDEX(event_lookup!$F$2:$Y$9,MATCH(2018,event_lookup!$A$2:$A$9,0),MATCH(RIGHT(ML_2018!AD77,3),event_lookup!$F$1:$Y$1,0))</f>
        <v>7</v>
      </c>
      <c r="AG77" s="18" t="s">
        <v>154</v>
      </c>
      <c r="AH77" s="88">
        <v>3.0763888888888887E-4</v>
      </c>
      <c r="AI77" s="88">
        <v>3.0092592592592595E-4</v>
      </c>
      <c r="AJ77" s="88">
        <v>3.0763888888888887E-4</v>
      </c>
      <c r="AK77" s="350">
        <f>INDEX(event_lookup!$F$2:$Y$9,MATCH(2018,event_lookup!$A$2:$A$9,0),MATCH(RIGHT(ML_2018!AG77,3),event_lookup!$F$1:$Y$1,0))</f>
        <v>0</v>
      </c>
      <c r="AL77" s="18" t="s">
        <v>103</v>
      </c>
      <c r="AM77" s="88">
        <v>1.6701388888888888E-4</v>
      </c>
      <c r="AN77" s="350">
        <f>INDEX(event_lookup!$F$2:$Y$9,MATCH(2018,event_lookup!$A$2:$A$9,0),MATCH(RIGHT(ML_2018!AL77,3),event_lookup!$F$1:$Y$1,0))</f>
        <v>9</v>
      </c>
      <c r="AO77" s="18" t="s">
        <v>34</v>
      </c>
      <c r="AP77" s="56" t="s">
        <v>301</v>
      </c>
      <c r="AQ77" s="88">
        <v>9.6296296296296296E-5</v>
      </c>
      <c r="AR77" s="88">
        <v>1.8229166666666667E-4</v>
      </c>
      <c r="AS77" s="88">
        <v>2.6909722222222222E-4</v>
      </c>
      <c r="AT77" s="88">
        <v>3.5613425925925933E-4</v>
      </c>
      <c r="AU77" s="350">
        <f>INDEX(event_lookup!$F$2:$Y$9,MATCH(2018,event_lookup!$A$2:$A$9,0),MATCH(RIGHT(ML_2018!AO77,3),event_lookup!$F$1:$Y$1,0))</f>
        <v>15</v>
      </c>
      <c r="AV77" s="18" t="s">
        <v>32</v>
      </c>
      <c r="AW77" s="62" t="s">
        <v>649</v>
      </c>
      <c r="AX77" s="88">
        <v>3.5821759259259265E-4</v>
      </c>
      <c r="AY77" s="88">
        <v>3.5462962962962965E-4</v>
      </c>
      <c r="AZ77" s="88">
        <v>3.4953703703703704E-4</v>
      </c>
      <c r="BA77" s="88">
        <v>3.5798611111111106E-4</v>
      </c>
      <c r="BB77" s="350">
        <f>INDEX(event_lookup!$F$2:$Y$9,MATCH(2018,event_lookup!$A$2:$A$9,0),MATCH(RIGHT(ML_2018!AV77,3),event_lookup!$F$1:$Y$1,0))</f>
        <v>25</v>
      </c>
      <c r="BC77" s="18" t="s">
        <v>37</v>
      </c>
      <c r="BD77" s="308">
        <v>5.4351851851851859E-4</v>
      </c>
      <c r="BE77" s="190">
        <v>9</v>
      </c>
      <c r="BF77" s="308">
        <v>5.3657407407407397E-4</v>
      </c>
      <c r="BG77" s="190">
        <v>15</v>
      </c>
      <c r="BH77" s="190">
        <f>BE77+BG77</f>
        <v>24</v>
      </c>
      <c r="BI77" s="350">
        <f>INDEX(event_lookup!$F$2:$Y$9,MATCH(2018,event_lookup!$A$2:$A$9,0),MATCH(RIGHT(ML_2018!BC77,3),event_lookup!$F$1:$Y$1,0))</f>
        <v>12</v>
      </c>
      <c r="BJ77" s="18" t="s">
        <v>107</v>
      </c>
      <c r="BK77" s="56" t="s">
        <v>178</v>
      </c>
      <c r="BL77" s="88">
        <v>6.0833333333333334E-4</v>
      </c>
      <c r="BM77" s="88">
        <v>6.0833333333333334E-4</v>
      </c>
      <c r="BN77" s="350">
        <f>INDEX(event_lookup!$F$2:$Y$9,MATCH(2018,event_lookup!$A$2:$A$9,0),MATCH(RIGHT(ML_2018!BJ77,3),event_lookup!$F$1:$Y$1,0))</f>
        <v>6</v>
      </c>
      <c r="BO77" s="18" t="s">
        <v>130</v>
      </c>
      <c r="BP77" s="56" t="s">
        <v>315</v>
      </c>
      <c r="BQ77" s="186" t="s">
        <v>238</v>
      </c>
      <c r="BT77" s="186" t="s">
        <v>238</v>
      </c>
      <c r="BU77" s="350">
        <f>INDEX(event_lookup!$F$2:$Y$9,MATCH(2018,event_lookup!$A$2:$A$9,0),MATCH(RIGHT(ML_2018!BO77,3),event_lookup!$F$1:$Y$1,0))</f>
        <v>4</v>
      </c>
      <c r="BV77" s="18" t="s">
        <v>130</v>
      </c>
      <c r="BW77" s="88">
        <v>3.2141203703703704E-4</v>
      </c>
      <c r="BX77" s="56">
        <v>3</v>
      </c>
      <c r="BY77" s="88">
        <f>BW77-BX77/86400</f>
        <v>2.8668981481481481E-4</v>
      </c>
      <c r="BZ77" s="350">
        <f>INDEX(event_lookup!$F$2:$Y$9,MATCH(2018,event_lookup!$A$2:$A$9,0),MATCH(RIGHT(ML_2018!BV77,3),event_lookup!$F$1:$Y$1,0))</f>
        <v>4</v>
      </c>
      <c r="CA77" s="18" t="s">
        <v>107</v>
      </c>
      <c r="CB77" s="56" t="s">
        <v>177</v>
      </c>
      <c r="CC77" s="186" t="s">
        <v>471</v>
      </c>
      <c r="CD77" s="186" t="s">
        <v>310</v>
      </c>
      <c r="CE77" s="186" t="s">
        <v>235</v>
      </c>
      <c r="CF77" s="186" t="s">
        <v>236</v>
      </c>
      <c r="CG77" s="56">
        <v>4</v>
      </c>
      <c r="CH77" s="318" t="s">
        <v>529</v>
      </c>
      <c r="CI77" s="350">
        <f>INDEX(event_lookup!$F$2:$Y$9,MATCH(2018,event_lookup!$A$2:$A$9,0),MATCH(RIGHT(ML_2018!CA77,3),event_lookup!$F$1:$Y$1,0))</f>
        <v>6</v>
      </c>
      <c r="CJ77" s="18" t="s">
        <v>102</v>
      </c>
      <c r="CK77" s="56" t="s">
        <v>194</v>
      </c>
      <c r="CL77" s="88">
        <v>7.3032407407407399E-5</v>
      </c>
      <c r="CM77" s="88">
        <v>7.4074074074074073E-5</v>
      </c>
      <c r="CN77" s="88">
        <v>7.4074074074074073E-5</v>
      </c>
      <c r="CO77" s="350">
        <f>INDEX(event_lookup!$F$2:$Y$9,MATCH(2018,event_lookup!$A$2:$A$9,0),MATCH(RIGHT(ML_2018!CJ77,3),event_lookup!$F$1:$Y$1,0))</f>
        <v>10</v>
      </c>
    </row>
    <row r="78" spans="1:93">
      <c r="A78" s="15" t="s">
        <v>151</v>
      </c>
      <c r="B78" s="328">
        <v>1</v>
      </c>
      <c r="D78">
        <f>SUM(AC78,AF78,AU78,BI78,BN78,CO78)</f>
        <v>22</v>
      </c>
      <c r="E78" s="100">
        <f t="shared" si="13"/>
        <v>0</v>
      </c>
      <c r="F78" s="100">
        <f t="shared" si="14"/>
        <v>0</v>
      </c>
      <c r="G78" s="100">
        <f t="shared" si="15"/>
        <v>0</v>
      </c>
      <c r="H78" s="100">
        <f>SUM(COUNTIFS($X78:$EB78, {"#14","#15","#16"}))</f>
        <v>0</v>
      </c>
      <c r="J78" s="5">
        <f t="shared" si="16"/>
        <v>0</v>
      </c>
      <c r="L78" s="321" t="s">
        <v>746</v>
      </c>
      <c r="P78"/>
      <c r="R78" s="88">
        <v>5.6134259259259252E-5</v>
      </c>
      <c r="S78"/>
      <c r="U78" s="88">
        <v>1.6030092592592593E-4</v>
      </c>
      <c r="V78"/>
      <c r="X78" s="18" t="s">
        <v>37</v>
      </c>
      <c r="Y78" s="56" t="s">
        <v>180</v>
      </c>
      <c r="Z78" s="88">
        <v>5.7986111111111106E-5</v>
      </c>
      <c r="AA78" s="88">
        <v>5.7754629629629633E-5</v>
      </c>
      <c r="AB78" s="88">
        <v>5.8912037037037033E-5</v>
      </c>
      <c r="AC78" s="350">
        <f>IF(AB78&lt;&gt;"",AC$77,0)</f>
        <v>12</v>
      </c>
      <c r="AF78" s="350">
        <f>IF(AE78&lt;&gt;"",AF$77,0)</f>
        <v>0</v>
      </c>
      <c r="AH78" s="88">
        <v>1.1689814814814815E-4</v>
      </c>
      <c r="AI78" s="88">
        <v>9.9074074074074071E-5</v>
      </c>
      <c r="AJ78" s="88">
        <v>1.1689814814814815E-4</v>
      </c>
      <c r="AK78" s="350">
        <f>IF(AJ78&lt;&gt;"",AK$77,0)</f>
        <v>0</v>
      </c>
      <c r="AM78" s="88">
        <v>1.6701388888888888E-4</v>
      </c>
      <c r="AN78" s="350">
        <f>IF(AM78&lt;&gt;"",AN$77,0)</f>
        <v>9</v>
      </c>
      <c r="AU78" s="350">
        <f>IF(AT78&lt;&gt;"",AU$77,0)</f>
        <v>0</v>
      </c>
      <c r="AX78" s="88">
        <v>3.5821759259259265E-4</v>
      </c>
      <c r="AY78" s="88">
        <v>3.5462962962962965E-4</v>
      </c>
      <c r="AZ78" s="88">
        <v>3.4953703703703704E-4</v>
      </c>
      <c r="BA78" s="88">
        <v>3.5798611111111106E-4</v>
      </c>
      <c r="BB78" s="350">
        <f>IF(BA78&lt;&gt;"",BB$77,0)</f>
        <v>25</v>
      </c>
      <c r="BI78" s="350">
        <f>IF(BH78&lt;&gt;"",BI$77,0)</f>
        <v>0</v>
      </c>
      <c r="BN78" s="350">
        <f>IF(BM78&lt;&gt;"",BN$77,0)</f>
        <v>0</v>
      </c>
      <c r="BQ78" s="186" t="s">
        <v>746</v>
      </c>
      <c r="BT78" s="186" t="s">
        <v>746</v>
      </c>
      <c r="BU78" s="350">
        <f>IF(BT78&lt;&gt;"",BU$77,0)</f>
        <v>4</v>
      </c>
      <c r="BW78" s="88">
        <v>8.935185185185184E-5</v>
      </c>
      <c r="BY78" s="88">
        <v>8.935185185185184E-5</v>
      </c>
      <c r="BZ78" s="350">
        <f>IF(BY78&lt;&gt;"",BZ$77,0)</f>
        <v>4</v>
      </c>
      <c r="CA78" s="18" t="s">
        <v>386</v>
      </c>
      <c r="CC78" s="186" t="s">
        <v>471</v>
      </c>
      <c r="CD78" s="186" t="s">
        <v>310</v>
      </c>
      <c r="CE78" s="186" t="s">
        <v>235</v>
      </c>
      <c r="CF78" s="186" t="s">
        <v>236</v>
      </c>
      <c r="CG78" s="56">
        <v>4</v>
      </c>
      <c r="CH78" s="318" t="s">
        <v>529</v>
      </c>
      <c r="CI78" s="350">
        <f>IF(CH78&lt;&gt;"",CI$77,0)</f>
        <v>6</v>
      </c>
      <c r="CJ78" s="18" t="s">
        <v>102</v>
      </c>
      <c r="CK78" s="56" t="s">
        <v>194</v>
      </c>
      <c r="CL78" s="88">
        <v>7.3032407407407399E-5</v>
      </c>
      <c r="CM78" s="88">
        <v>7.4074074074074073E-5</v>
      </c>
      <c r="CN78" s="88">
        <v>7.4074074074074073E-5</v>
      </c>
      <c r="CO78" s="350">
        <f>IF(CN78&lt;&gt;"",CO$77,0)</f>
        <v>10</v>
      </c>
    </row>
    <row r="79" spans="1:93">
      <c r="A79" s="15" t="s">
        <v>152</v>
      </c>
      <c r="B79" s="328">
        <v>2</v>
      </c>
      <c r="D79">
        <f>SUM(AC79,AF79,AU79,BI79,BN79,CO79)</f>
        <v>12</v>
      </c>
      <c r="E79" s="100">
        <f t="shared" si="13"/>
        <v>0</v>
      </c>
      <c r="F79" s="100">
        <f t="shared" si="14"/>
        <v>0</v>
      </c>
      <c r="G79" s="100">
        <f t="shared" si="15"/>
        <v>0</v>
      </c>
      <c r="H79" s="100">
        <f>SUM(COUNTIFS($X79:$EB79, {"#14","#15","#16"}))</f>
        <v>0</v>
      </c>
      <c r="J79" s="5">
        <f t="shared" si="16"/>
        <v>0</v>
      </c>
      <c r="L79" s="321" t="s">
        <v>746</v>
      </c>
      <c r="P79"/>
      <c r="S79"/>
      <c r="U79" s="88">
        <v>1.6122685185185185E-4</v>
      </c>
      <c r="V79"/>
      <c r="AC79" s="350">
        <f t="shared" ref="AC79:AC81" si="19">IF(AB79&lt;&gt;"",AC$77,0)</f>
        <v>0</v>
      </c>
      <c r="AF79" s="350">
        <f>IF(AE79&lt;&gt;"",AF$77,0)</f>
        <v>0</v>
      </c>
      <c r="AH79" s="88">
        <v>9.6527777777777776E-5</v>
      </c>
      <c r="AI79" s="88">
        <v>1.0347222222222221E-4</v>
      </c>
      <c r="AJ79" s="88">
        <v>9.6527777777777776E-5</v>
      </c>
      <c r="AK79" s="350">
        <f>IF(AJ79&lt;&gt;"",AK$77,0)</f>
        <v>0</v>
      </c>
      <c r="AM79" s="88">
        <v>1.6701388888888888E-4</v>
      </c>
      <c r="AN79" s="350">
        <f>IF(AM79&lt;&gt;"",AN$77,0)</f>
        <v>9</v>
      </c>
      <c r="AU79" s="350">
        <f>IF(AT79&lt;&gt;"",AU$77,0)</f>
        <v>0</v>
      </c>
      <c r="AX79" s="88">
        <v>3.5821759259259265E-4</v>
      </c>
      <c r="AY79" s="88">
        <v>3.5462962962962965E-4</v>
      </c>
      <c r="AZ79" s="88">
        <v>3.4953703703703704E-4</v>
      </c>
      <c r="BA79" s="88">
        <v>3.5798611111111106E-4</v>
      </c>
      <c r="BB79" s="350">
        <f>IF(BA79&lt;&gt;"",BB$77,0)</f>
        <v>25</v>
      </c>
      <c r="BC79" s="18" t="s">
        <v>37</v>
      </c>
      <c r="BD79" s="308">
        <v>5.4351851851851859E-4</v>
      </c>
      <c r="BE79" s="190">
        <v>9</v>
      </c>
      <c r="BF79" s="308">
        <v>5.3657407407407397E-4</v>
      </c>
      <c r="BG79" s="190">
        <v>15</v>
      </c>
      <c r="BH79" s="190">
        <f>BE79+BG79</f>
        <v>24</v>
      </c>
      <c r="BI79" s="350">
        <f>IF(BH79&lt;&gt;"",BI$77,0)</f>
        <v>12</v>
      </c>
      <c r="BN79" s="350">
        <f>IF(BM79&lt;&gt;"",BN$77,0)</f>
        <v>0</v>
      </c>
      <c r="BQ79" s="186" t="s">
        <v>748</v>
      </c>
      <c r="BT79" s="186" t="s">
        <v>748</v>
      </c>
      <c r="BU79" s="350">
        <f>IF(BT79&lt;&gt;"",BU$77,0)</f>
        <v>4</v>
      </c>
      <c r="BW79" s="88">
        <v>6.736111111111111E-5</v>
      </c>
      <c r="BY79" s="88">
        <v>6.736111111111111E-5</v>
      </c>
      <c r="BZ79" s="350">
        <f>IF(BY79&lt;&gt;"",BZ$77,0)</f>
        <v>4</v>
      </c>
      <c r="CA79" s="18" t="s">
        <v>386</v>
      </c>
      <c r="CC79" s="186" t="s">
        <v>471</v>
      </c>
      <c r="CD79" s="186" t="s">
        <v>310</v>
      </c>
      <c r="CE79" s="186" t="s">
        <v>235</v>
      </c>
      <c r="CF79" s="186" t="s">
        <v>236</v>
      </c>
      <c r="CG79" s="56">
        <v>4</v>
      </c>
      <c r="CH79" s="318" t="s">
        <v>529</v>
      </c>
      <c r="CI79" s="350">
        <f>IF(CH79&lt;&gt;"",CI$77,0)</f>
        <v>6</v>
      </c>
      <c r="CO79" s="350">
        <f t="shared" ref="CO79:CO81" si="20">IF(CN79&lt;&gt;"",CO$77,0)</f>
        <v>0</v>
      </c>
    </row>
    <row r="80" spans="1:93">
      <c r="A80" s="15" t="s">
        <v>150</v>
      </c>
      <c r="B80" s="328">
        <v>3</v>
      </c>
      <c r="D80">
        <f>SUM(AC80,AF80,AU80,BI80,BN80,CO80)</f>
        <v>15</v>
      </c>
      <c r="E80" s="100">
        <f t="shared" si="13"/>
        <v>0</v>
      </c>
      <c r="F80" s="100">
        <f t="shared" si="14"/>
        <v>0</v>
      </c>
      <c r="G80" s="100">
        <f t="shared" si="15"/>
        <v>1</v>
      </c>
      <c r="H80" s="100">
        <f>SUM(COUNTIFS($X80:$EB80, {"#14","#15","#16"}))</f>
        <v>0</v>
      </c>
      <c r="J80" s="5">
        <f t="shared" si="16"/>
        <v>0</v>
      </c>
      <c r="L80" s="321" t="s">
        <v>746</v>
      </c>
      <c r="P80"/>
      <c r="S80"/>
      <c r="U80" s="88">
        <v>1.3240740740740739E-4</v>
      </c>
      <c r="V80"/>
      <c r="AC80" s="350">
        <f t="shared" si="19"/>
        <v>0</v>
      </c>
      <c r="AF80" s="350">
        <f>IF(AE80&lt;&gt;"",AF$77,0)</f>
        <v>0</v>
      </c>
      <c r="AH80" s="88">
        <v>9.4212962962962976E-5</v>
      </c>
      <c r="AI80" s="88">
        <v>9.8379629629629631E-5</v>
      </c>
      <c r="AJ80" s="88">
        <v>9.4212962962962976E-5</v>
      </c>
      <c r="AK80" s="350">
        <f>IF(AJ80&lt;&gt;"",AK$77,0)</f>
        <v>0</v>
      </c>
      <c r="AM80" s="88">
        <v>1.6701388888888888E-4</v>
      </c>
      <c r="AN80" s="350">
        <f>IF(AM80&lt;&gt;"",AN$77,0)</f>
        <v>9</v>
      </c>
      <c r="AO80" s="18" t="s">
        <v>34</v>
      </c>
      <c r="AP80" s="56" t="s">
        <v>301</v>
      </c>
      <c r="AQ80" s="88">
        <v>9.6296296296296296E-5</v>
      </c>
      <c r="AR80" s="88">
        <v>1.8229166666666667E-4</v>
      </c>
      <c r="AS80" s="88">
        <v>2.6909722222222222E-4</v>
      </c>
      <c r="AT80" s="88">
        <v>3.5613425925925933E-4</v>
      </c>
      <c r="AU80" s="350">
        <f>IF(AT80&lt;&gt;"",AU$77,0)</f>
        <v>15</v>
      </c>
      <c r="AX80" s="88">
        <v>3.5821759259259265E-4</v>
      </c>
      <c r="AY80" s="88">
        <v>3.5462962962962965E-4</v>
      </c>
      <c r="AZ80" s="88">
        <v>3.4953703703703704E-4</v>
      </c>
      <c r="BA80" s="88">
        <v>3.5798611111111106E-4</v>
      </c>
      <c r="BB80" s="350">
        <f>IF(BA80&lt;&gt;"",BB$77,0)</f>
        <v>25</v>
      </c>
      <c r="BI80" s="350">
        <f>IF(BH80&lt;&gt;"",BI$77,0)</f>
        <v>0</v>
      </c>
      <c r="BN80" s="350">
        <f>IF(BM80&lt;&gt;"",BN$77,0)</f>
        <v>0</v>
      </c>
      <c r="BQ80" s="186" t="s">
        <v>746</v>
      </c>
      <c r="BT80" s="186" t="s">
        <v>746</v>
      </c>
      <c r="BU80" s="350">
        <f>IF(BT80&lt;&gt;"",BU$77,0)</f>
        <v>4</v>
      </c>
      <c r="BW80" s="88">
        <v>8.4027777777777771E-5</v>
      </c>
      <c r="BY80" s="88">
        <v>8.4027777777777771E-5</v>
      </c>
      <c r="BZ80" s="350">
        <f>IF(BY80&lt;&gt;"",BZ$77,0)</f>
        <v>4</v>
      </c>
      <c r="CA80" s="18" t="s">
        <v>386</v>
      </c>
      <c r="CC80" s="186" t="s">
        <v>471</v>
      </c>
      <c r="CD80" s="186" t="s">
        <v>310</v>
      </c>
      <c r="CE80" s="186" t="s">
        <v>235</v>
      </c>
      <c r="CF80" s="186" t="s">
        <v>236</v>
      </c>
      <c r="CG80" s="56">
        <v>4</v>
      </c>
      <c r="CH80" s="318" t="s">
        <v>529</v>
      </c>
      <c r="CI80" s="350">
        <f>IF(CH80&lt;&gt;"",CI$77,0)</f>
        <v>6</v>
      </c>
      <c r="CO80" s="350">
        <f t="shared" si="20"/>
        <v>0</v>
      </c>
    </row>
    <row r="81" spans="1:93">
      <c r="A81" s="15" t="s">
        <v>153</v>
      </c>
      <c r="B81" s="328">
        <v>4</v>
      </c>
      <c r="D81">
        <f>SUM(AC81,AF81,AU81,BI81,BN81,CO81)</f>
        <v>13</v>
      </c>
      <c r="E81" s="100">
        <f t="shared" si="13"/>
        <v>0</v>
      </c>
      <c r="F81" s="100">
        <f t="shared" si="14"/>
        <v>0</v>
      </c>
      <c r="G81" s="100">
        <f t="shared" si="15"/>
        <v>0</v>
      </c>
      <c r="H81" s="100">
        <f>SUM(COUNTIFS($X81:$EB81, {"#14","#15","#16"}))</f>
        <v>0</v>
      </c>
      <c r="J81" s="5">
        <f t="shared" si="16"/>
        <v>0</v>
      </c>
      <c r="L81" s="321" t="s">
        <v>748</v>
      </c>
      <c r="P81"/>
      <c r="S81"/>
      <c r="U81" s="88">
        <v>1.3159722222222221E-4</v>
      </c>
      <c r="V81"/>
      <c r="AC81" s="350">
        <f t="shared" si="19"/>
        <v>0</v>
      </c>
      <c r="AD81" s="18" t="s">
        <v>105</v>
      </c>
      <c r="AE81" s="59">
        <v>114.6</v>
      </c>
      <c r="AF81" s="350">
        <f>IF(AE81&lt;&gt;"",AF$77,0)</f>
        <v>7</v>
      </c>
      <c r="AH81" s="88">
        <v>9.0856481481481474E-5</v>
      </c>
      <c r="AI81" s="88">
        <v>8.9699074074074087E-5</v>
      </c>
      <c r="AJ81" s="88">
        <v>9.0856481481481474E-5</v>
      </c>
      <c r="AK81" s="350">
        <f>IF(AJ81&lt;&gt;"",AK$77,0)</f>
        <v>0</v>
      </c>
      <c r="AM81" s="88">
        <v>1.6701388888888888E-4</v>
      </c>
      <c r="AN81" s="350">
        <f>IF(AM81&lt;&gt;"",AN$77,0)</f>
        <v>9</v>
      </c>
      <c r="AU81" s="350">
        <f>IF(AT81&lt;&gt;"",AU$77,0)</f>
        <v>0</v>
      </c>
      <c r="AX81" s="88">
        <v>3.5821759259259265E-4</v>
      </c>
      <c r="AY81" s="88">
        <v>3.5462962962962965E-4</v>
      </c>
      <c r="AZ81" s="88">
        <v>3.4953703703703704E-4</v>
      </c>
      <c r="BA81" s="88">
        <v>3.5798611111111106E-4</v>
      </c>
      <c r="BB81" s="350">
        <f>IF(BA81&lt;&gt;"",BB$77,0)</f>
        <v>25</v>
      </c>
      <c r="BI81" s="350">
        <f>IF(BH81&lt;&gt;"",BI$77,0)</f>
        <v>0</v>
      </c>
      <c r="BJ81" s="18" t="s">
        <v>107</v>
      </c>
      <c r="BK81" s="56" t="s">
        <v>178</v>
      </c>
      <c r="BL81" s="88">
        <v>6.0833333333333334E-4</v>
      </c>
      <c r="BM81" s="88">
        <v>6.0833333333333334E-4</v>
      </c>
      <c r="BN81" s="350">
        <f>IF(BM81&lt;&gt;"",BN$77,0)</f>
        <v>6</v>
      </c>
      <c r="BQ81" s="186" t="s">
        <v>746</v>
      </c>
      <c r="BT81" s="186" t="s">
        <v>746</v>
      </c>
      <c r="BU81" s="350">
        <f>IF(BT81&lt;&gt;"",BU$77,0)</f>
        <v>4</v>
      </c>
      <c r="BW81" s="88">
        <v>8.0671296296296296E-5</v>
      </c>
      <c r="BX81" s="56">
        <v>3</v>
      </c>
      <c r="BY81" s="88">
        <v>8.0671296296296296E-5</v>
      </c>
      <c r="BZ81" s="350">
        <f>IF(BY81&lt;&gt;"",BZ$77,0)</f>
        <v>4</v>
      </c>
      <c r="CA81" s="18" t="s">
        <v>386</v>
      </c>
      <c r="CC81" s="186" t="s">
        <v>471</v>
      </c>
      <c r="CD81" s="186" t="s">
        <v>310</v>
      </c>
      <c r="CE81" s="186" t="s">
        <v>235</v>
      </c>
      <c r="CF81" s="186" t="s">
        <v>236</v>
      </c>
      <c r="CG81" s="56">
        <v>4</v>
      </c>
      <c r="CH81" s="318" t="s">
        <v>529</v>
      </c>
      <c r="CI81" s="350">
        <f>IF(CH81&lt;&gt;"",CI$77,0)</f>
        <v>6</v>
      </c>
      <c r="CO81" s="350">
        <f t="shared" si="20"/>
        <v>0</v>
      </c>
    </row>
    <row r="82" spans="1:93">
      <c r="A82" s="30" t="s">
        <v>26</v>
      </c>
      <c r="B82" s="30"/>
      <c r="C82" s="19" t="s">
        <v>105</v>
      </c>
      <c r="D82" s="226">
        <f>SUM(AC82,AF82,AU82,BI82,BN82,CO82,AK82,AN82,BB82,BU82,BZ82,CI82)</f>
        <v>109</v>
      </c>
      <c r="E82" s="100">
        <f t="shared" si="13"/>
        <v>1</v>
      </c>
      <c r="F82" s="100">
        <f t="shared" si="14"/>
        <v>0</v>
      </c>
      <c r="G82" s="100">
        <f t="shared" si="15"/>
        <v>2</v>
      </c>
      <c r="H82" s="100">
        <f>SUM(COUNTIFS($X82:$EB82, {"#14","#15","#16"}))</f>
        <v>2</v>
      </c>
      <c r="J82" s="5">
        <f>M82+P82+S82+V82</f>
        <v>21</v>
      </c>
      <c r="K82" s="18" t="s">
        <v>704</v>
      </c>
      <c r="L82" s="321" t="s">
        <v>308</v>
      </c>
      <c r="M82">
        <f>INDEX(event_lookup!$F$2:$Y$9,MATCH(2018.1,event_lookup!$A$2:$A$9,0),MATCH(RIGHT(ML_2018!K82,2),event_lookup!$F$1:$Y$1,0))</f>
        <v>2</v>
      </c>
      <c r="N82" s="18" t="s">
        <v>701</v>
      </c>
      <c r="O82" s="56" t="s">
        <v>164</v>
      </c>
      <c r="P82">
        <f>INDEX(event_lookup!$F$2:$Y$9,MATCH(2018.1,event_lookup!$A$2:$A$9,0),MATCH(RIGHT(ML_2018!N82,2),event_lookup!$F$1:$Y$1,0))</f>
        <v>6</v>
      </c>
      <c r="Q82" s="18" t="s">
        <v>700</v>
      </c>
      <c r="R82" s="88">
        <v>5.7175925925925926E-5</v>
      </c>
      <c r="S82">
        <f>INDEX(event_lookup!$F$2:$Y$9,MATCH(2018.1,event_lookup!$A$2:$A$9,0),MATCH(RIGHT(ML_2018!Q82,2),event_lookup!$F$1:$Y$1,0))</f>
        <v>5</v>
      </c>
      <c r="T82" s="18" t="s">
        <v>703</v>
      </c>
      <c r="U82" s="88">
        <v>4.5706018518518518E-4</v>
      </c>
      <c r="V82">
        <f>INDEX(event_lookup!$F$2:$Y$9,MATCH(2018.1,event_lookup!$A$2:$A$9,0),MATCH(RIGHT(ML_2018!T82,2),event_lookup!$F$1:$Y$1,0))</f>
        <v>8</v>
      </c>
      <c r="X82" s="18" t="s">
        <v>149</v>
      </c>
      <c r="Y82" s="56" t="s">
        <v>182</v>
      </c>
      <c r="Z82" s="88">
        <v>6.041666666666666E-5</v>
      </c>
      <c r="AB82" s="88">
        <v>6.041666666666666E-5</v>
      </c>
      <c r="AC82" s="350">
        <f>INDEX(event_lookup!$F$2:$Y$9,MATCH(2018,event_lookup!$A$2:$A$9,0),MATCH(RIGHT(ML_2018!X82,3),event_lookup!$F$1:$Y$1,0))</f>
        <v>1</v>
      </c>
      <c r="AD82" s="18" t="s">
        <v>101</v>
      </c>
      <c r="AE82" s="59">
        <v>116.3</v>
      </c>
      <c r="AF82" s="350">
        <f>INDEX(event_lookup!$F$2:$Y$9,MATCH(2018,event_lookup!$A$2:$A$9,0),MATCH(RIGHT(ML_2018!AD82,3),event_lookup!$F$1:$Y$1,0))</f>
        <v>11</v>
      </c>
      <c r="AG82" s="18" t="s">
        <v>37</v>
      </c>
      <c r="AH82" s="88">
        <v>3.277777777777778E-4</v>
      </c>
      <c r="AI82" s="88">
        <v>3.0659722222222216E-4</v>
      </c>
      <c r="AJ82" s="88">
        <v>3.277777777777778E-4</v>
      </c>
      <c r="AK82" s="350">
        <f>INDEX(event_lookup!$F$2:$Y$9,MATCH(2018,event_lookup!$A$2:$A$9,0),MATCH(RIGHT(ML_2018!AG82,3),event_lookup!$F$1:$Y$1,0))</f>
        <v>12</v>
      </c>
      <c r="AL82" s="18" t="s">
        <v>32</v>
      </c>
      <c r="AM82" s="88">
        <v>1.5150462962962963E-4</v>
      </c>
      <c r="AN82" s="350">
        <f>INDEX(event_lookup!$F$2:$Y$9,MATCH(2018,event_lookup!$A$2:$A$9,0),MATCH(RIGHT(ML_2018!AL82,3),event_lookup!$F$1:$Y$1,0))</f>
        <v>25</v>
      </c>
      <c r="AO82" s="18" t="s">
        <v>104</v>
      </c>
      <c r="AP82" s="56" t="s">
        <v>508</v>
      </c>
      <c r="AQ82" s="88">
        <v>9.9074074074074071E-5</v>
      </c>
      <c r="AR82" s="88">
        <v>1.8680555555555559E-4</v>
      </c>
      <c r="AS82" s="88">
        <v>2.7546296296296298E-4</v>
      </c>
      <c r="AT82" s="88">
        <v>3.6469907407407409E-4</v>
      </c>
      <c r="AU82" s="350">
        <f>INDEX(event_lookup!$F$2:$Y$9,MATCH(2018,event_lookup!$A$2:$A$9,0),MATCH(RIGHT(ML_2018!AO82,3),event_lookup!$F$1:$Y$1,0))</f>
        <v>5</v>
      </c>
      <c r="AV82" s="18" t="s">
        <v>104</v>
      </c>
      <c r="AW82" s="62" t="s">
        <v>508</v>
      </c>
      <c r="AX82" s="88">
        <v>3.5902777777777777E-4</v>
      </c>
      <c r="BA82" s="88">
        <v>3.5902777777777777E-4</v>
      </c>
      <c r="BB82" s="350">
        <f>INDEX(event_lookup!$F$2:$Y$9,MATCH(2018,event_lookup!$A$2:$A$9,0),MATCH(RIGHT(ML_2018!AV82,3),event_lookup!$F$1:$Y$1,0))</f>
        <v>5</v>
      </c>
      <c r="BC82" s="18" t="s">
        <v>103</v>
      </c>
      <c r="BD82" s="308">
        <v>5.1851851851851853E-4</v>
      </c>
      <c r="BE82" s="190">
        <v>13</v>
      </c>
      <c r="BF82" s="308">
        <v>6.8287037037037025E-4</v>
      </c>
      <c r="BG82" s="190">
        <v>3</v>
      </c>
      <c r="BH82" s="190">
        <f>BE82+BG82</f>
        <v>16</v>
      </c>
      <c r="BI82" s="350">
        <f>INDEX(event_lookup!$F$2:$Y$9,MATCH(2018,event_lookup!$A$2:$A$9,0),MATCH(RIGHT(ML_2018!BC82,3),event_lookup!$F$1:$Y$1,0))</f>
        <v>9</v>
      </c>
      <c r="BJ82" s="18" t="s">
        <v>34</v>
      </c>
      <c r="BK82" s="56" t="s">
        <v>187</v>
      </c>
      <c r="BL82" s="88">
        <v>5.5879629629629628E-4</v>
      </c>
      <c r="BM82" s="88">
        <v>6.0000000000000006E-4</v>
      </c>
      <c r="BN82" s="350">
        <f>INDEX(event_lookup!$F$2:$Y$9,MATCH(2018,event_lookup!$A$2:$A$9,0),MATCH(RIGHT(ML_2018!BJ82,3),event_lookup!$F$1:$Y$1,0))</f>
        <v>15</v>
      </c>
      <c r="BO82" s="18" t="s">
        <v>154</v>
      </c>
      <c r="BP82" s="56" t="s">
        <v>301</v>
      </c>
      <c r="BQ82" s="186" t="s">
        <v>650</v>
      </c>
      <c r="BT82" s="186" t="s">
        <v>650</v>
      </c>
      <c r="BU82" s="350">
        <f>INDEX(event_lookup!$F$2:$Y$9,MATCH(2018,event_lookup!$A$2:$A$9,0),MATCH(RIGHT(ML_2018!BO82,3),event_lookup!$F$1:$Y$1,0))</f>
        <v>0</v>
      </c>
      <c r="BV82" s="18" t="s">
        <v>34</v>
      </c>
      <c r="BW82" s="88">
        <v>3.1400462962962963E-4</v>
      </c>
      <c r="BX82" s="56">
        <v>4</v>
      </c>
      <c r="BY82" s="88">
        <f>BW82-BX82/86400</f>
        <v>2.6770833333333334E-4</v>
      </c>
      <c r="BZ82" s="350">
        <f>INDEX(event_lookup!$F$2:$Y$9,MATCH(2018,event_lookup!$A$2:$A$9,0),MATCH(RIGHT(ML_2018!BV82,3),event_lookup!$F$1:$Y$1,0))</f>
        <v>15</v>
      </c>
      <c r="CA82" s="18" t="s">
        <v>130</v>
      </c>
      <c r="CB82" s="56" t="s">
        <v>181</v>
      </c>
      <c r="CC82" s="186" t="s">
        <v>310</v>
      </c>
      <c r="CD82" s="186" t="s">
        <v>294</v>
      </c>
      <c r="CE82" s="186" t="s">
        <v>235</v>
      </c>
      <c r="CF82" s="186" t="s">
        <v>312</v>
      </c>
      <c r="CG82" s="56">
        <v>4</v>
      </c>
      <c r="CH82" s="318" t="s">
        <v>532</v>
      </c>
      <c r="CI82" s="350">
        <f>INDEX(event_lookup!$F$2:$Y$9,MATCH(2018,event_lookup!$A$2:$A$9,0),MATCH(RIGHT(ML_2018!CA82,3),event_lookup!$F$1:$Y$1,0))</f>
        <v>4</v>
      </c>
      <c r="CJ82" s="18" t="s">
        <v>105</v>
      </c>
      <c r="CK82" s="56" t="s">
        <v>181</v>
      </c>
      <c r="CL82" s="88">
        <v>7.3263888888888893E-5</v>
      </c>
      <c r="CN82" s="88">
        <v>7.3263888888888893E-5</v>
      </c>
      <c r="CO82" s="350">
        <f>INDEX(event_lookup!$F$2:$Y$9,MATCH(2018,event_lookup!$A$2:$A$9,0),MATCH(RIGHT(ML_2018!CJ82,3),event_lookup!$F$1:$Y$1,0))</f>
        <v>7</v>
      </c>
    </row>
    <row r="83" spans="1:93">
      <c r="A83" s="15" t="s">
        <v>362</v>
      </c>
      <c r="B83" s="328">
        <v>1</v>
      </c>
      <c r="D83">
        <f>SUM(AC83,AF83,AU83,BI83,BN83,CO83)</f>
        <v>5</v>
      </c>
      <c r="E83" s="100">
        <f t="shared" si="13"/>
        <v>0</v>
      </c>
      <c r="F83" s="100">
        <f t="shared" si="14"/>
        <v>0</v>
      </c>
      <c r="G83" s="100">
        <f t="shared" si="15"/>
        <v>0</v>
      </c>
      <c r="H83" s="100">
        <f>SUM(COUNTIFS($X83:$EB83, {"#14","#15","#16"}))</f>
        <v>0</v>
      </c>
      <c r="J83" s="5">
        <f t="shared" si="16"/>
        <v>8.5</v>
      </c>
      <c r="L83" s="321" t="s">
        <v>748</v>
      </c>
      <c r="M83">
        <f>IF(L83&lt;&gt;"",M$82,0)</f>
        <v>2</v>
      </c>
      <c r="O83" s="56" t="s">
        <v>164</v>
      </c>
      <c r="P83">
        <f>IF(O83&lt;&gt;"",P$82,0)</f>
        <v>6</v>
      </c>
      <c r="S83">
        <f>IF(R83&lt;&gt;"",S$82,0)</f>
        <v>0</v>
      </c>
      <c r="U83" s="88">
        <v>1.2060185185185184E-4</v>
      </c>
      <c r="V83">
        <f>IF(U83&lt;&gt;"",V$82,0)</f>
        <v>8</v>
      </c>
      <c r="AC83" s="350">
        <f>IF(AB83&lt;&gt;"",AC$82,0)</f>
        <v>0</v>
      </c>
      <c r="AF83" s="350">
        <f>IF(AE83&lt;&gt;"",AF$82,0)</f>
        <v>0</v>
      </c>
      <c r="AH83" s="88">
        <v>1.0381944444444447E-4</v>
      </c>
      <c r="AI83" s="88">
        <v>1.0474537037037039E-4</v>
      </c>
      <c r="AJ83" s="88">
        <v>1.0381944444444447E-4</v>
      </c>
      <c r="AK83" s="350">
        <f>IF(AJ83&lt;&gt;"",AK$82,0)</f>
        <v>12</v>
      </c>
      <c r="AM83" s="88">
        <v>1.5150462962962963E-4</v>
      </c>
      <c r="AN83" s="350">
        <f>IF(AM83&lt;&gt;"",AN$82,0)</f>
        <v>25</v>
      </c>
      <c r="AO83" s="18" t="s">
        <v>104</v>
      </c>
      <c r="AP83" s="56" t="s">
        <v>508</v>
      </c>
      <c r="AQ83" s="88">
        <v>9.9074074074074071E-5</v>
      </c>
      <c r="AR83" s="88">
        <v>1.8680555555555559E-4</v>
      </c>
      <c r="AS83" s="88">
        <v>2.7546296296296298E-4</v>
      </c>
      <c r="AT83" s="88">
        <v>3.6469907407407409E-4</v>
      </c>
      <c r="AU83" s="350">
        <f>IF(AT83&lt;&gt;"",AU$82,0)</f>
        <v>5</v>
      </c>
      <c r="AX83" s="88">
        <v>3.5902777777777777E-4</v>
      </c>
      <c r="BA83" s="88">
        <v>3.5902777777777777E-4</v>
      </c>
      <c r="BB83" s="350">
        <f>IF(BA83&lt;&gt;"",BB$82,0)</f>
        <v>5</v>
      </c>
      <c r="BI83" s="350">
        <f>IF(BH83&lt;&gt;"",BI$82,0)</f>
        <v>0</v>
      </c>
      <c r="BN83" s="350">
        <f>IF(BM83&lt;&gt;"",BN$82,0)</f>
        <v>0</v>
      </c>
      <c r="BQ83" s="186" t="s">
        <v>746</v>
      </c>
      <c r="BT83" s="186" t="s">
        <v>746</v>
      </c>
      <c r="BU83" s="350">
        <f>IF(BT83&lt;&gt;"",BU$82,0)</f>
        <v>0</v>
      </c>
      <c r="BW83" s="88">
        <v>9.2708333333333328E-5</v>
      </c>
      <c r="BY83" s="88">
        <v>9.2708333333333328E-5</v>
      </c>
      <c r="BZ83" s="350">
        <f>IF(BY83&lt;&gt;"",BZ$82,0)</f>
        <v>15</v>
      </c>
      <c r="CC83" s="186" t="s">
        <v>310</v>
      </c>
      <c r="CD83" s="186" t="s">
        <v>294</v>
      </c>
      <c r="CE83" s="186" t="s">
        <v>235</v>
      </c>
      <c r="CF83" s="186" t="s">
        <v>312</v>
      </c>
      <c r="CG83" s="56">
        <v>4</v>
      </c>
      <c r="CH83" s="318" t="s">
        <v>532</v>
      </c>
      <c r="CI83" s="350">
        <f>IF(CH83&lt;&gt;"",CI$82,0)</f>
        <v>4</v>
      </c>
      <c r="CO83" s="350">
        <f>IF(CN83&lt;&gt;"",CO$82,0)</f>
        <v>0</v>
      </c>
    </row>
    <row r="84" spans="1:93">
      <c r="A84" s="15" t="s">
        <v>363</v>
      </c>
      <c r="B84" s="328">
        <v>2</v>
      </c>
      <c r="D84">
        <f>SUM(AC84,AF84,AU84,BI84,BN84,CO84)</f>
        <v>26</v>
      </c>
      <c r="E84" s="100">
        <f t="shared" si="13"/>
        <v>0</v>
      </c>
      <c r="F84" s="100">
        <f t="shared" si="14"/>
        <v>0</v>
      </c>
      <c r="G84" s="100">
        <f t="shared" si="15"/>
        <v>1</v>
      </c>
      <c r="H84" s="100">
        <f>SUM(COUNTIFS($X84:$EB84, {"#14","#15","#16"}))</f>
        <v>0</v>
      </c>
      <c r="J84" s="5">
        <f t="shared" si="16"/>
        <v>2.5</v>
      </c>
      <c r="L84" s="321" t="s">
        <v>748</v>
      </c>
      <c r="M84">
        <f>IF(L84&lt;&gt;"",M$82,0)</f>
        <v>2</v>
      </c>
      <c r="P84">
        <f>IF(O84&lt;&gt;"",P$82,0)</f>
        <v>0</v>
      </c>
      <c r="S84">
        <f>IF(R84&lt;&gt;"",S$82,0)</f>
        <v>0</v>
      </c>
      <c r="U84" s="88">
        <v>1.1435185185185186E-4</v>
      </c>
      <c r="V84">
        <f>IF(U84&lt;&gt;"",V$82,0)</f>
        <v>8</v>
      </c>
      <c r="AC84" s="350">
        <f>IF(AB84&lt;&gt;"",AC$82,0)</f>
        <v>0</v>
      </c>
      <c r="AD84" s="18" t="s">
        <v>101</v>
      </c>
      <c r="AE84" s="59">
        <v>116.3</v>
      </c>
      <c r="AF84" s="350">
        <f>IF(AE84&lt;&gt;"",AF$82,0)</f>
        <v>11</v>
      </c>
      <c r="AH84" s="88">
        <v>1.2928240740740741E-4</v>
      </c>
      <c r="AI84" s="88">
        <v>1.0439814814814813E-4</v>
      </c>
      <c r="AJ84" s="88">
        <v>1.2928240740740741E-4</v>
      </c>
      <c r="AK84" s="350">
        <f>IF(AJ84&lt;&gt;"",AK$82,0)</f>
        <v>12</v>
      </c>
      <c r="AM84" s="88">
        <v>1.5150462962962963E-4</v>
      </c>
      <c r="AN84" s="350">
        <f>IF(AM84&lt;&gt;"",AN$82,0)</f>
        <v>25</v>
      </c>
      <c r="AU84" s="350">
        <f>IF(AT84&lt;&gt;"",AU$82,0)</f>
        <v>0</v>
      </c>
      <c r="AX84" s="88">
        <v>3.5902777777777777E-4</v>
      </c>
      <c r="BA84" s="88">
        <v>3.5902777777777777E-4</v>
      </c>
      <c r="BB84" s="350">
        <f>IF(BA84&lt;&gt;"",BB$82,0)</f>
        <v>5</v>
      </c>
      <c r="BI84" s="350">
        <f>IF(BH84&lt;&gt;"",BI$82,0)</f>
        <v>0</v>
      </c>
      <c r="BJ84" s="18" t="s">
        <v>34</v>
      </c>
      <c r="BK84" s="56" t="s">
        <v>187</v>
      </c>
      <c r="BL84" s="88">
        <v>5.5879629629629628E-4</v>
      </c>
      <c r="BM84" s="88">
        <v>6.0000000000000006E-4</v>
      </c>
      <c r="BN84" s="350">
        <f>IF(BM84&lt;&gt;"",BN$82,0)</f>
        <v>15</v>
      </c>
      <c r="BQ84" s="186" t="s">
        <v>746</v>
      </c>
      <c r="BT84" s="186" t="s">
        <v>746</v>
      </c>
      <c r="BU84" s="350">
        <f>IF(BT84&lt;&gt;"",BU$82,0)</f>
        <v>0</v>
      </c>
      <c r="BW84" s="88">
        <v>6.6203703703703696E-5</v>
      </c>
      <c r="BY84" s="88">
        <v>6.6203703703703696E-5</v>
      </c>
      <c r="BZ84" s="350">
        <f>IF(BY84&lt;&gt;"",BZ$82,0)</f>
        <v>15</v>
      </c>
      <c r="CC84" s="186" t="s">
        <v>310</v>
      </c>
      <c r="CD84" s="186" t="s">
        <v>294</v>
      </c>
      <c r="CE84" s="186" t="s">
        <v>235</v>
      </c>
      <c r="CF84" s="186" t="s">
        <v>312</v>
      </c>
      <c r="CG84" s="56">
        <v>4</v>
      </c>
      <c r="CH84" s="318" t="s">
        <v>532</v>
      </c>
      <c r="CI84" s="350">
        <f>IF(CH84&lt;&gt;"",CI$82,0)</f>
        <v>4</v>
      </c>
      <c r="CO84" s="350">
        <f>IF(CN84&lt;&gt;"",CO$82,0)</f>
        <v>0</v>
      </c>
    </row>
    <row r="85" spans="1:93">
      <c r="A85" s="15" t="s">
        <v>364</v>
      </c>
      <c r="B85" s="328">
        <v>3</v>
      </c>
      <c r="D85">
        <f>SUM(AC85,AF85,AU85,BI85,BN85,CO85)</f>
        <v>1</v>
      </c>
      <c r="E85" s="100">
        <f t="shared" si="13"/>
        <v>0</v>
      </c>
      <c r="F85" s="100">
        <f t="shared" si="14"/>
        <v>0</v>
      </c>
      <c r="G85" s="100">
        <f t="shared" si="15"/>
        <v>0</v>
      </c>
      <c r="H85" s="100">
        <f>SUM(COUNTIFS($X85:$EB85, {"#14","#15","#16"}))</f>
        <v>1</v>
      </c>
      <c r="J85" s="5">
        <f t="shared" si="16"/>
        <v>7.5</v>
      </c>
      <c r="L85" s="321" t="s">
        <v>746</v>
      </c>
      <c r="M85">
        <f>IF(L85&lt;&gt;"",M$82,0)</f>
        <v>2</v>
      </c>
      <c r="P85">
        <f>IF(O85&lt;&gt;"",P$82,0)</f>
        <v>0</v>
      </c>
      <c r="R85" s="88">
        <v>5.7175925925925926E-5</v>
      </c>
      <c r="S85">
        <f>IF(R85&lt;&gt;"",S$82,0)</f>
        <v>5</v>
      </c>
      <c r="U85" s="88">
        <v>1.6967592592592596E-4</v>
      </c>
      <c r="V85">
        <f>IF(U85&lt;&gt;"",V$82,0)</f>
        <v>8</v>
      </c>
      <c r="X85" s="18" t="s">
        <v>149</v>
      </c>
      <c r="Y85" s="56" t="s">
        <v>182</v>
      </c>
      <c r="Z85" s="88">
        <v>6.041666666666666E-5</v>
      </c>
      <c r="AB85" s="88">
        <v>6.041666666666666E-5</v>
      </c>
      <c r="AC85" s="350">
        <f>IF(AB85&lt;&gt;"",AC$82,0)</f>
        <v>1</v>
      </c>
      <c r="AF85" s="350">
        <f>IF(AE85&lt;&gt;"",AF$82,0)</f>
        <v>0</v>
      </c>
      <c r="AH85" s="88">
        <v>9.4212962962962976E-5</v>
      </c>
      <c r="AI85" s="88">
        <v>9.745370370370371E-5</v>
      </c>
      <c r="AJ85" s="88">
        <v>9.4212962962962976E-5</v>
      </c>
      <c r="AK85" s="350">
        <f>IF(AJ85&lt;&gt;"",AK$82,0)</f>
        <v>12</v>
      </c>
      <c r="AM85" s="88">
        <v>1.5150462962962963E-4</v>
      </c>
      <c r="AN85" s="350">
        <f>IF(AM85&lt;&gt;"",AN$82,0)</f>
        <v>25</v>
      </c>
      <c r="AU85" s="350">
        <f>IF(AT85&lt;&gt;"",AU$82,0)</f>
        <v>0</v>
      </c>
      <c r="AX85" s="88">
        <v>3.5902777777777777E-4</v>
      </c>
      <c r="BA85" s="88">
        <v>3.5902777777777777E-4</v>
      </c>
      <c r="BB85" s="350">
        <f>IF(BA85&lt;&gt;"",BB$82,0)</f>
        <v>5</v>
      </c>
      <c r="BI85" s="350">
        <f>IF(BH85&lt;&gt;"",BI$82,0)</f>
        <v>0</v>
      </c>
      <c r="BN85" s="350">
        <f>IF(BM85&lt;&gt;"",BN$82,0)</f>
        <v>0</v>
      </c>
      <c r="BQ85" s="186" t="s">
        <v>746</v>
      </c>
      <c r="BT85" s="186" t="s">
        <v>746</v>
      </c>
      <c r="BU85" s="350">
        <f>IF(BT85&lt;&gt;"",BU$82,0)</f>
        <v>0</v>
      </c>
      <c r="BW85" s="88">
        <v>8.2175925925925917E-5</v>
      </c>
      <c r="BY85" s="88">
        <v>8.2175925925925917E-5</v>
      </c>
      <c r="BZ85" s="350">
        <f>IF(BY85&lt;&gt;"",BZ$82,0)</f>
        <v>15</v>
      </c>
      <c r="CC85" s="186" t="s">
        <v>310</v>
      </c>
      <c r="CD85" s="186" t="s">
        <v>294</v>
      </c>
      <c r="CE85" s="186" t="s">
        <v>235</v>
      </c>
      <c r="CF85" s="186" t="s">
        <v>312</v>
      </c>
      <c r="CG85" s="56">
        <v>4</v>
      </c>
      <c r="CH85" s="318" t="s">
        <v>532</v>
      </c>
      <c r="CI85" s="350">
        <f>IF(CH85&lt;&gt;"",CI$82,0)</f>
        <v>4</v>
      </c>
      <c r="CO85" s="350">
        <f>IF(CN85&lt;&gt;"",CO$82,0)</f>
        <v>0</v>
      </c>
    </row>
    <row r="86" spans="1:93">
      <c r="A86" s="301" t="s">
        <v>365</v>
      </c>
      <c r="B86" s="328">
        <v>4</v>
      </c>
      <c r="D86">
        <f>SUM(AC86,AF86,AU86,BI86,BN86,CO86)</f>
        <v>16</v>
      </c>
      <c r="E86" s="100">
        <f t="shared" si="13"/>
        <v>0</v>
      </c>
      <c r="F86" s="100">
        <f t="shared" si="14"/>
        <v>0</v>
      </c>
      <c r="G86" s="100">
        <f t="shared" si="15"/>
        <v>0</v>
      </c>
      <c r="H86" s="100">
        <f>SUM(COUNTIFS($X86:$EB86, {"#14","#15","#16"}))</f>
        <v>0</v>
      </c>
      <c r="J86" s="5">
        <f t="shared" si="16"/>
        <v>2.5</v>
      </c>
      <c r="L86" s="321" t="s">
        <v>746</v>
      </c>
      <c r="M86">
        <f>IF(L86&lt;&gt;"",M$82,0)</f>
        <v>2</v>
      </c>
      <c r="P86">
        <f>IF(O86&lt;&gt;"",P$82,0)</f>
        <v>0</v>
      </c>
      <c r="S86">
        <f>IF(R86&lt;&gt;"",S$82,0)</f>
        <v>0</v>
      </c>
      <c r="U86" s="88">
        <v>1.667824074074074E-4</v>
      </c>
      <c r="V86">
        <f>IF(U86&lt;&gt;"",V$82,0)</f>
        <v>8</v>
      </c>
      <c r="AC86" s="350">
        <f>IF(AB86&lt;&gt;"",AC$82,0)</f>
        <v>0</v>
      </c>
      <c r="AF86" s="350">
        <f>IF(AE86&lt;&gt;"",AF$82,0)</f>
        <v>0</v>
      </c>
      <c r="AH86" s="88">
        <v>9.4675925925925936E-5</v>
      </c>
      <c r="AI86" s="88">
        <v>9.6064814814814816E-5</v>
      </c>
      <c r="AJ86" s="88">
        <v>9.4675925925925936E-5</v>
      </c>
      <c r="AK86" s="350">
        <f>IF(AJ86&lt;&gt;"",AK$82,0)</f>
        <v>12</v>
      </c>
      <c r="AM86" s="88">
        <v>1.5150462962962963E-4</v>
      </c>
      <c r="AN86" s="350">
        <f>IF(AM86&lt;&gt;"",AN$82,0)</f>
        <v>25</v>
      </c>
      <c r="AU86" s="350">
        <f>IF(AT86&lt;&gt;"",AU$82,0)</f>
        <v>0</v>
      </c>
      <c r="AX86" s="88">
        <v>3.5902777777777777E-4</v>
      </c>
      <c r="BA86" s="88">
        <v>3.5902777777777777E-4</v>
      </c>
      <c r="BB86" s="350">
        <f>IF(BA86&lt;&gt;"",BB$82,0)</f>
        <v>5</v>
      </c>
      <c r="BC86" s="18" t="s">
        <v>103</v>
      </c>
      <c r="BD86" s="308">
        <v>5.1851851851851853E-4</v>
      </c>
      <c r="BE86" s="190">
        <v>13</v>
      </c>
      <c r="BF86" s="308">
        <v>6.8287037037037025E-4</v>
      </c>
      <c r="BG86" s="190">
        <v>3</v>
      </c>
      <c r="BH86" s="190">
        <f>BE86+BG86</f>
        <v>16</v>
      </c>
      <c r="BI86" s="350">
        <f>IF(BH86&lt;&gt;"",BI$82,0)</f>
        <v>9</v>
      </c>
      <c r="BN86" s="350">
        <f>IF(BM86&lt;&gt;"",BN$82,0)</f>
        <v>0</v>
      </c>
      <c r="BQ86" s="186" t="s">
        <v>746</v>
      </c>
      <c r="BT86" s="186" t="s">
        <v>746</v>
      </c>
      <c r="BU86" s="350">
        <f>IF(BT86&lt;&gt;"",BU$82,0)</f>
        <v>0</v>
      </c>
      <c r="BW86" s="88">
        <v>7.1874999999999999E-5</v>
      </c>
      <c r="BX86" s="56">
        <v>4</v>
      </c>
      <c r="BY86" s="88">
        <v>7.1874999999999999E-5</v>
      </c>
      <c r="BZ86" s="350">
        <f>IF(BY86&lt;&gt;"",BZ$82,0)</f>
        <v>15</v>
      </c>
      <c r="CC86" s="186" t="s">
        <v>310</v>
      </c>
      <c r="CD86" s="186" t="s">
        <v>294</v>
      </c>
      <c r="CE86" s="186" t="s">
        <v>235</v>
      </c>
      <c r="CF86" s="186" t="s">
        <v>312</v>
      </c>
      <c r="CG86" s="56">
        <v>4</v>
      </c>
      <c r="CH86" s="318" t="s">
        <v>532</v>
      </c>
      <c r="CI86" s="350">
        <f>IF(CH86&lt;&gt;"",CI$82,0)</f>
        <v>4</v>
      </c>
      <c r="CJ86" s="18" t="s">
        <v>105</v>
      </c>
      <c r="CK86" s="56" t="s">
        <v>181</v>
      </c>
      <c r="CL86" s="88">
        <v>7.3263888888888893E-5</v>
      </c>
      <c r="CN86" s="88">
        <v>7.3263888888888893E-5</v>
      </c>
      <c r="CO86" s="350">
        <f>IF(CN86&lt;&gt;"",CO$82,0)</f>
        <v>7</v>
      </c>
    </row>
    <row r="87" spans="1:93">
      <c r="A87" s="302" t="s">
        <v>456</v>
      </c>
      <c r="B87" s="302"/>
      <c r="J87" s="5">
        <f>M87+P87+S87+V87</f>
        <v>16</v>
      </c>
      <c r="K87" s="18" t="s">
        <v>700</v>
      </c>
      <c r="L87" s="321" t="s">
        <v>724</v>
      </c>
      <c r="M87">
        <f>INDEX(event_lookup!$F$2:$Y$9,MATCH(2018.1,event_lookup!$A$2:$A$9,0),MATCH(RIGHT(ML_2018!K87,2),event_lookup!$F$1:$Y$1,0))</f>
        <v>5</v>
      </c>
      <c r="N87" s="18" t="s">
        <v>702</v>
      </c>
      <c r="O87" s="56" t="s">
        <v>164</v>
      </c>
      <c r="P87">
        <f>INDEX(event_lookup!$F$2:$Y$9,MATCH(2018.1,event_lookup!$A$2:$A$9,0),MATCH(RIGHT(ML_2018!N87,2),event_lookup!$F$1:$Y$1,0))</f>
        <v>4</v>
      </c>
      <c r="Q87" s="18" t="s">
        <v>705</v>
      </c>
      <c r="R87" s="88">
        <v>5.8217592592592599E-5</v>
      </c>
      <c r="S87">
        <f>INDEX(event_lookup!$F$2:$Y$9,MATCH(2018.1,event_lookup!$A$2:$A$9,0),MATCH(RIGHT(ML_2018!Q87,2),event_lookup!$F$1:$Y$1,0))</f>
        <v>3</v>
      </c>
      <c r="T87" s="18" t="s">
        <v>702</v>
      </c>
      <c r="U87" s="88">
        <v>4.4490740740740737E-4</v>
      </c>
      <c r="V87">
        <f>INDEX(event_lookup!$F$2:$Y$9,MATCH(2018.1,event_lookup!$A$2:$A$9,0),MATCH(RIGHT(ML_2018!T87,2),event_lookup!$F$1:$Y$1,0))</f>
        <v>4</v>
      </c>
    </row>
    <row r="88" spans="1:93">
      <c r="A88" s="204" t="s">
        <v>582</v>
      </c>
      <c r="B88" s="328">
        <v>1</v>
      </c>
      <c r="J88" s="5">
        <f t="shared" si="16"/>
        <v>2.25</v>
      </c>
      <c r="L88" s="321" t="s">
        <v>800</v>
      </c>
      <c r="M88">
        <f>IF(L88&lt;&gt;"",M$87,0)</f>
        <v>5</v>
      </c>
      <c r="P88">
        <f>IF(O88&lt;&gt;"",P$87,0)</f>
        <v>0</v>
      </c>
      <c r="S88">
        <f>IF(R88&lt;&gt;"",S$87,0)</f>
        <v>0</v>
      </c>
      <c r="U88" s="88">
        <v>1.4907407407407407E-4</v>
      </c>
      <c r="V88">
        <f>IF(U88&lt;&gt;"",V$87,0)</f>
        <v>4</v>
      </c>
    </row>
    <row r="89" spans="1:93">
      <c r="A89" s="204" t="s">
        <v>583</v>
      </c>
      <c r="B89" s="328">
        <v>2</v>
      </c>
      <c r="J89" s="5">
        <f t="shared" si="16"/>
        <v>2.25</v>
      </c>
      <c r="L89" s="321" t="s">
        <v>821</v>
      </c>
      <c r="M89">
        <f>IF(L89&lt;&gt;"",M$87,0)</f>
        <v>5</v>
      </c>
      <c r="P89">
        <f>IF(O89&lt;&gt;"",P$87,0)</f>
        <v>0</v>
      </c>
      <c r="S89">
        <f>IF(R89&lt;&gt;"",S$87,0)</f>
        <v>0</v>
      </c>
      <c r="U89" s="88">
        <v>1.4837962962962963E-4</v>
      </c>
      <c r="V89">
        <f>IF(U89&lt;&gt;"",V$87,0)</f>
        <v>4</v>
      </c>
    </row>
    <row r="90" spans="1:93">
      <c r="A90" s="204" t="s">
        <v>584</v>
      </c>
      <c r="B90" s="328">
        <v>3</v>
      </c>
      <c r="J90" s="5">
        <f t="shared" si="16"/>
        <v>5.25</v>
      </c>
      <c r="L90" s="321" t="s">
        <v>807</v>
      </c>
      <c r="M90">
        <f>IF(L90&lt;&gt;"",M$87,0)</f>
        <v>5</v>
      </c>
      <c r="P90">
        <f>IF(O90&lt;&gt;"",P$87,0)</f>
        <v>0</v>
      </c>
      <c r="R90" s="88">
        <v>5.8217592592592599E-5</v>
      </c>
      <c r="S90">
        <f>IF(R90&lt;&gt;"",S$87,0)</f>
        <v>3</v>
      </c>
      <c r="U90" s="88">
        <v>1.4745370370370371E-4</v>
      </c>
      <c r="V90">
        <f>IF(U90&lt;&gt;"",V$87,0)</f>
        <v>4</v>
      </c>
    </row>
    <row r="91" spans="1:93">
      <c r="A91" s="204" t="s">
        <v>585</v>
      </c>
      <c r="B91" s="328">
        <v>4</v>
      </c>
      <c r="J91" s="5">
        <f t="shared" si="16"/>
        <v>6.25</v>
      </c>
      <c r="L91" s="321" t="s">
        <v>797</v>
      </c>
      <c r="M91">
        <f>IF(L91&lt;&gt;"",M$87,0)</f>
        <v>5</v>
      </c>
      <c r="O91" s="56" t="s">
        <v>164</v>
      </c>
      <c r="P91">
        <f>IF(O91&lt;&gt;"",P$87,0)</f>
        <v>4</v>
      </c>
      <c r="S91">
        <f>IF(R91&lt;&gt;"",S$87,0)</f>
        <v>0</v>
      </c>
      <c r="U91" s="88">
        <v>1.3564814814814814E-4</v>
      </c>
      <c r="V91">
        <f>IF(U91&lt;&gt;"",V$87,0)</f>
        <v>4</v>
      </c>
    </row>
    <row r="92" spans="1:93">
      <c r="A92" s="195" t="s">
        <v>11</v>
      </c>
      <c r="B92" s="195"/>
      <c r="J92" s="5">
        <f>M92+P92+S92+V92</f>
        <v>13</v>
      </c>
      <c r="K92" s="18" t="s">
        <v>686</v>
      </c>
      <c r="L92" s="321" t="s">
        <v>795</v>
      </c>
      <c r="M92">
        <f>INDEX(event_lookup!$F$2:$Y$9,MATCH(2018.1,event_lookup!$A$2:$A$9,0),MATCH(RIGHT(ML_2018!K92,2),event_lookup!$F$1:$Y$1,0))</f>
        <v>5</v>
      </c>
      <c r="N92" s="18" t="s">
        <v>689</v>
      </c>
      <c r="O92" s="88">
        <v>2.7476851851851854E-4</v>
      </c>
      <c r="P92">
        <f>INDEX(event_lookup!$F$2:$Y$9,MATCH(2018.1,event_lookup!$A$2:$A$9,0),MATCH(RIGHT(ML_2018!N92,2),event_lookup!$F$1:$Y$1,0))</f>
        <v>1</v>
      </c>
      <c r="Q92" s="18" t="s">
        <v>683</v>
      </c>
      <c r="R92" s="88">
        <v>5.8449074074074073E-5</v>
      </c>
      <c r="S92">
        <f>INDEX(event_lookup!$F$2:$Y$9,MATCH(2018.1,event_lookup!$A$2:$A$9,0),MATCH(RIGHT(ML_2018!Q92,2),event_lookup!$F$1:$Y$1,0))</f>
        <v>4</v>
      </c>
      <c r="T92" s="18" t="s">
        <v>687</v>
      </c>
      <c r="U92" s="88">
        <v>4.5405092592592589E-4</v>
      </c>
      <c r="V92">
        <f>INDEX(event_lookup!$F$2:$Y$9,MATCH(2018.1,event_lookup!$A$2:$A$9,0),MATCH(RIGHT(ML_2018!T92,2),event_lookup!$F$1:$Y$1,0))</f>
        <v>3</v>
      </c>
    </row>
    <row r="93" spans="1:93">
      <c r="A93" s="15" t="s">
        <v>43</v>
      </c>
      <c r="B93" s="328">
        <v>1</v>
      </c>
      <c r="J93" s="5">
        <f t="shared" si="16"/>
        <v>2</v>
      </c>
      <c r="L93" s="321" t="s">
        <v>801</v>
      </c>
      <c r="M93">
        <f>IF(L93&lt;&gt;"",M$92,0)</f>
        <v>5</v>
      </c>
      <c r="P93">
        <f>IF(O93&lt;&gt;"",P$92,0)</f>
        <v>0</v>
      </c>
      <c r="S93">
        <f>IF(R93&lt;&gt;"",S$92,0)</f>
        <v>0</v>
      </c>
      <c r="U93" s="88">
        <v>1.5648148148148148E-4</v>
      </c>
      <c r="V93">
        <f>IF(U93&lt;&gt;"",V$92,0)</f>
        <v>3</v>
      </c>
    </row>
    <row r="94" spans="1:93">
      <c r="A94" s="15" t="s">
        <v>42</v>
      </c>
      <c r="B94" s="328">
        <v>2</v>
      </c>
      <c r="J94" s="5">
        <f t="shared" si="16"/>
        <v>6</v>
      </c>
      <c r="L94" s="321" t="s">
        <v>802</v>
      </c>
      <c r="M94">
        <f>IF(L94&lt;&gt;"",M$92,0)</f>
        <v>5</v>
      </c>
      <c r="P94">
        <f>IF(O94&lt;&gt;"",P$92,0)</f>
        <v>0</v>
      </c>
      <c r="R94" s="88">
        <v>5.8449074074074073E-5</v>
      </c>
      <c r="S94">
        <f>IF(R94&lt;&gt;"",S$92,0)</f>
        <v>4</v>
      </c>
      <c r="U94" s="88">
        <v>1.556712962962963E-4</v>
      </c>
      <c r="V94">
        <f>IF(U94&lt;&gt;"",V$92,0)</f>
        <v>3</v>
      </c>
    </row>
    <row r="95" spans="1:93">
      <c r="A95" s="15" t="s">
        <v>44</v>
      </c>
      <c r="B95" s="328">
        <v>3</v>
      </c>
      <c r="J95" s="5">
        <f t="shared" si="16"/>
        <v>2</v>
      </c>
      <c r="L95" s="321" t="s">
        <v>803</v>
      </c>
      <c r="M95">
        <f>IF(L95&lt;&gt;"",M$92,0)</f>
        <v>5</v>
      </c>
      <c r="P95">
        <f>IF(O95&lt;&gt;"",P$92,0)</f>
        <v>0</v>
      </c>
      <c r="S95">
        <f>IF(R95&lt;&gt;"",S$92,0)</f>
        <v>0</v>
      </c>
      <c r="U95" s="88">
        <v>1.4189814814814816E-4</v>
      </c>
      <c r="V95">
        <f>IF(U95&lt;&gt;"",V$92,0)</f>
        <v>3</v>
      </c>
    </row>
    <row r="96" spans="1:93">
      <c r="A96" s="15" t="s">
        <v>45</v>
      </c>
      <c r="B96" s="328">
        <v>4</v>
      </c>
      <c r="J96" s="5">
        <f t="shared" si="16"/>
        <v>3</v>
      </c>
      <c r="L96" s="321" t="s">
        <v>802</v>
      </c>
      <c r="M96">
        <f>IF(L96&lt;&gt;"",M$92,0)</f>
        <v>5</v>
      </c>
      <c r="O96" s="88">
        <v>2.7476851851851854E-4</v>
      </c>
      <c r="P96">
        <f>IF(O96&lt;&gt;"",P$92,0)</f>
        <v>1</v>
      </c>
      <c r="S96">
        <f>IF(R96&lt;&gt;"",S$92,0)</f>
        <v>0</v>
      </c>
      <c r="U96" s="88">
        <v>1.3402777777777778E-4</v>
      </c>
      <c r="V96">
        <f>IF(U96&lt;&gt;"",V$92,0)</f>
        <v>3</v>
      </c>
    </row>
    <row r="97" spans="1:22">
      <c r="A97" s="303" t="s">
        <v>458</v>
      </c>
      <c r="J97" s="5">
        <f>M97+P97+S97+V97</f>
        <v>11</v>
      </c>
      <c r="K97" s="18" t="s">
        <v>692</v>
      </c>
      <c r="L97" s="321" t="s">
        <v>716</v>
      </c>
      <c r="M97">
        <f>INDEX(event_lookup!$F$2:$Y$9,MATCH(2018.1,event_lookup!$A$2:$A$9,0),MATCH(RIGHT(ML_2018!K97,2),event_lookup!$F$1:$Y$1,0))</f>
        <v>1</v>
      </c>
      <c r="N97" s="18" t="s">
        <v>694</v>
      </c>
      <c r="O97" s="88" t="s">
        <v>164</v>
      </c>
      <c r="P97">
        <f>INDEX(event_lookup!$F$2:$Y$9,MATCH(2018.1,event_lookup!$A$2:$A$9,0),MATCH(RIGHT(ML_2018!N97,2),event_lookup!$F$1:$Y$1,0))</f>
        <v>2</v>
      </c>
      <c r="Q97" s="18" t="s">
        <v>697</v>
      </c>
      <c r="R97" s="88">
        <v>5.8217592592592599E-5</v>
      </c>
      <c r="S97">
        <f>INDEX(event_lookup!$F$2:$Y$9,MATCH(2018.1,event_lookup!$A$2:$A$9,0),MATCH(RIGHT(ML_2018!Q97,2),event_lookup!$F$1:$Y$1,0))</f>
        <v>3</v>
      </c>
      <c r="T97" s="18" t="s">
        <v>695</v>
      </c>
      <c r="U97" s="88">
        <v>4.3321759259259263E-4</v>
      </c>
      <c r="V97">
        <f>INDEX(event_lookup!$F$2:$Y$9,MATCH(2018.1,event_lookup!$A$2:$A$9,0),MATCH(RIGHT(ML_2018!T97,2),event_lookup!$F$1:$Y$1,0))</f>
        <v>5</v>
      </c>
    </row>
    <row r="98" spans="1:22">
      <c r="A98" s="204" t="s">
        <v>586</v>
      </c>
      <c r="B98" s="328">
        <v>1</v>
      </c>
      <c r="J98" s="5">
        <f t="shared" si="16"/>
        <v>1.5</v>
      </c>
      <c r="L98" s="321" t="s">
        <v>746</v>
      </c>
      <c r="M98">
        <f>IF(L98&lt;&gt;"",M$97,0)</f>
        <v>1</v>
      </c>
      <c r="P98">
        <f>IF(O98&lt;&gt;"",P$97,0)</f>
        <v>0</v>
      </c>
      <c r="S98">
        <f>IF(R98&lt;&gt;"",S$97,0)</f>
        <v>0</v>
      </c>
      <c r="U98" s="88">
        <v>1.4826388888888889E-4</v>
      </c>
      <c r="V98">
        <f>IF(U98&lt;&gt;"",V$97,0)</f>
        <v>5</v>
      </c>
    </row>
    <row r="99" spans="1:22">
      <c r="A99" s="204" t="s">
        <v>587</v>
      </c>
      <c r="B99" s="328">
        <v>2</v>
      </c>
      <c r="J99" s="5">
        <f t="shared" si="16"/>
        <v>3.5</v>
      </c>
      <c r="L99" s="321" t="s">
        <v>746</v>
      </c>
      <c r="M99">
        <f>IF(L99&lt;&gt;"",M$97,0)</f>
        <v>1</v>
      </c>
      <c r="O99" s="88" t="s">
        <v>164</v>
      </c>
      <c r="P99">
        <f>IF(O99&lt;&gt;"",P$97,0)</f>
        <v>2</v>
      </c>
      <c r="S99">
        <f>IF(R99&lt;&gt;"",S$97,0)</f>
        <v>0</v>
      </c>
      <c r="U99" s="88">
        <v>1.5115740740740741E-4</v>
      </c>
      <c r="V99">
        <f>IF(U99&lt;&gt;"",V$97,0)</f>
        <v>5</v>
      </c>
    </row>
    <row r="100" spans="1:22">
      <c r="A100" s="204" t="s">
        <v>588</v>
      </c>
      <c r="B100" s="328">
        <v>3</v>
      </c>
      <c r="J100" s="5">
        <f t="shared" si="16"/>
        <v>4.5</v>
      </c>
      <c r="L100" s="321" t="s">
        <v>746</v>
      </c>
      <c r="M100">
        <f>IF(L100&lt;&gt;"",M$97,0)</f>
        <v>1</v>
      </c>
      <c r="P100">
        <f>IF(O100&lt;&gt;"",P$97,0)</f>
        <v>0</v>
      </c>
      <c r="R100" s="88">
        <v>5.8217592592592599E-5</v>
      </c>
      <c r="S100">
        <f>IF(R100&lt;&gt;"",S$97,0)</f>
        <v>3</v>
      </c>
      <c r="U100" s="88">
        <v>1.337962962962963E-4</v>
      </c>
      <c r="V100">
        <f>IF(U100&lt;&gt;"",V$97,0)</f>
        <v>5</v>
      </c>
    </row>
    <row r="101" spans="1:22">
      <c r="A101" s="204" t="s">
        <v>794</v>
      </c>
      <c r="B101" s="328">
        <v>4</v>
      </c>
      <c r="J101" s="5">
        <f t="shared" si="16"/>
        <v>1.5</v>
      </c>
      <c r="L101" s="321" t="s">
        <v>746</v>
      </c>
      <c r="M101">
        <f>IF(L101&lt;&gt;"",M$97,0)</f>
        <v>1</v>
      </c>
      <c r="P101">
        <f>IF(O101&lt;&gt;"",P$97,0)</f>
        <v>0</v>
      </c>
      <c r="S101">
        <f>IF(R101&lt;&gt;"",S$97,0)</f>
        <v>0</v>
      </c>
      <c r="U101" s="88">
        <v>1.0300925925925927E-4</v>
      </c>
      <c r="V101">
        <f>IF(U101&lt;&gt;"",V$97,0)</f>
        <v>5</v>
      </c>
    </row>
    <row r="102" spans="1:22">
      <c r="A102" s="304" t="s">
        <v>461</v>
      </c>
      <c r="B102" s="304"/>
      <c r="J102" s="5">
        <f>M102+P102+S102+V102</f>
        <v>17</v>
      </c>
      <c r="K102" s="18" t="s">
        <v>690</v>
      </c>
      <c r="L102" s="321" t="s">
        <v>720</v>
      </c>
      <c r="M102">
        <f>INDEX(event_lookup!$F$2:$Y$9,MATCH(2018.1,event_lookup!$A$2:$A$9,0),MATCH(RIGHT(ML_2018!K102,2),event_lookup!$F$1:$Y$1,0))</f>
        <v>4</v>
      </c>
      <c r="N102" s="18" t="s">
        <v>695</v>
      </c>
      <c r="O102" s="88">
        <v>2.6770833333333334E-4</v>
      </c>
      <c r="P102">
        <f>INDEX(event_lookup!$F$2:$Y$9,MATCH(2018.1,event_lookup!$A$2:$A$9,0),MATCH(RIGHT(ML_2018!N102,2),event_lookup!$F$1:$Y$1,0))</f>
        <v>5</v>
      </c>
      <c r="Q102" s="18" t="s">
        <v>691</v>
      </c>
      <c r="R102" s="88">
        <v>5.6828703703703712E-5</v>
      </c>
      <c r="S102">
        <f>INDEX(event_lookup!$F$2:$Y$9,MATCH(2018.1,event_lookup!$A$2:$A$9,0),MATCH(RIGHT(ML_2018!Q102,2),event_lookup!$F$1:$Y$1,0))</f>
        <v>7</v>
      </c>
      <c r="T102" s="18" t="s">
        <v>692</v>
      </c>
      <c r="U102" s="88">
        <v>4.1053240740740736E-4</v>
      </c>
      <c r="V102">
        <f>INDEX(event_lookup!$F$2:$Y$9,MATCH(2018.1,event_lookup!$A$2:$A$9,0),MATCH(RIGHT(ML_2018!T102,2),event_lookup!$F$1:$Y$1,0))</f>
        <v>1</v>
      </c>
    </row>
    <row r="103" spans="1:22">
      <c r="A103" s="204" t="s">
        <v>589</v>
      </c>
      <c r="B103" s="328">
        <v>1</v>
      </c>
      <c r="J103" s="5">
        <f t="shared" si="16"/>
        <v>1.25</v>
      </c>
      <c r="L103" s="321" t="s">
        <v>746</v>
      </c>
      <c r="M103">
        <f>IF(L103&lt;&gt;"",M$102,0)</f>
        <v>4</v>
      </c>
      <c r="P103">
        <f>IF(O103&lt;&gt;"",P$102,0)</f>
        <v>0</v>
      </c>
      <c r="S103">
        <f>IF(R103&lt;&gt;"",S$102,0)</f>
        <v>0</v>
      </c>
      <c r="U103" s="88">
        <v>1.349537037037037E-4</v>
      </c>
      <c r="V103">
        <f>IF(U103&lt;&gt;"",V$102,0)</f>
        <v>1</v>
      </c>
    </row>
    <row r="104" spans="1:22">
      <c r="A104" s="204" t="s">
        <v>590</v>
      </c>
      <c r="B104" s="328">
        <v>2</v>
      </c>
      <c r="J104" s="5">
        <f t="shared" si="16"/>
        <v>8.25</v>
      </c>
      <c r="L104" s="321" t="s">
        <v>746</v>
      </c>
      <c r="M104">
        <f>IF(L104&lt;&gt;"",M$102,0)</f>
        <v>4</v>
      </c>
      <c r="P104">
        <f>IF(O104&lt;&gt;"",P$102,0)</f>
        <v>0</v>
      </c>
      <c r="R104" s="88">
        <v>5.6828703703703712E-5</v>
      </c>
      <c r="S104">
        <f>IF(R104&lt;&gt;"",S$102,0)</f>
        <v>7</v>
      </c>
      <c r="U104" s="88">
        <v>1.3483796296296299E-4</v>
      </c>
      <c r="V104">
        <f>IF(U104&lt;&gt;"",V$102,0)</f>
        <v>1</v>
      </c>
    </row>
    <row r="105" spans="1:22">
      <c r="A105" s="204" t="s">
        <v>591</v>
      </c>
      <c r="B105" s="328">
        <v>3</v>
      </c>
      <c r="J105" s="5">
        <f t="shared" si="16"/>
        <v>6.25</v>
      </c>
      <c r="L105" s="321" t="s">
        <v>748</v>
      </c>
      <c r="M105">
        <f>IF(L105&lt;&gt;"",M$102,0)</f>
        <v>4</v>
      </c>
      <c r="O105" s="88">
        <v>2.6770833333333334E-4</v>
      </c>
      <c r="P105">
        <f>IF(O105&lt;&gt;"",P$102,0)</f>
        <v>5</v>
      </c>
      <c r="S105">
        <f>IF(R105&lt;&gt;"",S$102,0)</f>
        <v>0</v>
      </c>
      <c r="U105" s="88">
        <v>1.4074074074074073E-4</v>
      </c>
      <c r="V105">
        <f>IF(U105&lt;&gt;"",V$102,0)</f>
        <v>1</v>
      </c>
    </row>
    <row r="106" spans="1:22">
      <c r="A106" s="204" t="s">
        <v>592</v>
      </c>
      <c r="B106" s="328">
        <v>4</v>
      </c>
      <c r="J106" s="5">
        <f t="shared" si="16"/>
        <v>1.25</v>
      </c>
      <c r="L106" s="321" t="s">
        <v>747</v>
      </c>
      <c r="M106">
        <f>IF(L106&lt;&gt;"",M$102,0)</f>
        <v>4</v>
      </c>
      <c r="P106">
        <f>IF(O106&lt;&gt;"",P$102,0)</f>
        <v>0</v>
      </c>
      <c r="S106">
        <f>IF(R106&lt;&gt;"",S$102,0)</f>
        <v>0</v>
      </c>
      <c r="U106" s="88">
        <v>1.2916666666666667E-4</v>
      </c>
      <c r="V106">
        <f>IF(U106&lt;&gt;"",V$102,0)</f>
        <v>1</v>
      </c>
    </row>
    <row r="107" spans="1:22">
      <c r="A107" s="35" t="s">
        <v>110</v>
      </c>
      <c r="B107" s="35"/>
      <c r="J107" s="5">
        <f>M107+P107+S107+V107</f>
        <v>15</v>
      </c>
      <c r="K107" s="18" t="s">
        <v>683</v>
      </c>
      <c r="L107" s="321" t="s">
        <v>307</v>
      </c>
      <c r="M107">
        <f>INDEX(event_lookup!$F$2:$Y$9,MATCH(2018.1,event_lookup!$A$2:$A$9,0),MATCH(RIGHT(ML_2018!K107,2),event_lookup!$F$1:$Y$1,0))</f>
        <v>4</v>
      </c>
      <c r="N107" s="18" t="s">
        <v>686</v>
      </c>
      <c r="O107" s="88">
        <v>2.3379629629629629E-4</v>
      </c>
      <c r="P107">
        <f>INDEX(event_lookup!$F$2:$Y$9,MATCH(2018.1,event_lookup!$A$2:$A$9,0),MATCH(RIGHT(ML_2018!N107,2),event_lookup!$F$1:$Y$1,0))</f>
        <v>5</v>
      </c>
      <c r="Q107" s="18" t="s">
        <v>683</v>
      </c>
      <c r="R107" s="88">
        <v>5.8449074074074073E-5</v>
      </c>
      <c r="S107">
        <f>INDEX(event_lookup!$F$2:$Y$9,MATCH(2018.1,event_lookup!$A$2:$A$9,0),MATCH(RIGHT(ML_2018!Q107,2),event_lookup!$F$1:$Y$1,0))</f>
        <v>4</v>
      </c>
      <c r="T107" s="18" t="s">
        <v>688</v>
      </c>
      <c r="U107" s="88">
        <v>4.5266203703703706E-4</v>
      </c>
      <c r="V107">
        <f>INDEX(event_lookup!$F$2:$Y$9,MATCH(2018.1,event_lookup!$A$2:$A$9,0),MATCH(RIGHT(ML_2018!T107,2),event_lookup!$F$1:$Y$1,0))</f>
        <v>2</v>
      </c>
    </row>
    <row r="108" spans="1:22">
      <c r="A108" s="15" t="s">
        <v>121</v>
      </c>
      <c r="B108" s="328">
        <v>1</v>
      </c>
      <c r="J108" s="5">
        <f t="shared" si="16"/>
        <v>1.5</v>
      </c>
      <c r="L108" s="321" t="s">
        <v>746</v>
      </c>
      <c r="M108">
        <f>IF(L108&lt;&gt;"",M$107,0)</f>
        <v>4</v>
      </c>
      <c r="P108">
        <f>IF(O108&lt;&gt;"",P$107,0)</f>
        <v>0</v>
      </c>
      <c r="S108">
        <f>IF(R108&lt;&gt;"",S$107,0)</f>
        <v>0</v>
      </c>
      <c r="U108" s="88">
        <v>1.4988425925925925E-4</v>
      </c>
      <c r="V108">
        <f>IF(U108&lt;&gt;"",V$107,0)</f>
        <v>2</v>
      </c>
    </row>
    <row r="109" spans="1:22">
      <c r="A109" s="15" t="s">
        <v>122</v>
      </c>
      <c r="B109" s="328">
        <v>2</v>
      </c>
      <c r="J109" s="5">
        <f t="shared" si="16"/>
        <v>5.5</v>
      </c>
      <c r="L109" s="321" t="s">
        <v>748</v>
      </c>
      <c r="M109">
        <f>IF(L109&lt;&gt;"",M$107,0)</f>
        <v>4</v>
      </c>
      <c r="P109">
        <f>IF(O109&lt;&gt;"",P$107,0)</f>
        <v>0</v>
      </c>
      <c r="R109" s="88">
        <v>5.8449074074074073E-5</v>
      </c>
      <c r="S109">
        <f>IF(R109&lt;&gt;"",S$107,0)</f>
        <v>4</v>
      </c>
      <c r="U109" s="88">
        <v>1.5231481481481481E-4</v>
      </c>
      <c r="V109">
        <f>IF(U109&lt;&gt;"",V$107,0)</f>
        <v>2</v>
      </c>
    </row>
    <row r="110" spans="1:22">
      <c r="A110" s="15" t="s">
        <v>123</v>
      </c>
      <c r="B110" s="328">
        <v>3</v>
      </c>
      <c r="J110" s="5">
        <f t="shared" si="16"/>
        <v>6.5</v>
      </c>
      <c r="L110" s="321" t="s">
        <v>748</v>
      </c>
      <c r="M110">
        <f>IF(L110&lt;&gt;"",M$107,0)</f>
        <v>4</v>
      </c>
      <c r="O110" s="88">
        <v>2.3379629629629629E-4</v>
      </c>
      <c r="P110">
        <f>IF(O110&lt;&gt;"",P$107,0)</f>
        <v>5</v>
      </c>
      <c r="S110">
        <f>IF(R110&lt;&gt;"",S$107,0)</f>
        <v>0</v>
      </c>
      <c r="U110" s="88">
        <v>1.5046296296296297E-4</v>
      </c>
      <c r="V110">
        <f>IF(U110&lt;&gt;"",V$107,0)</f>
        <v>2</v>
      </c>
    </row>
    <row r="111" spans="1:22">
      <c r="A111" s="15" t="s">
        <v>124</v>
      </c>
      <c r="B111" s="328">
        <v>4</v>
      </c>
      <c r="J111" s="5">
        <f t="shared" si="16"/>
        <v>1.5</v>
      </c>
      <c r="L111" s="321" t="s">
        <v>748</v>
      </c>
      <c r="M111">
        <f>IF(L111&lt;&gt;"",M$107,0)</f>
        <v>4</v>
      </c>
      <c r="P111">
        <f>IF(O111&lt;&gt;"",P$107,0)</f>
        <v>0</v>
      </c>
      <c r="S111">
        <f>IF(R111&lt;&gt;"",S$107,0)</f>
        <v>0</v>
      </c>
      <c r="U111" s="88">
        <v>1.2048611111111113E-4</v>
      </c>
      <c r="V111">
        <f>IF(U111&lt;&gt;"",V$107,0)</f>
        <v>2</v>
      </c>
    </row>
    <row r="112" spans="1:22">
      <c r="A112" s="23" t="s">
        <v>18</v>
      </c>
      <c r="B112" s="23"/>
      <c r="J112" s="5">
        <f>M112+P112+S112+V112</f>
        <v>15</v>
      </c>
      <c r="K112" s="18" t="s">
        <v>695</v>
      </c>
      <c r="L112" s="321" t="s">
        <v>721</v>
      </c>
      <c r="M112">
        <f>INDEX(event_lookup!$F$2:$Y$9,MATCH(2018.1,event_lookup!$A$2:$A$9,0),MATCH(RIGHT(ML_2018!K112,2),event_lookup!$F$1:$Y$1,0))</f>
        <v>5</v>
      </c>
      <c r="N112" s="18" t="s">
        <v>696</v>
      </c>
      <c r="O112" s="88">
        <v>2.670138888888889E-4</v>
      </c>
      <c r="P112">
        <f>INDEX(event_lookup!$F$2:$Y$9,MATCH(2018.1,event_lookup!$A$2:$A$9,0),MATCH(RIGHT(ML_2018!N112,2),event_lookup!$F$1:$Y$1,0))</f>
        <v>6</v>
      </c>
      <c r="Q112" s="18" t="s">
        <v>694</v>
      </c>
      <c r="R112" s="88">
        <v>5.8912037037037033E-5</v>
      </c>
      <c r="S112">
        <f>INDEX(event_lookup!$F$2:$Y$9,MATCH(2018.1,event_lookup!$A$2:$A$9,0),MATCH(RIGHT(ML_2018!Q112,2),event_lookup!$F$1:$Y$1,0))</f>
        <v>2</v>
      </c>
      <c r="T112" s="18" t="s">
        <v>694</v>
      </c>
      <c r="U112" s="88">
        <v>4.230324074074074E-4</v>
      </c>
      <c r="V112">
        <f>INDEX(event_lookup!$F$2:$Y$9,MATCH(2018.1,event_lookup!$A$2:$A$9,0),MATCH(RIGHT(ML_2018!T112,2),event_lookup!$F$1:$Y$1,0))</f>
        <v>2</v>
      </c>
    </row>
    <row r="113" spans="1:93">
      <c r="A113" s="15" t="s">
        <v>67</v>
      </c>
      <c r="B113" s="328">
        <v>1</v>
      </c>
      <c r="J113" s="5">
        <f t="shared" si="16"/>
        <v>7.75</v>
      </c>
      <c r="L113" s="321" t="s">
        <v>807</v>
      </c>
      <c r="M113">
        <f>IF(L113&lt;&gt;"",M$112,0)</f>
        <v>5</v>
      </c>
      <c r="O113" s="88">
        <v>2.670138888888889E-4</v>
      </c>
      <c r="P113">
        <f>IF(O113&lt;&gt;"",P$112,0)</f>
        <v>6</v>
      </c>
      <c r="S113">
        <f>IF(R113&lt;&gt;"",S$112,0)</f>
        <v>0</v>
      </c>
      <c r="U113" s="88">
        <v>1.4224537037037035E-4</v>
      </c>
      <c r="V113">
        <f>IF(U113&lt;&gt;"",V$112,0)</f>
        <v>2</v>
      </c>
    </row>
    <row r="114" spans="1:93">
      <c r="A114" s="15" t="s">
        <v>68</v>
      </c>
      <c r="B114" s="328">
        <v>2</v>
      </c>
      <c r="J114" s="5">
        <f>M114/4+P114+S114+V114/4</f>
        <v>1.75</v>
      </c>
      <c r="L114" s="321" t="s">
        <v>797</v>
      </c>
      <c r="M114">
        <f>IF(L114&lt;&gt;"",M$112,0)</f>
        <v>5</v>
      </c>
      <c r="P114">
        <f>IF(O114&lt;&gt;"",P$112,0)</f>
        <v>0</v>
      </c>
      <c r="S114">
        <f>IF(R114&lt;&gt;"",S$112,0)</f>
        <v>0</v>
      </c>
      <c r="U114" s="88">
        <v>1.4131944444444446E-4</v>
      </c>
      <c r="V114">
        <f>IF(U114&lt;&gt;"",V$112,0)</f>
        <v>2</v>
      </c>
    </row>
    <row r="115" spans="1:93">
      <c r="A115" s="15" t="s">
        <v>66</v>
      </c>
      <c r="B115" s="328">
        <v>3</v>
      </c>
      <c r="J115" s="5">
        <f t="shared" si="16"/>
        <v>1.75</v>
      </c>
      <c r="L115" s="321" t="s">
        <v>802</v>
      </c>
      <c r="M115">
        <f>IF(L115&lt;&gt;"",M$112,0)</f>
        <v>5</v>
      </c>
      <c r="P115">
        <f>IF(O115&lt;&gt;"",P$112,0)</f>
        <v>0</v>
      </c>
      <c r="S115">
        <f>IF(R115&lt;&gt;"",S$112,0)</f>
        <v>0</v>
      </c>
      <c r="U115" s="88">
        <v>1.3958333333333333E-4</v>
      </c>
      <c r="V115">
        <f>IF(U115&lt;&gt;"",V$112,0)</f>
        <v>2</v>
      </c>
    </row>
    <row r="116" spans="1:93">
      <c r="A116" s="15" t="s">
        <v>69</v>
      </c>
      <c r="B116" s="328">
        <v>4</v>
      </c>
      <c r="J116" s="5">
        <f t="shared" si="16"/>
        <v>3.75</v>
      </c>
      <c r="L116" s="321" t="s">
        <v>807</v>
      </c>
      <c r="M116">
        <f>IF(L116&lt;&gt;"",M$112,0)</f>
        <v>5</v>
      </c>
      <c r="P116">
        <f>IF(O116&lt;&gt;"",P$112,0)</f>
        <v>0</v>
      </c>
      <c r="R116" s="88">
        <v>5.8912037037037033E-5</v>
      </c>
      <c r="S116">
        <f>IF(R116&lt;&gt;"",S$112,0)</f>
        <v>2</v>
      </c>
      <c r="U116" s="88">
        <v>1.3611111111111113E-4</v>
      </c>
      <c r="V116">
        <f>IF(U116&lt;&gt;"",V$112,0)</f>
        <v>2</v>
      </c>
    </row>
    <row r="117" spans="1:93">
      <c r="A117" s="36" t="s">
        <v>111</v>
      </c>
      <c r="B117" s="36"/>
      <c r="J117" s="5">
        <f>M117+P117+S117+V117</f>
        <v>19</v>
      </c>
      <c r="K117" s="18" t="s">
        <v>697</v>
      </c>
      <c r="L117" s="321" t="s">
        <v>299</v>
      </c>
      <c r="M117">
        <f>INDEX(event_lookup!$F$2:$Y$9,MATCH(2018.1,event_lookup!$A$2:$A$9,0),MATCH(RIGHT(ML_2018!K117,2),event_lookup!$F$1:$Y$1,0))</f>
        <v>3</v>
      </c>
      <c r="N117" s="18" t="s">
        <v>697</v>
      </c>
      <c r="O117" s="88">
        <v>2.8310185185185187E-4</v>
      </c>
      <c r="P117">
        <f>INDEX(event_lookup!$F$2:$Y$9,MATCH(2018.1,event_lookup!$A$2:$A$9,0),MATCH(RIGHT(ML_2018!N117,2),event_lookup!$F$1:$Y$1,0))</f>
        <v>3</v>
      </c>
      <c r="Q117" s="18" t="s">
        <v>696</v>
      </c>
      <c r="R117" s="88">
        <v>5.7175925925925926E-5</v>
      </c>
      <c r="S117">
        <f>INDEX(event_lookup!$F$2:$Y$9,MATCH(2018.1,event_lookup!$A$2:$A$9,0),MATCH(RIGHT(ML_2018!Q117,2),event_lookup!$F$1:$Y$1,0))</f>
        <v>6</v>
      </c>
      <c r="T117" s="18" t="s">
        <v>691</v>
      </c>
      <c r="U117" s="88">
        <v>4.5555555555555556E-4</v>
      </c>
      <c r="V117">
        <f>INDEX(event_lookup!$F$2:$Y$9,MATCH(2018.1,event_lookup!$A$2:$A$9,0),MATCH(RIGHT(ML_2018!T117,2),event_lookup!$F$1:$Y$1,0))</f>
        <v>7</v>
      </c>
    </row>
    <row r="118" spans="1:93">
      <c r="A118" s="15" t="s">
        <v>126</v>
      </c>
      <c r="B118" s="328">
        <v>1</v>
      </c>
      <c r="J118" s="5">
        <f t="shared" si="16"/>
        <v>8.5</v>
      </c>
      <c r="L118" s="321" t="s">
        <v>746</v>
      </c>
      <c r="M118">
        <f>IF(L118&lt;&gt;"",M$117,0)</f>
        <v>3</v>
      </c>
      <c r="P118">
        <f>IF(O118&lt;&gt;"",P$117,0)</f>
        <v>0</v>
      </c>
      <c r="R118" s="88">
        <v>5.7175925925925926E-5</v>
      </c>
      <c r="S118">
        <f>IF(R118&lt;&gt;"",S$117,0)</f>
        <v>6</v>
      </c>
      <c r="U118" s="88">
        <v>1.5752314814814814E-4</v>
      </c>
      <c r="V118">
        <f>IF(U118&lt;&gt;"",V$117,0)</f>
        <v>7</v>
      </c>
    </row>
    <row r="119" spans="1:93">
      <c r="A119" s="15" t="s">
        <v>128</v>
      </c>
      <c r="B119" s="328">
        <v>2</v>
      </c>
      <c r="J119" s="5">
        <f t="shared" si="16"/>
        <v>2.5</v>
      </c>
      <c r="L119" s="321" t="s">
        <v>746</v>
      </c>
      <c r="M119">
        <f>IF(L119&lt;&gt;"",M$117,0)</f>
        <v>3</v>
      </c>
      <c r="P119">
        <f>IF(O119&lt;&gt;"",P$117,0)</f>
        <v>0</v>
      </c>
      <c r="S119">
        <f>IF(R119&lt;&gt;"",S$117,0)</f>
        <v>0</v>
      </c>
      <c r="U119" s="88">
        <v>1.5358796296296296E-4</v>
      </c>
      <c r="V119">
        <f>IF(U119&lt;&gt;"",V$117,0)</f>
        <v>7</v>
      </c>
    </row>
    <row r="120" spans="1:93">
      <c r="A120" s="15" t="s">
        <v>127</v>
      </c>
      <c r="B120" s="328">
        <v>3</v>
      </c>
      <c r="J120" s="5">
        <f t="shared" si="16"/>
        <v>5.5</v>
      </c>
      <c r="L120" s="321" t="s">
        <v>748</v>
      </c>
      <c r="M120">
        <f>IF(L120&lt;&gt;"",M$117,0)</f>
        <v>3</v>
      </c>
      <c r="O120" s="88">
        <v>2.8310185185185187E-4</v>
      </c>
      <c r="P120">
        <f>IF(O120&lt;&gt;"",P$117,0)</f>
        <v>3</v>
      </c>
      <c r="S120">
        <f>IF(R120&lt;&gt;"",S$117,0)</f>
        <v>0</v>
      </c>
      <c r="U120" s="88">
        <v>1.4444444444444446E-4</v>
      </c>
      <c r="V120">
        <f>IF(U120&lt;&gt;"",V$117,0)</f>
        <v>7</v>
      </c>
    </row>
    <row r="121" spans="1:93">
      <c r="A121" s="15" t="s">
        <v>129</v>
      </c>
      <c r="B121" s="328">
        <v>4</v>
      </c>
      <c r="J121" s="5">
        <f t="shared" si="16"/>
        <v>2.5</v>
      </c>
      <c r="L121" s="321" t="s">
        <v>746</v>
      </c>
      <c r="M121">
        <f>IF(L121&lt;&gt;"",M$117,0)</f>
        <v>3</v>
      </c>
      <c r="P121">
        <f>IF(O121&lt;&gt;"",P$117,0)</f>
        <v>0</v>
      </c>
      <c r="S121">
        <f>IF(R121&lt;&gt;"",S$117,0)</f>
        <v>0</v>
      </c>
      <c r="U121" s="88">
        <v>1.3796296296296297E-4</v>
      </c>
      <c r="V121">
        <f>IF(U121&lt;&gt;"",V$117,0)</f>
        <v>7</v>
      </c>
    </row>
    <row r="122" spans="1:93">
      <c r="A122" s="305" t="s">
        <v>460</v>
      </c>
      <c r="B122" s="305"/>
      <c r="J122" s="5">
        <f>M122+P122+S122+V122</f>
        <v>12</v>
      </c>
      <c r="K122" s="18" t="s">
        <v>699</v>
      </c>
      <c r="L122" s="321" t="s">
        <v>299</v>
      </c>
      <c r="M122">
        <f>INDEX(event_lookup!$F$2:$Y$9,MATCH(2018.1,event_lookup!$A$2:$A$9,0),MATCH(RIGHT(ML_2018!K122,2),event_lookup!$F$1:$Y$1,0))</f>
        <v>1</v>
      </c>
      <c r="N122" s="18" t="s">
        <v>703</v>
      </c>
      <c r="O122" s="56" t="s">
        <v>164</v>
      </c>
      <c r="P122">
        <f>INDEX(event_lookup!$F$2:$Y$9,MATCH(2018.1,event_lookup!$A$2:$A$9,0),MATCH(RIGHT(ML_2018!N122,2),event_lookup!$F$1:$Y$1,0))</f>
        <v>8</v>
      </c>
      <c r="Q122" s="18" t="s">
        <v>704</v>
      </c>
      <c r="R122" s="88">
        <v>5.9027777777777773E-5</v>
      </c>
      <c r="S122">
        <f>INDEX(event_lookup!$F$2:$Y$9,MATCH(2018.1,event_lookup!$A$2:$A$9,0),MATCH(RIGHT(ML_2018!Q122,2),event_lookup!$F$1:$Y$1,0))</f>
        <v>2</v>
      </c>
      <c r="T122" s="18" t="s">
        <v>699</v>
      </c>
      <c r="U122" s="88">
        <v>4.0995370370370377E-4</v>
      </c>
      <c r="V122">
        <f>INDEX(event_lookup!$F$2:$Y$9,MATCH(2018.1,event_lookup!$A$2:$A$9,0),MATCH(RIGHT(ML_2018!T122,2),event_lookup!$F$1:$Y$1,0))</f>
        <v>1</v>
      </c>
    </row>
    <row r="123" spans="1:93">
      <c r="A123" s="204" t="s">
        <v>817</v>
      </c>
      <c r="B123" s="328">
        <v>1</v>
      </c>
      <c r="J123" s="5">
        <f t="shared" si="16"/>
        <v>0.5</v>
      </c>
      <c r="L123" s="321" t="s">
        <v>746</v>
      </c>
      <c r="M123">
        <f>IF(L123&lt;&gt;"",M$122,0)</f>
        <v>1</v>
      </c>
      <c r="P123">
        <f>IF(O123&lt;&gt;"",P$122,0)</f>
        <v>0</v>
      </c>
      <c r="S123">
        <f>IF(R123&lt;&gt;"",S$122,0)</f>
        <v>0</v>
      </c>
      <c r="U123" s="88">
        <v>1.5092592592592591E-4</v>
      </c>
      <c r="V123">
        <f>IF(U123&lt;&gt;"",V$122,0)</f>
        <v>1</v>
      </c>
    </row>
    <row r="124" spans="1:93">
      <c r="A124" s="204" t="s">
        <v>706</v>
      </c>
      <c r="B124" s="328">
        <v>2</v>
      </c>
      <c r="J124" s="5">
        <f t="shared" si="16"/>
        <v>8.5</v>
      </c>
      <c r="L124" s="321" t="s">
        <v>746</v>
      </c>
      <c r="M124">
        <f>IF(L124&lt;&gt;"",M$122,0)</f>
        <v>1</v>
      </c>
      <c r="O124" s="56" t="s">
        <v>164</v>
      </c>
      <c r="P124">
        <f>IF(O124&lt;&gt;"",P$122,0)</f>
        <v>8</v>
      </c>
      <c r="S124">
        <f>IF(R124&lt;&gt;"",S$122,0)</f>
        <v>0</v>
      </c>
      <c r="U124" s="88">
        <v>1.2662037037037036E-4</v>
      </c>
      <c r="V124">
        <f>IF(U124&lt;&gt;"",V$122,0)</f>
        <v>1</v>
      </c>
    </row>
    <row r="125" spans="1:93">
      <c r="A125" s="204" t="s">
        <v>723</v>
      </c>
      <c r="B125" s="328">
        <v>3</v>
      </c>
      <c r="J125" s="5">
        <f t="shared" si="16"/>
        <v>0.5</v>
      </c>
      <c r="L125" s="321" t="s">
        <v>746</v>
      </c>
      <c r="M125">
        <f>IF(L125&lt;&gt;"",M$122,0)</f>
        <v>1</v>
      </c>
      <c r="P125">
        <f>IF(O125&lt;&gt;"",P$122,0)</f>
        <v>0</v>
      </c>
      <c r="S125">
        <f>IF(R125&lt;&gt;"",S$122,0)</f>
        <v>0</v>
      </c>
      <c r="U125" s="88">
        <v>1.3240740740740739E-4</v>
      </c>
      <c r="V125">
        <f>IF(U125&lt;&gt;"",V$122,0)</f>
        <v>1</v>
      </c>
    </row>
    <row r="126" spans="1:93">
      <c r="A126" s="204" t="s">
        <v>593</v>
      </c>
      <c r="B126" s="328">
        <v>4</v>
      </c>
      <c r="J126" s="5">
        <f t="shared" si="16"/>
        <v>2.5</v>
      </c>
      <c r="L126" s="321" t="s">
        <v>748</v>
      </c>
      <c r="M126">
        <f>IF(L126&lt;&gt;"",M$122,0)</f>
        <v>1</v>
      </c>
      <c r="P126">
        <f>IF(O126&lt;&gt;"",P$122,0)</f>
        <v>0</v>
      </c>
      <c r="R126" s="88">
        <v>5.9027777777777773E-5</v>
      </c>
      <c r="S126">
        <f>IF(R126&lt;&gt;"",S$122,0)</f>
        <v>2</v>
      </c>
      <c r="U126" s="88">
        <v>1.0208333333333333E-4</v>
      </c>
      <c r="V126">
        <f>IF(U126&lt;&gt;"",V$122,0)</f>
        <v>1</v>
      </c>
    </row>
    <row r="127" spans="1:93">
      <c r="A127" s="39" t="s">
        <v>114</v>
      </c>
      <c r="B127" s="39"/>
      <c r="J127" s="5">
        <f>M127+P127+S127+V127</f>
        <v>17</v>
      </c>
      <c r="K127" s="18" t="s">
        <v>703</v>
      </c>
      <c r="L127" s="321" t="s">
        <v>818</v>
      </c>
      <c r="M127">
        <f>INDEX(event_lookup!$F$2:$Y$9,MATCH(2018.1,event_lookup!$A$2:$A$9,0),MATCH(RIGHT(ML_2018!K127,2),event_lookup!$F$1:$Y$1,0))</f>
        <v>8</v>
      </c>
      <c r="N127" s="18" t="s">
        <v>704</v>
      </c>
      <c r="O127" s="56" t="s">
        <v>164</v>
      </c>
      <c r="P127">
        <f>INDEX(event_lookup!$F$2:$Y$9,MATCH(2018.1,event_lookup!$A$2:$A$9,0),MATCH(RIGHT(ML_2018!N127,2),event_lookup!$F$1:$Y$1,0))</f>
        <v>2</v>
      </c>
      <c r="Q127" s="18" t="s">
        <v>702</v>
      </c>
      <c r="R127" s="88">
        <v>5.8101851851851846E-5</v>
      </c>
      <c r="S127">
        <f>INDEX(event_lookup!$F$2:$Y$9,MATCH(2018.1,event_lookup!$A$2:$A$9,0),MATCH(RIGHT(ML_2018!Q127,2),event_lookup!$F$1:$Y$1,0))</f>
        <v>4</v>
      </c>
      <c r="T127" s="18" t="s">
        <v>705</v>
      </c>
      <c r="U127" s="88">
        <v>4.3888888888888889E-4</v>
      </c>
      <c r="V127">
        <f>INDEX(event_lookup!$F$2:$Y$9,MATCH(2018.1,event_lookup!$A$2:$A$9,0),MATCH(RIGHT(ML_2018!T127,2),event_lookup!$F$1:$Y$1,0))</f>
        <v>3</v>
      </c>
    </row>
    <row r="128" spans="1:93">
      <c r="A128" s="15" t="s">
        <v>580</v>
      </c>
      <c r="B128" s="328">
        <v>1</v>
      </c>
      <c r="D128">
        <f>SUM(AC128,AF128,AU128,BI128,BN128,CO128)</f>
        <v>3</v>
      </c>
      <c r="J128" s="5">
        <f t="shared" si="16"/>
        <v>6.75</v>
      </c>
      <c r="L128" s="321" t="s">
        <v>805</v>
      </c>
      <c r="M128">
        <f>IF(L128&lt;&gt;"",M$127,0)</f>
        <v>8</v>
      </c>
      <c r="P128">
        <f>IF(O128&lt;&gt;"",P$127,0)</f>
        <v>0</v>
      </c>
      <c r="R128" s="88">
        <v>5.8101851851851846E-5</v>
      </c>
      <c r="S128">
        <f>IF(R128&lt;&gt;"",S$127,0)</f>
        <v>4</v>
      </c>
      <c r="U128" s="88">
        <v>1.460648148148148E-4</v>
      </c>
      <c r="V128">
        <f>IF(U128&lt;&gt;"",V$127,0)</f>
        <v>3</v>
      </c>
      <c r="AU128" s="350">
        <f>IF(AT128&lt;&gt;"",AU$45,0)</f>
        <v>0</v>
      </c>
      <c r="AW128" s="62"/>
      <c r="AX128" s="88">
        <v>3.8842592592592596E-4</v>
      </c>
      <c r="AY128" s="88">
        <v>3.7268518518518526E-4</v>
      </c>
      <c r="BA128" s="88">
        <v>3.7268518518518526E-4</v>
      </c>
      <c r="BB128" s="350">
        <f>IF(BA128&lt;&gt;"",BB$45,0)</f>
        <v>8</v>
      </c>
      <c r="BI128" s="350">
        <f>IF(BH128&lt;&gt;"",BI$45,0)</f>
        <v>0</v>
      </c>
      <c r="BJ128" s="18" t="s">
        <v>148</v>
      </c>
      <c r="BK128" s="56" t="s">
        <v>177</v>
      </c>
      <c r="BL128" s="88">
        <v>6.2384259259259261E-4</v>
      </c>
      <c r="BM128" s="88">
        <v>6.2384259259259261E-4</v>
      </c>
      <c r="BN128" s="350">
        <f>IF(BM128&lt;&gt;"",BN$45,0)</f>
        <v>3</v>
      </c>
      <c r="BQ128" s="186" t="s">
        <v>746</v>
      </c>
      <c r="BR128" s="186" t="s">
        <v>748</v>
      </c>
      <c r="BS128" s="186" t="s">
        <v>746</v>
      </c>
      <c r="BT128" s="186" t="s">
        <v>746</v>
      </c>
      <c r="BU128" s="350">
        <f>IF(BT128&lt;&gt;"",BU$45,0)</f>
        <v>20</v>
      </c>
      <c r="BW128" s="88">
        <v>8.1712962962962956E-5</v>
      </c>
      <c r="BX128" s="56">
        <v>3</v>
      </c>
      <c r="BY128" s="88">
        <v>8.1712962962962956E-5</v>
      </c>
      <c r="BZ128" s="350">
        <f>IF(BY128&lt;&gt;"",BZ$45,0)</f>
        <v>7</v>
      </c>
      <c r="CC128" s="186" t="s">
        <v>297</v>
      </c>
      <c r="CD128" s="186" t="s">
        <v>235</v>
      </c>
      <c r="CE128" s="186" t="s">
        <v>471</v>
      </c>
      <c r="CF128" s="186" t="s">
        <v>237</v>
      </c>
      <c r="CG128" s="56">
        <v>1</v>
      </c>
      <c r="CH128" s="186" t="s">
        <v>471</v>
      </c>
      <c r="CI128" s="350">
        <f>IF(CH128&lt;&gt;"",CI$45,0)</f>
        <v>8</v>
      </c>
      <c r="CO128" s="350">
        <f>IF(CN128&lt;&gt;"",CO$45,0)</f>
        <v>0</v>
      </c>
    </row>
    <row r="129" spans="1:93">
      <c r="A129" s="15" t="s">
        <v>144</v>
      </c>
      <c r="B129" s="328">
        <v>2</v>
      </c>
      <c r="J129" s="5">
        <f t="shared" si="16"/>
        <v>2.75</v>
      </c>
      <c r="L129" s="321" t="s">
        <v>823</v>
      </c>
      <c r="M129">
        <f>IF(L129&lt;&gt;"",M$127,0)</f>
        <v>8</v>
      </c>
      <c r="P129">
        <f>IF(O129&lt;&gt;"",P$127,0)</f>
        <v>0</v>
      </c>
      <c r="S129">
        <f>IF(R129&lt;&gt;"",S$127,0)</f>
        <v>0</v>
      </c>
      <c r="U129" s="88">
        <v>1.4652777777777779E-4</v>
      </c>
      <c r="V129">
        <f>IF(U129&lt;&gt;"",V$127,0)</f>
        <v>3</v>
      </c>
      <c r="BB129" s="350"/>
    </row>
    <row r="130" spans="1:93">
      <c r="A130" s="15" t="s">
        <v>143</v>
      </c>
      <c r="B130" s="328">
        <v>3</v>
      </c>
      <c r="J130" s="5">
        <f t="shared" si="16"/>
        <v>4.75</v>
      </c>
      <c r="L130" s="321" t="s">
        <v>824</v>
      </c>
      <c r="M130">
        <f>IF(L130&lt;&gt;"",M$127,0)</f>
        <v>8</v>
      </c>
      <c r="O130" s="56" t="s">
        <v>164</v>
      </c>
      <c r="P130">
        <f>IF(O130&lt;&gt;"",P$127,0)</f>
        <v>2</v>
      </c>
      <c r="S130">
        <f>IF(R130&lt;&gt;"",S$127,0)</f>
        <v>0</v>
      </c>
      <c r="U130" s="88">
        <v>1.4629629629629631E-4</v>
      </c>
      <c r="V130">
        <f>IF(U130&lt;&gt;"",V$127,0)</f>
        <v>3</v>
      </c>
    </row>
    <row r="131" spans="1:93">
      <c r="A131" s="15" t="s">
        <v>579</v>
      </c>
      <c r="B131" s="328">
        <v>4</v>
      </c>
      <c r="D131">
        <f>SUM(AC131,AF131,AU131,BI131,BN131,CO131)</f>
        <v>0</v>
      </c>
      <c r="J131" s="5">
        <f t="shared" si="16"/>
        <v>2.75</v>
      </c>
      <c r="L131" s="321" t="s">
        <v>800</v>
      </c>
      <c r="M131">
        <f>IF(L131&lt;&gt;"",M$127,0)</f>
        <v>8</v>
      </c>
      <c r="P131">
        <f>IF(O131&lt;&gt;"",P$127,0)</f>
        <v>0</v>
      </c>
      <c r="S131">
        <f>IF(R131&lt;&gt;"",S$127,0)</f>
        <v>0</v>
      </c>
      <c r="U131" s="88">
        <v>1.261574074074074E-4</v>
      </c>
      <c r="V131">
        <f>IF(U131&lt;&gt;"",V$127,0)</f>
        <v>3</v>
      </c>
      <c r="AU131" s="350">
        <f>IF(AT131&lt;&gt;"",AU$45,0)</f>
        <v>0</v>
      </c>
      <c r="AX131" s="88">
        <v>3.8842592592592596E-4</v>
      </c>
      <c r="AY131" s="88">
        <v>3.7268518518518526E-4</v>
      </c>
      <c r="BA131" s="88">
        <v>3.7268518518518526E-4</v>
      </c>
      <c r="BB131" s="350">
        <f>IF(BA131&lt;&gt;"",BB$45,0)</f>
        <v>8</v>
      </c>
      <c r="BI131" s="350">
        <f>IF(BH131&lt;&gt;"",BI$45,0)</f>
        <v>0</v>
      </c>
      <c r="BN131" s="350">
        <f>IF(BM131&lt;&gt;"",BN$45,0)</f>
        <v>0</v>
      </c>
      <c r="BQ131" s="186" t="s">
        <v>748</v>
      </c>
      <c r="BR131" s="186" t="s">
        <v>747</v>
      </c>
      <c r="BS131" s="186" t="s">
        <v>747</v>
      </c>
      <c r="BT131" s="186" t="s">
        <v>748</v>
      </c>
      <c r="BU131" s="350">
        <f>IF(BT131&lt;&gt;"",BU$45,0)</f>
        <v>20</v>
      </c>
      <c r="BW131" s="88">
        <v>6.3425925925925935E-5</v>
      </c>
      <c r="BY131" s="88">
        <v>6.3425925925925935E-5</v>
      </c>
      <c r="BZ131" s="350">
        <f>IF(BY131&lt;&gt;"",BZ$45,0)</f>
        <v>7</v>
      </c>
      <c r="CC131" s="186" t="s">
        <v>297</v>
      </c>
      <c r="CD131" s="186" t="s">
        <v>235</v>
      </c>
      <c r="CE131" s="186" t="s">
        <v>471</v>
      </c>
      <c r="CF131" s="186" t="s">
        <v>237</v>
      </c>
      <c r="CG131" s="56">
        <v>1</v>
      </c>
      <c r="CH131" s="186" t="s">
        <v>471</v>
      </c>
      <c r="CI131" s="350">
        <f>IF(CH131&lt;&gt;"",CI$45,0)</f>
        <v>8</v>
      </c>
      <c r="CO131" s="350">
        <f>IF(CN131&lt;&gt;"",CO$45,0)</f>
        <v>0</v>
      </c>
    </row>
    <row r="132" spans="1:93">
      <c r="A132" s="158" t="s">
        <v>263</v>
      </c>
      <c r="B132" s="327"/>
      <c r="J132" s="5">
        <f>M132+P132+S132+V132</f>
        <v>10</v>
      </c>
      <c r="K132" s="18" t="s">
        <v>689</v>
      </c>
      <c r="L132" s="321" t="s">
        <v>716</v>
      </c>
      <c r="M132">
        <f>INDEX(event_lookup!$F$2:$Y$9,MATCH(2018.1,event_lookup!$A$2:$A$9,0),MATCH(RIGHT(ML_2018!K132,2),event_lookup!$F$1:$Y$1,0))</f>
        <v>1</v>
      </c>
      <c r="N132" s="18" t="s">
        <v>687</v>
      </c>
      <c r="O132" s="88">
        <v>2.488425925925926E-4</v>
      </c>
      <c r="P132">
        <f>INDEX(event_lookup!$F$2:$Y$9,MATCH(2018.1,event_lookup!$A$2:$A$9,0),MATCH(RIGHT(ML_2018!N132,2),event_lookup!$F$1:$Y$1,0))</f>
        <v>3</v>
      </c>
      <c r="Q132" s="18" t="s">
        <v>689</v>
      </c>
      <c r="R132" s="88">
        <v>6.041666666666666E-5</v>
      </c>
      <c r="S132">
        <f>INDEX(event_lookup!$F$2:$Y$9,MATCH(2018.1,event_lookup!$A$2:$A$9,0),MATCH(RIGHT(ML_2018!Q132,2),event_lookup!$F$1:$Y$1,0))</f>
        <v>1</v>
      </c>
      <c r="T132" s="18" t="s">
        <v>686</v>
      </c>
      <c r="U132" s="88">
        <v>4.5914351851851851E-4</v>
      </c>
      <c r="V132">
        <f>INDEX(event_lookup!$F$2:$Y$9,MATCH(2018.1,event_lookup!$A$2:$A$9,0),MATCH(RIGHT(ML_2018!T132,2),event_lookup!$F$1:$Y$1,0))</f>
        <v>5</v>
      </c>
    </row>
    <row r="133" spans="1:93">
      <c r="A133" s="15" t="s">
        <v>359</v>
      </c>
      <c r="B133" s="328">
        <v>1</v>
      </c>
      <c r="J133" s="5">
        <f t="shared" si="16"/>
        <v>1.5</v>
      </c>
      <c r="L133" s="321" t="s">
        <v>746</v>
      </c>
      <c r="M133">
        <f>IF(L133&lt;&gt;"",M$132,0)</f>
        <v>1</v>
      </c>
      <c r="P133">
        <f>IF(O133&lt;&gt;"",P$132,0)</f>
        <v>0</v>
      </c>
      <c r="S133">
        <f>IF(R133&lt;&gt;"",S$132,0)</f>
        <v>0</v>
      </c>
      <c r="U133" s="88">
        <v>1.5069444444444443E-4</v>
      </c>
      <c r="V133">
        <f>IF(U133&lt;&gt;"",V$132,0)</f>
        <v>5</v>
      </c>
    </row>
    <row r="134" spans="1:93">
      <c r="A134" s="15" t="s">
        <v>360</v>
      </c>
      <c r="B134" s="328">
        <v>2</v>
      </c>
      <c r="J134" s="5">
        <f t="shared" si="16"/>
        <v>1.5</v>
      </c>
      <c r="L134" s="321" t="s">
        <v>746</v>
      </c>
      <c r="M134">
        <f>IF(L134&lt;&gt;"",M$132,0)</f>
        <v>1</v>
      </c>
      <c r="P134">
        <f>IF(O134&lt;&gt;"",P$132,0)</f>
        <v>0</v>
      </c>
      <c r="S134">
        <f>IF(R134&lt;&gt;"",S$132,0)</f>
        <v>0</v>
      </c>
      <c r="U134" s="88">
        <v>1.5810185185185184E-4</v>
      </c>
      <c r="V134">
        <f>IF(U134&lt;&gt;"",V$132,0)</f>
        <v>5</v>
      </c>
    </row>
    <row r="135" spans="1:93">
      <c r="A135" s="15" t="s">
        <v>361</v>
      </c>
      <c r="B135" s="328">
        <v>3</v>
      </c>
      <c r="J135" s="5">
        <f t="shared" ref="J135:J146" si="21">M135/4+P135+S135+V135/4</f>
        <v>4.5</v>
      </c>
      <c r="L135" s="321" t="s">
        <v>746</v>
      </c>
      <c r="M135">
        <f>IF(L135&lt;&gt;"",M$132,0)</f>
        <v>1</v>
      </c>
      <c r="O135" s="88">
        <v>2.488425925925926E-4</v>
      </c>
      <c r="P135">
        <f>IF(O135&lt;&gt;"",P$132,0)</f>
        <v>3</v>
      </c>
      <c r="S135">
        <f>IF(R135&lt;&gt;"",S$132,0)</f>
        <v>0</v>
      </c>
      <c r="U135" s="88">
        <v>1.5034722222222221E-4</v>
      </c>
      <c r="V135">
        <f>IF(U135&lt;&gt;"",V$132,0)</f>
        <v>5</v>
      </c>
    </row>
    <row r="136" spans="1:93">
      <c r="A136" s="204" t="s">
        <v>366</v>
      </c>
      <c r="B136" s="328">
        <v>4</v>
      </c>
      <c r="J136" s="5">
        <f t="shared" si="21"/>
        <v>2.5</v>
      </c>
      <c r="L136" s="321" t="s">
        <v>746</v>
      </c>
      <c r="M136">
        <f>IF(L136&lt;&gt;"",M$132,0)</f>
        <v>1</v>
      </c>
      <c r="P136">
        <f>IF(O136&lt;&gt;"",P$132,0)</f>
        <v>0</v>
      </c>
      <c r="R136" s="88">
        <v>6.041666666666666E-5</v>
      </c>
      <c r="S136">
        <f>IF(R136&lt;&gt;"",S$132,0)</f>
        <v>1</v>
      </c>
      <c r="U136" s="88">
        <v>1.3171296296296298E-4</v>
      </c>
      <c r="V136">
        <f>IF(U136&lt;&gt;"",V$132,0)</f>
        <v>5</v>
      </c>
    </row>
    <row r="137" spans="1:93">
      <c r="A137" s="40" t="s">
        <v>115</v>
      </c>
      <c r="B137" s="40"/>
      <c r="J137" s="5">
        <f>M137+P137+S137+V137</f>
        <v>19</v>
      </c>
      <c r="K137" s="18" t="s">
        <v>682</v>
      </c>
      <c r="L137" s="321" t="s">
        <v>719</v>
      </c>
      <c r="M137">
        <f>INDEX(event_lookup!$F$2:$Y$9,MATCH(2018.1,event_lookup!$A$2:$A$9,0),MATCH(RIGHT(ML_2018!K137,2),event_lookup!$F$1:$Y$1,0))</f>
        <v>8</v>
      </c>
      <c r="N137" s="18" t="s">
        <v>688</v>
      </c>
      <c r="O137" s="88">
        <v>2.5462962962962961E-4</v>
      </c>
      <c r="P137">
        <f>INDEX(event_lookup!$F$2:$Y$9,MATCH(2018.1,event_lookup!$A$2:$A$9,0),MATCH(RIGHT(ML_2018!N137,2),event_lookup!$F$1:$Y$1,0))</f>
        <v>2</v>
      </c>
      <c r="Q137" s="18" t="s">
        <v>688</v>
      </c>
      <c r="R137" s="88">
        <v>5.868055555555556E-5</v>
      </c>
      <c r="S137">
        <f>INDEX(event_lookup!$F$2:$Y$9,MATCH(2018.1,event_lookup!$A$2:$A$9,0),MATCH(RIGHT(ML_2018!Q137,2),event_lookup!$F$1:$Y$1,0))</f>
        <v>2</v>
      </c>
      <c r="T137" s="18" t="s">
        <v>685</v>
      </c>
      <c r="U137" s="88">
        <v>4.6284722222222219E-4</v>
      </c>
      <c r="V137">
        <f>INDEX(event_lookup!$F$2:$Y$9,MATCH(2018.1,event_lookup!$A$2:$A$9,0),MATCH(RIGHT(ML_2018!T137,2),event_lookup!$F$1:$Y$1,0))</f>
        <v>7</v>
      </c>
    </row>
    <row r="138" spans="1:93">
      <c r="A138" s="15" t="s">
        <v>145</v>
      </c>
      <c r="B138" s="328">
        <v>1</v>
      </c>
      <c r="J138" s="5">
        <f t="shared" si="21"/>
        <v>5.75</v>
      </c>
      <c r="L138" s="321" t="s">
        <v>797</v>
      </c>
      <c r="M138">
        <f>IF(L138&lt;&gt;"",M$137,0)</f>
        <v>8</v>
      </c>
      <c r="O138" s="88">
        <v>2.5462962962962961E-4</v>
      </c>
      <c r="P138">
        <f>IF(O138&lt;&gt;"",P$137,0)</f>
        <v>2</v>
      </c>
      <c r="S138">
        <f>IF(R138&lt;&gt;"",S$137,0)</f>
        <v>0</v>
      </c>
      <c r="U138" s="88">
        <v>1.6261574074074076E-4</v>
      </c>
      <c r="V138">
        <f>IF(U138&lt;&gt;"",V$137,0)</f>
        <v>7</v>
      </c>
    </row>
    <row r="139" spans="1:93">
      <c r="A139" s="15" t="s">
        <v>146</v>
      </c>
      <c r="B139" s="328">
        <v>2</v>
      </c>
      <c r="J139" s="5">
        <f t="shared" si="21"/>
        <v>3.75</v>
      </c>
      <c r="L139" s="321" t="s">
        <v>803</v>
      </c>
      <c r="M139">
        <f>IF(L139&lt;&gt;"",M$137,0)</f>
        <v>8</v>
      </c>
      <c r="P139">
        <f>IF(O139&lt;&gt;"",P$137,0)</f>
        <v>0</v>
      </c>
      <c r="S139">
        <f>IF(R139&lt;&gt;"",S$137,0)</f>
        <v>0</v>
      </c>
      <c r="U139" s="88">
        <v>1.5150462962962963E-4</v>
      </c>
      <c r="V139">
        <f>IF(U139&lt;&gt;"",V$137,0)</f>
        <v>7</v>
      </c>
    </row>
    <row r="140" spans="1:93">
      <c r="A140" s="15" t="s">
        <v>147</v>
      </c>
      <c r="B140" s="328">
        <v>3</v>
      </c>
      <c r="J140" s="5">
        <f t="shared" si="21"/>
        <v>5.75</v>
      </c>
      <c r="L140" s="321" t="s">
        <v>804</v>
      </c>
      <c r="M140">
        <f>IF(L140&lt;&gt;"",M$137,0)</f>
        <v>8</v>
      </c>
      <c r="P140">
        <f>IF(O140&lt;&gt;"",P$137,0)</f>
        <v>0</v>
      </c>
      <c r="R140" s="88">
        <v>5.868055555555556E-5</v>
      </c>
      <c r="S140">
        <f>IF(R140&lt;&gt;"",S$137,0)</f>
        <v>2</v>
      </c>
      <c r="U140" s="88">
        <v>1.4872685185185185E-4</v>
      </c>
      <c r="V140">
        <f>IF(U140&lt;&gt;"",V$137,0)</f>
        <v>7</v>
      </c>
    </row>
    <row r="141" spans="1:93">
      <c r="A141" s="15" t="s">
        <v>575</v>
      </c>
      <c r="B141" s="328">
        <v>4</v>
      </c>
      <c r="J141" s="5">
        <f t="shared" si="21"/>
        <v>3.75</v>
      </c>
      <c r="L141" s="321" t="s">
        <v>805</v>
      </c>
      <c r="M141">
        <f>IF(L141&lt;&gt;"",M$137,0)</f>
        <v>8</v>
      </c>
      <c r="P141">
        <f>IF(O141&lt;&gt;"",P$137,0)</f>
        <v>0</v>
      </c>
      <c r="S141">
        <f>IF(R141&lt;&gt;"",S$137,0)</f>
        <v>0</v>
      </c>
      <c r="U141" s="88">
        <v>1.4675925925925927E-4</v>
      </c>
      <c r="V141">
        <f>IF(U141&lt;&gt;"",V$137,0)</f>
        <v>7</v>
      </c>
    </row>
    <row r="142" spans="1:93">
      <c r="A142" s="42" t="s">
        <v>117</v>
      </c>
      <c r="B142" s="42"/>
      <c r="J142" s="5">
        <f>M142+P142+S142+V142</f>
        <v>10</v>
      </c>
      <c r="K142" s="18" t="s">
        <v>702</v>
      </c>
      <c r="L142" s="321" t="s">
        <v>307</v>
      </c>
      <c r="M142">
        <f>INDEX(event_lookup!$F$2:$Y$9,MATCH(2018.1,event_lookup!$A$2:$A$9,0),MATCH(RIGHT(ML_2018!K142,2),event_lookup!$F$1:$Y$1,0))</f>
        <v>4</v>
      </c>
      <c r="N142" s="18" t="s">
        <v>705</v>
      </c>
      <c r="O142" s="56" t="s">
        <v>164</v>
      </c>
      <c r="P142">
        <f>INDEX(event_lookup!$F$2:$Y$9,MATCH(2018.1,event_lookup!$A$2:$A$9,0),MATCH(RIGHT(ML_2018!N142,2),event_lookup!$F$1:$Y$1,0))</f>
        <v>3</v>
      </c>
      <c r="Q142" s="18" t="s">
        <v>699</v>
      </c>
      <c r="R142" s="88">
        <v>6.0532407407407414E-5</v>
      </c>
      <c r="S142">
        <f>INDEX(event_lookup!$F$2:$Y$9,MATCH(2018.1,event_lookup!$A$2:$A$9,0),MATCH(RIGHT(ML_2018!Q142,2),event_lookup!$F$1:$Y$1,0))</f>
        <v>1</v>
      </c>
      <c r="T142" s="18" t="s">
        <v>704</v>
      </c>
      <c r="U142" s="88">
        <v>4.1458333333333326E-4</v>
      </c>
      <c r="V142">
        <f>INDEX(event_lookup!$F$2:$Y$9,MATCH(2018.1,event_lookup!$A$2:$A$9,0),MATCH(RIGHT(ML_2018!T142,2),event_lookup!$F$1:$Y$1,0))</f>
        <v>2</v>
      </c>
    </row>
    <row r="143" spans="1:93">
      <c r="A143" s="15" t="s">
        <v>155</v>
      </c>
      <c r="B143" s="328">
        <v>1</v>
      </c>
      <c r="J143" s="5">
        <f t="shared" si="21"/>
        <v>1.5</v>
      </c>
      <c r="L143" s="321" t="s">
        <v>749</v>
      </c>
      <c r="M143">
        <f>IF(L143&lt;&gt;"",M$142,0)</f>
        <v>4</v>
      </c>
      <c r="P143">
        <f>IF(O143&lt;&gt;"",P$142,0)</f>
        <v>0</v>
      </c>
      <c r="S143">
        <f>IF(R143&lt;&gt;"",S$142,0)</f>
        <v>0</v>
      </c>
      <c r="U143" s="88">
        <v>1.261574074074074E-4</v>
      </c>
      <c r="V143">
        <f>IF(U143&lt;&gt;"",V$142,0)</f>
        <v>2</v>
      </c>
    </row>
    <row r="144" spans="1:93">
      <c r="A144" s="15" t="s">
        <v>156</v>
      </c>
      <c r="B144" s="328">
        <v>2</v>
      </c>
      <c r="J144" s="5">
        <f t="shared" si="21"/>
        <v>2.5</v>
      </c>
      <c r="L144" s="321" t="s">
        <v>746</v>
      </c>
      <c r="M144">
        <f>IF(L144&lt;&gt;"",M$142,0)</f>
        <v>4</v>
      </c>
      <c r="P144">
        <f>IF(O144&lt;&gt;"",P$142,0)</f>
        <v>0</v>
      </c>
      <c r="R144" s="88">
        <v>6.0532407407407414E-5</v>
      </c>
      <c r="S144">
        <f>IF(R144&lt;&gt;"",S$142,0)</f>
        <v>1</v>
      </c>
      <c r="U144" s="88">
        <v>1.1909722222222221E-4</v>
      </c>
      <c r="V144">
        <f>IF(U144&lt;&gt;"",V$142,0)</f>
        <v>2</v>
      </c>
    </row>
    <row r="145" spans="1:22">
      <c r="A145" s="15" t="s">
        <v>157</v>
      </c>
      <c r="B145" s="328">
        <v>3</v>
      </c>
      <c r="J145" s="5">
        <f t="shared" si="21"/>
        <v>1.5</v>
      </c>
      <c r="L145" s="321" t="s">
        <v>746</v>
      </c>
      <c r="M145">
        <f>IF(L145&lt;&gt;"",M$142,0)</f>
        <v>4</v>
      </c>
      <c r="P145">
        <f>IF(O145&lt;&gt;"",P$142,0)</f>
        <v>0</v>
      </c>
      <c r="S145">
        <f>IF(R145&lt;&gt;"",S$142,0)</f>
        <v>0</v>
      </c>
      <c r="U145" s="88">
        <v>1.6574074074074074E-4</v>
      </c>
      <c r="V145">
        <f>IF(U145&lt;&gt;"",V$142,0)</f>
        <v>2</v>
      </c>
    </row>
    <row r="146" spans="1:22">
      <c r="A146" s="15" t="s">
        <v>158</v>
      </c>
      <c r="B146" s="328">
        <v>4</v>
      </c>
      <c r="J146" s="5">
        <f t="shared" si="21"/>
        <v>4.5</v>
      </c>
      <c r="L146" s="321" t="s">
        <v>746</v>
      </c>
      <c r="M146">
        <f>IF(L146&lt;&gt;"",M$142,0)</f>
        <v>4</v>
      </c>
      <c r="O146" s="56" t="s">
        <v>164</v>
      </c>
      <c r="P146">
        <f>IF(O146&lt;&gt;"",P$142,0)</f>
        <v>3</v>
      </c>
      <c r="S146">
        <f>IF(R146&lt;&gt;"",S$142,0)</f>
        <v>0</v>
      </c>
      <c r="U146" s="88">
        <v>1.2268518518518517E-4</v>
      </c>
      <c r="V146">
        <f>IF(U146&lt;&gt;"",V$142,0)</f>
        <v>2</v>
      </c>
    </row>
  </sheetData>
  <conditionalFormatting sqref="C1:D1048576 K5:T30 V5:CJ146 K61:T72 K57:K60 M57:T60 K77:T77 K73:K76 M73:T76 K35:T56 K31:K34 M31:T34 K82:T146 K78:K81 M78:T81">
    <cfRule type="endsWith" dxfId="59" priority="1107" operator="endsWith" text="#3">
      <formula>RIGHT(C1,LEN("#3"))="#3"</formula>
    </cfRule>
    <cfRule type="endsWith" dxfId="58" priority="1108" operator="endsWith" text="#1">
      <formula>RIGHT(C1,LEN("#1"))="#1"</formula>
    </cfRule>
    <cfRule type="endsWith" dxfId="57" priority="1109" operator="endsWith" text="#2">
      <formula>RIGHT(C1,LEN("#2"))="#2"</formula>
    </cfRule>
  </conditionalFormatting>
  <conditionalFormatting sqref="U5:U146">
    <cfRule type="endsWith" dxfId="56" priority="13" operator="endsWith" text="#3">
      <formula>RIGHT(U5,LEN("#3"))="#3"</formula>
    </cfRule>
    <cfRule type="endsWith" dxfId="55" priority="14" operator="endsWith" text="#1">
      <formula>RIGHT(U5,LEN("#1"))="#1"</formula>
    </cfRule>
    <cfRule type="endsWith" dxfId="54" priority="15" operator="endsWith" text="#2">
      <formula>RIGHT(U5,LEN("#2"))="#2"</formula>
    </cfRule>
  </conditionalFormatting>
  <conditionalFormatting sqref="L57:L60">
    <cfRule type="endsWith" dxfId="53" priority="10" operator="endsWith" text="#3">
      <formula>RIGHT(L57,LEN("#3"))="#3"</formula>
    </cfRule>
    <cfRule type="endsWith" dxfId="52" priority="11" operator="endsWith" text="#1">
      <formula>RIGHT(L57,LEN("#1"))="#1"</formula>
    </cfRule>
    <cfRule type="endsWith" dxfId="51" priority="12" operator="endsWith" text="#2">
      <formula>RIGHT(L57,LEN("#2"))="#2"</formula>
    </cfRule>
  </conditionalFormatting>
  <conditionalFormatting sqref="L73:L76">
    <cfRule type="endsWith" dxfId="50" priority="7" operator="endsWith" text="#3">
      <formula>RIGHT(L73,LEN("#3"))="#3"</formula>
    </cfRule>
    <cfRule type="endsWith" dxfId="49" priority="8" operator="endsWith" text="#1">
      <formula>RIGHT(L73,LEN("#1"))="#1"</formula>
    </cfRule>
    <cfRule type="endsWith" dxfId="48" priority="9" operator="endsWith" text="#2">
      <formula>RIGHT(L73,LEN("#2"))="#2"</formula>
    </cfRule>
  </conditionalFormatting>
  <conditionalFormatting sqref="L31:L34">
    <cfRule type="endsWith" dxfId="47" priority="4" operator="endsWith" text="#3">
      <formula>RIGHT(L31,LEN("#3"))="#3"</formula>
    </cfRule>
    <cfRule type="endsWith" dxfId="46" priority="5" operator="endsWith" text="#1">
      <formula>RIGHT(L31,LEN("#1"))="#1"</formula>
    </cfRule>
    <cfRule type="endsWith" dxfId="45" priority="6" operator="endsWith" text="#2">
      <formula>RIGHT(L31,LEN("#2"))="#2"</formula>
    </cfRule>
  </conditionalFormatting>
  <conditionalFormatting sqref="L78:L81">
    <cfRule type="endsWith" dxfId="44" priority="1" operator="endsWith" text="#3">
      <formula>RIGHT(L78,LEN("#3"))="#3"</formula>
    </cfRule>
    <cfRule type="endsWith" dxfId="43" priority="2" operator="endsWith" text="#1">
      <formula>RIGHT(L78,LEN("#1"))="#1"</formula>
    </cfRule>
    <cfRule type="endsWith" dxfId="42" priority="3" operator="endsWith" text="#2">
      <formula>RIGHT(L78,LEN("#2"))="#2"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9CAC1-3447-174A-85C5-6B7F28F9B367}">
  <dimension ref="A1:DF151"/>
  <sheetViews>
    <sheetView zoomScale="90" zoomScaleNormal="90" workbookViewId="0">
      <pane xSplit="2" ySplit="4" topLeftCell="C5" activePane="bottomRight" state="frozen"/>
      <selection pane="topRight" activeCell="C1" sqref="C1"/>
      <selection pane="bottomLeft" activeCell="A5" sqref="A5"/>
      <selection pane="bottomRight" activeCell="A3" sqref="A3"/>
    </sheetView>
  </sheetViews>
  <sheetFormatPr baseColWidth="10" defaultRowHeight="16"/>
  <cols>
    <col min="1" max="1" width="20" customWidth="1"/>
    <col min="2" max="2" width="8.33203125" hidden="1" customWidth="1"/>
  </cols>
  <sheetData>
    <row r="1" spans="1:110" ht="150" customHeight="1">
      <c r="A1" s="3"/>
      <c r="B1" s="3" t="s">
        <v>784</v>
      </c>
      <c r="C1" s="7" t="s">
        <v>5</v>
      </c>
      <c r="D1" s="2" t="s">
        <v>6</v>
      </c>
      <c r="E1" s="93" t="s">
        <v>7</v>
      </c>
      <c r="F1" s="94" t="s">
        <v>8</v>
      </c>
      <c r="G1" s="95" t="s">
        <v>9</v>
      </c>
      <c r="H1" s="96" t="s">
        <v>10</v>
      </c>
      <c r="I1" s="9"/>
      <c r="J1" s="16" t="s">
        <v>31</v>
      </c>
      <c r="K1" s="4" t="s">
        <v>0</v>
      </c>
      <c r="L1" s="1" t="s">
        <v>38</v>
      </c>
      <c r="M1" s="1" t="s">
        <v>1</v>
      </c>
      <c r="N1" s="4" t="s">
        <v>2</v>
      </c>
      <c r="O1" s="60" t="s">
        <v>39</v>
      </c>
      <c r="P1" s="1" t="s">
        <v>1</v>
      </c>
      <c r="Q1" s="4" t="s">
        <v>3</v>
      </c>
      <c r="R1" s="1" t="s">
        <v>40</v>
      </c>
      <c r="S1" s="1" t="s">
        <v>1</v>
      </c>
      <c r="T1" s="4" t="s">
        <v>4</v>
      </c>
      <c r="U1" s="1" t="s">
        <v>41</v>
      </c>
      <c r="V1" s="1" t="s">
        <v>1</v>
      </c>
      <c r="W1" s="11"/>
      <c r="X1" s="4" t="s">
        <v>4</v>
      </c>
      <c r="Y1" s="77" t="s">
        <v>175</v>
      </c>
      <c r="Z1" s="32" t="s">
        <v>159</v>
      </c>
      <c r="AA1" s="32" t="s">
        <v>160</v>
      </c>
      <c r="AB1" s="1" t="s">
        <v>41</v>
      </c>
      <c r="AC1" s="352" t="s">
        <v>1</v>
      </c>
      <c r="AD1" s="4" t="s">
        <v>0</v>
      </c>
      <c r="AE1" s="77" t="s">
        <v>175</v>
      </c>
      <c r="AF1" s="32" t="s">
        <v>159</v>
      </c>
      <c r="AG1" s="1" t="s">
        <v>38</v>
      </c>
      <c r="AH1" s="1" t="s">
        <v>1</v>
      </c>
      <c r="AI1" s="4" t="s">
        <v>168</v>
      </c>
      <c r="AJ1" s="1" t="s">
        <v>169</v>
      </c>
      <c r="AK1" s="1" t="s">
        <v>1</v>
      </c>
      <c r="AL1" s="4" t="s">
        <v>170</v>
      </c>
      <c r="AM1" s="77" t="s">
        <v>175</v>
      </c>
      <c r="AN1" s="32" t="s">
        <v>159</v>
      </c>
      <c r="AO1" s="32" t="s">
        <v>160</v>
      </c>
      <c r="AP1" s="1" t="s">
        <v>171</v>
      </c>
      <c r="AQ1" s="1" t="s">
        <v>1</v>
      </c>
      <c r="AR1" s="4" t="s">
        <v>195</v>
      </c>
      <c r="AS1" s="77" t="s">
        <v>175</v>
      </c>
      <c r="AT1" s="32" t="s">
        <v>159</v>
      </c>
      <c r="AU1" s="32" t="s">
        <v>160</v>
      </c>
      <c r="AV1" s="1" t="s">
        <v>196</v>
      </c>
      <c r="AW1" s="1" t="s">
        <v>1</v>
      </c>
      <c r="AX1" s="4" t="s">
        <v>201</v>
      </c>
      <c r="AY1" s="77" t="s">
        <v>175</v>
      </c>
      <c r="AZ1" s="32" t="s">
        <v>159</v>
      </c>
      <c r="BA1" s="32" t="s">
        <v>160</v>
      </c>
      <c r="BB1" s="1" t="s">
        <v>202</v>
      </c>
      <c r="BC1" s="1" t="s">
        <v>1</v>
      </c>
      <c r="BD1" s="4" t="s">
        <v>2</v>
      </c>
      <c r="BE1" s="1" t="s">
        <v>206</v>
      </c>
      <c r="BF1" s="1" t="s">
        <v>207</v>
      </c>
      <c r="BG1" s="32" t="s">
        <v>39</v>
      </c>
      <c r="BH1" s="1" t="s">
        <v>1</v>
      </c>
      <c r="BI1" s="4" t="s">
        <v>208</v>
      </c>
      <c r="BJ1" s="77" t="s">
        <v>175</v>
      </c>
      <c r="BK1" s="32" t="s">
        <v>159</v>
      </c>
      <c r="BL1" s="32" t="s">
        <v>160</v>
      </c>
      <c r="BM1" s="1" t="s">
        <v>209</v>
      </c>
      <c r="BN1" s="1" t="s">
        <v>1</v>
      </c>
      <c r="BO1" s="4" t="s">
        <v>229</v>
      </c>
      <c r="BP1" s="77" t="s">
        <v>175</v>
      </c>
      <c r="BQ1" s="32" t="s">
        <v>159</v>
      </c>
      <c r="BR1" s="32" t="s">
        <v>160</v>
      </c>
      <c r="BS1" s="1" t="s">
        <v>230</v>
      </c>
      <c r="BT1" s="1" t="s">
        <v>1</v>
      </c>
      <c r="BU1" s="4" t="s">
        <v>211</v>
      </c>
      <c r="BV1" s="77" t="s">
        <v>175</v>
      </c>
      <c r="BW1" s="32" t="s">
        <v>159</v>
      </c>
      <c r="BX1" s="32" t="s">
        <v>160</v>
      </c>
      <c r="BY1" s="1" t="s">
        <v>212</v>
      </c>
      <c r="BZ1" s="1" t="s">
        <v>1</v>
      </c>
      <c r="CA1" s="4" t="s">
        <v>213</v>
      </c>
      <c r="CB1" s="77" t="s">
        <v>175</v>
      </c>
      <c r="CC1" s="32" t="s">
        <v>159</v>
      </c>
      <c r="CD1" s="1" t="s">
        <v>214</v>
      </c>
      <c r="CE1" s="1" t="s">
        <v>1</v>
      </c>
      <c r="CF1" s="4" t="s">
        <v>215</v>
      </c>
      <c r="CG1" s="1" t="s">
        <v>216</v>
      </c>
      <c r="CH1" s="1" t="s">
        <v>1</v>
      </c>
      <c r="CI1" s="4" t="s">
        <v>217</v>
      </c>
      <c r="CJ1" s="77" t="s">
        <v>175</v>
      </c>
      <c r="CK1" s="32" t="s">
        <v>159</v>
      </c>
      <c r="CL1" s="1" t="s">
        <v>218</v>
      </c>
      <c r="CM1" s="1" t="s">
        <v>1</v>
      </c>
      <c r="CN1" s="4" t="s">
        <v>219</v>
      </c>
      <c r="CO1" s="1" t="s">
        <v>328</v>
      </c>
      <c r="CP1" s="1" t="s">
        <v>329</v>
      </c>
      <c r="CQ1" s="1" t="s">
        <v>330</v>
      </c>
      <c r="CR1" s="1" t="s">
        <v>331</v>
      </c>
      <c r="CS1" s="32" t="s">
        <v>220</v>
      </c>
      <c r="CT1" s="1" t="s">
        <v>1</v>
      </c>
      <c r="CU1" s="4" t="s">
        <v>221</v>
      </c>
      <c r="CV1" s="1" t="s">
        <v>175</v>
      </c>
      <c r="CW1" s="1" t="s">
        <v>222</v>
      </c>
      <c r="CX1" s="1" t="s">
        <v>223</v>
      </c>
      <c r="CY1" s="1" t="s">
        <v>224</v>
      </c>
      <c r="CZ1" s="1" t="s">
        <v>225</v>
      </c>
      <c r="DA1" s="1" t="s">
        <v>292</v>
      </c>
      <c r="DB1" s="1" t="s">
        <v>226</v>
      </c>
      <c r="DC1" s="1" t="s">
        <v>1</v>
      </c>
      <c r="DD1" s="4" t="s">
        <v>227</v>
      </c>
      <c r="DE1" s="1" t="s">
        <v>228</v>
      </c>
      <c r="DF1" s="1" t="s">
        <v>1</v>
      </c>
    </row>
    <row r="2" spans="1:110" ht="26" customHeight="1">
      <c r="A2" s="45" t="s">
        <v>35</v>
      </c>
      <c r="B2" s="45"/>
      <c r="C2" s="66" t="s">
        <v>163</v>
      </c>
      <c r="D2" s="45">
        <v>156</v>
      </c>
      <c r="E2" s="97">
        <v>2</v>
      </c>
      <c r="F2" s="97">
        <v>3</v>
      </c>
      <c r="G2" s="97">
        <v>1</v>
      </c>
      <c r="H2" s="98">
        <v>1</v>
      </c>
      <c r="I2" s="46"/>
      <c r="J2" s="47"/>
      <c r="K2" s="43" t="s">
        <v>118</v>
      </c>
      <c r="L2" s="49">
        <v>7.9583333333333329E-4</v>
      </c>
      <c r="M2" s="50"/>
      <c r="N2" s="61" t="s">
        <v>162</v>
      </c>
      <c r="O2" s="51">
        <v>73.3</v>
      </c>
      <c r="P2" s="50"/>
      <c r="Q2" s="197" t="s">
        <v>340</v>
      </c>
      <c r="R2" s="104">
        <v>1.1377314814814815E-4</v>
      </c>
      <c r="S2" s="50"/>
      <c r="T2" s="48" t="s">
        <v>161</v>
      </c>
      <c r="U2" s="51"/>
      <c r="V2" s="50"/>
      <c r="W2" s="46"/>
      <c r="X2" s="67" t="s">
        <v>161</v>
      </c>
      <c r="Y2" s="74"/>
      <c r="Z2" s="104"/>
      <c r="AA2" s="104"/>
      <c r="AB2" s="104"/>
      <c r="AC2" s="353"/>
      <c r="AD2" s="68" t="s">
        <v>166</v>
      </c>
      <c r="AE2" s="73"/>
      <c r="AF2" s="49">
        <v>1.1115740740740741E-3</v>
      </c>
      <c r="AG2" s="49">
        <v>1.2096064814814814E-3</v>
      </c>
      <c r="AH2" s="51"/>
      <c r="AI2" s="69" t="s">
        <v>172</v>
      </c>
      <c r="AJ2" s="51">
        <v>347</v>
      </c>
      <c r="AK2" s="51"/>
      <c r="AL2" s="52" t="s">
        <v>161</v>
      </c>
      <c r="AM2" s="76"/>
      <c r="AN2" s="104"/>
      <c r="AO2" s="104"/>
      <c r="AP2" s="104"/>
      <c r="AQ2" s="51"/>
      <c r="AR2" s="79" t="s">
        <v>197</v>
      </c>
      <c r="AS2" s="51"/>
      <c r="AT2" s="105">
        <v>7.0023148148148145E-5</v>
      </c>
      <c r="AU2" s="105">
        <v>7.5578703703703707E-5</v>
      </c>
      <c r="AV2" s="105">
        <v>7.0949074074074078E-5</v>
      </c>
      <c r="AW2" s="51"/>
      <c r="AX2" s="102" t="s">
        <v>204</v>
      </c>
      <c r="AY2" s="118"/>
      <c r="AZ2" s="105">
        <v>1.3344907407407408E-4</v>
      </c>
      <c r="BA2" s="105">
        <v>1.3877314814814815E-4</v>
      </c>
      <c r="BB2" s="105">
        <v>1.3587962962962962E-4</v>
      </c>
      <c r="BC2" s="51"/>
      <c r="BD2" s="66" t="s">
        <v>163</v>
      </c>
      <c r="BE2" s="122"/>
      <c r="BF2" s="121"/>
      <c r="BG2" s="122">
        <v>82.6</v>
      </c>
      <c r="BH2" s="51"/>
      <c r="BI2" s="52" t="s">
        <v>161</v>
      </c>
      <c r="BJ2" s="51"/>
      <c r="BK2" s="105"/>
      <c r="BL2" s="105"/>
      <c r="BM2" s="105"/>
      <c r="BN2" s="51"/>
      <c r="BO2" s="127" t="s">
        <v>231</v>
      </c>
      <c r="BP2" s="51"/>
      <c r="BQ2" s="105">
        <v>1.0370370370370371E-4</v>
      </c>
      <c r="BR2" s="105">
        <v>1.0613425925925925E-4</v>
      </c>
      <c r="BS2" s="105">
        <v>1.0324074074074075E-4</v>
      </c>
      <c r="BT2" s="51"/>
      <c r="BU2" s="52" t="s">
        <v>161</v>
      </c>
      <c r="BV2" s="51"/>
      <c r="BW2" s="51"/>
      <c r="BX2" s="51"/>
      <c r="BY2" s="51"/>
      <c r="BZ2" s="51"/>
      <c r="CA2" s="52" t="s">
        <v>161</v>
      </c>
      <c r="CB2" s="51"/>
      <c r="CC2" s="49"/>
      <c r="CD2" s="49"/>
      <c r="CE2" s="51"/>
      <c r="CF2" s="52" t="s">
        <v>161</v>
      </c>
      <c r="CG2" s="104"/>
      <c r="CH2" s="51"/>
      <c r="CI2" s="52" t="s">
        <v>161</v>
      </c>
      <c r="CJ2" s="51"/>
      <c r="CK2" s="51"/>
      <c r="CL2" s="51"/>
      <c r="CM2" s="51"/>
      <c r="CN2" s="52" t="s">
        <v>161</v>
      </c>
      <c r="CO2" s="51"/>
      <c r="CP2" s="51"/>
      <c r="CQ2" s="51"/>
      <c r="CR2" s="51"/>
      <c r="CS2" s="51"/>
      <c r="CT2" s="51"/>
      <c r="CU2" s="130" t="s">
        <v>234</v>
      </c>
      <c r="CV2" s="51"/>
      <c r="CW2" s="131" t="s">
        <v>238</v>
      </c>
      <c r="CX2" s="131" t="s">
        <v>235</v>
      </c>
      <c r="CY2" s="131" t="s">
        <v>236</v>
      </c>
      <c r="CZ2" s="131" t="s">
        <v>237</v>
      </c>
      <c r="DA2" s="121">
        <v>4</v>
      </c>
      <c r="DB2" s="134" t="s">
        <v>291</v>
      </c>
      <c r="DC2" s="51"/>
      <c r="DD2" s="127" t="s">
        <v>231</v>
      </c>
      <c r="DE2" s="49">
        <v>9.9050925925925912E-4</v>
      </c>
      <c r="DF2" s="51"/>
    </row>
    <row r="3" spans="1:110" ht="26" customHeight="1">
      <c r="A3" s="45" t="s">
        <v>36</v>
      </c>
      <c r="B3" s="45"/>
      <c r="C3" s="107"/>
      <c r="D3" s="108"/>
      <c r="E3" s="109"/>
      <c r="F3" s="109"/>
      <c r="G3" s="109"/>
      <c r="H3" s="109"/>
      <c r="I3" s="108"/>
      <c r="J3" s="110"/>
      <c r="K3" s="63" t="s">
        <v>166</v>
      </c>
      <c r="L3" s="64" t="s">
        <v>829</v>
      </c>
      <c r="M3" s="45"/>
      <c r="N3" s="66" t="s">
        <v>163</v>
      </c>
      <c r="O3" s="65">
        <v>82.6</v>
      </c>
      <c r="P3" s="111"/>
      <c r="Q3" s="78" t="s">
        <v>443</v>
      </c>
      <c r="R3" s="113">
        <v>9.9039351851851852E-5</v>
      </c>
      <c r="S3" s="111"/>
      <c r="T3" s="112" t="s">
        <v>161</v>
      </c>
      <c r="U3" s="45"/>
      <c r="V3" s="111"/>
      <c r="W3" s="46"/>
      <c r="X3" s="67" t="s">
        <v>161</v>
      </c>
      <c r="Y3" s="74"/>
      <c r="Z3" s="113"/>
      <c r="AA3" s="113"/>
      <c r="AB3" s="104"/>
      <c r="AC3" s="358"/>
      <c r="AD3" s="68" t="s">
        <v>166</v>
      </c>
      <c r="AE3" s="73"/>
      <c r="AF3" s="64"/>
      <c r="AG3" s="64" t="s">
        <v>167</v>
      </c>
      <c r="AH3" s="45"/>
      <c r="AI3" s="69" t="s">
        <v>172</v>
      </c>
      <c r="AJ3" s="51">
        <v>347</v>
      </c>
      <c r="AK3" s="45"/>
      <c r="AL3" s="52" t="s">
        <v>161</v>
      </c>
      <c r="AM3" s="76"/>
      <c r="AN3" s="113"/>
      <c r="AO3" s="113"/>
      <c r="AP3" s="113"/>
      <c r="AQ3" s="45"/>
      <c r="AR3" s="78" t="s">
        <v>443</v>
      </c>
      <c r="AS3" s="45"/>
      <c r="AT3" s="106"/>
      <c r="AU3" s="106"/>
      <c r="AV3" s="106">
        <v>6.9560185185185184E-5</v>
      </c>
      <c r="AW3" s="45"/>
      <c r="AX3" s="78" t="s">
        <v>198</v>
      </c>
      <c r="AY3" s="119"/>
      <c r="AZ3" s="106"/>
      <c r="BA3" s="106"/>
      <c r="BB3" s="106">
        <v>9.9039351851851852E-5</v>
      </c>
      <c r="BC3" s="45"/>
      <c r="BD3" s="66" t="s">
        <v>163</v>
      </c>
      <c r="BE3" s="122"/>
      <c r="BF3" s="121"/>
      <c r="BG3" s="122">
        <v>82.6</v>
      </c>
      <c r="BH3" s="45"/>
      <c r="BI3" s="52" t="s">
        <v>161</v>
      </c>
      <c r="BJ3" s="45"/>
      <c r="BK3" s="106"/>
      <c r="BL3" s="106"/>
      <c r="BM3" s="106"/>
      <c r="BN3" s="45"/>
      <c r="BO3" s="102" t="s">
        <v>204</v>
      </c>
      <c r="BP3" s="45"/>
      <c r="BQ3" s="106"/>
      <c r="BR3" s="106"/>
      <c r="BS3" s="106">
        <v>1.0057870370370369E-4</v>
      </c>
      <c r="BT3" s="45"/>
      <c r="BU3" s="52" t="s">
        <v>161</v>
      </c>
      <c r="BV3" s="45"/>
      <c r="BW3" s="45"/>
      <c r="BX3" s="45"/>
      <c r="BY3" s="45"/>
      <c r="BZ3" s="45"/>
      <c r="CA3" s="52" t="s">
        <v>161</v>
      </c>
      <c r="CB3" s="45"/>
      <c r="CC3" s="64"/>
      <c r="CD3" s="64"/>
      <c r="CE3" s="45"/>
      <c r="CF3" s="52" t="s">
        <v>161</v>
      </c>
      <c r="CG3" s="113"/>
      <c r="CH3" s="45"/>
      <c r="CI3" s="52" t="s">
        <v>161</v>
      </c>
      <c r="CJ3" s="45"/>
      <c r="CK3" s="45"/>
      <c r="CL3" s="45"/>
      <c r="CM3" s="45"/>
      <c r="CN3" s="52" t="s">
        <v>161</v>
      </c>
      <c r="CO3" s="45"/>
      <c r="CP3" s="45"/>
      <c r="CQ3" s="45"/>
      <c r="CR3" s="45"/>
      <c r="CS3" s="45"/>
      <c r="CT3" s="45"/>
      <c r="CU3" s="52" t="s">
        <v>161</v>
      </c>
      <c r="CV3" s="45"/>
      <c r="CW3" s="132"/>
      <c r="CX3" s="132"/>
      <c r="CY3" s="132"/>
      <c r="CZ3" s="132"/>
      <c r="DA3" s="188"/>
      <c r="DB3" s="132"/>
      <c r="DC3" s="45"/>
      <c r="DD3" s="52" t="s">
        <v>161</v>
      </c>
      <c r="DE3" s="45"/>
      <c r="DF3" s="45"/>
    </row>
    <row r="4" spans="1:110" ht="26" customHeight="1" thickBot="1">
      <c r="A4" s="45" t="s">
        <v>173</v>
      </c>
      <c r="B4" s="45"/>
      <c r="C4" s="107"/>
      <c r="D4" s="108"/>
      <c r="E4" s="109"/>
      <c r="F4" s="109"/>
      <c r="G4" s="109"/>
      <c r="H4" s="109"/>
      <c r="I4" s="108"/>
      <c r="J4" s="110"/>
      <c r="K4" s="70"/>
      <c r="L4" s="64"/>
      <c r="M4" s="114"/>
      <c r="N4" s="71"/>
      <c r="O4" s="65"/>
      <c r="P4" s="111"/>
      <c r="Q4" s="378"/>
      <c r="R4" s="113"/>
      <c r="S4" s="111"/>
      <c r="T4" s="112"/>
      <c r="U4" s="45"/>
      <c r="V4" s="111"/>
      <c r="W4" s="44"/>
      <c r="X4" s="67"/>
      <c r="Y4" s="74"/>
      <c r="Z4" s="115"/>
      <c r="AA4" s="115"/>
      <c r="AB4" s="86"/>
      <c r="AC4" s="359"/>
      <c r="AD4" s="377" t="s">
        <v>885</v>
      </c>
      <c r="AE4" s="75"/>
      <c r="AF4" s="64"/>
      <c r="AG4" s="64">
        <v>1.6270833333333335E-3</v>
      </c>
      <c r="AH4" s="116"/>
      <c r="AI4" s="72" t="s">
        <v>174</v>
      </c>
      <c r="AJ4" s="51">
        <v>438</v>
      </c>
      <c r="AK4" s="114"/>
      <c r="AL4" s="52"/>
      <c r="AM4" s="76"/>
      <c r="AN4" s="115"/>
      <c r="AO4" s="115"/>
      <c r="AP4" s="115"/>
      <c r="AQ4" s="114"/>
      <c r="AR4" s="117"/>
      <c r="AS4" s="114"/>
      <c r="AT4" s="103"/>
      <c r="AU4" s="103"/>
      <c r="AV4" s="103"/>
      <c r="AW4" s="114"/>
      <c r="AX4" s="117"/>
      <c r="AY4" s="120"/>
      <c r="AZ4" s="103"/>
      <c r="BA4" s="103"/>
      <c r="BB4" s="103"/>
      <c r="BC4" s="114"/>
      <c r="BD4" s="117"/>
      <c r="BE4" s="123"/>
      <c r="BF4" s="123"/>
      <c r="BG4" s="123"/>
      <c r="BH4" s="114"/>
      <c r="BI4" s="117"/>
      <c r="BJ4" s="114"/>
      <c r="BK4" s="103"/>
      <c r="BL4" s="103"/>
      <c r="BM4" s="103"/>
      <c r="BN4" s="114"/>
      <c r="BO4" s="129" t="s">
        <v>118</v>
      </c>
      <c r="BP4" s="114"/>
      <c r="BQ4" s="103"/>
      <c r="BR4" s="103"/>
      <c r="BS4" s="106">
        <v>9.8981481481481468E-5</v>
      </c>
      <c r="BT4" s="114"/>
      <c r="BU4" s="117"/>
      <c r="BV4" s="114"/>
      <c r="BW4" s="114"/>
      <c r="BX4" s="114"/>
      <c r="BY4" s="114"/>
      <c r="BZ4" s="114"/>
      <c r="CA4" s="117"/>
      <c r="CB4" s="114"/>
      <c r="CC4" s="179"/>
      <c r="CD4" s="179"/>
      <c r="CE4" s="114"/>
      <c r="CF4" s="117"/>
      <c r="CG4" s="115"/>
      <c r="CH4" s="114"/>
      <c r="CI4" s="117"/>
      <c r="CJ4" s="114"/>
      <c r="CK4" s="114"/>
      <c r="CL4" s="270"/>
      <c r="CM4" s="114"/>
      <c r="CN4" s="117"/>
      <c r="CO4" s="114"/>
      <c r="CP4" s="114"/>
      <c r="CQ4" s="114"/>
      <c r="CR4" s="114"/>
      <c r="CS4" s="114"/>
      <c r="CT4" s="114"/>
      <c r="CU4" s="117"/>
      <c r="CV4" s="114"/>
      <c r="CW4" s="133"/>
      <c r="CX4" s="133"/>
      <c r="CY4" s="133"/>
      <c r="CZ4" s="133"/>
      <c r="DA4" s="189"/>
      <c r="DB4" s="133"/>
      <c r="DC4" s="114"/>
      <c r="DD4" s="117"/>
      <c r="DE4" s="114"/>
      <c r="DF4" s="114"/>
    </row>
    <row r="5" spans="1:110">
      <c r="A5" s="12" t="s">
        <v>13</v>
      </c>
      <c r="B5" s="12"/>
      <c r="C5" s="19" t="s">
        <v>105</v>
      </c>
      <c r="D5" s="8">
        <f>SUM($AC5,$AH5,$AK5,$AQ5,$AW5,$BC5,$BH5,$BN5,$BT5,$BZ5,$CE5,$CH5,$CM5,$CT5,$DC5,$DF5)</f>
        <v>131</v>
      </c>
      <c r="E5" s="99">
        <f>COUNTIF($X5:$EC5, "#1")</f>
        <v>1</v>
      </c>
      <c r="F5" s="99">
        <f>COUNTIF($X5:$EC5, "#2")</f>
        <v>1</v>
      </c>
      <c r="G5" s="99">
        <f>COUNTIF($X5:$EC5, "#3")</f>
        <v>0</v>
      </c>
      <c r="H5" s="99">
        <f>SUM(COUNTIFS($X5:$EC5, {"#14","#15","#16"}))</f>
        <v>1</v>
      </c>
      <c r="I5" s="10"/>
      <c r="J5" s="6">
        <f>SUM(M5,P5,S5,V5)</f>
        <v>44</v>
      </c>
      <c r="K5" s="17" t="s">
        <v>33</v>
      </c>
      <c r="L5" s="53">
        <v>1.0697916666666666E-3</v>
      </c>
      <c r="M5" s="360">
        <f>INDEX(event_lookup!$F$2:$Y$9,MATCH(2019.1,event_lookup!$A$2:$A$9,0),MATCH(RIGHT(ML_2019!K5,3),event_lookup!$F$1:$Y$1,0))</f>
        <v>20</v>
      </c>
      <c r="N5" s="17" t="s">
        <v>120</v>
      </c>
      <c r="O5" s="58">
        <v>96.4</v>
      </c>
      <c r="P5" s="360">
        <f>INDEX(event_lookup!$F$2:$Y$9,MATCH(2019.1,event_lookup!$A$2:$A$9,0),MATCH(RIGHT(ML_2019!N5,3),event_lookup!$F$1:$Y$1,0))</f>
        <v>5</v>
      </c>
      <c r="Q5" s="17" t="s">
        <v>34</v>
      </c>
      <c r="R5" s="87">
        <v>1.144675925925926E-4</v>
      </c>
      <c r="S5" s="360">
        <f>INDEX(event_lookup!$F$2:$Y$9,MATCH(2019.1,event_lookup!$A$2:$A$9,0),MATCH(RIGHT(ML_2019!Q5,3),event_lookup!$F$1:$Y$1,0))</f>
        <v>17</v>
      </c>
      <c r="T5" s="17" t="s">
        <v>140</v>
      </c>
      <c r="U5" s="87">
        <v>3.4733796296296292E-4</v>
      </c>
      <c r="V5" s="360">
        <f>INDEX(event_lookup!$F$2:$Y$9,MATCH(2019.1,event_lookup!$A$2:$A$9,0),MATCH(RIGHT(ML_2019!T5,3),event_lookup!$F$1:$Y$1,0))</f>
        <v>2</v>
      </c>
      <c r="W5" s="10"/>
      <c r="X5" s="17" t="s">
        <v>130</v>
      </c>
      <c r="Y5" s="54" t="s">
        <v>177</v>
      </c>
      <c r="Z5" s="87">
        <v>1.837962962962963E-4</v>
      </c>
      <c r="AA5" s="87"/>
      <c r="AB5" s="87">
        <v>1.837962962962963E-4</v>
      </c>
      <c r="AC5" s="360">
        <f>INDEX(event_lookup!$F$2:$Y$9,MATCH(2019,event_lookup!$A$2:$A$9,0),MATCH(RIGHT(ML_2019!X5,3),event_lookup!$F$1:$Y$1,0))</f>
        <v>4</v>
      </c>
      <c r="AD5" s="18" t="s">
        <v>37</v>
      </c>
      <c r="AE5" s="62" t="s">
        <v>187</v>
      </c>
      <c r="AF5" s="53">
        <v>1.2421296296296297E-3</v>
      </c>
      <c r="AG5" s="53">
        <v>1.2875E-3</v>
      </c>
      <c r="AH5" s="360">
        <f>INDEX(event_lookup!$F$2:$Y$9,MATCH(2019,event_lookup!$A$2:$A$9,0),MATCH(RIGHT(ML_2019!AD5,3),event_lookup!$F$1:$Y$1,0))</f>
        <v>12</v>
      </c>
      <c r="AI5" s="18" t="s">
        <v>130</v>
      </c>
      <c r="AJ5" s="54">
        <v>210</v>
      </c>
      <c r="AK5" s="360">
        <f>INDEX(event_lookup!$F$2:$Y$9,MATCH(2019,event_lookup!$A$2:$A$9,0),MATCH(RIGHT(ML_2019!AI5,3),event_lookup!$F$1:$Y$1,0))</f>
        <v>4</v>
      </c>
      <c r="AL5" s="17" t="s">
        <v>130</v>
      </c>
      <c r="AM5" s="54" t="s">
        <v>177</v>
      </c>
      <c r="AN5" s="87">
        <v>1.0763888888888889E-4</v>
      </c>
      <c r="AO5" s="91"/>
      <c r="AP5" s="87">
        <v>1.0763888888888889E-4</v>
      </c>
      <c r="AQ5" s="360">
        <f>INDEX(event_lookup!$F$2:$Y$9,MATCH(2019,event_lookup!$A$2:$A$9,0),MATCH(RIGHT(ML_2019!AL5,3),event_lookup!$F$1:$Y$1,0))</f>
        <v>4</v>
      </c>
      <c r="AR5" s="17" t="s">
        <v>148</v>
      </c>
      <c r="AS5" s="54" t="s">
        <v>177</v>
      </c>
      <c r="AT5" s="80">
        <v>7.293981481481481E-5</v>
      </c>
      <c r="AU5" s="81"/>
      <c r="AV5" s="80">
        <v>7.293981481481481E-5</v>
      </c>
      <c r="AW5" s="360">
        <f>INDEX(event_lookup!$F$2:$Y$9,MATCH(2019,event_lookup!$A$2:$A$9,0),MATCH(RIGHT(ML_2019!AR5,3),event_lookup!$F$1:$Y$1,0))</f>
        <v>3</v>
      </c>
      <c r="AX5" s="17" t="s">
        <v>120</v>
      </c>
      <c r="AY5" s="54" t="s">
        <v>177</v>
      </c>
      <c r="AZ5" s="80">
        <v>1.1395833333333333E-4</v>
      </c>
      <c r="BA5" s="80"/>
      <c r="BB5" s="80">
        <v>1.1395833333333333E-4</v>
      </c>
      <c r="BC5" s="360">
        <f>INDEX(event_lookup!$F$2:$Y$9,MATCH(2019,event_lookup!$A$2:$A$9,0),MATCH(RIGHT(ML_2019!AX5,3),event_lookup!$F$1:$Y$1,0))</f>
        <v>2</v>
      </c>
      <c r="BD5" s="17" t="s">
        <v>104</v>
      </c>
      <c r="BE5" s="124">
        <v>58.5</v>
      </c>
      <c r="BF5" s="124">
        <v>52.1</v>
      </c>
      <c r="BG5" s="124">
        <f>MAX(BE5:BF5)</f>
        <v>58.5</v>
      </c>
      <c r="BH5" s="360">
        <f>INDEX(event_lookup!$F$2:$Y$9,MATCH(2019,event_lookup!$A$2:$A$9,0),MATCH(RIGHT(ML_2019!BD5,3),event_lookup!$F$1:$Y$1,0))</f>
        <v>5</v>
      </c>
      <c r="BI5" s="17" t="s">
        <v>103</v>
      </c>
      <c r="BJ5" s="54" t="s">
        <v>199</v>
      </c>
      <c r="BK5" s="80">
        <v>3.6134259259259257E-4</v>
      </c>
      <c r="BL5" s="80">
        <v>3.8425925925925927E-4</v>
      </c>
      <c r="BM5" s="80">
        <v>3.8425925925925927E-4</v>
      </c>
      <c r="BN5" s="360">
        <f>INDEX(event_lookup!$F$2:$Y$9,MATCH(2019,event_lookup!$A$2:$A$9,0),MATCH(RIGHT(ML_2019!BI5,3),event_lookup!$F$1:$Y$1,0))</f>
        <v>9</v>
      </c>
      <c r="BO5" s="17" t="s">
        <v>104</v>
      </c>
      <c r="BP5" s="54" t="s">
        <v>177</v>
      </c>
      <c r="BQ5" s="80">
        <v>1.0777777777777777E-4</v>
      </c>
      <c r="BR5" s="80"/>
      <c r="BS5" s="80">
        <v>1.0777777777777777E-4</v>
      </c>
      <c r="BT5" s="360">
        <f>INDEX(event_lookup!$F$2:$Y$9,MATCH(2019,event_lookup!$A$2:$A$9,0),MATCH(RIGHT(ML_2019!BO5,3),event_lookup!$F$1:$Y$1,0))</f>
        <v>5</v>
      </c>
      <c r="BU5" s="17" t="s">
        <v>101</v>
      </c>
      <c r="BV5" s="54" t="s">
        <v>194</v>
      </c>
      <c r="BW5" s="54">
        <v>81</v>
      </c>
      <c r="BX5" s="54">
        <v>71</v>
      </c>
      <c r="BY5" s="54">
        <v>71</v>
      </c>
      <c r="BZ5" s="360">
        <f>INDEX(event_lookup!$F$2:$Y$9,MATCH(2019,event_lookup!$A$2:$A$9,0),MATCH(RIGHT(ML_2019!BU5,3),event_lookup!$F$1:$Y$1,0))</f>
        <v>11</v>
      </c>
      <c r="CA5" s="17" t="s">
        <v>105</v>
      </c>
      <c r="CB5" s="54" t="s">
        <v>177</v>
      </c>
      <c r="CC5" s="53">
        <v>1.021412037037037E-3</v>
      </c>
      <c r="CD5" s="53">
        <v>1.021412037037037E-3</v>
      </c>
      <c r="CE5" s="360">
        <f>INDEX(event_lookup!$F$2:$Y$9,MATCH(2019,event_lookup!$A$2:$A$9,0),MATCH(RIGHT(ML_2019!CA5,3),event_lookup!$F$1:$Y$1,0))</f>
        <v>7</v>
      </c>
      <c r="CF5" s="17" t="s">
        <v>101</v>
      </c>
      <c r="CG5" s="87">
        <v>4.3495370370370367E-4</v>
      </c>
      <c r="CH5" s="360">
        <f>INDEX(event_lookup!$F$2:$Y$9,MATCH(2019,event_lookup!$A$2:$A$9,0),MATCH(RIGHT(ML_2019!CF5,3),event_lookup!$F$1:$Y$1,0))</f>
        <v>11</v>
      </c>
      <c r="CI5" s="17" t="s">
        <v>148</v>
      </c>
      <c r="CJ5" s="54" t="s">
        <v>178</v>
      </c>
      <c r="CK5" s="182" t="s">
        <v>278</v>
      </c>
      <c r="CL5" s="184" t="s">
        <v>278</v>
      </c>
      <c r="CM5" s="360">
        <f>INDEX(event_lookup!$F$2:$Y$9,MATCH(2019,event_lookup!$A$2:$A$9,0),MATCH(RIGHT(ML_2019!CI5,3),event_lookup!$F$1:$Y$1,0))</f>
        <v>3</v>
      </c>
      <c r="CN5" s="17" t="s">
        <v>107</v>
      </c>
      <c r="CO5" s="54">
        <v>13</v>
      </c>
      <c r="CP5" s="54">
        <v>10.48</v>
      </c>
      <c r="CQ5" s="54">
        <v>28</v>
      </c>
      <c r="CR5" s="54">
        <v>12.27</v>
      </c>
      <c r="CS5" s="54">
        <f>MAX(CO5+(30-CP5),CQ5+(30-CR5))</f>
        <v>45.730000000000004</v>
      </c>
      <c r="CT5" s="360">
        <f>INDEX(event_lookup!$F$2:$Y$9,MATCH(2019,event_lookup!$A$2:$A$9,0),MATCH(RIGHT(ML_2019!CN5,3),event_lookup!$F$1:$Y$1,0))</f>
        <v>6</v>
      </c>
      <c r="CU5" s="17" t="s">
        <v>33</v>
      </c>
      <c r="CV5" s="54" t="s">
        <v>304</v>
      </c>
      <c r="CW5" s="185" t="s">
        <v>293</v>
      </c>
      <c r="CX5" s="185" t="s">
        <v>235</v>
      </c>
      <c r="CY5" s="185" t="s">
        <v>296</v>
      </c>
      <c r="CZ5" s="185" t="s">
        <v>297</v>
      </c>
      <c r="DA5" s="191">
        <v>4</v>
      </c>
      <c r="DB5" s="185" t="s">
        <v>321</v>
      </c>
      <c r="DC5" s="360">
        <f>INDEX(event_lookup!$F$2:$Y$9,MATCH(2019,event_lookup!$A$2:$A$9,0),MATCH(RIGHT(ML_2019!CU5,3),event_lookup!$F$1:$Y$1,0))</f>
        <v>20</v>
      </c>
      <c r="DD5" s="17" t="s">
        <v>32</v>
      </c>
      <c r="DE5" s="53">
        <v>1.391435185185185E-3</v>
      </c>
      <c r="DF5" s="360">
        <f>INDEX(event_lookup!$F$2:$Y$9,MATCH(2019,event_lookup!$A$2:$A$9,0),MATCH(RIGHT(ML_2019!DD5,3),event_lookup!$F$1:$Y$1,0))</f>
        <v>25</v>
      </c>
    </row>
    <row r="6" spans="1:110">
      <c r="A6" s="15" t="s">
        <v>27</v>
      </c>
      <c r="B6" s="15">
        <v>1</v>
      </c>
      <c r="C6" s="7"/>
      <c r="D6" s="33">
        <f>SUM($AC6,$AH6,$AW6,$BN6,$BT6,$CE6,$CM6,$CT6,$DF6)</f>
        <v>24</v>
      </c>
      <c r="E6" s="100">
        <f>COUNTIF($X6:$EC6, "#1")</f>
        <v>0</v>
      </c>
      <c r="F6" s="100">
        <f>COUNTIF($X6:$EC6, "#2")</f>
        <v>0</v>
      </c>
      <c r="G6" s="100">
        <f>COUNTIF($X6:$EC6, "#3")</f>
        <v>0</v>
      </c>
      <c r="H6" s="100">
        <f>SUM(COUNTIFS($X6:$EC6, {"#14","#15","#16"}))</f>
        <v>0</v>
      </c>
      <c r="I6" s="11"/>
      <c r="J6" s="6">
        <f>SUM(M6,P6/4,S6/4,V6)</f>
        <v>5.5</v>
      </c>
      <c r="K6" s="18"/>
      <c r="L6" s="55"/>
      <c r="M6" s="351">
        <f>IF(L6&lt;&gt;"",M$5,0)</f>
        <v>0</v>
      </c>
      <c r="N6" s="18"/>
      <c r="O6" s="59">
        <v>96.4</v>
      </c>
      <c r="P6" s="351">
        <f>IF(O6&lt;&gt;"",P$5,0)</f>
        <v>5</v>
      </c>
      <c r="Q6" s="18"/>
      <c r="R6" s="89">
        <v>2.997685185185185E-5</v>
      </c>
      <c r="S6" s="351">
        <f>IF(R6&lt;&gt;"",S$5,0)</f>
        <v>17</v>
      </c>
      <c r="T6" s="18"/>
      <c r="U6" s="89"/>
      <c r="V6" s="351">
        <f>IF(U6&lt;&gt;"",V$5,0)</f>
        <v>0</v>
      </c>
      <c r="W6" s="11"/>
      <c r="X6" s="18"/>
      <c r="Y6" s="62"/>
      <c r="Z6" s="88"/>
      <c r="AA6" s="88"/>
      <c r="AB6" s="88"/>
      <c r="AC6" s="351">
        <f>IF(AB6&lt;&gt;"",AC$5,0)</f>
        <v>0</v>
      </c>
      <c r="AD6" s="18" t="s">
        <v>37</v>
      </c>
      <c r="AE6" s="62" t="s">
        <v>187</v>
      </c>
      <c r="AF6" s="57">
        <v>1.2421296296296297E-3</v>
      </c>
      <c r="AG6" s="57">
        <v>1.2875E-3</v>
      </c>
      <c r="AH6" s="351">
        <f>IF(AG6&lt;&gt;"",AH$5,0)</f>
        <v>12</v>
      </c>
      <c r="AI6" s="18"/>
      <c r="AJ6" s="56">
        <v>64</v>
      </c>
      <c r="AK6" s="351">
        <f>IF(AJ6&lt;&gt;"",AK$5,0)</f>
        <v>4</v>
      </c>
      <c r="AL6" s="5"/>
      <c r="AM6" s="62"/>
      <c r="AN6" s="89">
        <v>1.2129629629629631E-4</v>
      </c>
      <c r="AO6" s="92"/>
      <c r="AP6" s="89">
        <v>1.2129629629629631E-4</v>
      </c>
      <c r="AQ6" s="351">
        <f>IF(AP6&lt;&gt;"",AQ$5,0)</f>
        <v>4</v>
      </c>
      <c r="AR6" s="5"/>
      <c r="AS6" s="62"/>
      <c r="AT6" s="82"/>
      <c r="AU6" s="82"/>
      <c r="AV6" s="82"/>
      <c r="AW6" s="351">
        <f>IF(AV6&lt;&gt;"",AW$5,0)</f>
        <v>0</v>
      </c>
      <c r="AX6" s="5"/>
      <c r="AY6" s="62"/>
      <c r="AZ6" s="83">
        <v>3.2071759259259256E-5</v>
      </c>
      <c r="BA6" s="83"/>
      <c r="BB6" s="83">
        <v>3.2071759259259256E-5</v>
      </c>
      <c r="BC6" s="351">
        <f>IF(BB6&lt;&gt;"",BC$5,0)</f>
        <v>2</v>
      </c>
      <c r="BD6" s="5"/>
      <c r="BE6" s="124">
        <v>58.5</v>
      </c>
      <c r="BF6" s="124">
        <v>52.1</v>
      </c>
      <c r="BG6" s="124">
        <f t="shared" ref="BG6:BG71" si="0">MAX(BE6:BF6)</f>
        <v>58.5</v>
      </c>
      <c r="BH6" s="351">
        <f>IF(BG6&lt;&gt;"",BH$5,0)</f>
        <v>5</v>
      </c>
      <c r="BI6" s="18" t="s">
        <v>103</v>
      </c>
      <c r="BJ6" s="62" t="s">
        <v>199</v>
      </c>
      <c r="BK6" s="83">
        <v>3.6134259259259257E-4</v>
      </c>
      <c r="BL6" s="83">
        <v>3.8425925925925927E-4</v>
      </c>
      <c r="BM6" s="83">
        <v>3.8425925925925927E-4</v>
      </c>
      <c r="BN6" s="351">
        <f>IF(BM6&lt;&gt;"",BN$5,0)</f>
        <v>9</v>
      </c>
      <c r="BO6" s="18"/>
      <c r="BP6" s="56"/>
      <c r="BQ6" s="85"/>
      <c r="BR6" s="85"/>
      <c r="BS6" s="85"/>
      <c r="BT6" s="351">
        <f>IF(BS6&lt;&gt;"",BT$5,0)</f>
        <v>0</v>
      </c>
      <c r="BU6" s="18"/>
      <c r="BV6" s="56"/>
      <c r="BW6" s="62">
        <v>20</v>
      </c>
      <c r="BX6" s="62">
        <v>10</v>
      </c>
      <c r="BY6" s="62">
        <v>10</v>
      </c>
      <c r="BZ6" s="351">
        <f>IF(BY6&lt;&gt;"",BZ$5,0)</f>
        <v>11</v>
      </c>
      <c r="CA6" s="18"/>
      <c r="CB6" s="56"/>
      <c r="CC6" s="55"/>
      <c r="CD6" s="55"/>
      <c r="CE6" s="351">
        <f>IF(CD6&lt;&gt;"",CE$5,0)</f>
        <v>0</v>
      </c>
      <c r="CF6" s="18"/>
      <c r="CG6" s="89">
        <v>3.6805555555555556E-5</v>
      </c>
      <c r="CH6" s="351">
        <f>IF(CG6&lt;&gt;"",CH$5,0)</f>
        <v>11</v>
      </c>
      <c r="CI6" s="18" t="s">
        <v>148</v>
      </c>
      <c r="CJ6" s="62" t="s">
        <v>178</v>
      </c>
      <c r="CK6" s="184" t="s">
        <v>278</v>
      </c>
      <c r="CL6" s="184" t="s">
        <v>278</v>
      </c>
      <c r="CM6" s="351">
        <f>IF(CL6&lt;&gt;"",CM$5,0)</f>
        <v>3</v>
      </c>
      <c r="CN6" s="18"/>
      <c r="CO6" s="56"/>
      <c r="CP6" s="56"/>
      <c r="CQ6" s="56"/>
      <c r="CR6" s="56"/>
      <c r="CS6" s="56"/>
      <c r="CT6" s="351">
        <f>IF(CS6&lt;&gt;"",CT$5,0)</f>
        <v>0</v>
      </c>
      <c r="CU6" s="18"/>
      <c r="CV6" s="56"/>
      <c r="CW6" s="187" t="s">
        <v>293</v>
      </c>
      <c r="CX6" s="187" t="s">
        <v>235</v>
      </c>
      <c r="CY6" s="187" t="s">
        <v>296</v>
      </c>
      <c r="CZ6" s="187" t="s">
        <v>297</v>
      </c>
      <c r="DA6" s="192">
        <v>4</v>
      </c>
      <c r="DB6" s="187" t="s">
        <v>321</v>
      </c>
      <c r="DC6" s="351">
        <f>IF(DB6&lt;&gt;"",DC$5,0)</f>
        <v>20</v>
      </c>
      <c r="DD6" s="18"/>
      <c r="DE6" s="57"/>
      <c r="DF6" s="351">
        <f>IF(DE6&lt;&gt;"",DF$5,0)</f>
        <v>0</v>
      </c>
    </row>
    <row r="7" spans="1:110">
      <c r="A7" s="15" t="s">
        <v>28</v>
      </c>
      <c r="B7" s="15">
        <v>2</v>
      </c>
      <c r="C7" s="7"/>
      <c r="D7" s="33">
        <f t="shared" ref="D7:D71" si="1">SUM($AC7,$AH7,$AW7,$BN7,$BT7,$CE7,$CM7,$CT7,$DF7)</f>
        <v>28</v>
      </c>
      <c r="E7" s="100">
        <f t="shared" ref="E7:E72" si="2">COUNTIF($X7:$EC7, "#1")</f>
        <v>1</v>
      </c>
      <c r="F7" s="100">
        <f t="shared" ref="F7:F72" si="3">COUNTIF($X7:$EC7, "#2")</f>
        <v>0</v>
      </c>
      <c r="G7" s="100">
        <f t="shared" ref="G7:G72" si="4">COUNTIF($X7:$EC7, "#3")</f>
        <v>0</v>
      </c>
      <c r="H7" s="100">
        <f>SUM(COUNTIFS($X7:$EC7, {"#14","#15","#16"}))</f>
        <v>0</v>
      </c>
      <c r="I7" s="11"/>
      <c r="J7" s="6">
        <f>SUM(M7,P7/4,S7/4,V7)</f>
        <v>7.5</v>
      </c>
      <c r="K7" s="18"/>
      <c r="L7" s="55"/>
      <c r="M7" s="351">
        <f>IF(L7&lt;&gt;"",M$5,0)</f>
        <v>0</v>
      </c>
      <c r="N7" s="18"/>
      <c r="O7" s="59">
        <v>96.4</v>
      </c>
      <c r="P7" s="351">
        <f>IF(O7&lt;&gt;"",P$5,0)</f>
        <v>5</v>
      </c>
      <c r="Q7" s="322"/>
      <c r="R7" s="89">
        <v>2.0833333333333333E-5</v>
      </c>
      <c r="S7" s="351">
        <f>IF(R7&lt;&gt;"",S$5,0)</f>
        <v>17</v>
      </c>
      <c r="T7" s="18" t="s">
        <v>140</v>
      </c>
      <c r="U7" s="89">
        <v>3.4733796296296292E-4</v>
      </c>
      <c r="V7" s="351">
        <f>IF(U7&lt;&gt;"",V$5,0)</f>
        <v>2</v>
      </c>
      <c r="W7" s="11"/>
      <c r="X7" s="18"/>
      <c r="Y7" s="62"/>
      <c r="Z7" s="88"/>
      <c r="AA7" s="88"/>
      <c r="AB7" s="88"/>
      <c r="AC7" s="351">
        <f>IF(AB7&lt;&gt;"",AC$5,0)</f>
        <v>0</v>
      </c>
      <c r="AD7" s="18"/>
      <c r="AE7" s="62"/>
      <c r="AF7" s="55"/>
      <c r="AG7" s="55"/>
      <c r="AH7" s="351">
        <f>IF(AG7&lt;&gt;"",AH$5,0)</f>
        <v>0</v>
      </c>
      <c r="AI7" s="18"/>
      <c r="AJ7" s="56">
        <v>49</v>
      </c>
      <c r="AK7" s="351">
        <f>IF(AJ7&lt;&gt;"",AK$5,0)</f>
        <v>4</v>
      </c>
      <c r="AL7" s="5"/>
      <c r="AM7" s="62"/>
      <c r="AN7" s="89">
        <v>1.0763888888888889E-4</v>
      </c>
      <c r="AO7" s="92"/>
      <c r="AP7" s="89">
        <v>1.0763888888888889E-4</v>
      </c>
      <c r="AQ7" s="351">
        <f>IF(AP7&lt;&gt;"",AQ$5,0)</f>
        <v>4</v>
      </c>
      <c r="AR7" s="18" t="s">
        <v>148</v>
      </c>
      <c r="AS7" s="62" t="s">
        <v>177</v>
      </c>
      <c r="AT7" s="83">
        <v>7.293981481481481E-5</v>
      </c>
      <c r="AU7" s="82"/>
      <c r="AV7" s="83">
        <v>7.293981481481481E-5</v>
      </c>
      <c r="AW7" s="351">
        <f>IF(AV7&lt;&gt;"",AW$5,0)</f>
        <v>3</v>
      </c>
      <c r="AX7" s="5"/>
      <c r="AY7" s="62"/>
      <c r="AZ7" s="83">
        <v>2.6481481481481481E-5</v>
      </c>
      <c r="BA7" s="83"/>
      <c r="BB7" s="83">
        <v>2.6481481481481481E-5</v>
      </c>
      <c r="BC7" s="351">
        <f>IF(BB7&lt;&gt;"",BC$5,0)</f>
        <v>2</v>
      </c>
      <c r="BD7" s="5"/>
      <c r="BE7" s="124">
        <v>58.5</v>
      </c>
      <c r="BF7" s="124">
        <v>52.1</v>
      </c>
      <c r="BG7" s="124">
        <f t="shared" si="0"/>
        <v>58.5</v>
      </c>
      <c r="BH7" s="351">
        <f>IF(BG7&lt;&gt;"",BH$5,0)</f>
        <v>5</v>
      </c>
      <c r="BI7" s="18"/>
      <c r="BJ7" s="56"/>
      <c r="BK7" s="85"/>
      <c r="BL7" s="85"/>
      <c r="BM7" s="85"/>
      <c r="BN7" s="351">
        <f>IF(BM7&lt;&gt;"",BN$5,0)</f>
        <v>0</v>
      </c>
      <c r="BO7" s="18"/>
      <c r="BP7" s="56"/>
      <c r="BQ7" s="85"/>
      <c r="BR7" s="85"/>
      <c r="BS7" s="85"/>
      <c r="BT7" s="351">
        <f>IF(BS7&lt;&gt;"",BT$5,0)</f>
        <v>0</v>
      </c>
      <c r="BU7" s="18"/>
      <c r="BV7" s="56"/>
      <c r="BW7" s="62">
        <v>1</v>
      </c>
      <c r="BX7" s="62">
        <v>20</v>
      </c>
      <c r="BY7" s="62">
        <v>20</v>
      </c>
      <c r="BZ7" s="351">
        <f>IF(BY7&lt;&gt;"",BZ$5,0)</f>
        <v>11</v>
      </c>
      <c r="CA7" s="18"/>
      <c r="CB7" s="62"/>
      <c r="CC7" s="57"/>
      <c r="CD7" s="57"/>
      <c r="CE7" s="351">
        <f>IF(CD7&lt;&gt;"",CE$5,0)</f>
        <v>0</v>
      </c>
      <c r="CF7" s="18"/>
      <c r="CG7" s="89">
        <v>1.4027777777777777E-4</v>
      </c>
      <c r="CH7" s="351">
        <f>IF(CG7&lt;&gt;"",CH$5,0)</f>
        <v>11</v>
      </c>
      <c r="CI7" s="18"/>
      <c r="CJ7" s="56"/>
      <c r="CK7" s="183"/>
      <c r="CL7" s="183"/>
      <c r="CM7" s="351">
        <f>IF(CL7&lt;&gt;"",CM$5,0)</f>
        <v>0</v>
      </c>
      <c r="CN7" s="18"/>
      <c r="CO7" s="56"/>
      <c r="CP7" s="56"/>
      <c r="CQ7" s="56"/>
      <c r="CR7" s="56"/>
      <c r="CS7" s="56"/>
      <c r="CT7" s="351">
        <f>IF(CS7&lt;&gt;"",CT$5,0)</f>
        <v>0</v>
      </c>
      <c r="CU7" s="18"/>
      <c r="CV7" s="56"/>
      <c r="CW7" s="187" t="s">
        <v>293</v>
      </c>
      <c r="CX7" s="187" t="s">
        <v>235</v>
      </c>
      <c r="CY7" s="187" t="s">
        <v>296</v>
      </c>
      <c r="CZ7" s="187" t="s">
        <v>297</v>
      </c>
      <c r="DA7" s="192">
        <v>4</v>
      </c>
      <c r="DB7" s="187" t="s">
        <v>321</v>
      </c>
      <c r="DC7" s="351">
        <f>IF(DB7&lt;&gt;"",DC$5,0)</f>
        <v>20</v>
      </c>
      <c r="DD7" s="18" t="s">
        <v>32</v>
      </c>
      <c r="DE7" s="57">
        <v>1.391435185185185E-3</v>
      </c>
      <c r="DF7" s="351">
        <f>IF(DE7&lt;&gt;"",DF$5,0)</f>
        <v>25</v>
      </c>
    </row>
    <row r="8" spans="1:110">
      <c r="A8" s="15" t="s">
        <v>29</v>
      </c>
      <c r="B8" s="15">
        <v>3</v>
      </c>
      <c r="C8" s="7"/>
      <c r="D8" s="33">
        <f t="shared" si="1"/>
        <v>7</v>
      </c>
      <c r="E8" s="100">
        <f t="shared" si="2"/>
        <v>0</v>
      </c>
      <c r="F8" s="100">
        <f t="shared" si="3"/>
        <v>0</v>
      </c>
      <c r="G8" s="100">
        <f t="shared" si="4"/>
        <v>0</v>
      </c>
      <c r="H8" s="100">
        <f>SUM(COUNTIFS($X8:$EC8, {"#14","#15","#16"}))</f>
        <v>0</v>
      </c>
      <c r="I8" s="11"/>
      <c r="J8" s="6">
        <f>SUM(M8,P8/4,S8/4,V8)</f>
        <v>25.5</v>
      </c>
      <c r="K8" s="18" t="s">
        <v>33</v>
      </c>
      <c r="L8" s="57">
        <v>1.0697916666666666E-3</v>
      </c>
      <c r="M8" s="351">
        <f>IF(L8&lt;&gt;"",M$5,0)</f>
        <v>20</v>
      </c>
      <c r="N8" s="18"/>
      <c r="O8" s="59">
        <v>96.4</v>
      </c>
      <c r="P8" s="351">
        <f>IF(O8&lt;&gt;"",P$5,0)</f>
        <v>5</v>
      </c>
      <c r="Q8" s="322"/>
      <c r="R8" s="89">
        <v>2.8703703703703703E-5</v>
      </c>
      <c r="S8" s="351">
        <f>IF(R8&lt;&gt;"",S$5,0)</f>
        <v>17</v>
      </c>
      <c r="T8" s="18"/>
      <c r="U8" s="88"/>
      <c r="V8" s="351">
        <f>IF(U8&lt;&gt;"",V$5,0)</f>
        <v>0</v>
      </c>
      <c r="W8" s="11"/>
      <c r="X8" s="18"/>
      <c r="Y8" s="62"/>
      <c r="Z8" s="88"/>
      <c r="AA8" s="88"/>
      <c r="AB8" s="88"/>
      <c r="AC8" s="351">
        <f>IF(AB8&lt;&gt;"",AC$5,0)</f>
        <v>0</v>
      </c>
      <c r="AD8" s="18"/>
      <c r="AE8" s="62"/>
      <c r="AF8" s="55"/>
      <c r="AG8" s="55"/>
      <c r="AH8" s="351">
        <f>IF(AG8&lt;&gt;"",AH$5,0)</f>
        <v>0</v>
      </c>
      <c r="AI8" s="18"/>
      <c r="AJ8" s="56">
        <v>44</v>
      </c>
      <c r="AK8" s="351">
        <f>IF(AJ8&lt;&gt;"",AK$5,0)</f>
        <v>4</v>
      </c>
      <c r="AL8" s="5"/>
      <c r="AM8" s="62"/>
      <c r="AN8" s="89">
        <v>1.0081018518518521E-4</v>
      </c>
      <c r="AO8" s="92"/>
      <c r="AP8" s="89">
        <v>1.0081018518518521E-4</v>
      </c>
      <c r="AQ8" s="351">
        <f>IF(AP8&lt;&gt;"",AQ$5,0)</f>
        <v>4</v>
      </c>
      <c r="AR8" s="5"/>
      <c r="AS8" s="56"/>
      <c r="AT8" s="84"/>
      <c r="AU8" s="84"/>
      <c r="AV8" s="84"/>
      <c r="AW8" s="351">
        <f>IF(AV8&lt;&gt;"",AW$5,0)</f>
        <v>0</v>
      </c>
      <c r="AX8" s="5"/>
      <c r="AY8" s="62"/>
      <c r="AZ8" s="83">
        <v>2.7800925925925926E-5</v>
      </c>
      <c r="BA8" s="83"/>
      <c r="BB8" s="83">
        <v>2.7800925925925926E-5</v>
      </c>
      <c r="BC8" s="351">
        <f>IF(BB8&lt;&gt;"",BC$5,0)</f>
        <v>2</v>
      </c>
      <c r="BD8" s="5"/>
      <c r="BE8" s="124">
        <v>58.5</v>
      </c>
      <c r="BF8" s="124">
        <v>52.1</v>
      </c>
      <c r="BG8" s="124">
        <f t="shared" si="0"/>
        <v>58.5</v>
      </c>
      <c r="BH8" s="351">
        <f>IF(BG8&lt;&gt;"",BH$5,0)</f>
        <v>5</v>
      </c>
      <c r="BI8" s="18"/>
      <c r="BJ8" s="56"/>
      <c r="BK8" s="85"/>
      <c r="BL8" s="85"/>
      <c r="BM8" s="85"/>
      <c r="BN8" s="351">
        <f>IF(BM8&lt;&gt;"",BN$5,0)</f>
        <v>0</v>
      </c>
      <c r="BO8" s="18"/>
      <c r="BP8" s="62"/>
      <c r="BQ8" s="83"/>
      <c r="BR8" s="83"/>
      <c r="BS8" s="83"/>
      <c r="BT8" s="351">
        <f>IF(BS8&lt;&gt;"",BT$5,0)</f>
        <v>0</v>
      </c>
      <c r="BU8" s="18"/>
      <c r="BV8" s="56"/>
      <c r="BW8" s="62">
        <v>20</v>
      </c>
      <c r="BX8" s="62">
        <v>20</v>
      </c>
      <c r="BY8" s="62">
        <v>20</v>
      </c>
      <c r="BZ8" s="351">
        <f>IF(BY8&lt;&gt;"",BZ$5,0)</f>
        <v>11</v>
      </c>
      <c r="CA8" s="18" t="s">
        <v>105</v>
      </c>
      <c r="CB8" s="62" t="s">
        <v>177</v>
      </c>
      <c r="CC8" s="57">
        <v>1.021412037037037E-3</v>
      </c>
      <c r="CD8" s="57">
        <v>1.021412037037037E-3</v>
      </c>
      <c r="CE8" s="351">
        <f>IF(CD8&lt;&gt;"",CE$5,0)</f>
        <v>7</v>
      </c>
      <c r="CF8" s="18"/>
      <c r="CG8" s="89">
        <v>2.530092592592593E-4</v>
      </c>
      <c r="CH8" s="351">
        <f>IF(CG8&lt;&gt;"",CH$5,0)</f>
        <v>11</v>
      </c>
      <c r="CI8" s="18"/>
      <c r="CJ8" s="56"/>
      <c r="CK8" s="183"/>
      <c r="CL8" s="183"/>
      <c r="CM8" s="351">
        <f>IF(CL8&lt;&gt;"",CM$5,0)</f>
        <v>0</v>
      </c>
      <c r="CN8" s="18"/>
      <c r="CO8" s="56"/>
      <c r="CP8" s="56"/>
      <c r="CQ8" s="56"/>
      <c r="CR8" s="56"/>
      <c r="CS8" s="56"/>
      <c r="CT8" s="351">
        <f>IF(CS8&lt;&gt;"",CT$5,0)</f>
        <v>0</v>
      </c>
      <c r="CU8" s="18"/>
      <c r="CV8" s="56"/>
      <c r="CW8" s="187" t="s">
        <v>293</v>
      </c>
      <c r="CX8" s="187" t="s">
        <v>235</v>
      </c>
      <c r="CY8" s="187" t="s">
        <v>296</v>
      </c>
      <c r="CZ8" s="187" t="s">
        <v>297</v>
      </c>
      <c r="DA8" s="192">
        <v>4</v>
      </c>
      <c r="DB8" s="187" t="s">
        <v>321</v>
      </c>
      <c r="DC8" s="351">
        <f>IF(DB8&lt;&gt;"",DC$5,0)</f>
        <v>20</v>
      </c>
      <c r="DD8" s="18"/>
      <c r="DE8" s="55"/>
      <c r="DF8" s="351">
        <f>IF(DE8&lt;&gt;"",DF$5,0)</f>
        <v>0</v>
      </c>
    </row>
    <row r="9" spans="1:110">
      <c r="A9" s="15" t="s">
        <v>30</v>
      </c>
      <c r="B9" s="15">
        <v>4</v>
      </c>
      <c r="C9" s="7"/>
      <c r="D9" s="33">
        <f t="shared" si="1"/>
        <v>15</v>
      </c>
      <c r="E9" s="100">
        <f t="shared" si="2"/>
        <v>0</v>
      </c>
      <c r="F9" s="100">
        <f t="shared" si="3"/>
        <v>0</v>
      </c>
      <c r="G9" s="100">
        <f t="shared" si="4"/>
        <v>0</v>
      </c>
      <c r="H9" s="100">
        <f>SUM(COUNTIFS($X9:$EC9, {"#14","#15","#16"}))</f>
        <v>0</v>
      </c>
      <c r="I9" s="11"/>
      <c r="J9" s="6">
        <f>SUM(M9,P9/4,S9/4,V9)</f>
        <v>5.5</v>
      </c>
      <c r="K9" s="18"/>
      <c r="L9" s="55"/>
      <c r="M9" s="355">
        <f>IF(L9&lt;&gt;"",M$5,0)</f>
        <v>0</v>
      </c>
      <c r="N9" s="18"/>
      <c r="O9" s="59">
        <v>96.4</v>
      </c>
      <c r="P9" s="355">
        <f>IF(O9&lt;&gt;"",P$5,0)</f>
        <v>5</v>
      </c>
      <c r="Q9" s="322"/>
      <c r="R9" s="89">
        <v>3.4953703703703723E-5</v>
      </c>
      <c r="S9" s="355">
        <f>IF(R9&lt;&gt;"",S$5,0)</f>
        <v>17</v>
      </c>
      <c r="T9" s="18"/>
      <c r="U9" s="88"/>
      <c r="V9" s="355">
        <f>IF(U9&lt;&gt;"",V$5,0)</f>
        <v>0</v>
      </c>
      <c r="W9" s="11"/>
      <c r="X9" s="18" t="s">
        <v>130</v>
      </c>
      <c r="Y9" s="62" t="s">
        <v>177</v>
      </c>
      <c r="Z9" s="89">
        <v>1.837962962962963E-4</v>
      </c>
      <c r="AA9" s="89"/>
      <c r="AB9" s="89">
        <v>1.837962962962963E-4</v>
      </c>
      <c r="AC9" s="355">
        <f>IF(AB9&lt;&gt;"",AC$5,0)</f>
        <v>4</v>
      </c>
      <c r="AD9" s="18"/>
      <c r="AE9" s="62"/>
      <c r="AF9" s="55"/>
      <c r="AG9" s="55"/>
      <c r="AH9" s="355">
        <f>IF(AG9&lt;&gt;"",AH$5,0)</f>
        <v>0</v>
      </c>
      <c r="AI9" s="18"/>
      <c r="AJ9" s="56">
        <v>53</v>
      </c>
      <c r="AK9" s="355">
        <f>IF(AJ9&lt;&gt;"",AK$5,0)</f>
        <v>4</v>
      </c>
      <c r="AL9" s="5"/>
      <c r="AM9" s="62"/>
      <c r="AN9" s="89">
        <v>9.3981481481481468E-5</v>
      </c>
      <c r="AO9" s="92"/>
      <c r="AP9" s="89">
        <v>9.3981481481481468E-5</v>
      </c>
      <c r="AQ9" s="355">
        <f>IF(AP9&lt;&gt;"",AQ$5,0)</f>
        <v>4</v>
      </c>
      <c r="AR9" s="5"/>
      <c r="AS9" s="56"/>
      <c r="AT9" s="84"/>
      <c r="AU9" s="84"/>
      <c r="AV9" s="84"/>
      <c r="AW9" s="355">
        <f>IF(AV9&lt;&gt;"",AW$5,0)</f>
        <v>0</v>
      </c>
      <c r="AX9" s="5"/>
      <c r="AY9" s="62"/>
      <c r="AZ9" s="83">
        <v>2.7604166666666662E-5</v>
      </c>
      <c r="BA9" s="83"/>
      <c r="BB9" s="83">
        <v>2.7604166666666662E-5</v>
      </c>
      <c r="BC9" s="355">
        <f>IF(BB9&lt;&gt;"",BC$5,0)</f>
        <v>2</v>
      </c>
      <c r="BD9" s="5"/>
      <c r="BE9" s="124">
        <v>58.5</v>
      </c>
      <c r="BF9" s="124">
        <v>52.1</v>
      </c>
      <c r="BG9" s="124">
        <f t="shared" si="0"/>
        <v>58.5</v>
      </c>
      <c r="BH9" s="355">
        <f>IF(BG9&lt;&gt;"",BH$5,0)</f>
        <v>5</v>
      </c>
      <c r="BI9" s="18"/>
      <c r="BJ9" s="56"/>
      <c r="BK9" s="85"/>
      <c r="BL9" s="85"/>
      <c r="BM9" s="85"/>
      <c r="BN9" s="355">
        <f>IF(BM9&lt;&gt;"",BN$5,0)</f>
        <v>0</v>
      </c>
      <c r="BO9" s="18" t="s">
        <v>104</v>
      </c>
      <c r="BP9" s="62" t="s">
        <v>177</v>
      </c>
      <c r="BQ9" s="83">
        <v>1.0777777777777777E-4</v>
      </c>
      <c r="BR9" s="83"/>
      <c r="BS9" s="83">
        <v>1.0777777777777777E-4</v>
      </c>
      <c r="BT9" s="355">
        <f>IF(BS9&lt;&gt;"",BT$5,0)</f>
        <v>5</v>
      </c>
      <c r="BU9" s="18"/>
      <c r="BV9" s="56"/>
      <c r="BW9" s="62">
        <v>20</v>
      </c>
      <c r="BX9" s="62">
        <v>20</v>
      </c>
      <c r="BY9" s="62">
        <v>20</v>
      </c>
      <c r="BZ9" s="355">
        <f>IF(BY9&lt;&gt;"",BZ$5,0)</f>
        <v>11</v>
      </c>
      <c r="CA9" s="18"/>
      <c r="CB9" s="56"/>
      <c r="CC9" s="55"/>
      <c r="CD9" s="55"/>
      <c r="CE9" s="355">
        <f>IF(CD9&lt;&gt;"",CE$5,0)</f>
        <v>0</v>
      </c>
      <c r="CF9" s="18"/>
      <c r="CG9" s="89">
        <v>3.335648148148148E-4</v>
      </c>
      <c r="CH9" s="355">
        <f>IF(CG9&lt;&gt;"",CH$5,0)</f>
        <v>11</v>
      </c>
      <c r="CI9" s="18"/>
      <c r="CJ9" s="56"/>
      <c r="CK9" s="183"/>
      <c r="CL9" s="183"/>
      <c r="CM9" s="355">
        <f>IF(CL9&lt;&gt;"",CM$5,0)</f>
        <v>0</v>
      </c>
      <c r="CN9" s="18" t="s">
        <v>107</v>
      </c>
      <c r="CO9" s="62">
        <v>13</v>
      </c>
      <c r="CP9" s="62">
        <v>10.48</v>
      </c>
      <c r="CQ9" s="62">
        <v>28</v>
      </c>
      <c r="CR9" s="62">
        <v>12.27</v>
      </c>
      <c r="CS9" s="62">
        <f>MAX(CO9+(30-CP9),CQ9+(30-CR9))</f>
        <v>45.730000000000004</v>
      </c>
      <c r="CT9" s="355">
        <f>IF(CS9&lt;&gt;"",CT$5,0)</f>
        <v>6</v>
      </c>
      <c r="CU9" s="18"/>
      <c r="CV9" s="56"/>
      <c r="CW9" s="187" t="s">
        <v>293</v>
      </c>
      <c r="CX9" s="187" t="s">
        <v>235</v>
      </c>
      <c r="CY9" s="187" t="s">
        <v>296</v>
      </c>
      <c r="CZ9" s="187" t="s">
        <v>297</v>
      </c>
      <c r="DA9" s="192">
        <v>4</v>
      </c>
      <c r="DB9" s="187" t="s">
        <v>321</v>
      </c>
      <c r="DC9" s="355">
        <f>IF(DB9&lt;&gt;"",DC$5,0)</f>
        <v>20</v>
      </c>
      <c r="DD9" s="18"/>
      <c r="DE9" s="55"/>
      <c r="DF9" s="355">
        <f>IF(DE9&lt;&gt;"",DF$5,0)</f>
        <v>0</v>
      </c>
    </row>
    <row r="10" spans="1:110">
      <c r="A10" s="195" t="s">
        <v>11</v>
      </c>
      <c r="B10" s="195"/>
      <c r="C10" s="19" t="s">
        <v>130</v>
      </c>
      <c r="D10" s="33">
        <f>SUM($AC10,$AH10,$AK10,$AQ10,$AW10,$BC10,$BH10,$BN10,$BT10,$BZ10,$CE10,$CH10,$CM10,$CT10,$DC10,$DF10)</f>
        <v>121</v>
      </c>
      <c r="E10" s="100">
        <f t="shared" si="2"/>
        <v>0</v>
      </c>
      <c r="F10" s="100">
        <f t="shared" si="3"/>
        <v>1</v>
      </c>
      <c r="G10" s="100">
        <f t="shared" si="4"/>
        <v>1</v>
      </c>
      <c r="H10" s="100">
        <f>SUM(COUNTIFS($X10:$EC10, {"#14","#15","#16"}))</f>
        <v>2</v>
      </c>
      <c r="I10" s="11"/>
      <c r="J10" s="6">
        <f>SUM(M10,P10,S10,V10)</f>
        <v>38</v>
      </c>
      <c r="K10" s="18" t="s">
        <v>37</v>
      </c>
      <c r="L10" s="55">
        <v>9.7499999999999985E-4</v>
      </c>
      <c r="M10" s="351">
        <f>INDEX(event_lookup!$F$2:$Y$9,MATCH(2019.1,event_lookup!$A$2:$A$9,0),MATCH(RIGHT(ML_2019!K10,3),event_lookup!$F$1:$Y$1,0))</f>
        <v>15</v>
      </c>
      <c r="N10" s="18" t="s">
        <v>149</v>
      </c>
      <c r="O10" s="59">
        <v>95.1</v>
      </c>
      <c r="P10" s="351">
        <f>INDEX(event_lookup!$F$2:$Y$9,MATCH(2019.1,event_lookup!$A$2:$A$9,0),MATCH(RIGHT(ML_2019!N10,3),event_lookup!$F$1:$Y$1,0))</f>
        <v>4</v>
      </c>
      <c r="Q10" s="18" t="s">
        <v>149</v>
      </c>
      <c r="R10" s="88">
        <v>1.2488425925925926E-4</v>
      </c>
      <c r="S10" s="351">
        <f>INDEX(event_lookup!$F$2:$Y$9,MATCH(2019.1,event_lookup!$A$2:$A$9,0),MATCH(RIGHT(ML_2019!Q10,3),event_lookup!$F$1:$Y$1,0))</f>
        <v>4</v>
      </c>
      <c r="T10" s="18" t="s">
        <v>37</v>
      </c>
      <c r="U10" s="88">
        <v>3.2812500000000002E-4</v>
      </c>
      <c r="V10" s="351">
        <f>INDEX(event_lookup!$F$2:$Y$9,MATCH(2019.1,event_lookup!$A$2:$A$9,0),MATCH(RIGHT(ML_2019!T10,3),event_lookup!$F$1:$Y$1,0))</f>
        <v>15</v>
      </c>
      <c r="W10" s="11"/>
      <c r="X10" s="18" t="s">
        <v>34</v>
      </c>
      <c r="Y10" s="62" t="s">
        <v>176</v>
      </c>
      <c r="Z10" s="88">
        <v>1.7974537037037037E-4</v>
      </c>
      <c r="AA10" s="88">
        <v>1.8287037037037038E-4</v>
      </c>
      <c r="AB10" s="88">
        <v>1.7905092592592593E-4</v>
      </c>
      <c r="AC10" s="351">
        <f>INDEX(event_lookup!$F$2:$Y$9,MATCH(2019,event_lookup!$A$2:$A$9,0),MATCH(RIGHT(ML_2019!X10,3),event_lookup!$F$1:$Y$1,0))</f>
        <v>15</v>
      </c>
      <c r="AD10" s="18" t="s">
        <v>148</v>
      </c>
      <c r="AE10" s="62" t="s">
        <v>177</v>
      </c>
      <c r="AF10" s="55">
        <v>1.0938657407407407E-3</v>
      </c>
      <c r="AG10" s="55">
        <v>1.0938657407407407E-3</v>
      </c>
      <c r="AH10" s="351">
        <f>INDEX(event_lookup!$F$2:$Y$9,MATCH(2019,event_lookup!$A$2:$A$9,0),MATCH(RIGHT(ML_2019!AD10,3),event_lookup!$F$1:$Y$1,0))</f>
        <v>3</v>
      </c>
      <c r="AI10" s="18" t="s">
        <v>149</v>
      </c>
      <c r="AJ10" s="56">
        <v>172</v>
      </c>
      <c r="AK10" s="351">
        <f>INDEX(event_lookup!$F$2:$Y$9,MATCH(2019,event_lookup!$A$2:$A$9,0),MATCH(RIGHT(ML_2019!AI10,3),event_lookup!$F$1:$Y$1,0))</f>
        <v>1</v>
      </c>
      <c r="AL10" s="18" t="s">
        <v>105</v>
      </c>
      <c r="AM10" s="62" t="s">
        <v>182</v>
      </c>
      <c r="AN10" s="88">
        <v>1.0185185185185185E-4</v>
      </c>
      <c r="AO10" s="90"/>
      <c r="AP10" s="88">
        <v>1.0185185185185185E-4</v>
      </c>
      <c r="AQ10" s="351">
        <f>INDEX(event_lookup!$F$2:$Y$9,MATCH(2019,event_lookup!$A$2:$A$9,0),MATCH(RIGHT(ML_2019!AL10,3),event_lookup!$F$1:$Y$1,0))</f>
        <v>7</v>
      </c>
      <c r="AR10" s="18" t="s">
        <v>102</v>
      </c>
      <c r="AS10" s="56" t="s">
        <v>193</v>
      </c>
      <c r="AT10" s="85">
        <v>7.0833333333333338E-5</v>
      </c>
      <c r="AU10" s="83">
        <v>7.1828703703703711E-5</v>
      </c>
      <c r="AV10" s="83">
        <v>7.1828703703703711E-5</v>
      </c>
      <c r="AW10" s="351">
        <f>INDEX(event_lookup!$F$2:$Y$9,MATCH(2019,event_lookup!$A$2:$A$9,0),MATCH(RIGHT(ML_2019!AR10,3),event_lookup!$F$1:$Y$1,0))</f>
        <v>10</v>
      </c>
      <c r="AX10" s="18" t="s">
        <v>149</v>
      </c>
      <c r="AY10" s="62" t="s">
        <v>181</v>
      </c>
      <c r="AZ10" s="85">
        <v>1.1836805555555556E-4</v>
      </c>
      <c r="BA10" s="85"/>
      <c r="BB10" s="85">
        <v>1.1836805555555556E-4</v>
      </c>
      <c r="BC10" s="351">
        <f>INDEX(event_lookup!$F$2:$Y$9,MATCH(2019,event_lookup!$A$2:$A$9,0),MATCH(RIGHT(ML_2019!AX10,3),event_lookup!$F$1:$Y$1,0))</f>
        <v>1</v>
      </c>
      <c r="BD10" s="18" t="s">
        <v>107</v>
      </c>
      <c r="BE10" s="126">
        <v>55.4</v>
      </c>
      <c r="BF10" s="126">
        <v>58.5</v>
      </c>
      <c r="BG10" s="124">
        <f t="shared" si="0"/>
        <v>58.5</v>
      </c>
      <c r="BH10" s="351">
        <f>INDEX(event_lookup!$F$2:$Y$9,MATCH(2019,event_lookup!$A$2:$A$9,0),MATCH(RIGHT(ML_2019!BD10,3),event_lookup!$F$1:$Y$1,0))</f>
        <v>6</v>
      </c>
      <c r="BI10" s="18" t="s">
        <v>33</v>
      </c>
      <c r="BJ10" s="56" t="s">
        <v>203</v>
      </c>
      <c r="BK10" s="85">
        <v>3.5983796296296301E-4</v>
      </c>
      <c r="BL10" s="85">
        <v>3.5763888888888889E-4</v>
      </c>
      <c r="BM10" s="85">
        <v>3.6396990740740742E-4</v>
      </c>
      <c r="BN10" s="351">
        <f>INDEX(event_lookup!$F$2:$Y$9,MATCH(2019,event_lookup!$A$2:$A$9,0),MATCH(RIGHT(ML_2019!BI10,3),event_lookup!$F$1:$Y$1,0))</f>
        <v>20</v>
      </c>
      <c r="BO10" s="18" t="s">
        <v>102</v>
      </c>
      <c r="BP10" s="56" t="s">
        <v>194</v>
      </c>
      <c r="BQ10" s="85">
        <v>1.0349537037037037E-4</v>
      </c>
      <c r="BR10" s="83">
        <v>1.0449074074074073E-4</v>
      </c>
      <c r="BS10" s="83">
        <v>1.0449074074074073E-4</v>
      </c>
      <c r="BT10" s="355">
        <f>INDEX(event_lookup!$F$2:$Y$9,MATCH(2019,event_lookup!$A$2:$A$9,0),MATCH(RIGHT(ML_2019!BO10,3),event_lookup!$F$1:$Y$1,0))</f>
        <v>10</v>
      </c>
      <c r="BU10" s="18" t="s">
        <v>104</v>
      </c>
      <c r="BV10" s="56" t="s">
        <v>181</v>
      </c>
      <c r="BW10" s="56">
        <v>49</v>
      </c>
      <c r="BX10" s="56"/>
      <c r="BY10" s="56">
        <v>49</v>
      </c>
      <c r="BZ10" s="351">
        <f>INDEX(event_lookup!$F$2:$Y$9,MATCH(2019,event_lookup!$A$2:$A$9,0),MATCH(RIGHT(ML_2019!BU10,3),event_lookup!$F$1:$Y$1,0))</f>
        <v>5</v>
      </c>
      <c r="CA10" s="18" t="s">
        <v>107</v>
      </c>
      <c r="CB10" s="56" t="s">
        <v>178</v>
      </c>
      <c r="CC10" s="55" t="s">
        <v>164</v>
      </c>
      <c r="CD10" s="55" t="s">
        <v>164</v>
      </c>
      <c r="CE10" s="351">
        <f>INDEX(event_lookup!$F$2:$Y$9,MATCH(2019,event_lookup!$A$2:$A$9,0),MATCH(RIGHT(ML_2019!CA10,3),event_lookup!$F$1:$Y$1,0))</f>
        <v>6</v>
      </c>
      <c r="CF10" s="18" t="s">
        <v>148</v>
      </c>
      <c r="CG10" s="88">
        <v>4.5949074074074078E-4</v>
      </c>
      <c r="CH10" s="351">
        <f>INDEX(event_lookup!$F$2:$Y$9,MATCH(2019,event_lookup!$A$2:$A$9,0),MATCH(RIGHT(ML_2019!CF10,3),event_lookup!$F$1:$Y$1,0))</f>
        <v>3</v>
      </c>
      <c r="CI10" s="18" t="s">
        <v>102</v>
      </c>
      <c r="CJ10" s="56" t="s">
        <v>187</v>
      </c>
      <c r="CK10" s="183" t="s">
        <v>279</v>
      </c>
      <c r="CL10" s="183" t="s">
        <v>272</v>
      </c>
      <c r="CM10" s="351">
        <f>INDEX(event_lookup!$F$2:$Y$9,MATCH(2019,event_lookup!$A$2:$A$9,0),MATCH(RIGHT(ML_2019!CI10,3),event_lookup!$F$1:$Y$1,0))</f>
        <v>10</v>
      </c>
      <c r="CN10" s="18" t="s">
        <v>105</v>
      </c>
      <c r="CO10" s="56">
        <v>27</v>
      </c>
      <c r="CP10" s="56">
        <v>9.93</v>
      </c>
      <c r="CQ10" s="56">
        <v>26</v>
      </c>
      <c r="CR10" s="56">
        <v>9.85</v>
      </c>
      <c r="CS10" s="62">
        <f>MAX(CO10+(30-CP10),CQ10+(30-CR10))</f>
        <v>47.07</v>
      </c>
      <c r="CT10" s="351">
        <f>INDEX(event_lookup!$F$2:$Y$9,MATCH(2019,event_lookup!$A$2:$A$9,0),MATCH(RIGHT(ML_2019!CN10,3),event_lookup!$F$1:$Y$1,0))</f>
        <v>7</v>
      </c>
      <c r="CU10" s="18" t="s">
        <v>37</v>
      </c>
      <c r="CV10" s="56" t="s">
        <v>313</v>
      </c>
      <c r="CW10" s="186" t="s">
        <v>235</v>
      </c>
      <c r="CX10" s="186" t="s">
        <v>305</v>
      </c>
      <c r="CY10" s="186" t="s">
        <v>306</v>
      </c>
      <c r="CZ10" s="186" t="s">
        <v>293</v>
      </c>
      <c r="DA10" s="125">
        <v>5</v>
      </c>
      <c r="DB10" s="186" t="s">
        <v>322</v>
      </c>
      <c r="DC10" s="351">
        <f>INDEX(event_lookup!$F$2:$Y$9,MATCH(2019,event_lookup!$A$2:$A$9,0),MATCH(RIGHT(ML_2019!CU10,3),event_lookup!$F$1:$Y$1,0))</f>
        <v>12</v>
      </c>
      <c r="DD10" s="18" t="s">
        <v>104</v>
      </c>
      <c r="DE10" s="55">
        <v>1.4280092592592593E-3</v>
      </c>
      <c r="DF10" s="351">
        <f>INDEX(event_lookup!$F$2:$Y$9,MATCH(2019,event_lookup!$A$2:$A$9,0),MATCH(RIGHT(ML_2019!DD10,3),event_lookup!$F$1:$Y$1,0))</f>
        <v>5</v>
      </c>
    </row>
    <row r="11" spans="1:110">
      <c r="A11" s="15" t="s">
        <v>43</v>
      </c>
      <c r="B11" s="15">
        <v>1</v>
      </c>
      <c r="C11" s="7"/>
      <c r="D11" s="33">
        <f t="shared" si="1"/>
        <v>21</v>
      </c>
      <c r="E11" s="100">
        <f t="shared" si="2"/>
        <v>0</v>
      </c>
      <c r="F11" s="100">
        <f t="shared" si="3"/>
        <v>0</v>
      </c>
      <c r="G11" s="100">
        <f t="shared" si="4"/>
        <v>0</v>
      </c>
      <c r="H11" s="100">
        <f>SUM(COUNTIFS($X11:$EC11, {"#14","#15","#16"}))</f>
        <v>0</v>
      </c>
      <c r="I11" s="11"/>
      <c r="J11" s="6">
        <f>SUM(M11,P11/4,S11/4,V11)</f>
        <v>17</v>
      </c>
      <c r="K11" s="18"/>
      <c r="L11" s="55"/>
      <c r="M11" s="350">
        <f>IF(L11&lt;&gt;"",M$10,0)</f>
        <v>0</v>
      </c>
      <c r="N11" s="18"/>
      <c r="O11" s="59">
        <v>95.1</v>
      </c>
      <c r="P11" s="350">
        <f>IF(O11&lt;&gt;"",P$10,0)</f>
        <v>4</v>
      </c>
      <c r="Q11" s="18"/>
      <c r="R11" s="88">
        <v>3.1134259259259261E-5</v>
      </c>
      <c r="S11" s="350">
        <f>IF(R11&lt;&gt;"",S$10,0)</f>
        <v>4</v>
      </c>
      <c r="T11" s="18" t="s">
        <v>37</v>
      </c>
      <c r="U11" s="88">
        <v>3.2812500000000002E-4</v>
      </c>
      <c r="V11" s="350">
        <f>IF(U11&lt;&gt;"",V$10,0)</f>
        <v>15</v>
      </c>
      <c r="W11" s="11"/>
      <c r="X11" s="5"/>
      <c r="Y11" s="62"/>
      <c r="Z11" s="90"/>
      <c r="AA11" s="90"/>
      <c r="AB11" s="90"/>
      <c r="AC11" s="350">
        <f>IF(AB11&lt;&gt;"",AC$10,0)</f>
        <v>0</v>
      </c>
      <c r="AD11" s="18"/>
      <c r="AE11" s="62"/>
      <c r="AF11" s="55"/>
      <c r="AG11" s="55"/>
      <c r="AH11" s="350">
        <f>IF(AG11&lt;&gt;"",AH$10,0)</f>
        <v>0</v>
      </c>
      <c r="AI11" s="18"/>
      <c r="AJ11" s="56">
        <v>91</v>
      </c>
      <c r="AK11" s="350">
        <f>IF(AJ11&lt;&gt;"",AK$10,0)</f>
        <v>1</v>
      </c>
      <c r="AL11" s="5"/>
      <c r="AM11" s="62"/>
      <c r="AN11" s="88">
        <v>1.0266203703703703E-4</v>
      </c>
      <c r="AO11" s="90"/>
      <c r="AP11" s="88">
        <v>1.0266203703703703E-4</v>
      </c>
      <c r="AQ11" s="350">
        <f>IF(AP11&lt;&gt;"",AQ$10,0)</f>
        <v>7</v>
      </c>
      <c r="AR11" s="18" t="s">
        <v>102</v>
      </c>
      <c r="AS11" s="56" t="s">
        <v>193</v>
      </c>
      <c r="AT11" s="85">
        <v>7.0833333333333338E-5</v>
      </c>
      <c r="AU11" s="83">
        <v>7.1828703703703711E-5</v>
      </c>
      <c r="AV11" s="83">
        <v>7.1828703703703711E-5</v>
      </c>
      <c r="AW11" s="350">
        <f>IF(AV11&lt;&gt;"",AW$10,0)</f>
        <v>10</v>
      </c>
      <c r="AX11" s="5"/>
      <c r="AY11" s="83"/>
      <c r="AZ11" s="85">
        <v>3.2488425925925922E-5</v>
      </c>
      <c r="BA11" s="85"/>
      <c r="BB11" s="85">
        <v>3.2488425925925922E-5</v>
      </c>
      <c r="BC11" s="350">
        <f>IF(BB11&lt;&gt;"",BC$10,0)</f>
        <v>1</v>
      </c>
      <c r="BD11" s="5"/>
      <c r="BE11" s="126">
        <v>55.4</v>
      </c>
      <c r="BF11" s="126">
        <v>58.5</v>
      </c>
      <c r="BG11" s="124">
        <f t="shared" si="0"/>
        <v>58.5</v>
      </c>
      <c r="BH11" s="350">
        <f>IF(BG11&lt;&gt;"",BH$10,0)</f>
        <v>6</v>
      </c>
      <c r="BI11" s="18"/>
      <c r="BJ11" s="56"/>
      <c r="BK11" s="85"/>
      <c r="BL11" s="85"/>
      <c r="BM11" s="85"/>
      <c r="BN11" s="350">
        <f>IF(BM11&lt;&gt;"",BN$10,0)</f>
        <v>0</v>
      </c>
      <c r="BO11" s="18"/>
      <c r="BP11" s="56"/>
      <c r="BQ11" s="85"/>
      <c r="BR11" s="85"/>
      <c r="BS11" s="85"/>
      <c r="BT11" s="350">
        <f>IF(BS11&lt;&gt;"",BT$10,0)</f>
        <v>0</v>
      </c>
      <c r="BU11" s="18"/>
      <c r="BV11" s="56"/>
      <c r="BW11" s="56">
        <v>20</v>
      </c>
      <c r="BX11" s="56"/>
      <c r="BY11" s="56">
        <v>20</v>
      </c>
      <c r="BZ11" s="350">
        <f>IF(BY11&lt;&gt;"",BZ$10,0)</f>
        <v>5</v>
      </c>
      <c r="CA11" s="18" t="s">
        <v>107</v>
      </c>
      <c r="CB11" s="56" t="s">
        <v>178</v>
      </c>
      <c r="CC11" s="55" t="s">
        <v>164</v>
      </c>
      <c r="CD11" s="55" t="s">
        <v>164</v>
      </c>
      <c r="CE11" s="350">
        <f>IF(CD11&lt;&gt;"",CE$10,0)</f>
        <v>6</v>
      </c>
      <c r="CF11" s="18"/>
      <c r="CG11" s="88">
        <v>3.6111111111111116E-5</v>
      </c>
      <c r="CH11" s="350">
        <f>IF(CG11&lt;&gt;"",CH$10,0)</f>
        <v>3</v>
      </c>
      <c r="CI11" s="18"/>
      <c r="CJ11" s="56"/>
      <c r="CK11" s="183"/>
      <c r="CL11" s="183"/>
      <c r="CM11" s="350">
        <f>IF(CL11&lt;&gt;"",CM$10,0)</f>
        <v>0</v>
      </c>
      <c r="CN11" s="18"/>
      <c r="CO11" s="56"/>
      <c r="CP11" s="56"/>
      <c r="CQ11" s="56"/>
      <c r="CR11" s="56"/>
      <c r="CS11" s="56"/>
      <c r="CT11" s="350">
        <f>IF(CS11&lt;&gt;"",CT$10,0)</f>
        <v>0</v>
      </c>
      <c r="CU11" s="18"/>
      <c r="CV11" s="56"/>
      <c r="CW11" s="186" t="s">
        <v>235</v>
      </c>
      <c r="CX11" s="186" t="s">
        <v>305</v>
      </c>
      <c r="CY11" s="186" t="s">
        <v>306</v>
      </c>
      <c r="CZ11" s="186" t="s">
        <v>293</v>
      </c>
      <c r="DA11" s="125">
        <v>5</v>
      </c>
      <c r="DB11" s="186" t="s">
        <v>322</v>
      </c>
      <c r="DC11" s="350">
        <f>IF(DB11&lt;&gt;"",DC$10,0)</f>
        <v>12</v>
      </c>
      <c r="DD11" s="18" t="s">
        <v>104</v>
      </c>
      <c r="DE11" s="55">
        <v>1.4280092592592593E-3</v>
      </c>
      <c r="DF11" s="350">
        <f>IF(DE11&lt;&gt;"",DF$10,0)</f>
        <v>5</v>
      </c>
    </row>
    <row r="12" spans="1:110">
      <c r="A12" s="15" t="s">
        <v>42</v>
      </c>
      <c r="B12" s="15">
        <v>2</v>
      </c>
      <c r="C12" s="7"/>
      <c r="D12" s="33">
        <f t="shared" si="1"/>
        <v>22</v>
      </c>
      <c r="E12" s="100">
        <f t="shared" si="2"/>
        <v>0</v>
      </c>
      <c r="F12" s="100">
        <f t="shared" si="3"/>
        <v>0</v>
      </c>
      <c r="G12" s="100">
        <f t="shared" si="4"/>
        <v>1</v>
      </c>
      <c r="H12" s="100">
        <f>SUM(COUNTIFS($X12:$EC12, {"#14","#15","#16"}))</f>
        <v>0</v>
      </c>
      <c r="I12" s="11"/>
      <c r="J12" s="6">
        <f>SUM(M12,P12/4,S12/4,V12)</f>
        <v>2</v>
      </c>
      <c r="K12" s="18"/>
      <c r="L12" s="55"/>
      <c r="M12" s="351">
        <f>IF(L12&lt;&gt;"",M$10,0)</f>
        <v>0</v>
      </c>
      <c r="N12" s="18"/>
      <c r="O12" s="59">
        <v>95.1</v>
      </c>
      <c r="P12" s="351">
        <f>IF(O12&lt;&gt;"",P$10,0)</f>
        <v>4</v>
      </c>
      <c r="Q12" s="322"/>
      <c r="R12" s="88">
        <v>2.210648148148148E-5</v>
      </c>
      <c r="S12" s="351">
        <f>IF(R12&lt;&gt;"",S$10,0)</f>
        <v>4</v>
      </c>
      <c r="T12" s="18"/>
      <c r="U12" s="88"/>
      <c r="V12" s="351">
        <f>IF(U12&lt;&gt;"",V$10,0)</f>
        <v>0</v>
      </c>
      <c r="W12" s="11"/>
      <c r="X12" s="18" t="s">
        <v>34</v>
      </c>
      <c r="Y12" s="62" t="s">
        <v>176</v>
      </c>
      <c r="Z12" s="88">
        <v>1.7974537037037037E-4</v>
      </c>
      <c r="AA12" s="88">
        <v>1.8287037037037038E-4</v>
      </c>
      <c r="AB12" s="88">
        <v>1.7905092592592593E-4</v>
      </c>
      <c r="AC12" s="351">
        <f>IF(AB12&lt;&gt;"",AC$10,0)</f>
        <v>15</v>
      </c>
      <c r="AD12" s="18"/>
      <c r="AE12" s="62"/>
      <c r="AF12" s="55"/>
      <c r="AG12" s="55"/>
      <c r="AH12" s="351">
        <f>IF(AG12&lt;&gt;"",AH$10,0)</f>
        <v>0</v>
      </c>
      <c r="AI12" s="18"/>
      <c r="AJ12" s="56">
        <v>32</v>
      </c>
      <c r="AK12" s="351">
        <f>IF(AJ12&lt;&gt;"",AK$10,0)</f>
        <v>1</v>
      </c>
      <c r="AL12" s="5"/>
      <c r="AM12" s="62"/>
      <c r="AN12" s="88">
        <v>1.0185185185185185E-4</v>
      </c>
      <c r="AO12" s="90"/>
      <c r="AP12" s="88">
        <v>1.0185185185185185E-4</v>
      </c>
      <c r="AQ12" s="351">
        <f>IF(AP12&lt;&gt;"",AQ$10,0)</f>
        <v>7</v>
      </c>
      <c r="AR12" s="5"/>
      <c r="AS12" s="56"/>
      <c r="AT12" s="84"/>
      <c r="AU12" s="84"/>
      <c r="AV12" s="84"/>
      <c r="AW12" s="351">
        <f>IF(AV12&lt;&gt;"",AW$10,0)</f>
        <v>0</v>
      </c>
      <c r="AX12" s="5"/>
      <c r="AY12" s="62"/>
      <c r="AZ12" s="85">
        <v>3.4062500000000001E-5</v>
      </c>
      <c r="BA12" s="85"/>
      <c r="BB12" s="85">
        <v>3.4062500000000001E-5</v>
      </c>
      <c r="BC12" s="351">
        <f>IF(BB12&lt;&gt;"",BC$10,0)</f>
        <v>1</v>
      </c>
      <c r="BD12" s="5"/>
      <c r="BE12" s="126">
        <v>55.4</v>
      </c>
      <c r="BF12" s="126">
        <v>58.5</v>
      </c>
      <c r="BG12" s="124">
        <f t="shared" si="0"/>
        <v>58.5</v>
      </c>
      <c r="BH12" s="351">
        <f>IF(BG12&lt;&gt;"",BH$10,0)</f>
        <v>6</v>
      </c>
      <c r="BI12" s="18"/>
      <c r="BJ12" s="56"/>
      <c r="BK12" s="85"/>
      <c r="BL12" s="85"/>
      <c r="BM12" s="85"/>
      <c r="BN12" s="351">
        <f>IF(BM12&lt;&gt;"",BN$10,0)</f>
        <v>0</v>
      </c>
      <c r="BO12" s="18"/>
      <c r="BP12" s="56"/>
      <c r="BQ12" s="85"/>
      <c r="BR12" s="85"/>
      <c r="BS12" s="85"/>
      <c r="BT12" s="351">
        <f>IF(BS12&lt;&gt;"",BT$10,0)</f>
        <v>0</v>
      </c>
      <c r="BU12" s="18"/>
      <c r="BV12" s="56"/>
      <c r="BW12" s="56">
        <v>0</v>
      </c>
      <c r="BX12" s="56"/>
      <c r="BY12" s="56">
        <v>0</v>
      </c>
      <c r="BZ12" s="351">
        <f>IF(BY12&lt;&gt;"",BZ$10,0)</f>
        <v>5</v>
      </c>
      <c r="CA12" s="18"/>
      <c r="CB12" s="56"/>
      <c r="CC12" s="55"/>
      <c r="CD12" s="55"/>
      <c r="CE12" s="351">
        <f>IF(CD12&lt;&gt;"",CE$10,0)</f>
        <v>0</v>
      </c>
      <c r="CF12" s="18"/>
      <c r="CG12" s="88">
        <v>1.4861111111111111E-4</v>
      </c>
      <c r="CH12" s="351">
        <f>IF(CG12&lt;&gt;"",CH$10,0)</f>
        <v>3</v>
      </c>
      <c r="CI12" s="18"/>
      <c r="CJ12" s="56"/>
      <c r="CK12" s="183"/>
      <c r="CL12" s="183"/>
      <c r="CM12" s="351">
        <f>IF(CL12&lt;&gt;"",CM$10,0)</f>
        <v>0</v>
      </c>
      <c r="CN12" s="18" t="s">
        <v>105</v>
      </c>
      <c r="CO12" s="56">
        <v>27</v>
      </c>
      <c r="CP12" s="56">
        <v>9.93</v>
      </c>
      <c r="CQ12" s="56">
        <v>26</v>
      </c>
      <c r="CR12" s="56">
        <v>9.85</v>
      </c>
      <c r="CS12" s="62">
        <f>MAX(CO12+(30-CP12),CQ12+(30-CR12))</f>
        <v>47.07</v>
      </c>
      <c r="CT12" s="351">
        <f>IF(CS12&lt;&gt;"",CT$10,0)</f>
        <v>7</v>
      </c>
      <c r="CU12" s="18"/>
      <c r="CV12" s="56"/>
      <c r="CW12" s="186" t="s">
        <v>235</v>
      </c>
      <c r="CX12" s="186" t="s">
        <v>305</v>
      </c>
      <c r="CY12" s="186" t="s">
        <v>306</v>
      </c>
      <c r="CZ12" s="186" t="s">
        <v>293</v>
      </c>
      <c r="DA12" s="125">
        <v>5</v>
      </c>
      <c r="DB12" s="186" t="s">
        <v>322</v>
      </c>
      <c r="DC12" s="351">
        <f>IF(DB12&lt;&gt;"",DC$10,0)</f>
        <v>12</v>
      </c>
      <c r="DD12" s="18"/>
      <c r="DE12" s="55"/>
      <c r="DF12" s="351">
        <f>IF(DE12&lt;&gt;"",DF$10,0)</f>
        <v>0</v>
      </c>
    </row>
    <row r="13" spans="1:110">
      <c r="A13" s="15" t="s">
        <v>44</v>
      </c>
      <c r="B13" s="15">
        <v>3</v>
      </c>
      <c r="C13" s="7"/>
      <c r="D13" s="33">
        <f t="shared" si="1"/>
        <v>10</v>
      </c>
      <c r="E13" s="100">
        <f t="shared" si="2"/>
        <v>0</v>
      </c>
      <c r="F13" s="100">
        <f t="shared" si="3"/>
        <v>0</v>
      </c>
      <c r="G13" s="100">
        <f t="shared" si="4"/>
        <v>0</v>
      </c>
      <c r="H13" s="100">
        <f>SUM(COUNTIFS($X13:$EC13, {"#14","#15","#16"}))</f>
        <v>0</v>
      </c>
      <c r="I13" s="11"/>
      <c r="J13" s="6">
        <f>SUM(M13,P13/4,S13/4,V13)</f>
        <v>17</v>
      </c>
      <c r="K13" s="18" t="s">
        <v>37</v>
      </c>
      <c r="L13" s="55">
        <v>9.7499999999999985E-4</v>
      </c>
      <c r="M13" s="351">
        <f>IF(L13&lt;&gt;"",M$10,0)</f>
        <v>15</v>
      </c>
      <c r="N13" s="18"/>
      <c r="O13" s="59">
        <v>95.1</v>
      </c>
      <c r="P13" s="351">
        <f>IF(O13&lt;&gt;"",P$10,0)</f>
        <v>4</v>
      </c>
      <c r="Q13" s="322"/>
      <c r="R13" s="88">
        <v>3.3912037037037042E-5</v>
      </c>
      <c r="S13" s="351">
        <f>IF(R13&lt;&gt;"",S$10,0)</f>
        <v>4</v>
      </c>
      <c r="T13" s="18"/>
      <c r="U13" s="88"/>
      <c r="V13" s="351">
        <f>IF(U13&lt;&gt;"",V$10,0)</f>
        <v>0</v>
      </c>
      <c r="W13" s="11"/>
      <c r="X13" s="18"/>
      <c r="Y13" s="62"/>
      <c r="Z13" s="88"/>
      <c r="AA13" s="88"/>
      <c r="AB13" s="88"/>
      <c r="AC13" s="351">
        <f>IF(AB13&lt;&gt;"",AC$10,0)</f>
        <v>0</v>
      </c>
      <c r="AD13" s="18"/>
      <c r="AE13" s="62"/>
      <c r="AF13" s="55"/>
      <c r="AG13" s="55"/>
      <c r="AH13" s="351">
        <f>IF(AG13&lt;&gt;"",AH$10,0)</f>
        <v>0</v>
      </c>
      <c r="AI13" s="18"/>
      <c r="AJ13" s="56">
        <v>30</v>
      </c>
      <c r="AK13" s="351">
        <f>IF(AJ13&lt;&gt;"",AK$10,0)</f>
        <v>1</v>
      </c>
      <c r="AL13" s="5"/>
      <c r="AM13" s="62"/>
      <c r="AN13" s="88">
        <v>9.8495370370370371E-5</v>
      </c>
      <c r="AO13" s="90"/>
      <c r="AP13" s="88">
        <v>9.8495370370370371E-5</v>
      </c>
      <c r="AQ13" s="351">
        <f>IF(AP13&lt;&gt;"",AQ$10,0)</f>
        <v>7</v>
      </c>
      <c r="AR13" s="5"/>
      <c r="AS13" s="56"/>
      <c r="AT13" s="84"/>
      <c r="AU13" s="84"/>
      <c r="AV13" s="84"/>
      <c r="AW13" s="351">
        <f>IF(AV13&lt;&gt;"",AW$10,0)</f>
        <v>0</v>
      </c>
      <c r="AX13" s="5"/>
      <c r="AY13" s="62"/>
      <c r="AZ13" s="85">
        <v>2.6516203703703704E-5</v>
      </c>
      <c r="BA13" s="85"/>
      <c r="BB13" s="85">
        <v>2.6516203703703704E-5</v>
      </c>
      <c r="BC13" s="351">
        <f>IF(BB13&lt;&gt;"",BC$10,0)</f>
        <v>1</v>
      </c>
      <c r="BD13" s="5"/>
      <c r="BE13" s="126">
        <v>55.4</v>
      </c>
      <c r="BF13" s="126">
        <v>58.5</v>
      </c>
      <c r="BG13" s="124">
        <f t="shared" si="0"/>
        <v>58.5</v>
      </c>
      <c r="BH13" s="351">
        <f>IF(BG13&lt;&gt;"",BH$10,0)</f>
        <v>6</v>
      </c>
      <c r="BI13" s="18"/>
      <c r="BJ13" s="56"/>
      <c r="BK13" s="85"/>
      <c r="BL13" s="85"/>
      <c r="BM13" s="85"/>
      <c r="BN13" s="351">
        <f>IF(BM13&lt;&gt;"",BN$10,0)</f>
        <v>0</v>
      </c>
      <c r="BO13" s="18" t="s">
        <v>102</v>
      </c>
      <c r="BP13" s="56" t="s">
        <v>194</v>
      </c>
      <c r="BQ13" s="85">
        <v>1.0349537037037037E-4</v>
      </c>
      <c r="BR13" s="83">
        <v>1.0449074074074073E-4</v>
      </c>
      <c r="BS13" s="83">
        <v>1.0449074074074073E-4</v>
      </c>
      <c r="BT13" s="351">
        <f>IF(BS13&lt;&gt;"",BT$10,0)</f>
        <v>10</v>
      </c>
      <c r="BU13" s="18"/>
      <c r="BV13" s="56"/>
      <c r="BW13" s="56">
        <v>20</v>
      </c>
      <c r="BX13" s="56"/>
      <c r="BY13" s="56">
        <v>20</v>
      </c>
      <c r="BZ13" s="351">
        <f>IF(BY13&lt;&gt;"",BZ$10,0)</f>
        <v>5</v>
      </c>
      <c r="CA13" s="18"/>
      <c r="CB13" s="56"/>
      <c r="CC13" s="55"/>
      <c r="CD13" s="55"/>
      <c r="CE13" s="351">
        <f>IF(CD13&lt;&gt;"",CE$10,0)</f>
        <v>0</v>
      </c>
      <c r="CF13" s="18"/>
      <c r="CG13" s="88">
        <v>2.6319444444444442E-4</v>
      </c>
      <c r="CH13" s="351">
        <f>IF(CG13&lt;&gt;"",CH$10,0)</f>
        <v>3</v>
      </c>
      <c r="CI13" s="18"/>
      <c r="CJ13" s="56"/>
      <c r="CK13" s="183"/>
      <c r="CL13" s="183"/>
      <c r="CM13" s="351">
        <f>IF(CL13&lt;&gt;"",CM$10,0)</f>
        <v>0</v>
      </c>
      <c r="CN13" s="18"/>
      <c r="CO13" s="56"/>
      <c r="CP13" s="56"/>
      <c r="CQ13" s="56"/>
      <c r="CR13" s="56"/>
      <c r="CS13" s="56"/>
      <c r="CT13" s="351">
        <f>IF(CS13&lt;&gt;"",CT$10,0)</f>
        <v>0</v>
      </c>
      <c r="CU13" s="18"/>
      <c r="CV13" s="56"/>
      <c r="CW13" s="186" t="s">
        <v>235</v>
      </c>
      <c r="CX13" s="186" t="s">
        <v>305</v>
      </c>
      <c r="CY13" s="186" t="s">
        <v>306</v>
      </c>
      <c r="CZ13" s="186" t="s">
        <v>293</v>
      </c>
      <c r="DA13" s="125">
        <v>5</v>
      </c>
      <c r="DB13" s="186" t="s">
        <v>322</v>
      </c>
      <c r="DC13" s="351">
        <f>IF(DB13&lt;&gt;"",DC$10,0)</f>
        <v>12</v>
      </c>
      <c r="DD13" s="18"/>
      <c r="DE13" s="55"/>
      <c r="DF13" s="351">
        <f>IF(DE13&lt;&gt;"",DF$10,0)</f>
        <v>0</v>
      </c>
    </row>
    <row r="14" spans="1:110">
      <c r="A14" s="15" t="s">
        <v>45</v>
      </c>
      <c r="B14" s="15">
        <v>4</v>
      </c>
      <c r="C14" s="7"/>
      <c r="D14" s="33">
        <f t="shared" si="1"/>
        <v>33</v>
      </c>
      <c r="E14" s="100">
        <f t="shared" si="2"/>
        <v>0</v>
      </c>
      <c r="F14" s="100">
        <f t="shared" si="3"/>
        <v>1</v>
      </c>
      <c r="G14" s="100">
        <f t="shared" si="4"/>
        <v>0</v>
      </c>
      <c r="H14" s="100">
        <f>SUM(COUNTIFS($X14:$EC14, {"#14","#15","#16"}))</f>
        <v>0</v>
      </c>
      <c r="I14" s="11"/>
      <c r="J14" s="6">
        <f>SUM(M14,P14/4,S14/4,V14)</f>
        <v>2</v>
      </c>
      <c r="K14" s="18"/>
      <c r="L14" s="55"/>
      <c r="M14" s="351">
        <f>IF(L14&lt;&gt;"",M$10,0)</f>
        <v>0</v>
      </c>
      <c r="N14" s="18"/>
      <c r="O14" s="59">
        <v>95.1</v>
      </c>
      <c r="P14" s="351">
        <f>IF(O14&lt;&gt;"",P$10,0)</f>
        <v>4</v>
      </c>
      <c r="Q14" s="322"/>
      <c r="R14" s="88">
        <v>3.7731481481481477E-5</v>
      </c>
      <c r="S14" s="351">
        <f>IF(R14&lt;&gt;"",S$10,0)</f>
        <v>4</v>
      </c>
      <c r="T14" s="18"/>
      <c r="U14" s="88"/>
      <c r="V14" s="351">
        <f>IF(U14&lt;&gt;"",V$10,0)</f>
        <v>0</v>
      </c>
      <c r="W14" s="11"/>
      <c r="X14" s="18"/>
      <c r="Y14" s="62"/>
      <c r="Z14" s="88"/>
      <c r="AA14" s="88"/>
      <c r="AB14" s="88"/>
      <c r="AC14" s="351">
        <f>IF(AB14&lt;&gt;"",AC$10,0)</f>
        <v>0</v>
      </c>
      <c r="AD14" s="18" t="s">
        <v>148</v>
      </c>
      <c r="AE14" s="62" t="s">
        <v>177</v>
      </c>
      <c r="AF14" s="55">
        <v>1.0938657407407407E-3</v>
      </c>
      <c r="AG14" s="55">
        <v>1.0938657407407407E-3</v>
      </c>
      <c r="AH14" s="351">
        <f>IF(AG14&lt;&gt;"",AH$10,0)</f>
        <v>3</v>
      </c>
      <c r="AI14" s="18"/>
      <c r="AJ14" s="56">
        <v>19</v>
      </c>
      <c r="AK14" s="351">
        <f>IF(AJ14&lt;&gt;"",AK$10,0)</f>
        <v>1</v>
      </c>
      <c r="AL14" s="5"/>
      <c r="AM14" s="62"/>
      <c r="AN14" s="88">
        <v>9.5023148148148156E-5</v>
      </c>
      <c r="AO14" s="90"/>
      <c r="AP14" s="88">
        <v>9.5023148148148156E-5</v>
      </c>
      <c r="AQ14" s="351">
        <f>IF(AP14&lt;&gt;"",AQ$10,0)</f>
        <v>7</v>
      </c>
      <c r="AR14" s="5"/>
      <c r="AS14" s="56"/>
      <c r="AT14" s="84"/>
      <c r="AU14" s="84"/>
      <c r="AV14" s="84"/>
      <c r="AW14" s="351">
        <f>IF(AV14&lt;&gt;"",AW$10,0)</f>
        <v>0</v>
      </c>
      <c r="AX14" s="5"/>
      <c r="AY14" s="62"/>
      <c r="AZ14" s="85">
        <v>2.5300925925925927E-5</v>
      </c>
      <c r="BA14" s="85"/>
      <c r="BB14" s="85">
        <v>2.5300925925925927E-5</v>
      </c>
      <c r="BC14" s="351">
        <f>IF(BB14&lt;&gt;"",BC$10,0)</f>
        <v>1</v>
      </c>
      <c r="BD14" s="5"/>
      <c r="BE14" s="126">
        <v>55.4</v>
      </c>
      <c r="BF14" s="126">
        <v>58.5</v>
      </c>
      <c r="BG14" s="124">
        <f t="shared" si="0"/>
        <v>58.5</v>
      </c>
      <c r="BH14" s="351">
        <f>IF(BG14&lt;&gt;"",BH$10,0)</f>
        <v>6</v>
      </c>
      <c r="BI14" s="18" t="s">
        <v>33</v>
      </c>
      <c r="BJ14" s="56" t="s">
        <v>203</v>
      </c>
      <c r="BK14" s="85">
        <v>3.5983796296296301E-4</v>
      </c>
      <c r="BL14" s="85">
        <v>3.5763888888888889E-4</v>
      </c>
      <c r="BM14" s="85">
        <v>3.6396990740740742E-4</v>
      </c>
      <c r="BN14" s="351">
        <f>IF(BM14&lt;&gt;"",BN$10,0)</f>
        <v>20</v>
      </c>
      <c r="BO14" s="18"/>
      <c r="BP14" s="56"/>
      <c r="BQ14" s="85"/>
      <c r="BR14" s="85"/>
      <c r="BS14" s="85"/>
      <c r="BT14" s="351">
        <f>IF(BS14&lt;&gt;"",BT$10,0)</f>
        <v>0</v>
      </c>
      <c r="BU14" s="18"/>
      <c r="BV14" s="56"/>
      <c r="BW14" s="56">
        <v>8</v>
      </c>
      <c r="BX14" s="56"/>
      <c r="BY14" s="56">
        <v>8</v>
      </c>
      <c r="BZ14" s="351">
        <f>IF(BY14&lt;&gt;"",BZ$10,0)</f>
        <v>5</v>
      </c>
      <c r="CA14" s="18"/>
      <c r="CB14" s="56"/>
      <c r="CC14" s="55"/>
      <c r="CD14" s="55"/>
      <c r="CE14" s="351">
        <f>IF(CD14&lt;&gt;"",CE$10,0)</f>
        <v>0</v>
      </c>
      <c r="CF14" s="18"/>
      <c r="CG14" s="88">
        <v>3.4212962962962957E-4</v>
      </c>
      <c r="CH14" s="351">
        <f>IF(CG14&lt;&gt;"",CH$10,0)</f>
        <v>3</v>
      </c>
      <c r="CI14" s="18" t="s">
        <v>102</v>
      </c>
      <c r="CJ14" s="56" t="s">
        <v>187</v>
      </c>
      <c r="CK14" s="183" t="s">
        <v>279</v>
      </c>
      <c r="CL14" s="183" t="s">
        <v>272</v>
      </c>
      <c r="CM14" s="351">
        <f>IF(CL14&lt;&gt;"",CM$10,0)</f>
        <v>10</v>
      </c>
      <c r="CN14" s="18"/>
      <c r="CO14" s="56"/>
      <c r="CP14" s="56"/>
      <c r="CQ14" s="56"/>
      <c r="CR14" s="56"/>
      <c r="CS14" s="56"/>
      <c r="CT14" s="351">
        <f>IF(CS14&lt;&gt;"",CT$10,0)</f>
        <v>0</v>
      </c>
      <c r="CU14" s="18"/>
      <c r="CV14" s="56"/>
      <c r="CW14" s="186" t="s">
        <v>235</v>
      </c>
      <c r="CX14" s="186" t="s">
        <v>305</v>
      </c>
      <c r="CY14" s="186" t="s">
        <v>306</v>
      </c>
      <c r="CZ14" s="186" t="s">
        <v>293</v>
      </c>
      <c r="DA14" s="125">
        <v>5</v>
      </c>
      <c r="DB14" s="186" t="s">
        <v>322</v>
      </c>
      <c r="DC14" s="351">
        <f>IF(DB14&lt;&gt;"",DC$10,0)</f>
        <v>12</v>
      </c>
      <c r="DD14" s="18"/>
      <c r="DE14" s="55"/>
      <c r="DF14" s="351">
        <f>IF(DE14&lt;&gt;"",DF$10,0)</f>
        <v>0</v>
      </c>
    </row>
    <row r="15" spans="1:110">
      <c r="A15" s="13" t="s">
        <v>12</v>
      </c>
      <c r="B15" s="13"/>
      <c r="C15" s="19" t="s">
        <v>104</v>
      </c>
      <c r="D15" s="33">
        <f>SUM($AC15,$AH15,$AK15,$AQ15,$AW15,$BC15,$BH15,$BN15,$BT15,$BZ15,$CE15,$CH15,$CM15,$CT15,$DC15,$DF15)</f>
        <v>125</v>
      </c>
      <c r="E15" s="100">
        <f t="shared" si="2"/>
        <v>1</v>
      </c>
      <c r="F15" s="100">
        <f t="shared" si="3"/>
        <v>0</v>
      </c>
      <c r="G15" s="100">
        <f t="shared" si="4"/>
        <v>3</v>
      </c>
      <c r="H15" s="100">
        <f>SUM(COUNTIFS($X15:$EC15, {"#14","#15","#16"}))</f>
        <v>4</v>
      </c>
      <c r="I15" s="11"/>
      <c r="J15" s="6">
        <f>SUM(M15,P15,S15,V15)</f>
        <v>54</v>
      </c>
      <c r="K15" s="18" t="s">
        <v>32</v>
      </c>
      <c r="L15" s="55">
        <v>1.2083333333333334E-3</v>
      </c>
      <c r="M15" s="351">
        <f>INDEX(event_lookup!$F$2:$Y$9,MATCH(2019.1,event_lookup!$A$2:$A$9,0),MATCH(RIGHT(ML_2019!K15,3),event_lookup!$F$1:$Y$1,0))</f>
        <v>25</v>
      </c>
      <c r="N15" s="18" t="s">
        <v>106</v>
      </c>
      <c r="O15" s="59">
        <v>82.4</v>
      </c>
      <c r="P15" s="351">
        <f>INDEX(event_lookup!$F$2:$Y$9,MATCH(2019.1,event_lookup!$A$2:$A$9,0),MATCH(RIGHT(ML_2019!N15,3),event_lookup!$F$1:$Y$1,0))</f>
        <v>1</v>
      </c>
      <c r="Q15" s="18" t="s">
        <v>135</v>
      </c>
      <c r="R15" s="88">
        <v>1.1967592592592592E-4</v>
      </c>
      <c r="S15" s="351">
        <f>INDEX(event_lookup!$F$2:$Y$9,MATCH(2019.1,event_lookup!$A$2:$A$9,0),MATCH(RIGHT(ML_2019!Q15,3),event_lookup!$F$1:$Y$1,0))</f>
        <v>11</v>
      </c>
      <c r="T15" s="18" t="s">
        <v>34</v>
      </c>
      <c r="U15" s="88">
        <v>3.2800925925925923E-4</v>
      </c>
      <c r="V15" s="351">
        <f>INDEX(event_lookup!$F$2:$Y$9,MATCH(2019.1,event_lookup!$A$2:$A$9,0),MATCH(RIGHT(ML_2019!T15,3),event_lookup!$F$1:$Y$1,0))</f>
        <v>17</v>
      </c>
      <c r="W15" s="11"/>
      <c r="X15" s="18" t="s">
        <v>105</v>
      </c>
      <c r="Y15" s="62" t="s">
        <v>178</v>
      </c>
      <c r="Z15" s="88">
        <v>1.8136574074074073E-4</v>
      </c>
      <c r="AA15" s="88"/>
      <c r="AB15" s="88">
        <v>1.8136574074074073E-4</v>
      </c>
      <c r="AC15" s="351">
        <f>INDEX(event_lookup!$F$2:$Y$9,MATCH(2019,event_lookup!$A$2:$A$9,0),MATCH(RIGHT(ML_2019!X15,3),event_lookup!$F$1:$Y$1,0))</f>
        <v>7</v>
      </c>
      <c r="AD15" s="18" t="s">
        <v>120</v>
      </c>
      <c r="AE15" s="62" t="s">
        <v>178</v>
      </c>
      <c r="AF15" s="55">
        <v>1.0866898148148149E-3</v>
      </c>
      <c r="AG15" s="55">
        <v>1.0866898148148149E-3</v>
      </c>
      <c r="AH15" s="351">
        <f>INDEX(event_lookup!$F$2:$Y$9,MATCH(2019,event_lookup!$A$2:$A$9,0),MATCH(RIGHT(ML_2019!AD15,3),event_lookup!$F$1:$Y$1,0))</f>
        <v>2</v>
      </c>
      <c r="AI15" s="18" t="s">
        <v>34</v>
      </c>
      <c r="AJ15" s="56">
        <v>351</v>
      </c>
      <c r="AK15" s="351">
        <f>INDEX(event_lookup!$F$2:$Y$9,MATCH(2019,event_lookup!$A$2:$A$9,0),MATCH(RIGHT(ML_2019!AI15,3),event_lookup!$F$1:$Y$1,0))</f>
        <v>15</v>
      </c>
      <c r="AL15" s="18" t="s">
        <v>32</v>
      </c>
      <c r="AM15" s="62" t="s">
        <v>189</v>
      </c>
      <c r="AN15" s="88">
        <v>9.4675925925925936E-5</v>
      </c>
      <c r="AO15" s="88">
        <v>9.9305555555555551E-5</v>
      </c>
      <c r="AP15" s="90">
        <v>9.8842592592592577E-5</v>
      </c>
      <c r="AQ15" s="351">
        <f>INDEX(event_lookup!$F$2:$Y$9,MATCH(2019,event_lookup!$A$2:$A$9,0),MATCH(RIGHT(ML_2019!AL15,3),event_lookup!$F$1:$Y$1,0))</f>
        <v>25</v>
      </c>
      <c r="AR15" s="18" t="s">
        <v>34</v>
      </c>
      <c r="AS15" s="56" t="s">
        <v>185</v>
      </c>
      <c r="AT15" s="85">
        <v>7.0879629629629626E-5</v>
      </c>
      <c r="AU15" s="85">
        <v>7.1249999999999997E-5</v>
      </c>
      <c r="AV15" s="85">
        <v>7.2199074074074068E-5</v>
      </c>
      <c r="AW15" s="351">
        <f>INDEX(event_lookup!$F$2:$Y$9,MATCH(2019,event_lookup!$A$2:$A$9,0),MATCH(RIGHT(ML_2019!AR15,3),event_lookup!$F$1:$Y$1,0))</f>
        <v>15</v>
      </c>
      <c r="AX15" s="18" t="s">
        <v>107</v>
      </c>
      <c r="AY15" s="62" t="s">
        <v>181</v>
      </c>
      <c r="AZ15" s="85">
        <v>1.0704861111111112E-4</v>
      </c>
      <c r="BA15" s="85"/>
      <c r="BB15" s="85">
        <v>1.0704861111111112E-4</v>
      </c>
      <c r="BC15" s="351">
        <f>INDEX(event_lookup!$F$2:$Y$9,MATCH(2019,event_lookup!$A$2:$A$9,0),MATCH(RIGHT(ML_2019!AX15,3),event_lookup!$F$1:$Y$1,0))</f>
        <v>6</v>
      </c>
      <c r="BD15" s="18" t="s">
        <v>102</v>
      </c>
      <c r="BE15" s="126">
        <v>63</v>
      </c>
      <c r="BF15" s="126">
        <v>46.9</v>
      </c>
      <c r="BG15" s="124">
        <f t="shared" si="0"/>
        <v>63</v>
      </c>
      <c r="BH15" s="351">
        <f>INDEX(event_lookup!$F$2:$Y$9,MATCH(2019,event_lookup!$A$2:$A$9,0),MATCH(RIGHT(ML_2019!BD15,3),event_lookup!$F$1:$Y$1,0))</f>
        <v>10</v>
      </c>
      <c r="BI15" s="18" t="s">
        <v>107</v>
      </c>
      <c r="BJ15" s="56" t="s">
        <v>182</v>
      </c>
      <c r="BK15" s="85">
        <v>3.6574074074074075E-4</v>
      </c>
      <c r="BL15" s="85"/>
      <c r="BM15" s="85">
        <v>3.6574074074074075E-4</v>
      </c>
      <c r="BN15" s="351">
        <f>INDEX(event_lookup!$F$2:$Y$9,MATCH(2019,event_lookup!$A$2:$A$9,0),MATCH(RIGHT(ML_2019!BI15,3),event_lookup!$F$1:$Y$1,0))</f>
        <v>6</v>
      </c>
      <c r="BO15" s="18" t="s">
        <v>105</v>
      </c>
      <c r="BP15" s="56" t="s">
        <v>178</v>
      </c>
      <c r="BQ15" s="85">
        <v>1.0423611111111111E-4</v>
      </c>
      <c r="BR15" s="85"/>
      <c r="BS15" s="85">
        <v>1.0423611111111111E-4</v>
      </c>
      <c r="BT15" s="351">
        <f>INDEX(event_lookup!$F$2:$Y$9,MATCH(2019,event_lookup!$A$2:$A$9,0),MATCH(RIGHT(ML_2019!BO15,3),event_lookup!$F$1:$Y$1,0))</f>
        <v>7</v>
      </c>
      <c r="BU15" s="18" t="s">
        <v>148</v>
      </c>
      <c r="BV15" s="56" t="s">
        <v>181</v>
      </c>
      <c r="BW15" s="56">
        <v>38</v>
      </c>
      <c r="BX15" s="56"/>
      <c r="BY15" s="56">
        <v>38</v>
      </c>
      <c r="BZ15" s="351">
        <f>INDEX(event_lookup!$F$2:$Y$9,MATCH(2019,event_lookup!$A$2:$A$9,0),MATCH(RIGHT(ML_2019!BU15,3),event_lookup!$F$1:$Y$1,0))</f>
        <v>3</v>
      </c>
      <c r="CA15" s="18" t="s">
        <v>130</v>
      </c>
      <c r="CB15" s="56" t="s">
        <v>178</v>
      </c>
      <c r="CC15" s="55" t="s">
        <v>164</v>
      </c>
      <c r="CD15" s="55" t="s">
        <v>164</v>
      </c>
      <c r="CE15" s="351">
        <f>INDEX(event_lookup!$F$2:$Y$9,MATCH(2019,event_lookup!$A$2:$A$9,0),MATCH(RIGHT(ML_2019!CA15,3),event_lookup!$F$1:$Y$1,0))</f>
        <v>4</v>
      </c>
      <c r="CF15" s="18" t="s">
        <v>105</v>
      </c>
      <c r="CG15" s="88">
        <v>4.3946759259259264E-4</v>
      </c>
      <c r="CH15" s="351">
        <f>INDEX(event_lookup!$F$2:$Y$9,MATCH(2019,event_lookup!$A$2:$A$9,0),MATCH(RIGHT(ML_2019!CF15,3),event_lookup!$F$1:$Y$1,0))</f>
        <v>7</v>
      </c>
      <c r="CI15" s="18" t="s">
        <v>34</v>
      </c>
      <c r="CJ15" s="56" t="s">
        <v>188</v>
      </c>
      <c r="CK15" s="183" t="s">
        <v>280</v>
      </c>
      <c r="CL15" s="183" t="s">
        <v>273</v>
      </c>
      <c r="CM15" s="351">
        <f>INDEX(event_lookup!$F$2:$Y$9,MATCH(2019,event_lookup!$A$2:$A$9,0),MATCH(RIGHT(ML_2019!CI15,3),event_lookup!$F$1:$Y$1,0))</f>
        <v>15</v>
      </c>
      <c r="CN15" s="18" t="s">
        <v>154</v>
      </c>
      <c r="CO15" s="56">
        <v>11</v>
      </c>
      <c r="CP15" s="56">
        <v>10.81</v>
      </c>
      <c r="CQ15" s="56">
        <v>14</v>
      </c>
      <c r="CR15" s="56">
        <v>10.65</v>
      </c>
      <c r="CS15" s="62">
        <f t="shared" ref="CS15:CS16" si="5">MAX(CO15+(30-CP15),CQ15+(30-CR15))</f>
        <v>33.35</v>
      </c>
      <c r="CT15" s="351">
        <f>INDEX(event_lookup!$F$2:$Y$9,MATCH(2019,event_lookup!$A$2:$A$9,0),MATCH(RIGHT(ML_2019!CN15,3),event_lookup!$F$1:$Y$1,0))</f>
        <v>0</v>
      </c>
      <c r="CU15" s="18" t="s">
        <v>120</v>
      </c>
      <c r="CV15" s="56" t="s">
        <v>301</v>
      </c>
      <c r="CW15" s="186" t="s">
        <v>293</v>
      </c>
      <c r="CX15" s="186" t="s">
        <v>308</v>
      </c>
      <c r="CY15" s="186" t="s">
        <v>310</v>
      </c>
      <c r="CZ15" s="186" t="s">
        <v>235</v>
      </c>
      <c r="DA15" s="125">
        <v>2</v>
      </c>
      <c r="DB15" s="186" t="s">
        <v>528</v>
      </c>
      <c r="DC15" s="351">
        <f>INDEX(event_lookup!$F$2:$Y$9,MATCH(2019,event_lookup!$A$2:$A$9,0),MATCH(RIGHT(ML_2019!CU15,3),event_lookup!$F$1:$Y$1,0))</f>
        <v>2</v>
      </c>
      <c r="DD15" s="18" t="s">
        <v>149</v>
      </c>
      <c r="DE15" s="55">
        <v>1.4379629629629632E-3</v>
      </c>
      <c r="DF15" s="351">
        <f>INDEX(event_lookup!$F$2:$Y$9,MATCH(2019,event_lookup!$A$2:$A$9,0),MATCH(RIGHT(ML_2019!DD15,3),event_lookup!$F$1:$Y$1,0))</f>
        <v>1</v>
      </c>
    </row>
    <row r="16" spans="1:110">
      <c r="A16" s="15" t="s">
        <v>46</v>
      </c>
      <c r="B16" s="328">
        <v>4</v>
      </c>
      <c r="C16" s="7"/>
      <c r="D16" s="33">
        <f t="shared" si="1"/>
        <v>21</v>
      </c>
      <c r="E16" s="100">
        <f t="shared" si="2"/>
        <v>0</v>
      </c>
      <c r="F16" s="100">
        <f t="shared" si="3"/>
        <v>0</v>
      </c>
      <c r="G16" s="100">
        <f t="shared" si="4"/>
        <v>1</v>
      </c>
      <c r="H16" s="100">
        <f>SUM(COUNTIFS($X16:$EC16, {"#14","#15","#16"}))</f>
        <v>1</v>
      </c>
      <c r="I16" s="11"/>
      <c r="J16" s="6">
        <f>SUM(M16,P16/4,S16/4,V16)</f>
        <v>3</v>
      </c>
      <c r="K16" s="18"/>
      <c r="L16" s="55"/>
      <c r="M16" s="351">
        <f>IF(L16&lt;&gt;"",M$15,0)</f>
        <v>0</v>
      </c>
      <c r="N16" s="18"/>
      <c r="O16" s="59">
        <v>82.4</v>
      </c>
      <c r="P16" s="351">
        <f>IF(O16&lt;&gt;"",P$15,0)</f>
        <v>1</v>
      </c>
      <c r="Q16" s="18"/>
      <c r="R16" s="88">
        <v>3.5995370370370363E-5</v>
      </c>
      <c r="S16" s="351">
        <f>IF(R16&lt;&gt;"",S$15,0)</f>
        <v>11</v>
      </c>
      <c r="T16" s="18"/>
      <c r="U16" s="88"/>
      <c r="V16" s="351">
        <f>IF(U16&lt;&gt;"",V$15,0)</f>
        <v>0</v>
      </c>
      <c r="W16" s="11"/>
      <c r="X16" s="18"/>
      <c r="Y16" s="62"/>
      <c r="Z16" s="88"/>
      <c r="AA16" s="88"/>
      <c r="AB16" s="88"/>
      <c r="AC16" s="351">
        <f>IF(AB16&lt;&gt;"",AC$15,0)</f>
        <v>0</v>
      </c>
      <c r="AD16" s="18"/>
      <c r="AE16" s="62"/>
      <c r="AF16" s="55"/>
      <c r="AG16" s="55"/>
      <c r="AH16" s="351">
        <f>IF(AG16&lt;&gt;"",AH$15,0)</f>
        <v>0</v>
      </c>
      <c r="AI16" s="18"/>
      <c r="AJ16" s="56">
        <v>55</v>
      </c>
      <c r="AK16" s="351">
        <f>IF(AJ16&lt;&gt;"",AK$15,0)</f>
        <v>15</v>
      </c>
      <c r="AL16" s="5"/>
      <c r="AM16" s="62"/>
      <c r="AN16" s="88">
        <v>8.8310185185185193E-5</v>
      </c>
      <c r="AO16" s="88">
        <v>9.2708333333333328E-5</v>
      </c>
      <c r="AP16" s="90">
        <v>9.0162037037037034E-5</v>
      </c>
      <c r="AQ16" s="351">
        <f>IF(AP16&lt;&gt;"",AQ$15,0)</f>
        <v>25</v>
      </c>
      <c r="AR16" s="5"/>
      <c r="AS16" s="56"/>
      <c r="AT16" s="84"/>
      <c r="AU16" s="84"/>
      <c r="AV16" s="84"/>
      <c r="AW16" s="351">
        <f>IF(AV16&lt;&gt;"",AW$15,0)</f>
        <v>0</v>
      </c>
      <c r="AX16" s="5"/>
      <c r="AY16" s="83"/>
      <c r="AZ16" s="84">
        <v>2.3634259259259258E-5</v>
      </c>
      <c r="BA16" s="85"/>
      <c r="BB16" s="84">
        <v>2.3634259259259258E-5</v>
      </c>
      <c r="BC16" s="351">
        <f>IF(BB16&lt;&gt;"",BC$15,0)</f>
        <v>6</v>
      </c>
      <c r="BD16" s="5"/>
      <c r="BE16" s="126">
        <v>63</v>
      </c>
      <c r="BF16" s="126">
        <v>46.9</v>
      </c>
      <c r="BG16" s="124">
        <f t="shared" si="0"/>
        <v>63</v>
      </c>
      <c r="BH16" s="351">
        <f>IF(BG16&lt;&gt;"",BH$15,0)</f>
        <v>10</v>
      </c>
      <c r="BI16" s="18" t="s">
        <v>107</v>
      </c>
      <c r="BJ16" s="56" t="s">
        <v>182</v>
      </c>
      <c r="BK16" s="85">
        <v>3.6574074074074075E-4</v>
      </c>
      <c r="BL16" s="85"/>
      <c r="BM16" s="85">
        <v>3.6574074074074075E-4</v>
      </c>
      <c r="BN16" s="351">
        <f>IF(BM16&lt;&gt;"",BN$15,0)</f>
        <v>6</v>
      </c>
      <c r="BO16" s="18"/>
      <c r="BP16" s="56"/>
      <c r="BQ16" s="85"/>
      <c r="BR16" s="85"/>
      <c r="BS16" s="85"/>
      <c r="BT16" s="351">
        <f>IF(BS16&lt;&gt;"",BT$15,0)</f>
        <v>0</v>
      </c>
      <c r="BU16" s="18"/>
      <c r="BV16" s="56"/>
      <c r="BW16" s="56">
        <v>8</v>
      </c>
      <c r="BX16" s="56"/>
      <c r="BY16" s="56">
        <v>8</v>
      </c>
      <c r="BZ16" s="351">
        <f>IF(BY16&lt;&gt;"",BZ$15,0)</f>
        <v>3</v>
      </c>
      <c r="CA16" s="18"/>
      <c r="CB16" s="56"/>
      <c r="CC16" s="55"/>
      <c r="CD16" s="55"/>
      <c r="CE16" s="351">
        <f>IF(CD16&lt;&gt;"",CE$15,0)</f>
        <v>0</v>
      </c>
      <c r="CF16" s="18"/>
      <c r="CG16" s="88">
        <v>3.8888888888888891E-5</v>
      </c>
      <c r="CH16" s="351">
        <f>IF(CG16&lt;&gt;"",CH$15,0)</f>
        <v>7</v>
      </c>
      <c r="CI16" s="18" t="s">
        <v>34</v>
      </c>
      <c r="CJ16" s="56" t="s">
        <v>188</v>
      </c>
      <c r="CK16" s="183" t="s">
        <v>280</v>
      </c>
      <c r="CL16" s="183" t="s">
        <v>273</v>
      </c>
      <c r="CM16" s="351">
        <f>IF(CL16&lt;&gt;"",CM$15,0)</f>
        <v>15</v>
      </c>
      <c r="CN16" s="18" t="s">
        <v>154</v>
      </c>
      <c r="CO16" s="56">
        <v>11</v>
      </c>
      <c r="CP16" s="56">
        <v>10.81</v>
      </c>
      <c r="CQ16" s="56">
        <v>14</v>
      </c>
      <c r="CR16" s="56">
        <v>10.65</v>
      </c>
      <c r="CS16" s="62">
        <f t="shared" si="5"/>
        <v>33.35</v>
      </c>
      <c r="CT16" s="351">
        <f>IF(CS16&lt;&gt;"",CT$15,0)</f>
        <v>0</v>
      </c>
      <c r="CU16" s="18"/>
      <c r="CV16" s="56"/>
      <c r="CW16" s="186" t="s">
        <v>293</v>
      </c>
      <c r="CX16" s="186" t="s">
        <v>308</v>
      </c>
      <c r="CY16" s="186" t="s">
        <v>310</v>
      </c>
      <c r="CZ16" s="186" t="s">
        <v>235</v>
      </c>
      <c r="DA16" s="125">
        <v>2</v>
      </c>
      <c r="DB16" s="186" t="s">
        <v>528</v>
      </c>
      <c r="DC16" s="351">
        <f>IF(DB16&lt;&gt;"",DC$15,0)</f>
        <v>2</v>
      </c>
      <c r="DD16" s="18"/>
      <c r="DE16" s="55"/>
      <c r="DF16" s="351">
        <f>IF(DE16&lt;&gt;"",DF$15,0)</f>
        <v>0</v>
      </c>
    </row>
    <row r="17" spans="1:110">
      <c r="A17" s="15" t="s">
        <v>48</v>
      </c>
      <c r="B17" s="328">
        <v>1</v>
      </c>
      <c r="C17" s="7"/>
      <c r="D17" s="33">
        <f t="shared" si="1"/>
        <v>16</v>
      </c>
      <c r="E17" s="100">
        <f t="shared" si="2"/>
        <v>0</v>
      </c>
      <c r="F17" s="100">
        <f t="shared" si="3"/>
        <v>0</v>
      </c>
      <c r="G17" s="100">
        <f t="shared" si="4"/>
        <v>1</v>
      </c>
      <c r="H17" s="100">
        <f>SUM(COUNTIFS($X17:$EC17, {"#14","#15","#16"}))</f>
        <v>1</v>
      </c>
      <c r="I17" s="11"/>
      <c r="J17" s="6">
        <f>SUM(M17,P17/4,S17/4,V17)</f>
        <v>28</v>
      </c>
      <c r="K17" s="18" t="s">
        <v>32</v>
      </c>
      <c r="L17" s="55">
        <v>1.2083333333333334E-3</v>
      </c>
      <c r="M17" s="350">
        <f>IF(L17&lt;&gt;"",M$15,0)</f>
        <v>25</v>
      </c>
      <c r="N17" s="18"/>
      <c r="O17" s="59">
        <v>82.4</v>
      </c>
      <c r="P17" s="350">
        <f>IF(O17&lt;&gt;"",P$15,0)</f>
        <v>1</v>
      </c>
      <c r="Q17" s="322"/>
      <c r="R17" s="88">
        <v>3.0555555555555554E-5</v>
      </c>
      <c r="S17" s="350">
        <f>IF(R17&lt;&gt;"",S$15,0)</f>
        <v>11</v>
      </c>
      <c r="T17" s="18"/>
      <c r="U17" s="88"/>
      <c r="V17" s="350">
        <f>IF(U17&lt;&gt;"",V$15,0)</f>
        <v>0</v>
      </c>
      <c r="W17" s="11"/>
      <c r="X17" s="5"/>
      <c r="Y17" s="62"/>
      <c r="Z17" s="90"/>
      <c r="AA17" s="90"/>
      <c r="AB17" s="90"/>
      <c r="AC17" s="350">
        <f>IF(AB17&lt;&gt;"",AC$15,0)</f>
        <v>0</v>
      </c>
      <c r="AD17" s="18"/>
      <c r="AE17" s="62"/>
      <c r="AF17" s="55"/>
      <c r="AG17" s="55"/>
      <c r="AH17" s="350">
        <f>IF(AG17&lt;&gt;"",AH$15,0)</f>
        <v>0</v>
      </c>
      <c r="AI17" s="18"/>
      <c r="AJ17" s="56">
        <v>130</v>
      </c>
      <c r="AK17" s="350">
        <f>IF(AJ17&lt;&gt;"",AK$15,0)</f>
        <v>15</v>
      </c>
      <c r="AL17" s="5"/>
      <c r="AM17" s="62"/>
      <c r="AN17" s="88">
        <v>1.0127314814814815E-4</v>
      </c>
      <c r="AO17" s="88">
        <v>1.0428240740740741E-4</v>
      </c>
      <c r="AP17" s="90">
        <v>1.0023148148148148E-4</v>
      </c>
      <c r="AQ17" s="350">
        <f>IF(AP17&lt;&gt;"",AQ$15,0)</f>
        <v>25</v>
      </c>
      <c r="AR17" s="18" t="s">
        <v>34</v>
      </c>
      <c r="AS17" s="56" t="s">
        <v>185</v>
      </c>
      <c r="AT17" s="85">
        <v>7.0879629629629626E-5</v>
      </c>
      <c r="AU17" s="85">
        <v>7.1249999999999997E-5</v>
      </c>
      <c r="AV17" s="85">
        <v>7.2199074074074068E-5</v>
      </c>
      <c r="AW17" s="350">
        <f>IF(AV17&lt;&gt;"",AW$15,0)</f>
        <v>15</v>
      </c>
      <c r="AX17" s="5"/>
      <c r="AY17" s="62"/>
      <c r="AZ17" s="85">
        <v>3.2719907407407409E-5</v>
      </c>
      <c r="BA17" s="85"/>
      <c r="BB17" s="85">
        <v>3.2719907407407409E-5</v>
      </c>
      <c r="BC17" s="350">
        <f>IF(BB17&lt;&gt;"",BC$15,0)</f>
        <v>6</v>
      </c>
      <c r="BD17" s="5"/>
      <c r="BE17" s="126">
        <v>63</v>
      </c>
      <c r="BF17" s="126">
        <v>46.9</v>
      </c>
      <c r="BG17" s="124">
        <f t="shared" si="0"/>
        <v>63</v>
      </c>
      <c r="BH17" s="350">
        <f>IF(BG17&lt;&gt;"",BH$15,0)</f>
        <v>10</v>
      </c>
      <c r="BI17" s="18"/>
      <c r="BJ17" s="56"/>
      <c r="BK17" s="85"/>
      <c r="BL17" s="85"/>
      <c r="BM17" s="85"/>
      <c r="BN17" s="350">
        <f>IF(BM17&lt;&gt;"",BN$15,0)</f>
        <v>0</v>
      </c>
      <c r="BO17" s="18"/>
      <c r="BP17" s="56"/>
      <c r="BQ17" s="85"/>
      <c r="BR17" s="85"/>
      <c r="BS17" s="85"/>
      <c r="BT17" s="350">
        <f>IF(BS17&lt;&gt;"",BT$15,0)</f>
        <v>0</v>
      </c>
      <c r="BU17" s="18"/>
      <c r="BV17" s="56"/>
      <c r="BW17" s="56">
        <v>20</v>
      </c>
      <c r="BX17" s="56"/>
      <c r="BY17" s="56">
        <v>20</v>
      </c>
      <c r="BZ17" s="350">
        <f>IF(BY17&lt;&gt;"",BZ$15,0)</f>
        <v>3</v>
      </c>
      <c r="CA17" s="18"/>
      <c r="CB17" s="56"/>
      <c r="CC17" s="55"/>
      <c r="CD17" s="55"/>
      <c r="CE17" s="350">
        <f>IF(CD17&lt;&gt;"",CE$15,0)</f>
        <v>0</v>
      </c>
      <c r="CF17" s="18"/>
      <c r="CG17" s="88">
        <v>1.4976851851851851E-4</v>
      </c>
      <c r="CH17" s="350">
        <f>IF(CG17&lt;&gt;"",CH$15,0)</f>
        <v>7</v>
      </c>
      <c r="CI17" s="18"/>
      <c r="CJ17" s="56"/>
      <c r="CK17" s="183"/>
      <c r="CL17" s="183"/>
      <c r="CM17" s="350">
        <f>IF(CL17&lt;&gt;"",CM$15,0)</f>
        <v>0</v>
      </c>
      <c r="CN17" s="18"/>
      <c r="CO17" s="56"/>
      <c r="CP17" s="56"/>
      <c r="CQ17" s="56"/>
      <c r="CR17" s="56"/>
      <c r="CS17" s="56"/>
      <c r="CT17" s="350">
        <f>IF(CS17&lt;&gt;"",CT$15,0)</f>
        <v>0</v>
      </c>
      <c r="CU17" s="18"/>
      <c r="CV17" s="56"/>
      <c r="CW17" s="186" t="s">
        <v>293</v>
      </c>
      <c r="CX17" s="186" t="s">
        <v>308</v>
      </c>
      <c r="CY17" s="186" t="s">
        <v>310</v>
      </c>
      <c r="CZ17" s="186" t="s">
        <v>235</v>
      </c>
      <c r="DA17" s="125">
        <v>2</v>
      </c>
      <c r="DB17" s="186" t="s">
        <v>528</v>
      </c>
      <c r="DC17" s="350">
        <f>IF(DB17&lt;&gt;"",DC$15,0)</f>
        <v>2</v>
      </c>
      <c r="DD17" s="18" t="s">
        <v>149</v>
      </c>
      <c r="DE17" s="55">
        <v>1.4379629629629632E-3</v>
      </c>
      <c r="DF17" s="350">
        <f>IF(DE17&lt;&gt;"",DF$15,0)</f>
        <v>1</v>
      </c>
    </row>
    <row r="18" spans="1:110">
      <c r="A18" s="15" t="s">
        <v>47</v>
      </c>
      <c r="B18" s="328">
        <v>2</v>
      </c>
      <c r="C18" s="7"/>
      <c r="D18" s="33">
        <f t="shared" si="1"/>
        <v>6</v>
      </c>
      <c r="E18" s="100">
        <f t="shared" si="2"/>
        <v>0</v>
      </c>
      <c r="F18" s="100">
        <f t="shared" si="3"/>
        <v>0</v>
      </c>
      <c r="G18" s="100">
        <f t="shared" si="4"/>
        <v>0</v>
      </c>
      <c r="H18" s="100">
        <f>SUM(COUNTIFS($X18:$EC18, {"#14","#15","#16"}))</f>
        <v>1</v>
      </c>
      <c r="I18" s="11"/>
      <c r="J18" s="6">
        <f>SUM(M18,P18/4,S18/4,V18)</f>
        <v>3</v>
      </c>
      <c r="K18" s="18"/>
      <c r="L18" s="55"/>
      <c r="M18" s="351">
        <f>IF(L18&lt;&gt;"",M$15,0)</f>
        <v>0</v>
      </c>
      <c r="N18" s="18"/>
      <c r="O18" s="59">
        <v>82.4</v>
      </c>
      <c r="P18" s="351">
        <f>IF(O18&lt;&gt;"",P$15,0)</f>
        <v>1</v>
      </c>
      <c r="Q18" s="322"/>
      <c r="R18" s="88">
        <v>2.0949074074074076E-5</v>
      </c>
      <c r="S18" s="351">
        <f>IF(R18&lt;&gt;"",S$15,0)</f>
        <v>11</v>
      </c>
      <c r="T18" s="18"/>
      <c r="U18" s="88"/>
      <c r="V18" s="351">
        <f>IF(U18&lt;&gt;"",V$15,0)</f>
        <v>0</v>
      </c>
      <c r="W18" s="11"/>
      <c r="X18" s="18"/>
      <c r="Y18" s="62"/>
      <c r="Z18" s="88"/>
      <c r="AA18" s="88"/>
      <c r="AB18" s="88"/>
      <c r="AC18" s="351">
        <f>IF(AB18&lt;&gt;"",AC$15,0)</f>
        <v>0</v>
      </c>
      <c r="AD18" s="18" t="s">
        <v>120</v>
      </c>
      <c r="AE18" s="62" t="s">
        <v>178</v>
      </c>
      <c r="AF18" s="55">
        <v>1.0866898148148149E-3</v>
      </c>
      <c r="AG18" s="55">
        <v>1.0866898148148149E-3</v>
      </c>
      <c r="AH18" s="351">
        <f>IF(AG18&lt;&gt;"",AH$15,0)</f>
        <v>2</v>
      </c>
      <c r="AI18" s="18"/>
      <c r="AJ18" s="56">
        <v>130</v>
      </c>
      <c r="AK18" s="351">
        <f>IF(AJ18&lt;&gt;"",AK$15,0)</f>
        <v>15</v>
      </c>
      <c r="AL18" s="5"/>
      <c r="AM18" s="62"/>
      <c r="AN18" s="88">
        <v>9.4675925925925936E-5</v>
      </c>
      <c r="AO18" s="88">
        <v>9.9305555555555551E-5</v>
      </c>
      <c r="AP18" s="90">
        <v>9.8842592592592577E-5</v>
      </c>
      <c r="AQ18" s="351">
        <f>IF(AP18&lt;&gt;"",AQ$15,0)</f>
        <v>25</v>
      </c>
      <c r="AR18" s="5"/>
      <c r="AS18" s="56"/>
      <c r="AT18" s="84"/>
      <c r="AU18" s="84"/>
      <c r="AV18" s="84"/>
      <c r="AW18" s="351">
        <f>IF(AV18&lt;&gt;"",AW$15,0)</f>
        <v>0</v>
      </c>
      <c r="AX18" s="5"/>
      <c r="AY18" s="62"/>
      <c r="AZ18" s="85">
        <v>2.5312499999999999E-5</v>
      </c>
      <c r="BA18" s="85"/>
      <c r="BB18" s="85">
        <v>2.5312499999999999E-5</v>
      </c>
      <c r="BC18" s="351">
        <f>IF(BB18&lt;&gt;"",BC$15,0)</f>
        <v>6</v>
      </c>
      <c r="BD18" s="5"/>
      <c r="BE18" s="126">
        <v>63</v>
      </c>
      <c r="BF18" s="126">
        <v>46.9</v>
      </c>
      <c r="BG18" s="124">
        <f t="shared" si="0"/>
        <v>63</v>
      </c>
      <c r="BH18" s="351">
        <f>IF(BG18&lt;&gt;"",BH$15,0)</f>
        <v>10</v>
      </c>
      <c r="BI18" s="18"/>
      <c r="BJ18" s="56"/>
      <c r="BK18" s="85"/>
      <c r="BL18" s="85"/>
      <c r="BM18" s="85"/>
      <c r="BN18" s="351">
        <f>IF(BM18&lt;&gt;"",BN$15,0)</f>
        <v>0</v>
      </c>
      <c r="BO18" s="18"/>
      <c r="BP18" s="56"/>
      <c r="BQ18" s="85"/>
      <c r="BR18" s="85"/>
      <c r="BS18" s="85"/>
      <c r="BT18" s="351">
        <f>IF(BS18&lt;&gt;"",BT$15,0)</f>
        <v>0</v>
      </c>
      <c r="BU18" s="18"/>
      <c r="BV18" s="56"/>
      <c r="BW18" s="56">
        <v>2</v>
      </c>
      <c r="BX18" s="56"/>
      <c r="BY18" s="56">
        <v>2</v>
      </c>
      <c r="BZ18" s="351">
        <f>IF(BY18&lt;&gt;"",BZ$15,0)</f>
        <v>3</v>
      </c>
      <c r="CA18" s="18" t="s">
        <v>130</v>
      </c>
      <c r="CB18" s="56" t="s">
        <v>178</v>
      </c>
      <c r="CC18" s="55" t="s">
        <v>164</v>
      </c>
      <c r="CD18" s="55" t="s">
        <v>164</v>
      </c>
      <c r="CE18" s="351">
        <f>IF(CD18&lt;&gt;"",CE$15,0)</f>
        <v>4</v>
      </c>
      <c r="CF18" s="18"/>
      <c r="CG18" s="88">
        <v>2.5138888888888889E-4</v>
      </c>
      <c r="CH18" s="351">
        <f>IF(CG18&lt;&gt;"",CH$15,0)</f>
        <v>7</v>
      </c>
      <c r="CI18" s="18"/>
      <c r="CJ18" s="56"/>
      <c r="CK18" s="183"/>
      <c r="CL18" s="183"/>
      <c r="CM18" s="351">
        <f>IF(CL18&lt;&gt;"",CM$15,0)</f>
        <v>0</v>
      </c>
      <c r="CN18" s="18"/>
      <c r="CO18" s="56"/>
      <c r="CP18" s="56"/>
      <c r="CQ18" s="56"/>
      <c r="CR18" s="56"/>
      <c r="CS18" s="56"/>
      <c r="CT18" s="351">
        <f>IF(CS18&lt;&gt;"",CT$15,0)</f>
        <v>0</v>
      </c>
      <c r="CU18" s="18"/>
      <c r="CV18" s="56"/>
      <c r="CW18" s="186" t="s">
        <v>293</v>
      </c>
      <c r="CX18" s="186" t="s">
        <v>308</v>
      </c>
      <c r="CY18" s="186" t="s">
        <v>310</v>
      </c>
      <c r="CZ18" s="186" t="s">
        <v>235</v>
      </c>
      <c r="DA18" s="125">
        <v>2</v>
      </c>
      <c r="DB18" s="186" t="s">
        <v>528</v>
      </c>
      <c r="DC18" s="351">
        <f>IF(DB18&lt;&gt;"",DC$15,0)</f>
        <v>2</v>
      </c>
      <c r="DD18" s="18"/>
      <c r="DE18" s="55"/>
      <c r="DF18" s="351">
        <f>IF(DE18&lt;&gt;"",DF$15,0)</f>
        <v>0</v>
      </c>
    </row>
    <row r="19" spans="1:110">
      <c r="A19" s="15" t="s">
        <v>49</v>
      </c>
      <c r="B19" s="328">
        <v>3</v>
      </c>
      <c r="C19" s="7"/>
      <c r="D19" s="33">
        <f t="shared" si="1"/>
        <v>14</v>
      </c>
      <c r="E19" s="100">
        <f t="shared" si="2"/>
        <v>0</v>
      </c>
      <c r="F19" s="100">
        <f t="shared" si="3"/>
        <v>0</v>
      </c>
      <c r="G19" s="100">
        <f t="shared" si="4"/>
        <v>0</v>
      </c>
      <c r="H19" s="100">
        <f>SUM(COUNTIFS($X19:$EC19, {"#14","#15","#16"}))</f>
        <v>0</v>
      </c>
      <c r="I19" s="11"/>
      <c r="J19" s="6">
        <f>SUM(M19,P19/4,S19/4,V19)</f>
        <v>20</v>
      </c>
      <c r="K19" s="18"/>
      <c r="L19" s="55"/>
      <c r="M19" s="351">
        <f>IF(L19&lt;&gt;"",M$15,0)</f>
        <v>0</v>
      </c>
      <c r="N19" s="18"/>
      <c r="O19" s="59">
        <v>82.4</v>
      </c>
      <c r="P19" s="351">
        <f>IF(O19&lt;&gt;"",P$15,0)</f>
        <v>1</v>
      </c>
      <c r="Q19" s="322"/>
      <c r="R19" s="88">
        <v>3.2175925925925921E-5</v>
      </c>
      <c r="S19" s="351">
        <f>IF(R19&lt;&gt;"",S$15,0)</f>
        <v>11</v>
      </c>
      <c r="T19" s="18" t="s">
        <v>34</v>
      </c>
      <c r="U19" s="88">
        <v>3.2800925925925923E-4</v>
      </c>
      <c r="V19" s="351">
        <f>IF(U19&lt;&gt;"",V$15,0)</f>
        <v>17</v>
      </c>
      <c r="W19" s="11"/>
      <c r="X19" s="18" t="s">
        <v>105</v>
      </c>
      <c r="Y19" s="62" t="s">
        <v>178</v>
      </c>
      <c r="Z19" s="88">
        <v>1.8136574074074073E-4</v>
      </c>
      <c r="AA19" s="88"/>
      <c r="AB19" s="88">
        <v>1.8136574074074073E-4</v>
      </c>
      <c r="AC19" s="351">
        <f>IF(AB19&lt;&gt;"",AC$15,0)</f>
        <v>7</v>
      </c>
      <c r="AD19" s="18"/>
      <c r="AE19" s="62"/>
      <c r="AF19" s="55"/>
      <c r="AG19" s="55"/>
      <c r="AH19" s="351">
        <f>IF(AG19&lt;&gt;"",AH$15,0)</f>
        <v>0</v>
      </c>
      <c r="AI19" s="18"/>
      <c r="AJ19" s="56">
        <v>36</v>
      </c>
      <c r="AK19" s="351">
        <f>IF(AJ19&lt;&gt;"",AK$15,0)</f>
        <v>15</v>
      </c>
      <c r="AL19" s="5"/>
      <c r="AM19" s="62"/>
      <c r="AN19" s="88">
        <v>9.2361111111111108E-5</v>
      </c>
      <c r="AO19" s="88">
        <v>9.768518518518519E-5</v>
      </c>
      <c r="AP19" s="90">
        <v>9.2129629629629614E-5</v>
      </c>
      <c r="AQ19" s="351">
        <f>IF(AP19&lt;&gt;"",AQ$15,0)</f>
        <v>25</v>
      </c>
      <c r="AR19" s="5"/>
      <c r="AS19" s="56"/>
      <c r="AT19" s="84"/>
      <c r="AU19" s="84"/>
      <c r="AV19" s="84"/>
      <c r="AW19" s="351">
        <f>IF(AV19&lt;&gt;"",AW$15,0)</f>
        <v>0</v>
      </c>
      <c r="AX19" s="5"/>
      <c r="AY19" s="62"/>
      <c r="AZ19" s="85">
        <v>2.5381944444444441E-5</v>
      </c>
      <c r="BA19" s="85"/>
      <c r="BB19" s="85">
        <v>2.5381944444444441E-5</v>
      </c>
      <c r="BC19" s="351">
        <f>IF(BB19&lt;&gt;"",BC$15,0)</f>
        <v>6</v>
      </c>
      <c r="BD19" s="5"/>
      <c r="BE19" s="126">
        <v>63</v>
      </c>
      <c r="BF19" s="126">
        <v>46.9</v>
      </c>
      <c r="BG19" s="124">
        <f t="shared" si="0"/>
        <v>63</v>
      </c>
      <c r="BH19" s="351">
        <f>IF(BG19&lt;&gt;"",BH$15,0)</f>
        <v>10</v>
      </c>
      <c r="BI19" s="18"/>
      <c r="BJ19" s="56"/>
      <c r="BK19" s="85"/>
      <c r="BL19" s="85"/>
      <c r="BM19" s="85"/>
      <c r="BN19" s="351">
        <f>IF(BM19&lt;&gt;"",BN$15,0)</f>
        <v>0</v>
      </c>
      <c r="BO19" s="18" t="s">
        <v>105</v>
      </c>
      <c r="BP19" s="56" t="s">
        <v>178</v>
      </c>
      <c r="BQ19" s="85">
        <v>1.0423611111111111E-4</v>
      </c>
      <c r="BR19" s="85"/>
      <c r="BS19" s="85">
        <v>1.0423611111111111E-4</v>
      </c>
      <c r="BT19" s="351">
        <f>IF(BS19&lt;&gt;"",BT$15,0)</f>
        <v>7</v>
      </c>
      <c r="BU19" s="18"/>
      <c r="BV19" s="56"/>
      <c r="BW19" s="56">
        <v>0</v>
      </c>
      <c r="BX19" s="56"/>
      <c r="BY19" s="56">
        <v>0</v>
      </c>
      <c r="BZ19" s="351">
        <f>IF(BY19&lt;&gt;"",BZ$15,0)</f>
        <v>3</v>
      </c>
      <c r="CA19" s="18"/>
      <c r="CB19" s="56"/>
      <c r="CC19" s="55"/>
      <c r="CD19" s="55"/>
      <c r="CE19" s="351">
        <f>IF(CD19&lt;&gt;"",CE$15,0)</f>
        <v>0</v>
      </c>
      <c r="CF19" s="18"/>
      <c r="CG19" s="88">
        <v>3.3287037037037036E-4</v>
      </c>
      <c r="CH19" s="351">
        <f>IF(CG19&lt;&gt;"",CH$15,0)</f>
        <v>7</v>
      </c>
      <c r="CI19" s="18"/>
      <c r="CJ19" s="56"/>
      <c r="CK19" s="183"/>
      <c r="CL19" s="183"/>
      <c r="CM19" s="351">
        <f>IF(CL19&lt;&gt;"",CM$15,0)</f>
        <v>0</v>
      </c>
      <c r="CN19" s="18"/>
      <c r="CO19" s="56"/>
      <c r="CP19" s="56"/>
      <c r="CQ19" s="56"/>
      <c r="CR19" s="56"/>
      <c r="CS19" s="56"/>
      <c r="CT19" s="351">
        <f>IF(CS19&lt;&gt;"",CT$15,0)</f>
        <v>0</v>
      </c>
      <c r="CU19" s="18"/>
      <c r="CV19" s="56"/>
      <c r="CW19" s="186" t="s">
        <v>293</v>
      </c>
      <c r="CX19" s="186" t="s">
        <v>308</v>
      </c>
      <c r="CY19" s="186" t="s">
        <v>310</v>
      </c>
      <c r="CZ19" s="186" t="s">
        <v>235</v>
      </c>
      <c r="DA19" s="125">
        <v>2</v>
      </c>
      <c r="DB19" s="186" t="s">
        <v>528</v>
      </c>
      <c r="DC19" s="351">
        <f>IF(DB19&lt;&gt;"",DC$15,0)</f>
        <v>2</v>
      </c>
      <c r="DD19" s="18"/>
      <c r="DE19" s="55"/>
      <c r="DF19" s="351">
        <f>IF(DE19&lt;&gt;"",DF$15,0)</f>
        <v>0</v>
      </c>
    </row>
    <row r="20" spans="1:110">
      <c r="A20" s="20" t="s">
        <v>17</v>
      </c>
      <c r="B20" s="20"/>
      <c r="C20" s="19" t="s">
        <v>135</v>
      </c>
      <c r="D20" s="33">
        <f>SUM($AC20,$AH20,$AK20,$AQ20,$AW20,$BC20,$BH20,$BN20,$BT20,$BZ20,$CE20,$CH20,$CM20,$CT20,$DC20,$DF20)</f>
        <v>134</v>
      </c>
      <c r="E20" s="100">
        <f t="shared" si="2"/>
        <v>0</v>
      </c>
      <c r="F20" s="100">
        <f t="shared" si="3"/>
        <v>2</v>
      </c>
      <c r="G20" s="100">
        <f t="shared" si="4"/>
        <v>0</v>
      </c>
      <c r="H20" s="100">
        <f>SUM(COUNTIFS($X20:$EC20, {"#14","#15","#16"}))</f>
        <v>4</v>
      </c>
      <c r="I20" s="11"/>
      <c r="J20" s="6">
        <f>SUM(M20,P20,S20,V20)</f>
        <v>56</v>
      </c>
      <c r="K20" s="18" t="s">
        <v>103</v>
      </c>
      <c r="L20" s="55">
        <v>8.6331018518518527E-4</v>
      </c>
      <c r="M20" s="351">
        <f>INDEX(event_lookup!$F$2:$Y$9,MATCH(2019.1,event_lookup!$A$2:$A$9,0),MATCH(RIGHT(ML_2019!K20,3),event_lookup!$F$1:$Y$1,0))</f>
        <v>12</v>
      </c>
      <c r="N20" s="18" t="s">
        <v>102</v>
      </c>
      <c r="O20" s="59">
        <v>105.6</v>
      </c>
      <c r="P20" s="351">
        <f>INDEX(event_lookup!$F$2:$Y$9,MATCH(2019.1,event_lookup!$A$2:$A$9,0),MATCH(RIGHT(ML_2019!N20,3),event_lookup!$F$1:$Y$1,0))</f>
        <v>13</v>
      </c>
      <c r="Q20" s="18" t="s">
        <v>148</v>
      </c>
      <c r="R20" s="88">
        <v>1.2314814814814816E-4</v>
      </c>
      <c r="S20" s="351">
        <f>INDEX(event_lookup!$F$2:$Y$9,MATCH(2019.1,event_lookup!$A$2:$A$9,0),MATCH(RIGHT(ML_2019!Q20,3),event_lookup!$F$1:$Y$1,0))</f>
        <v>6</v>
      </c>
      <c r="T20" s="18" t="s">
        <v>32</v>
      </c>
      <c r="U20" s="88">
        <v>3.2592592592592591E-4</v>
      </c>
      <c r="V20" s="351">
        <f>INDEX(event_lookup!$F$2:$Y$9,MATCH(2019.1,event_lookup!$A$2:$A$9,0),MATCH(RIGHT(ML_2019!T20,3),event_lookup!$F$1:$Y$1,0))</f>
        <v>25</v>
      </c>
      <c r="W20" s="11"/>
      <c r="X20" s="18" t="s">
        <v>103</v>
      </c>
      <c r="Y20" s="62" t="s">
        <v>179</v>
      </c>
      <c r="Z20" s="88">
        <v>1.8912037037037034E-4</v>
      </c>
      <c r="AA20" s="88">
        <v>1.8599537037037036E-4</v>
      </c>
      <c r="AB20" s="88">
        <v>1.8599537037037036E-4</v>
      </c>
      <c r="AC20" s="351">
        <f>INDEX(event_lookup!$F$2:$Y$9,MATCH(2019,event_lookup!$A$2:$A$9,0),MATCH(RIGHT(ML_2019!X20,3),event_lookup!$F$1:$Y$1,0))</f>
        <v>9</v>
      </c>
      <c r="AD20" s="18" t="s">
        <v>102</v>
      </c>
      <c r="AE20" s="62" t="s">
        <v>187</v>
      </c>
      <c r="AF20" s="55">
        <v>1.3460648148148147E-3</v>
      </c>
      <c r="AG20" s="55">
        <v>1.2141203703703704E-3</v>
      </c>
      <c r="AH20" s="351">
        <f>INDEX(event_lookup!$F$2:$Y$9,MATCH(2019,event_lookup!$A$2:$A$9,0),MATCH(RIGHT(ML_2019!AD20,3),event_lookup!$F$1:$Y$1,0))</f>
        <v>10</v>
      </c>
      <c r="AI20" s="18" t="s">
        <v>101</v>
      </c>
      <c r="AJ20" s="56">
        <v>300</v>
      </c>
      <c r="AK20" s="351">
        <f>INDEX(event_lookup!$F$2:$Y$9,MATCH(2019,event_lookup!$A$2:$A$9,0),MATCH(RIGHT(ML_2019!AI20,3),event_lookup!$F$1:$Y$1,0))</f>
        <v>11</v>
      </c>
      <c r="AL20" s="18" t="s">
        <v>107</v>
      </c>
      <c r="AM20" s="62" t="s">
        <v>178</v>
      </c>
      <c r="AN20" s="88">
        <v>1.0497685185185185E-4</v>
      </c>
      <c r="AO20" s="90"/>
      <c r="AP20" s="88">
        <v>1.0497685185185185E-4</v>
      </c>
      <c r="AQ20" s="351">
        <f>INDEX(event_lookup!$F$2:$Y$9,MATCH(2019,event_lookup!$A$2:$A$9,0),MATCH(RIGHT(ML_2019!AL20,3),event_lookup!$F$1:$Y$1,0))</f>
        <v>6</v>
      </c>
      <c r="AR20" s="18" t="s">
        <v>103</v>
      </c>
      <c r="AS20" s="56" t="s">
        <v>199</v>
      </c>
      <c r="AT20" s="85">
        <v>7.1967592592592588E-5</v>
      </c>
      <c r="AU20" s="85">
        <v>7.27662037037037E-5</v>
      </c>
      <c r="AV20" s="85">
        <v>7.27662037037037E-5</v>
      </c>
      <c r="AW20" s="351">
        <f>INDEX(event_lookup!$F$2:$Y$9,MATCH(2019,event_lookup!$A$2:$A$9,0),MATCH(RIGHT(ML_2019!AR20,3),event_lookup!$F$1:$Y$1,0))</f>
        <v>9</v>
      </c>
      <c r="AX20" s="18" t="s">
        <v>101</v>
      </c>
      <c r="AY20" s="62" t="s">
        <v>194</v>
      </c>
      <c r="AZ20" s="85">
        <v>1.1133101851851851E-4</v>
      </c>
      <c r="BA20" s="85">
        <v>1.0739583333333333E-4</v>
      </c>
      <c r="BB20" s="85">
        <v>1.0739583333333333E-4</v>
      </c>
      <c r="BC20" s="351">
        <f>INDEX(event_lookup!$F$2:$Y$9,MATCH(2019,event_lookup!$A$2:$A$9,0),MATCH(RIGHT(ML_2019!AX20,3),event_lookup!$F$1:$Y$1,0))</f>
        <v>11</v>
      </c>
      <c r="BD20" s="18" t="s">
        <v>33</v>
      </c>
      <c r="BE20" s="126">
        <v>67</v>
      </c>
      <c r="BF20" s="126">
        <v>58.2</v>
      </c>
      <c r="BG20" s="124">
        <f t="shared" si="0"/>
        <v>67</v>
      </c>
      <c r="BH20" s="351">
        <f>INDEX(event_lookup!$F$2:$Y$9,MATCH(2019,event_lookup!$A$2:$A$9,0),MATCH(RIGHT(ML_2019!BD20,3),event_lookup!$F$1:$Y$1,0))</f>
        <v>20</v>
      </c>
      <c r="BI20" s="18" t="s">
        <v>37</v>
      </c>
      <c r="BJ20" s="56" t="s">
        <v>200</v>
      </c>
      <c r="BK20" s="85">
        <v>3.8067129629629632E-4</v>
      </c>
      <c r="BL20" s="85">
        <v>3.4305555555555559E-4</v>
      </c>
      <c r="BM20" s="85">
        <v>3.7560185185185179E-4</v>
      </c>
      <c r="BN20" s="351">
        <f>INDEX(event_lookup!$F$2:$Y$9,MATCH(2019,event_lookup!$A$2:$A$9,0),MATCH(RIGHT(ML_2019!BI20,3),event_lookup!$F$1:$Y$1,0))</f>
        <v>12</v>
      </c>
      <c r="BO20" s="18" t="s">
        <v>120</v>
      </c>
      <c r="BP20" s="56" t="s">
        <v>181</v>
      </c>
      <c r="BQ20" s="85">
        <v>1.0923611111111113E-4</v>
      </c>
      <c r="BR20" s="85"/>
      <c r="BS20" s="85">
        <v>1.0923611111111113E-4</v>
      </c>
      <c r="BT20" s="351">
        <f>INDEX(event_lookup!$F$2:$Y$9,MATCH(2019,event_lookup!$A$2:$A$9,0),MATCH(RIGHT(ML_2019!BO20,3),event_lookup!$F$1:$Y$1,0))</f>
        <v>2</v>
      </c>
      <c r="BU20" s="18" t="s">
        <v>149</v>
      </c>
      <c r="BV20" s="56" t="s">
        <v>178</v>
      </c>
      <c r="BW20" s="56">
        <v>26</v>
      </c>
      <c r="BX20" s="56"/>
      <c r="BY20" s="56">
        <v>26</v>
      </c>
      <c r="BZ20" s="351">
        <f>INDEX(event_lookup!$F$2:$Y$9,MATCH(2019,event_lookup!$A$2:$A$9,0),MATCH(RIGHT(ML_2019!BU20,3),event_lookup!$F$1:$Y$1,0))</f>
        <v>1</v>
      </c>
      <c r="CA20" s="18" t="s">
        <v>148</v>
      </c>
      <c r="CB20" s="56" t="s">
        <v>177</v>
      </c>
      <c r="CC20" s="55" t="s">
        <v>164</v>
      </c>
      <c r="CD20" s="55" t="s">
        <v>164</v>
      </c>
      <c r="CE20" s="351">
        <f>INDEX(event_lookup!$F$2:$Y$9,MATCH(2019,event_lookup!$A$2:$A$9,0),MATCH(RIGHT(ML_2019!CA20,3),event_lookup!$F$1:$Y$1,0))</f>
        <v>3</v>
      </c>
      <c r="CF20" s="18" t="s">
        <v>37</v>
      </c>
      <c r="CG20" s="88">
        <v>4.3101851851851851E-4</v>
      </c>
      <c r="CH20" s="351">
        <f>INDEX(event_lookup!$F$2:$Y$9,MATCH(2019,event_lookup!$A$2:$A$9,0),MATCH(RIGHT(ML_2019!CF20,3),event_lookup!$F$1:$Y$1,0))</f>
        <v>12</v>
      </c>
      <c r="CI20" s="18" t="s">
        <v>107</v>
      </c>
      <c r="CJ20" s="56" t="s">
        <v>178</v>
      </c>
      <c r="CK20" s="183" t="s">
        <v>281</v>
      </c>
      <c r="CL20" s="183" t="s">
        <v>281</v>
      </c>
      <c r="CM20" s="351">
        <f>INDEX(event_lookup!$F$2:$Y$9,MATCH(2019,event_lookup!$A$2:$A$9,0),MATCH(RIGHT(ML_2019!CI20,3),event_lookup!$F$1:$Y$1,0))</f>
        <v>6</v>
      </c>
      <c r="CN20" s="18" t="s">
        <v>149</v>
      </c>
      <c r="CO20" s="56">
        <v>20</v>
      </c>
      <c r="CP20" s="56">
        <v>11.3</v>
      </c>
      <c r="CQ20" s="56">
        <v>13</v>
      </c>
      <c r="CR20" s="56">
        <v>11</v>
      </c>
      <c r="CS20" s="62">
        <f>MAX(CO20+(30-CP20),CQ20+(30-CR20))</f>
        <v>38.700000000000003</v>
      </c>
      <c r="CT20" s="351">
        <f>INDEX(event_lookup!$F$2:$Y$9,MATCH(2019,event_lookup!$A$2:$A$9,0),MATCH(RIGHT(ML_2019!CN20,3),event_lookup!$F$1:$Y$1,0))</f>
        <v>1</v>
      </c>
      <c r="CU20" s="18" t="s">
        <v>149</v>
      </c>
      <c r="CV20" s="56" t="s">
        <v>318</v>
      </c>
      <c r="CW20" s="186" t="s">
        <v>298</v>
      </c>
      <c r="CX20" s="186" t="s">
        <v>310</v>
      </c>
      <c r="CY20" s="186" t="s">
        <v>299</v>
      </c>
      <c r="CZ20" s="186" t="s">
        <v>235</v>
      </c>
      <c r="DA20" s="125">
        <v>1</v>
      </c>
      <c r="DB20" s="186" t="s">
        <v>531</v>
      </c>
      <c r="DC20" s="351">
        <f>INDEX(event_lookup!$F$2:$Y$9,MATCH(2019,event_lookup!$A$2:$A$9,0),MATCH(RIGHT(ML_2019!CU20,3),event_lookup!$F$1:$Y$1,0))</f>
        <v>1</v>
      </c>
      <c r="DD20" s="18" t="s">
        <v>33</v>
      </c>
      <c r="DE20" s="55">
        <v>1.3954861111111112E-3</v>
      </c>
      <c r="DF20" s="351">
        <f>INDEX(event_lookup!$F$2:$Y$9,MATCH(2019,event_lookup!$A$2:$A$9,0),MATCH(RIGHT(ML_2019!DD20,3),event_lookup!$F$1:$Y$1,0))</f>
        <v>20</v>
      </c>
    </row>
    <row r="21" spans="1:110">
      <c r="A21" s="15" t="s">
        <v>54</v>
      </c>
      <c r="B21" s="15">
        <v>3</v>
      </c>
      <c r="C21" s="7"/>
      <c r="D21" s="33">
        <f t="shared" si="1"/>
        <v>30</v>
      </c>
      <c r="E21" s="100">
        <f t="shared" si="2"/>
        <v>0</v>
      </c>
      <c r="F21" s="100">
        <f t="shared" si="3"/>
        <v>1</v>
      </c>
      <c r="G21" s="100">
        <f t="shared" si="4"/>
        <v>0</v>
      </c>
      <c r="H21" s="100">
        <f>SUM(COUNTIFS($X21:$EC21, {"#14","#15","#16"}))</f>
        <v>0</v>
      </c>
      <c r="I21" s="11"/>
      <c r="J21" s="6">
        <f>SUM(M21,P21/4,S21/4,V21)</f>
        <v>4.75</v>
      </c>
      <c r="K21" s="18"/>
      <c r="L21" s="55"/>
      <c r="M21" s="351">
        <f>IF(L21&lt;&gt;"",M$20,0)</f>
        <v>0</v>
      </c>
      <c r="N21" s="18"/>
      <c r="O21" s="59">
        <v>105.6</v>
      </c>
      <c r="P21" s="351">
        <f>IF(O21&lt;&gt;"",P$20,0)</f>
        <v>13</v>
      </c>
      <c r="Q21" s="18"/>
      <c r="R21" s="88">
        <v>3.3101851851851848E-5</v>
      </c>
      <c r="S21" s="351">
        <f>IF(R21&lt;&gt;"",S$20,0)</f>
        <v>6</v>
      </c>
      <c r="T21" s="18"/>
      <c r="U21" s="88"/>
      <c r="V21" s="351">
        <f>IF(U21&lt;&gt;"",V$20,0)</f>
        <v>0</v>
      </c>
      <c r="W21" s="11"/>
      <c r="X21" s="18"/>
      <c r="Y21" s="62"/>
      <c r="Z21" s="88"/>
      <c r="AA21" s="88"/>
      <c r="AB21" s="88"/>
      <c r="AC21" s="351">
        <f>IF(AB21&lt;&gt;"",AC$20,0)</f>
        <v>0</v>
      </c>
      <c r="AD21" s="18" t="s">
        <v>102</v>
      </c>
      <c r="AE21" s="62" t="s">
        <v>187</v>
      </c>
      <c r="AF21" s="55">
        <v>1.3460648148148147E-3</v>
      </c>
      <c r="AG21" s="55">
        <v>1.2141203703703704E-3</v>
      </c>
      <c r="AH21" s="351">
        <f>IF(AG21&lt;&gt;"",AH$20,0)</f>
        <v>10</v>
      </c>
      <c r="AI21" s="18"/>
      <c r="AJ21" s="56">
        <v>64</v>
      </c>
      <c r="AK21" s="351">
        <f>IF(AJ21&lt;&gt;"",AK$20,0)</f>
        <v>11</v>
      </c>
      <c r="AL21" s="5"/>
      <c r="AM21" s="62"/>
      <c r="AN21" s="88">
        <v>9.8379629629629631E-5</v>
      </c>
      <c r="AO21" s="90"/>
      <c r="AP21" s="88">
        <v>9.8379629629629631E-5</v>
      </c>
      <c r="AQ21" s="351">
        <f>IF(AP21&lt;&gt;"",AQ$20,0)</f>
        <v>6</v>
      </c>
      <c r="AR21" s="5"/>
      <c r="AS21" s="56"/>
      <c r="AT21" s="84"/>
      <c r="AU21" s="84"/>
      <c r="AV21" s="84"/>
      <c r="AW21" s="351">
        <f>IF(AV21&lt;&gt;"",AW$20,0)</f>
        <v>0</v>
      </c>
      <c r="AX21" s="5"/>
      <c r="AY21" s="83"/>
      <c r="AZ21" s="85">
        <v>2.3356481481481476E-5</v>
      </c>
      <c r="BA21" s="85">
        <v>2.3032407407407404E-5</v>
      </c>
      <c r="BB21" s="85">
        <v>2.3032407407407404E-5</v>
      </c>
      <c r="BC21" s="351">
        <f>IF(BB21&lt;&gt;"",BC$20,0)</f>
        <v>11</v>
      </c>
      <c r="BD21" s="5"/>
      <c r="BE21" s="126">
        <v>67</v>
      </c>
      <c r="BF21" s="126">
        <v>58.2</v>
      </c>
      <c r="BG21" s="124">
        <f t="shared" si="0"/>
        <v>67</v>
      </c>
      <c r="BH21" s="351">
        <f>IF(BG21&lt;&gt;"",BH$20,0)</f>
        <v>20</v>
      </c>
      <c r="BI21" s="18"/>
      <c r="BJ21" s="56"/>
      <c r="BK21" s="85"/>
      <c r="BL21" s="85"/>
      <c r="BM21" s="85"/>
      <c r="BN21" s="351">
        <f>IF(BM21&lt;&gt;"",BN$20,0)</f>
        <v>0</v>
      </c>
      <c r="BO21" s="18"/>
      <c r="BP21" s="56"/>
      <c r="BQ21" s="85"/>
      <c r="BR21" s="85"/>
      <c r="BS21" s="85"/>
      <c r="BT21" s="351">
        <f>IF(BS21&lt;&gt;"",BT$20,0)</f>
        <v>0</v>
      </c>
      <c r="BU21" s="18"/>
      <c r="BV21" s="56"/>
      <c r="BW21" s="56">
        <v>1</v>
      </c>
      <c r="BX21" s="56"/>
      <c r="BY21" s="56">
        <v>1</v>
      </c>
      <c r="BZ21" s="351">
        <f>IF(BY21&lt;&gt;"",BZ$20,0)</f>
        <v>1</v>
      </c>
      <c r="CA21" s="18"/>
      <c r="CB21" s="56"/>
      <c r="CC21" s="55"/>
      <c r="CD21" s="55"/>
      <c r="CE21" s="351">
        <f>IF(CD21&lt;&gt;"",CE$20,0)</f>
        <v>0</v>
      </c>
      <c r="CF21" s="18"/>
      <c r="CG21" s="88">
        <v>3.6574074074074076E-5</v>
      </c>
      <c r="CH21" s="351">
        <f>IF(CG21&lt;&gt;"",CH$20,0)</f>
        <v>12</v>
      </c>
      <c r="CI21" s="18"/>
      <c r="CJ21" s="56"/>
      <c r="CK21" s="183"/>
      <c r="CL21" s="183"/>
      <c r="CM21" s="351">
        <f>IF(CL21&lt;&gt;"",CM$20,0)</f>
        <v>0</v>
      </c>
      <c r="CN21" s="18"/>
      <c r="CO21" s="56"/>
      <c r="CP21" s="56"/>
      <c r="CQ21" s="56"/>
      <c r="CR21" s="56"/>
      <c r="CS21" s="56"/>
      <c r="CT21" s="351">
        <f>IF(CS21&lt;&gt;"",CT$20,0)</f>
        <v>0</v>
      </c>
      <c r="CU21" s="18"/>
      <c r="CV21" s="56"/>
      <c r="CW21" s="186" t="s">
        <v>298</v>
      </c>
      <c r="CX21" s="186" t="s">
        <v>310</v>
      </c>
      <c r="CY21" s="186" t="s">
        <v>299</v>
      </c>
      <c r="CZ21" s="186" t="s">
        <v>235</v>
      </c>
      <c r="DA21" s="125">
        <v>1</v>
      </c>
      <c r="DB21" s="186" t="s">
        <v>531</v>
      </c>
      <c r="DC21" s="351">
        <f>IF(DB21&lt;&gt;"",DC$20,0)</f>
        <v>1</v>
      </c>
      <c r="DD21" s="18" t="s">
        <v>33</v>
      </c>
      <c r="DE21" s="55">
        <v>1.3954861111111112E-3</v>
      </c>
      <c r="DF21" s="351">
        <f>IF(DE21&lt;&gt;"",DF$20,0)</f>
        <v>20</v>
      </c>
    </row>
    <row r="22" spans="1:110">
      <c r="A22" s="15" t="s">
        <v>55</v>
      </c>
      <c r="B22" s="15">
        <v>1</v>
      </c>
      <c r="C22" s="7"/>
      <c r="D22" s="33">
        <f t="shared" si="1"/>
        <v>12</v>
      </c>
      <c r="E22" s="100">
        <f t="shared" si="2"/>
        <v>0</v>
      </c>
      <c r="F22" s="100">
        <f t="shared" si="3"/>
        <v>0</v>
      </c>
      <c r="G22" s="100">
        <f t="shared" si="4"/>
        <v>0</v>
      </c>
      <c r="H22" s="100">
        <f>SUM(COUNTIFS($X22:$EC22, {"#14","#15","#16"}))</f>
        <v>0</v>
      </c>
      <c r="I22" s="11"/>
      <c r="J22" s="6">
        <f>SUM(M22,P22/4,S22/4,V22)</f>
        <v>4.75</v>
      </c>
      <c r="K22" s="18"/>
      <c r="L22" s="55"/>
      <c r="M22" s="351">
        <f>IF(L22&lt;&gt;"",M$20,0)</f>
        <v>0</v>
      </c>
      <c r="N22" s="18"/>
      <c r="O22" s="59">
        <v>105.6</v>
      </c>
      <c r="P22" s="351">
        <f>IF(O22&lt;&gt;"",P$20,0)</f>
        <v>13</v>
      </c>
      <c r="Q22" s="322"/>
      <c r="R22" s="88">
        <v>2.8935185185185186E-5</v>
      </c>
      <c r="S22" s="351">
        <f>IF(R22&lt;&gt;"",S$20,0)</f>
        <v>6</v>
      </c>
      <c r="T22" s="18"/>
      <c r="U22" s="88"/>
      <c r="V22" s="351">
        <f>IF(U22&lt;&gt;"",V$20,0)</f>
        <v>0</v>
      </c>
      <c r="W22" s="11"/>
      <c r="X22" s="18" t="s">
        <v>103</v>
      </c>
      <c r="Y22" s="62" t="s">
        <v>179</v>
      </c>
      <c r="Z22" s="88">
        <v>1.8912037037037034E-4</v>
      </c>
      <c r="AA22" s="88">
        <v>1.8599537037037036E-4</v>
      </c>
      <c r="AB22" s="88">
        <v>1.8599537037037036E-4</v>
      </c>
      <c r="AC22" s="351">
        <f>IF(AB22&lt;&gt;"",AC$20,0)</f>
        <v>9</v>
      </c>
      <c r="AD22" s="18"/>
      <c r="AE22" s="62"/>
      <c r="AF22" s="55"/>
      <c r="AG22" s="55"/>
      <c r="AH22" s="351">
        <f>IF(AG22&lt;&gt;"",AH$20,0)</f>
        <v>0</v>
      </c>
      <c r="AI22" s="18"/>
      <c r="AJ22" s="56">
        <v>130</v>
      </c>
      <c r="AK22" s="351">
        <f>IF(AJ22&lt;&gt;"",AK$20,0)</f>
        <v>11</v>
      </c>
      <c r="AL22" s="5"/>
      <c r="AM22" s="62"/>
      <c r="AN22" s="88">
        <v>1.0543981481481481E-4</v>
      </c>
      <c r="AO22" s="90"/>
      <c r="AP22" s="88">
        <v>1.0543981481481481E-4</v>
      </c>
      <c r="AQ22" s="351">
        <f>IF(AP22&lt;&gt;"",AQ$20,0)</f>
        <v>6</v>
      </c>
      <c r="AR22" s="5"/>
      <c r="AS22" s="56"/>
      <c r="AT22" s="84"/>
      <c r="AU22" s="84"/>
      <c r="AV22" s="84"/>
      <c r="AW22" s="351">
        <f>IF(AV22&lt;&gt;"",AW$20,0)</f>
        <v>0</v>
      </c>
      <c r="AX22" s="5"/>
      <c r="AY22" s="83"/>
      <c r="AZ22" s="85">
        <v>3.4050925925925933E-5</v>
      </c>
      <c r="BA22" s="85">
        <v>3.3252314814814821E-5</v>
      </c>
      <c r="BB22" s="85">
        <v>3.3252314814814821E-5</v>
      </c>
      <c r="BC22" s="351">
        <f>IF(BB22&lt;&gt;"",BC$20,0)</f>
        <v>11</v>
      </c>
      <c r="BD22" s="5"/>
      <c r="BE22" s="126">
        <v>67</v>
      </c>
      <c r="BF22" s="126">
        <v>58.2</v>
      </c>
      <c r="BG22" s="124">
        <f t="shared" si="0"/>
        <v>67</v>
      </c>
      <c r="BH22" s="351">
        <f>IF(BG22&lt;&gt;"",BH$20,0)</f>
        <v>20</v>
      </c>
      <c r="BI22" s="18"/>
      <c r="BJ22" s="56"/>
      <c r="BK22" s="85"/>
      <c r="BL22" s="85"/>
      <c r="BM22" s="85"/>
      <c r="BN22" s="351">
        <f>IF(BM22&lt;&gt;"",BN$20,0)</f>
        <v>0</v>
      </c>
      <c r="BO22" s="18"/>
      <c r="BP22" s="56"/>
      <c r="BQ22" s="85"/>
      <c r="BR22" s="85"/>
      <c r="BS22" s="85"/>
      <c r="BT22" s="351">
        <f>IF(BS22&lt;&gt;"",BT$20,0)</f>
        <v>0</v>
      </c>
      <c r="BU22" s="18"/>
      <c r="BV22" s="56"/>
      <c r="BW22" s="56">
        <v>6</v>
      </c>
      <c r="BX22" s="56"/>
      <c r="BY22" s="56">
        <v>6</v>
      </c>
      <c r="BZ22" s="351">
        <f>IF(BY22&lt;&gt;"",BZ$20,0)</f>
        <v>1</v>
      </c>
      <c r="CA22" s="18" t="s">
        <v>148</v>
      </c>
      <c r="CB22" s="56" t="s">
        <v>177</v>
      </c>
      <c r="CC22" s="55" t="s">
        <v>164</v>
      </c>
      <c r="CD22" s="55" t="s">
        <v>164</v>
      </c>
      <c r="CE22" s="351">
        <f>IF(CD22&lt;&gt;"",CE$20,0)</f>
        <v>3</v>
      </c>
      <c r="CF22" s="18"/>
      <c r="CG22" s="88">
        <v>1.4490740740740743E-4</v>
      </c>
      <c r="CH22" s="351">
        <f>IF(CG22&lt;&gt;"",CH$20,0)</f>
        <v>12</v>
      </c>
      <c r="CI22" s="18"/>
      <c r="CJ22" s="56"/>
      <c r="CK22" s="183"/>
      <c r="CL22" s="183"/>
      <c r="CM22" s="351">
        <f>IF(CL22&lt;&gt;"",CM$20,0)</f>
        <v>0</v>
      </c>
      <c r="CN22" s="18"/>
      <c r="CO22" s="56"/>
      <c r="CP22" s="56"/>
      <c r="CQ22" s="56"/>
      <c r="CR22" s="56"/>
      <c r="CS22" s="56"/>
      <c r="CT22" s="351">
        <f>IF(CS22&lt;&gt;"",CT$20,0)</f>
        <v>0</v>
      </c>
      <c r="CU22" s="18"/>
      <c r="CV22" s="56"/>
      <c r="CW22" s="186" t="s">
        <v>298</v>
      </c>
      <c r="CX22" s="186" t="s">
        <v>310</v>
      </c>
      <c r="CY22" s="186" t="s">
        <v>299</v>
      </c>
      <c r="CZ22" s="186" t="s">
        <v>235</v>
      </c>
      <c r="DA22" s="125">
        <v>1</v>
      </c>
      <c r="DB22" s="186" t="s">
        <v>531</v>
      </c>
      <c r="DC22" s="351">
        <f>IF(DB22&lt;&gt;"",DC$20,0)</f>
        <v>1</v>
      </c>
      <c r="DD22" s="18"/>
      <c r="DE22" s="55"/>
      <c r="DF22" s="351">
        <f>IF(DE22&lt;&gt;"",DF$20,0)</f>
        <v>0</v>
      </c>
    </row>
    <row r="23" spans="1:110">
      <c r="A23" s="15" t="s">
        <v>56</v>
      </c>
      <c r="B23" s="15">
        <v>2</v>
      </c>
      <c r="C23" s="7"/>
      <c r="D23" s="33">
        <f t="shared" si="1"/>
        <v>15</v>
      </c>
      <c r="E23" s="100">
        <f t="shared" si="2"/>
        <v>0</v>
      </c>
      <c r="F23" s="100">
        <f t="shared" si="3"/>
        <v>0</v>
      </c>
      <c r="G23" s="100">
        <f t="shared" si="4"/>
        <v>0</v>
      </c>
      <c r="H23" s="100">
        <f>SUM(COUNTIFS($X23:$EC23, {"#14","#15","#16"}))</f>
        <v>0</v>
      </c>
      <c r="I23" s="11"/>
      <c r="J23" s="6">
        <f>SUM(M23,P23/4,S23/4,V23)</f>
        <v>16.75</v>
      </c>
      <c r="K23" s="18" t="s">
        <v>103</v>
      </c>
      <c r="L23" s="55">
        <v>8.6331018518518527E-4</v>
      </c>
      <c r="M23" s="351">
        <f>IF(L23&lt;&gt;"",M$20,0)</f>
        <v>12</v>
      </c>
      <c r="N23" s="18"/>
      <c r="O23" s="59">
        <v>105.6</v>
      </c>
      <c r="P23" s="351">
        <f>IF(O23&lt;&gt;"",P$20,0)</f>
        <v>13</v>
      </c>
      <c r="Q23" s="322"/>
      <c r="R23" s="88">
        <v>2.164351851851852E-5</v>
      </c>
      <c r="S23" s="351">
        <f>IF(R23&lt;&gt;"",S$20,0)</f>
        <v>6</v>
      </c>
      <c r="T23" s="18"/>
      <c r="U23" s="88"/>
      <c r="V23" s="351">
        <f>IF(U23&lt;&gt;"",V$20,0)</f>
        <v>0</v>
      </c>
      <c r="W23" s="11"/>
      <c r="X23" s="18"/>
      <c r="Y23" s="62"/>
      <c r="Z23" s="88"/>
      <c r="AA23" s="88"/>
      <c r="AB23" s="88"/>
      <c r="AC23" s="351">
        <f>IF(AB23&lt;&gt;"",AC$20,0)</f>
        <v>0</v>
      </c>
      <c r="AD23" s="18"/>
      <c r="AE23" s="62"/>
      <c r="AF23" s="55"/>
      <c r="AG23" s="55"/>
      <c r="AH23" s="351">
        <f>IF(AG23&lt;&gt;"",AH$20,0)</f>
        <v>0</v>
      </c>
      <c r="AI23" s="18"/>
      <c r="AJ23" s="56">
        <v>48</v>
      </c>
      <c r="AK23" s="351">
        <f>IF(AJ23&lt;&gt;"",AK$20,0)</f>
        <v>11</v>
      </c>
      <c r="AL23" s="5"/>
      <c r="AM23" s="62"/>
      <c r="AN23" s="88">
        <v>1.0497685185185185E-4</v>
      </c>
      <c r="AO23" s="90"/>
      <c r="AP23" s="88">
        <v>1.0497685185185185E-4</v>
      </c>
      <c r="AQ23" s="351">
        <f>IF(AP23&lt;&gt;"",AQ$20,0)</f>
        <v>6</v>
      </c>
      <c r="AR23" s="18" t="s">
        <v>103</v>
      </c>
      <c r="AS23" s="56" t="s">
        <v>199</v>
      </c>
      <c r="AT23" s="85">
        <v>7.1967592592592588E-5</v>
      </c>
      <c r="AU23" s="85">
        <v>7.27662037037037E-5</v>
      </c>
      <c r="AV23" s="85">
        <v>7.27662037037037E-5</v>
      </c>
      <c r="AW23" s="351">
        <f>IF(AV23&lt;&gt;"",AW$20,0)</f>
        <v>9</v>
      </c>
      <c r="AX23" s="5"/>
      <c r="AY23" s="83"/>
      <c r="AZ23" s="85">
        <v>3.1817129629629625E-5</v>
      </c>
      <c r="BA23" s="85">
        <v>2.5902777777777778E-5</v>
      </c>
      <c r="BB23" s="85">
        <v>2.5902777777777778E-5</v>
      </c>
      <c r="BC23" s="351">
        <f>IF(BB23&lt;&gt;"",BC$20,0)</f>
        <v>11</v>
      </c>
      <c r="BD23" s="5"/>
      <c r="BE23" s="126">
        <v>67</v>
      </c>
      <c r="BF23" s="126">
        <v>58.2</v>
      </c>
      <c r="BG23" s="124">
        <f t="shared" si="0"/>
        <v>67</v>
      </c>
      <c r="BH23" s="351">
        <f>IF(BG23&lt;&gt;"",BH$20,0)</f>
        <v>20</v>
      </c>
      <c r="BI23" s="18"/>
      <c r="BJ23" s="56"/>
      <c r="BK23" s="85"/>
      <c r="BL23" s="85"/>
      <c r="BM23" s="85"/>
      <c r="BN23" s="351">
        <f>IF(BM23&lt;&gt;"",BN$20,0)</f>
        <v>0</v>
      </c>
      <c r="BO23" s="18"/>
      <c r="BP23" s="56"/>
      <c r="BQ23" s="85"/>
      <c r="BR23" s="85"/>
      <c r="BS23" s="85"/>
      <c r="BT23" s="351">
        <f>IF(BS23&lt;&gt;"",BT$20,0)</f>
        <v>0</v>
      </c>
      <c r="BU23" s="18"/>
      <c r="BV23" s="56"/>
      <c r="BW23" s="56">
        <v>9</v>
      </c>
      <c r="BX23" s="56"/>
      <c r="BY23" s="56">
        <v>9</v>
      </c>
      <c r="BZ23" s="351">
        <f>IF(BY23&lt;&gt;"",BZ$20,0)</f>
        <v>1</v>
      </c>
      <c r="CA23" s="18"/>
      <c r="CB23" s="56"/>
      <c r="CC23" s="55"/>
      <c r="CD23" s="55"/>
      <c r="CE23" s="351">
        <f>IF(CD23&lt;&gt;"",CE$20,0)</f>
        <v>0</v>
      </c>
      <c r="CF23" s="18"/>
      <c r="CG23" s="88">
        <v>2.4560185185185183E-4</v>
      </c>
      <c r="CH23" s="351">
        <f>IF(CG23&lt;&gt;"",CH$20,0)</f>
        <v>12</v>
      </c>
      <c r="CI23" s="18" t="s">
        <v>107</v>
      </c>
      <c r="CJ23" s="56" t="s">
        <v>178</v>
      </c>
      <c r="CK23" s="183" t="s">
        <v>281</v>
      </c>
      <c r="CL23" s="183" t="s">
        <v>281</v>
      </c>
      <c r="CM23" s="351">
        <f>IF(CL23&lt;&gt;"",CM$20,0)</f>
        <v>6</v>
      </c>
      <c r="CN23" s="18"/>
      <c r="CO23" s="56"/>
      <c r="CP23" s="56"/>
      <c r="CQ23" s="56"/>
      <c r="CR23" s="56"/>
      <c r="CS23" s="56"/>
      <c r="CT23" s="351">
        <f>IF(CS23&lt;&gt;"",CT$20,0)</f>
        <v>0</v>
      </c>
      <c r="CU23" s="18"/>
      <c r="CV23" s="56"/>
      <c r="CW23" s="186" t="s">
        <v>298</v>
      </c>
      <c r="CX23" s="186" t="s">
        <v>310</v>
      </c>
      <c r="CY23" s="186" t="s">
        <v>299</v>
      </c>
      <c r="CZ23" s="186" t="s">
        <v>235</v>
      </c>
      <c r="DA23" s="125">
        <v>1</v>
      </c>
      <c r="DB23" s="186" t="s">
        <v>531</v>
      </c>
      <c r="DC23" s="351">
        <f>IF(DB23&lt;&gt;"",DC$20,0)</f>
        <v>1</v>
      </c>
      <c r="DD23" s="18"/>
      <c r="DE23" s="55"/>
      <c r="DF23" s="351">
        <f>IF(DE23&lt;&gt;"",DF$20,0)</f>
        <v>0</v>
      </c>
    </row>
    <row r="24" spans="1:110">
      <c r="A24" s="15" t="s">
        <v>57</v>
      </c>
      <c r="B24" s="15">
        <v>4</v>
      </c>
      <c r="C24" s="7"/>
      <c r="D24" s="33">
        <f t="shared" si="1"/>
        <v>13</v>
      </c>
      <c r="E24" s="100">
        <f t="shared" si="2"/>
        <v>0</v>
      </c>
      <c r="F24" s="100">
        <f t="shared" si="3"/>
        <v>0</v>
      </c>
      <c r="G24" s="100">
        <f t="shared" si="4"/>
        <v>0</v>
      </c>
      <c r="H24" s="100">
        <f>SUM(COUNTIFS($X24:$EC24, {"#14","#15","#16"}))</f>
        <v>1</v>
      </c>
      <c r="I24" s="11"/>
      <c r="J24" s="6">
        <f>SUM(M24,P24/4,S24/4,V24)</f>
        <v>29.75</v>
      </c>
      <c r="K24" s="18"/>
      <c r="L24" s="55"/>
      <c r="M24" s="351">
        <f>IF(L24&lt;&gt;"",M$20,0)</f>
        <v>0</v>
      </c>
      <c r="N24" s="18"/>
      <c r="O24" s="59">
        <v>105.6</v>
      </c>
      <c r="P24" s="351">
        <f>IF(O24&lt;&gt;"",P$20,0)</f>
        <v>13</v>
      </c>
      <c r="Q24" s="322"/>
      <c r="R24" s="88">
        <v>3.9467592592592591E-5</v>
      </c>
      <c r="S24" s="351">
        <f>IF(R24&lt;&gt;"",S$20,0)</f>
        <v>6</v>
      </c>
      <c r="T24" s="18" t="s">
        <v>32</v>
      </c>
      <c r="U24" s="88">
        <v>3.2592592592592591E-4</v>
      </c>
      <c r="V24" s="351">
        <f>IF(U24&lt;&gt;"",V$20,0)</f>
        <v>25</v>
      </c>
      <c r="W24" s="11"/>
      <c r="X24" s="18"/>
      <c r="Y24" s="62"/>
      <c r="Z24" s="88"/>
      <c r="AA24" s="88"/>
      <c r="AB24" s="88"/>
      <c r="AC24" s="351">
        <f>IF(AB24&lt;&gt;"",AC$20,0)</f>
        <v>0</v>
      </c>
      <c r="AD24" s="18"/>
      <c r="AE24" s="62"/>
      <c r="AF24" s="55"/>
      <c r="AG24" s="55"/>
      <c r="AH24" s="351">
        <f>IF(AG24&lt;&gt;"",AH$20,0)</f>
        <v>0</v>
      </c>
      <c r="AI24" s="18"/>
      <c r="AJ24" s="56">
        <v>58</v>
      </c>
      <c r="AK24" s="351">
        <f>IF(AJ24&lt;&gt;"",AK$20,0)</f>
        <v>11</v>
      </c>
      <c r="AL24" s="5"/>
      <c r="AM24" s="62"/>
      <c r="AN24" s="88">
        <v>9.3518518518518508E-5</v>
      </c>
      <c r="AO24" s="90"/>
      <c r="AP24" s="88">
        <v>9.3518518518518508E-5</v>
      </c>
      <c r="AQ24" s="351">
        <f>IF(AP24&lt;&gt;"",AQ$20,0)</f>
        <v>6</v>
      </c>
      <c r="AR24" s="5"/>
      <c r="AS24" s="56"/>
      <c r="AT24" s="84"/>
      <c r="AU24" s="84"/>
      <c r="AV24" s="84"/>
      <c r="AW24" s="351">
        <f>IF(AV24&lt;&gt;"",AW$20,0)</f>
        <v>0</v>
      </c>
      <c r="AX24" s="5"/>
      <c r="AY24" s="62"/>
      <c r="AZ24" s="85">
        <v>2.2106481481481483E-5</v>
      </c>
      <c r="BA24" s="85">
        <v>2.5208333333333327E-5</v>
      </c>
      <c r="BB24" s="85">
        <v>2.5208333333333327E-5</v>
      </c>
      <c r="BC24" s="351">
        <f>IF(BB24&lt;&gt;"",BC$20,0)</f>
        <v>11</v>
      </c>
      <c r="BD24" s="5"/>
      <c r="BE24" s="126">
        <v>67</v>
      </c>
      <c r="BF24" s="126">
        <v>58.2</v>
      </c>
      <c r="BG24" s="124">
        <f t="shared" si="0"/>
        <v>67</v>
      </c>
      <c r="BH24" s="351">
        <f>IF(BG24&lt;&gt;"",BH$20,0)</f>
        <v>20</v>
      </c>
      <c r="BI24" s="18" t="s">
        <v>37</v>
      </c>
      <c r="BJ24" s="56" t="s">
        <v>200</v>
      </c>
      <c r="BK24" s="85">
        <v>3.8067129629629632E-4</v>
      </c>
      <c r="BL24" s="85">
        <v>3.4305555555555559E-4</v>
      </c>
      <c r="BM24" s="85">
        <v>3.7560185185185179E-4</v>
      </c>
      <c r="BN24" s="351">
        <f>IF(BM24&lt;&gt;"",BN$20,0)</f>
        <v>12</v>
      </c>
      <c r="BO24" s="18"/>
      <c r="BP24" s="56"/>
      <c r="BQ24" s="85"/>
      <c r="BR24" s="85"/>
      <c r="BS24" s="85"/>
      <c r="BT24" s="351">
        <f>IF(BS24&lt;&gt;"",BT$20,0)</f>
        <v>0</v>
      </c>
      <c r="BU24" s="18"/>
      <c r="BV24" s="56"/>
      <c r="BW24" s="56">
        <v>9</v>
      </c>
      <c r="BX24" s="56"/>
      <c r="BY24" s="56">
        <v>9</v>
      </c>
      <c r="BZ24" s="351">
        <f>IF(BY24&lt;&gt;"",BZ$20,0)</f>
        <v>1</v>
      </c>
      <c r="CA24" s="18"/>
      <c r="CB24" s="56"/>
      <c r="CC24" s="55"/>
      <c r="CD24" s="55"/>
      <c r="CE24" s="351">
        <f>IF(CD24&lt;&gt;"",CE$20,0)</f>
        <v>0</v>
      </c>
      <c r="CF24" s="18"/>
      <c r="CG24" s="88">
        <v>3.2662037037037035E-4</v>
      </c>
      <c r="CH24" s="351">
        <f>IF(CG24&lt;&gt;"",CH$20,0)</f>
        <v>12</v>
      </c>
      <c r="CI24" s="18"/>
      <c r="CJ24" s="56"/>
      <c r="CK24" s="183"/>
      <c r="CL24" s="183"/>
      <c r="CM24" s="351">
        <f>IF(CL24&lt;&gt;"",CM$20,0)</f>
        <v>0</v>
      </c>
      <c r="CN24" s="18" t="s">
        <v>149</v>
      </c>
      <c r="CO24" s="56">
        <v>20</v>
      </c>
      <c r="CP24" s="56">
        <v>11.3</v>
      </c>
      <c r="CQ24" s="56">
        <v>13</v>
      </c>
      <c r="CR24" s="56">
        <v>11</v>
      </c>
      <c r="CS24" s="62">
        <f>MAX(CO24+(30-CP24),CQ24+(30-CR24))</f>
        <v>38.700000000000003</v>
      </c>
      <c r="CT24" s="351">
        <f>IF(CS24&lt;&gt;"",CT$20,0)</f>
        <v>1</v>
      </c>
      <c r="CU24" s="18"/>
      <c r="CV24" s="56"/>
      <c r="CW24" s="186" t="s">
        <v>298</v>
      </c>
      <c r="CX24" s="186" t="s">
        <v>310</v>
      </c>
      <c r="CY24" s="186" t="s">
        <v>299</v>
      </c>
      <c r="CZ24" s="186" t="s">
        <v>235</v>
      </c>
      <c r="DA24" s="125">
        <v>1</v>
      </c>
      <c r="DB24" s="186" t="s">
        <v>531</v>
      </c>
      <c r="DC24" s="351">
        <f>IF(DB24&lt;&gt;"",DC$20,0)</f>
        <v>1</v>
      </c>
      <c r="DD24" s="18"/>
      <c r="DE24" s="55"/>
      <c r="DF24" s="351">
        <f>IF(DE24&lt;&gt;"",DF$20,0)</f>
        <v>0</v>
      </c>
    </row>
    <row r="25" spans="1:110">
      <c r="A25" s="15" t="s">
        <v>232</v>
      </c>
      <c r="B25" s="15">
        <v>5</v>
      </c>
      <c r="C25" s="7"/>
      <c r="D25" s="33">
        <f t="shared" si="1"/>
        <v>2</v>
      </c>
      <c r="E25" s="100">
        <f t="shared" si="2"/>
        <v>0</v>
      </c>
      <c r="F25" s="100">
        <f t="shared" si="3"/>
        <v>0</v>
      </c>
      <c r="G25" s="100">
        <f t="shared" si="4"/>
        <v>0</v>
      </c>
      <c r="H25" s="100">
        <f>SUM(COUNTIFS($X25:$EC25, {"#14","#15","#16"}))</f>
        <v>1</v>
      </c>
      <c r="I25" s="11"/>
      <c r="J25" s="6">
        <f>SUM(M25,P25/4,S25/4,V25)</f>
        <v>0</v>
      </c>
      <c r="K25" s="18"/>
      <c r="L25" s="55"/>
      <c r="M25" s="351">
        <f>IF(L25&lt;&gt;"",M$20,0)</f>
        <v>0</v>
      </c>
      <c r="N25" s="18"/>
      <c r="O25" s="59"/>
      <c r="P25" s="351">
        <f>IF(O25&lt;&gt;"",P$20,0)</f>
        <v>0</v>
      </c>
      <c r="Q25" s="18"/>
      <c r="R25" s="88"/>
      <c r="S25" s="351">
        <f>IF(R25&lt;&gt;"",S$20,0)</f>
        <v>0</v>
      </c>
      <c r="T25" s="18"/>
      <c r="U25" s="88"/>
      <c r="V25" s="351">
        <f>IF(U25&lt;&gt;"",V$20,0)</f>
        <v>0</v>
      </c>
      <c r="W25" s="11"/>
      <c r="X25" s="18"/>
      <c r="Y25" s="62"/>
      <c r="Z25" s="88"/>
      <c r="AA25" s="88"/>
      <c r="AB25" s="88"/>
      <c r="AC25" s="351">
        <f>IF(AB25&lt;&gt;"",AC$20,0)</f>
        <v>0</v>
      </c>
      <c r="AD25" s="18"/>
      <c r="AE25" s="62"/>
      <c r="AF25" s="55"/>
      <c r="AG25" s="55"/>
      <c r="AH25" s="351">
        <f>IF(AG25&lt;&gt;"",AH$20,0)</f>
        <v>0</v>
      </c>
      <c r="AI25" s="18"/>
      <c r="AJ25" s="56"/>
      <c r="AK25" s="351">
        <f>IF(AJ25&lt;&gt;"",AK$20,0)</f>
        <v>0</v>
      </c>
      <c r="AL25" s="5"/>
      <c r="AM25" s="62"/>
      <c r="AN25" s="88"/>
      <c r="AO25" s="90"/>
      <c r="AP25" s="90"/>
      <c r="AQ25" s="351">
        <f>IF(AP25&lt;&gt;"",AQ$20,0)</f>
        <v>0</v>
      </c>
      <c r="AR25" s="5"/>
      <c r="AS25" s="56"/>
      <c r="AT25" s="84"/>
      <c r="AU25" s="84"/>
      <c r="AV25" s="84"/>
      <c r="AW25" s="351">
        <f>IF(AV25&lt;&gt;"",AW$20,0)</f>
        <v>0</v>
      </c>
      <c r="AX25" s="5"/>
      <c r="AY25" s="62"/>
      <c r="AZ25" s="85"/>
      <c r="BA25" s="85"/>
      <c r="BB25" s="85"/>
      <c r="BC25" s="351">
        <f>IF(BB25&lt;&gt;"",BC$20,0)</f>
        <v>0</v>
      </c>
      <c r="BD25" s="5"/>
      <c r="BE25" s="126"/>
      <c r="BF25" s="126"/>
      <c r="BG25" s="124"/>
      <c r="BH25" s="351">
        <f>IF(BG25&lt;&gt;"",BH$20,0)</f>
        <v>0</v>
      </c>
      <c r="BI25" s="18"/>
      <c r="BJ25" s="56"/>
      <c r="BK25" s="85"/>
      <c r="BL25" s="85"/>
      <c r="BM25" s="85"/>
      <c r="BN25" s="351">
        <f>IF(BM25&lt;&gt;"",BN$20,0)</f>
        <v>0</v>
      </c>
      <c r="BO25" s="18" t="s">
        <v>120</v>
      </c>
      <c r="BP25" s="56" t="s">
        <v>181</v>
      </c>
      <c r="BQ25" s="85">
        <v>1.0923611111111113E-4</v>
      </c>
      <c r="BR25" s="85"/>
      <c r="BS25" s="85">
        <v>1.0923611111111113E-4</v>
      </c>
      <c r="BT25" s="351">
        <f>IF(BS25&lt;&gt;"",BT$20,0)</f>
        <v>2</v>
      </c>
      <c r="BU25" s="18"/>
      <c r="BV25" s="56"/>
      <c r="BW25" s="56">
        <v>1</v>
      </c>
      <c r="BX25" s="56"/>
      <c r="BY25" s="56">
        <v>1</v>
      </c>
      <c r="BZ25" s="351">
        <f>IF(BY25&lt;&gt;"",BZ$20,0)</f>
        <v>1</v>
      </c>
      <c r="CA25" s="18"/>
      <c r="CB25" s="56"/>
      <c r="CC25" s="55"/>
      <c r="CD25" s="55"/>
      <c r="CE25" s="351">
        <f>IF(CD25&lt;&gt;"",CE$20,0)</f>
        <v>0</v>
      </c>
      <c r="CF25" s="18"/>
      <c r="CG25" s="88"/>
      <c r="CH25" s="351">
        <f>IF(CG25&lt;&gt;"",CH$20,0)</f>
        <v>0</v>
      </c>
      <c r="CI25" s="18"/>
      <c r="CJ25" s="56"/>
      <c r="CK25" s="183"/>
      <c r="CL25" s="183"/>
      <c r="CM25" s="351">
        <f>IF(CL25&lt;&gt;"",CM$20,0)</f>
        <v>0</v>
      </c>
      <c r="CN25" s="18"/>
      <c r="CO25" s="56"/>
      <c r="CP25" s="56"/>
      <c r="CQ25" s="56"/>
      <c r="CR25" s="56"/>
      <c r="CS25" s="56"/>
      <c r="CT25" s="351">
        <f>IF(CS25&lt;&gt;"",CT$20,0)</f>
        <v>0</v>
      </c>
      <c r="CU25" s="18"/>
      <c r="CV25" s="56"/>
      <c r="CW25" s="186" t="s">
        <v>298</v>
      </c>
      <c r="CX25" s="186" t="s">
        <v>310</v>
      </c>
      <c r="CY25" s="186" t="s">
        <v>299</v>
      </c>
      <c r="CZ25" s="186" t="s">
        <v>235</v>
      </c>
      <c r="DA25" s="125">
        <v>1</v>
      </c>
      <c r="DB25" s="186" t="s">
        <v>531</v>
      </c>
      <c r="DC25" s="351">
        <f>IF(DB25&lt;&gt;"",DC$20,0)</f>
        <v>1</v>
      </c>
      <c r="DD25" s="18"/>
      <c r="DE25" s="55"/>
      <c r="DF25" s="351">
        <f>IF(DE25&lt;&gt;"",DF$20,0)</f>
        <v>0</v>
      </c>
    </row>
    <row r="26" spans="1:110">
      <c r="A26" s="14" t="s">
        <v>14</v>
      </c>
      <c r="B26" s="14"/>
      <c r="C26" s="19" t="s">
        <v>33</v>
      </c>
      <c r="D26" s="33">
        <f>SUM($AC26,$AH26,$AK26,$AQ26,$AW26,$BC26,$BH26,$BN26,$BT26,$BZ26,$CE26,$CH26,$CM26,$CT26,$DC26,$DF26)</f>
        <v>204</v>
      </c>
      <c r="E26" s="100">
        <f t="shared" si="2"/>
        <v>2</v>
      </c>
      <c r="F26" s="100">
        <f t="shared" si="3"/>
        <v>3</v>
      </c>
      <c r="G26" s="100">
        <f t="shared" si="4"/>
        <v>0</v>
      </c>
      <c r="H26" s="100">
        <f>SUM(COUNTIFS($X26:$EC26, {"#14","#15","#16"}))</f>
        <v>1</v>
      </c>
      <c r="I26" s="11"/>
      <c r="J26" s="6">
        <f>SUM(M26,P26,S26,V26)</f>
        <v>54</v>
      </c>
      <c r="K26" s="18" t="s">
        <v>101</v>
      </c>
      <c r="L26" s="55">
        <v>9.2222222222222228E-4</v>
      </c>
      <c r="M26" s="351">
        <f>INDEX(event_lookup!$F$2:$Y$9,MATCH(2019.1,event_lookup!$A$2:$A$9,0),MATCH(RIGHT(ML_2019!K26,3),event_lookup!$F$1:$Y$1,0))</f>
        <v>14</v>
      </c>
      <c r="N26" s="18" t="s">
        <v>32</v>
      </c>
      <c r="O26" s="59">
        <v>117</v>
      </c>
      <c r="P26" s="351">
        <f>INDEX(event_lookup!$F$2:$Y$9,MATCH(2019.1,event_lookup!$A$2:$A$9,0),MATCH(RIGHT(ML_2019!N26,3),event_lookup!$F$1:$Y$1,0))</f>
        <v>25</v>
      </c>
      <c r="Q26" s="18" t="s">
        <v>101</v>
      </c>
      <c r="R26" s="88">
        <v>1.1631944444444446E-4</v>
      </c>
      <c r="S26" s="351">
        <f>INDEX(event_lookup!$F$2:$Y$9,MATCH(2019.1,event_lookup!$A$2:$A$9,0),MATCH(RIGHT(ML_2019!Q26,3),event_lookup!$F$1:$Y$1,0))</f>
        <v>14</v>
      </c>
      <c r="T26" s="18" t="s">
        <v>106</v>
      </c>
      <c r="U26" s="88">
        <v>3.5682870370370366E-4</v>
      </c>
      <c r="V26" s="351">
        <f>INDEX(event_lookup!$F$2:$Y$9,MATCH(2019.1,event_lookup!$A$2:$A$9,0),MATCH(RIGHT(ML_2019!T26,3),event_lookup!$F$1:$Y$1,0))</f>
        <v>1</v>
      </c>
      <c r="W26" s="11"/>
      <c r="X26" s="18" t="s">
        <v>33</v>
      </c>
      <c r="Y26" s="62" t="s">
        <v>180</v>
      </c>
      <c r="Z26" s="88">
        <v>1.7986111111111111E-4</v>
      </c>
      <c r="AA26" s="88">
        <v>1.7465277777777778E-4</v>
      </c>
      <c r="AB26" s="88">
        <v>1.7812500000000001E-4</v>
      </c>
      <c r="AC26" s="351">
        <f>INDEX(event_lookup!$F$2:$Y$9,MATCH(2019,event_lookup!$A$2:$A$9,0),MATCH(RIGHT(ML_2019!X26,3),event_lookup!$F$1:$Y$1,0))</f>
        <v>20</v>
      </c>
      <c r="AD26" s="18" t="s">
        <v>103</v>
      </c>
      <c r="AE26" s="62" t="s">
        <v>188</v>
      </c>
      <c r="AF26" s="55">
        <v>1.4261574074074072E-3</v>
      </c>
      <c r="AG26" s="55">
        <v>1.1736111111111112E-3</v>
      </c>
      <c r="AH26" s="351">
        <f>INDEX(event_lookup!$F$2:$Y$9,MATCH(2019,event_lookup!$A$2:$A$9,0),MATCH(RIGHT(ML_2019!AD26,3),event_lookup!$F$1:$Y$1,0))</f>
        <v>9</v>
      </c>
      <c r="AI26" s="18" t="s">
        <v>37</v>
      </c>
      <c r="AJ26" s="56">
        <v>304</v>
      </c>
      <c r="AK26" s="351">
        <f>INDEX(event_lookup!$F$2:$Y$9,MATCH(2019,event_lookup!$A$2:$A$9,0),MATCH(RIGHT(ML_2019!AI26,3),event_lookup!$F$1:$Y$1,0))</f>
        <v>12</v>
      </c>
      <c r="AL26" s="18" t="s">
        <v>37</v>
      </c>
      <c r="AM26" s="62" t="s">
        <v>190</v>
      </c>
      <c r="AN26" s="88">
        <v>1.0034722222222221E-4</v>
      </c>
      <c r="AO26" s="88">
        <v>1.0520833333333333E-4</v>
      </c>
      <c r="AP26" s="90">
        <v>1.0706018518518519E-4</v>
      </c>
      <c r="AQ26" s="351">
        <f>INDEX(event_lookup!$F$2:$Y$9,MATCH(2019,event_lookup!$A$2:$A$9,0),MATCH(RIGHT(ML_2019!AL26,3),event_lookup!$F$1:$Y$1,0))</f>
        <v>12</v>
      </c>
      <c r="AR26" s="18" t="s">
        <v>37</v>
      </c>
      <c r="AS26" s="56" t="s">
        <v>176</v>
      </c>
      <c r="AT26" s="85">
        <v>7.1087962962962969E-5</v>
      </c>
      <c r="AU26" s="85">
        <v>7.0682870370370379E-5</v>
      </c>
      <c r="AV26" s="85">
        <v>7.261574074074074E-5</v>
      </c>
      <c r="AW26" s="351">
        <f>INDEX(event_lookup!$F$2:$Y$9,MATCH(2019,event_lookup!$A$2:$A$9,0),MATCH(RIGHT(ML_2019!AR26,3),event_lookup!$F$1:$Y$1,0))</f>
        <v>12</v>
      </c>
      <c r="AX26" s="18" t="s">
        <v>32</v>
      </c>
      <c r="AY26" s="62" t="s">
        <v>180</v>
      </c>
      <c r="AZ26" s="85">
        <v>1.1130787037037038E-4</v>
      </c>
      <c r="BA26" s="85">
        <v>1.0421296296296296E-4</v>
      </c>
      <c r="BB26" s="85">
        <v>1.0461805555555555E-4</v>
      </c>
      <c r="BC26" s="351">
        <f>INDEX(event_lookup!$F$2:$Y$9,MATCH(2019,event_lookup!$A$2:$A$9,0),MATCH(RIGHT(ML_2019!AX26,3),event_lookup!$F$1:$Y$1,0))</f>
        <v>25</v>
      </c>
      <c r="BD26" s="18" t="s">
        <v>135</v>
      </c>
      <c r="BE26" s="126">
        <v>60.9</v>
      </c>
      <c r="BF26" s="126">
        <v>52.6</v>
      </c>
      <c r="BG26" s="124">
        <f t="shared" si="0"/>
        <v>60.9</v>
      </c>
      <c r="BH26" s="351">
        <f>INDEX(event_lookup!$F$2:$Y$9,MATCH(2019,event_lookup!$A$2:$A$9,0),MATCH(RIGHT(ML_2019!BD26,3),event_lookup!$F$1:$Y$1,0))</f>
        <v>8</v>
      </c>
      <c r="BI26" s="18" t="s">
        <v>120</v>
      </c>
      <c r="BJ26" s="56" t="s">
        <v>177</v>
      </c>
      <c r="BK26" s="85">
        <v>3.880787037037038E-4</v>
      </c>
      <c r="BL26" s="85"/>
      <c r="BM26" s="85">
        <v>3.880787037037038E-4</v>
      </c>
      <c r="BN26" s="351">
        <f>INDEX(event_lookup!$F$2:$Y$9,MATCH(2019,event_lookup!$A$2:$A$9,0),MATCH(RIGHT(ML_2019!BI26,3),event_lookup!$F$1:$Y$1,0))</f>
        <v>2</v>
      </c>
      <c r="BO26" s="18" t="s">
        <v>101</v>
      </c>
      <c r="BP26" s="56" t="s">
        <v>193</v>
      </c>
      <c r="BQ26" s="85">
        <v>1.0652777777777778E-4</v>
      </c>
      <c r="BR26" s="85">
        <v>1.0423611111111111E-4</v>
      </c>
      <c r="BS26" s="85">
        <v>1.0423611111111111E-4</v>
      </c>
      <c r="BT26" s="351">
        <f>INDEX(event_lookup!$F$2:$Y$9,MATCH(2019,event_lookup!$A$2:$A$9,0),MATCH(RIGHT(ML_2019!BO26,3),event_lookup!$F$1:$Y$1,0))</f>
        <v>11</v>
      </c>
      <c r="BU26" s="18" t="s">
        <v>135</v>
      </c>
      <c r="BV26" s="56" t="s">
        <v>186</v>
      </c>
      <c r="BW26" s="56">
        <v>52</v>
      </c>
      <c r="BX26" s="56">
        <v>24</v>
      </c>
      <c r="BY26" s="56">
        <v>24</v>
      </c>
      <c r="BZ26" s="351">
        <f>INDEX(event_lookup!$F$2:$Y$9,MATCH(2019,event_lookup!$A$2:$A$9,0),MATCH(RIGHT(ML_2019!BU26,3),event_lookup!$F$1:$Y$1,0))</f>
        <v>8</v>
      </c>
      <c r="CA26" s="18" t="s">
        <v>33</v>
      </c>
      <c r="CB26" s="56" t="s">
        <v>187</v>
      </c>
      <c r="CC26" s="55">
        <v>9.2326388888888883E-4</v>
      </c>
      <c r="CD26" s="180">
        <v>9.1863425925925923E-4</v>
      </c>
      <c r="CE26" s="351">
        <f>INDEX(event_lookup!$F$2:$Y$9,MATCH(2019,event_lookup!$A$2:$A$9,0),MATCH(RIGHT(ML_2019!CA26,3),event_lookup!$F$1:$Y$1,0))</f>
        <v>20</v>
      </c>
      <c r="CF26" s="18" t="s">
        <v>32</v>
      </c>
      <c r="CG26" s="88">
        <v>3.9050925925925928E-4</v>
      </c>
      <c r="CH26" s="351">
        <f>INDEX(event_lookup!$F$2:$Y$9,MATCH(2019,event_lookup!$A$2:$A$9,0),MATCH(RIGHT(ML_2019!CF26,3),event_lookup!$F$1:$Y$1,0))</f>
        <v>25</v>
      </c>
      <c r="CI26" s="18" t="s">
        <v>33</v>
      </c>
      <c r="CJ26" s="56" t="s">
        <v>187</v>
      </c>
      <c r="CK26" s="183" t="s">
        <v>282</v>
      </c>
      <c r="CL26" s="183" t="s">
        <v>274</v>
      </c>
      <c r="CM26" s="351">
        <f>INDEX(event_lookup!$F$2:$Y$9,MATCH(2019,event_lookup!$A$2:$A$9,0),MATCH(RIGHT(ML_2019!CI26,3),event_lookup!$F$1:$Y$1,0))</f>
        <v>20</v>
      </c>
      <c r="CN26" s="18" t="s">
        <v>130</v>
      </c>
      <c r="CO26" s="56">
        <v>23</v>
      </c>
      <c r="CP26" s="56">
        <v>10.1</v>
      </c>
      <c r="CQ26" s="56">
        <v>23</v>
      </c>
      <c r="CR26" s="56">
        <v>10.210000000000001</v>
      </c>
      <c r="CS26" s="62">
        <f>MAX(CO26+(30-CP26),CQ26+(30-CR26))</f>
        <v>42.9</v>
      </c>
      <c r="CT26" s="351">
        <f>INDEX(event_lookup!$F$2:$Y$9,MATCH(2019,event_lookup!$A$2:$A$9,0),MATCH(RIGHT(ML_2019!CN26,3),event_lookup!$F$1:$Y$1,0))</f>
        <v>4</v>
      </c>
      <c r="CU26" s="18" t="s">
        <v>102</v>
      </c>
      <c r="CV26" s="56" t="s">
        <v>303</v>
      </c>
      <c r="CW26" s="186" t="s">
        <v>235</v>
      </c>
      <c r="CX26" s="186" t="s">
        <v>293</v>
      </c>
      <c r="CY26" s="186" t="s">
        <v>294</v>
      </c>
      <c r="CZ26" s="186" t="s">
        <v>295</v>
      </c>
      <c r="DA26" s="125">
        <v>7</v>
      </c>
      <c r="DB26" s="186" t="s">
        <v>323</v>
      </c>
      <c r="DC26" s="351">
        <f>INDEX(event_lookup!$F$2:$Y$9,MATCH(2019,event_lookup!$A$2:$A$9,0),MATCH(RIGHT(ML_2019!CU26,3),event_lookup!$F$1:$Y$1,0))</f>
        <v>10</v>
      </c>
      <c r="DD26" s="18" t="s">
        <v>107</v>
      </c>
      <c r="DE26" s="55">
        <v>1.425925925925926E-3</v>
      </c>
      <c r="DF26" s="351">
        <f>INDEX(event_lookup!$F$2:$Y$9,MATCH(2019,event_lookup!$A$2:$A$9,0),MATCH(RIGHT(ML_2019!DD26,3),event_lookup!$F$1:$Y$1,0))</f>
        <v>6</v>
      </c>
    </row>
    <row r="27" spans="1:110">
      <c r="A27" s="15" t="s">
        <v>50</v>
      </c>
      <c r="B27" s="15">
        <v>1</v>
      </c>
      <c r="C27" s="7"/>
      <c r="D27" s="33">
        <f t="shared" si="1"/>
        <v>30</v>
      </c>
      <c r="E27" s="100">
        <f t="shared" si="2"/>
        <v>0</v>
      </c>
      <c r="F27" s="100">
        <f t="shared" si="3"/>
        <v>0</v>
      </c>
      <c r="G27" s="100">
        <f t="shared" si="4"/>
        <v>0</v>
      </c>
      <c r="H27" s="100">
        <f>SUM(COUNTIFS($X27:$EC27, {"#14","#15","#16"}))</f>
        <v>0</v>
      </c>
      <c r="I27" s="11"/>
      <c r="J27" s="6">
        <f>SUM(M27,P27/4,S27/4,V27)</f>
        <v>23.75</v>
      </c>
      <c r="K27" s="18" t="s">
        <v>101</v>
      </c>
      <c r="L27" s="55">
        <v>9.2222222222222228E-4</v>
      </c>
      <c r="M27" s="351">
        <f>IF(L27&lt;&gt;"",M$26,0)</f>
        <v>14</v>
      </c>
      <c r="N27" s="18"/>
      <c r="O27" s="59">
        <v>117</v>
      </c>
      <c r="P27" s="351">
        <f>IF(O27&lt;&gt;"",P$26,0)</f>
        <v>25</v>
      </c>
      <c r="Q27" s="18"/>
      <c r="R27" s="88">
        <v>3.0439814814814814E-5</v>
      </c>
      <c r="S27" s="351">
        <f>IF(R27&lt;&gt;"",S$26,0)</f>
        <v>14</v>
      </c>
      <c r="T27" s="18"/>
      <c r="U27" s="88"/>
      <c r="V27" s="351">
        <f>IF(U27&lt;&gt;"",V$26,0)</f>
        <v>0</v>
      </c>
      <c r="W27" s="11"/>
      <c r="X27" s="18"/>
      <c r="Y27" s="62"/>
      <c r="Z27" s="88"/>
      <c r="AA27" s="88"/>
      <c r="AB27" s="88"/>
      <c r="AC27" s="351">
        <f>IF(AB27&lt;&gt;"",AC$26,0)</f>
        <v>0</v>
      </c>
      <c r="AD27" s="18" t="s">
        <v>103</v>
      </c>
      <c r="AE27" s="62" t="s">
        <v>188</v>
      </c>
      <c r="AF27" s="55">
        <v>1.4261574074074072E-3</v>
      </c>
      <c r="AG27" s="55">
        <v>1.1736111111111112E-3</v>
      </c>
      <c r="AH27" s="351">
        <f>IF(AG27&lt;&gt;"",AH$26,0)</f>
        <v>9</v>
      </c>
      <c r="AI27" s="18"/>
      <c r="AJ27" s="56">
        <v>130</v>
      </c>
      <c r="AK27" s="351">
        <f>IF(AJ27&lt;&gt;"",AK$26,0)</f>
        <v>12</v>
      </c>
      <c r="AL27" s="5"/>
      <c r="AM27" s="62"/>
      <c r="AN27" s="88">
        <v>1.0983796296296296E-4</v>
      </c>
      <c r="AO27" s="88">
        <v>1.1400462962962963E-4</v>
      </c>
      <c r="AP27" s="90">
        <v>1.0856481481481482E-4</v>
      </c>
      <c r="AQ27" s="351">
        <f>IF(AP27&lt;&gt;"",AQ$26,0)</f>
        <v>12</v>
      </c>
      <c r="AR27" s="5"/>
      <c r="AS27" s="56"/>
      <c r="AT27" s="84"/>
      <c r="AU27" s="84"/>
      <c r="AV27" s="84"/>
      <c r="AW27" s="351">
        <f>IF(AV27&lt;&gt;"",AW$26,0)</f>
        <v>0</v>
      </c>
      <c r="AX27" s="5"/>
      <c r="AY27" s="83"/>
      <c r="AZ27" s="85">
        <v>3.3067129629629629E-5</v>
      </c>
      <c r="BA27" s="85">
        <v>3.2534722222222216E-5</v>
      </c>
      <c r="BB27" s="85">
        <v>3.2453703703703709E-5</v>
      </c>
      <c r="BC27" s="351">
        <f>IF(BB27&lt;&gt;"",BC$26,0)</f>
        <v>25</v>
      </c>
      <c r="BD27" s="5"/>
      <c r="BE27" s="126">
        <v>60.9</v>
      </c>
      <c r="BF27" s="126">
        <v>52.6</v>
      </c>
      <c r="BG27" s="124">
        <f t="shared" si="0"/>
        <v>60.9</v>
      </c>
      <c r="BH27" s="351">
        <f>IF(BG27&lt;&gt;"",BH$26,0)</f>
        <v>8</v>
      </c>
      <c r="BI27" s="18"/>
      <c r="BJ27" s="56"/>
      <c r="BK27" s="85"/>
      <c r="BL27" s="85"/>
      <c r="BM27" s="85"/>
      <c r="BN27" s="351">
        <f>IF(BM27&lt;&gt;"",BN$26,0)</f>
        <v>0</v>
      </c>
      <c r="BO27" s="18" t="s">
        <v>101</v>
      </c>
      <c r="BP27" s="56" t="s">
        <v>193</v>
      </c>
      <c r="BQ27" s="85">
        <v>1.0652777777777778E-4</v>
      </c>
      <c r="BR27" s="85">
        <v>1.0423611111111111E-4</v>
      </c>
      <c r="BS27" s="85">
        <v>1.0423611111111111E-4</v>
      </c>
      <c r="BT27" s="351">
        <f>IF(BS27&lt;&gt;"",BT$26,0)</f>
        <v>11</v>
      </c>
      <c r="BU27" s="18"/>
      <c r="BV27" s="56"/>
      <c r="BW27" s="56">
        <v>20</v>
      </c>
      <c r="BX27" s="56">
        <v>3</v>
      </c>
      <c r="BY27" s="56">
        <v>3</v>
      </c>
      <c r="BZ27" s="351">
        <f>IF(BY27&lt;&gt;"",BZ$26,0)</f>
        <v>8</v>
      </c>
      <c r="CA27" s="18"/>
      <c r="CB27" s="56"/>
      <c r="CC27" s="55"/>
      <c r="CD27" s="55"/>
      <c r="CE27" s="351">
        <f>IF(CD27&lt;&gt;"",CE$26,0)</f>
        <v>0</v>
      </c>
      <c r="CF27" s="18"/>
      <c r="CG27" s="88">
        <v>3.1018518518518521E-5</v>
      </c>
      <c r="CH27" s="351">
        <f>IF(CG27&lt;&gt;"",CH$26,0)</f>
        <v>25</v>
      </c>
      <c r="CI27" s="18"/>
      <c r="CJ27" s="56"/>
      <c r="CK27" s="183"/>
      <c r="CL27" s="183"/>
      <c r="CM27" s="351">
        <f>IF(CL27&lt;&gt;"",CM$26,0)</f>
        <v>0</v>
      </c>
      <c r="CN27" s="18" t="s">
        <v>130</v>
      </c>
      <c r="CO27" s="56">
        <v>23</v>
      </c>
      <c r="CP27" s="56">
        <v>10.1</v>
      </c>
      <c r="CQ27" s="56">
        <v>23</v>
      </c>
      <c r="CR27" s="56">
        <v>10.210000000000001</v>
      </c>
      <c r="CS27" s="62">
        <f>MAX(CO27+(30-CP27),CQ27+(30-CR27))</f>
        <v>42.9</v>
      </c>
      <c r="CT27" s="351">
        <f>IF(CS27&lt;&gt;"",CT$26,0)</f>
        <v>4</v>
      </c>
      <c r="CU27" s="18"/>
      <c r="CV27" s="56"/>
      <c r="CW27" s="186" t="s">
        <v>235</v>
      </c>
      <c r="CX27" s="186" t="s">
        <v>293</v>
      </c>
      <c r="CY27" s="186" t="s">
        <v>294</v>
      </c>
      <c r="CZ27" s="186" t="s">
        <v>295</v>
      </c>
      <c r="DA27" s="125">
        <v>7</v>
      </c>
      <c r="DB27" s="186" t="s">
        <v>323</v>
      </c>
      <c r="DC27" s="351">
        <f>IF(DB27&lt;&gt;"",DC$26,0)</f>
        <v>10</v>
      </c>
      <c r="DD27" s="18" t="s">
        <v>107</v>
      </c>
      <c r="DE27" s="55">
        <v>1.425925925925926E-3</v>
      </c>
      <c r="DF27" s="351">
        <f>IF(DE27&lt;&gt;"",DF$26,0)</f>
        <v>6</v>
      </c>
    </row>
    <row r="28" spans="1:110">
      <c r="A28" s="15" t="s">
        <v>51</v>
      </c>
      <c r="B28" s="15">
        <v>2</v>
      </c>
      <c r="C28" s="7"/>
      <c r="D28" s="33">
        <f t="shared" si="1"/>
        <v>12</v>
      </c>
      <c r="E28" s="100">
        <f t="shared" si="2"/>
        <v>0</v>
      </c>
      <c r="F28" s="100">
        <f t="shared" si="3"/>
        <v>0</v>
      </c>
      <c r="G28" s="100">
        <f t="shared" si="4"/>
        <v>0</v>
      </c>
      <c r="H28" s="100">
        <f>SUM(COUNTIFS($X28:$EC28, {"#14","#15","#16"}))</f>
        <v>0</v>
      </c>
      <c r="I28" s="11"/>
      <c r="J28" s="6">
        <f>SUM(M28,P28/4,S28/4,V28)</f>
        <v>9.75</v>
      </c>
      <c r="K28" s="18"/>
      <c r="L28" s="55"/>
      <c r="M28" s="351">
        <f>IF(L28&lt;&gt;"",M$26,0)</f>
        <v>0</v>
      </c>
      <c r="N28" s="18"/>
      <c r="O28" s="59">
        <v>117</v>
      </c>
      <c r="P28" s="351">
        <f>IF(O28&lt;&gt;"",P$26,0)</f>
        <v>25</v>
      </c>
      <c r="Q28" s="322"/>
      <c r="R28" s="88">
        <v>2.0949074074074076E-5</v>
      </c>
      <c r="S28" s="351">
        <f>IF(R28&lt;&gt;"",S$26,0)</f>
        <v>14</v>
      </c>
      <c r="T28" s="18"/>
      <c r="U28" s="88"/>
      <c r="V28" s="351">
        <f>IF(U28&lt;&gt;"",V$26,0)</f>
        <v>0</v>
      </c>
      <c r="W28" s="11"/>
      <c r="X28" s="18"/>
      <c r="Y28" s="62"/>
      <c r="Z28" s="88"/>
      <c r="AA28" s="88"/>
      <c r="AB28" s="88"/>
      <c r="AC28" s="351">
        <f>IF(AB28&lt;&gt;"",AC$26,0)</f>
        <v>0</v>
      </c>
      <c r="AD28" s="18"/>
      <c r="AE28" s="62"/>
      <c r="AF28" s="55"/>
      <c r="AG28" s="55"/>
      <c r="AH28" s="351">
        <f>IF(AG28&lt;&gt;"",AH$26,0)</f>
        <v>0</v>
      </c>
      <c r="AI28" s="18"/>
      <c r="AJ28" s="56">
        <v>32</v>
      </c>
      <c r="AK28" s="351">
        <f>IF(AJ28&lt;&gt;"",AK$26,0)</f>
        <v>12</v>
      </c>
      <c r="AL28" s="5"/>
      <c r="AM28" s="62"/>
      <c r="AN28" s="88">
        <v>1.0034722222222221E-4</v>
      </c>
      <c r="AO28" s="88">
        <v>1.0520833333333333E-4</v>
      </c>
      <c r="AP28" s="90">
        <v>1.0706018518518519E-4</v>
      </c>
      <c r="AQ28" s="351">
        <f>IF(AP28&lt;&gt;"",AQ$26,0)</f>
        <v>12</v>
      </c>
      <c r="AR28" s="18" t="s">
        <v>37</v>
      </c>
      <c r="AS28" s="56" t="s">
        <v>176</v>
      </c>
      <c r="AT28" s="85">
        <v>7.1087962962962969E-5</v>
      </c>
      <c r="AU28" s="85">
        <v>7.0682870370370379E-5</v>
      </c>
      <c r="AV28" s="85">
        <v>7.261574074074074E-5</v>
      </c>
      <c r="AW28" s="351">
        <f>IF(AV28&lt;&gt;"",AW$26,0)</f>
        <v>12</v>
      </c>
      <c r="AX28" s="5"/>
      <c r="AY28" s="83"/>
      <c r="AZ28" s="85">
        <v>2.9953703703703706E-5</v>
      </c>
      <c r="BA28" s="85">
        <v>2.431712962962963E-5</v>
      </c>
      <c r="BB28" s="85">
        <v>2.6400462962962964E-5</v>
      </c>
      <c r="BC28" s="351">
        <f>IF(BB28&lt;&gt;"",BC$26,0)</f>
        <v>25</v>
      </c>
      <c r="BD28" s="5"/>
      <c r="BE28" s="126">
        <v>60.9</v>
      </c>
      <c r="BF28" s="126">
        <v>52.6</v>
      </c>
      <c r="BG28" s="124">
        <f t="shared" si="0"/>
        <v>60.9</v>
      </c>
      <c r="BH28" s="351">
        <f>IF(BG28&lt;&gt;"",BH$26,0)</f>
        <v>8</v>
      </c>
      <c r="BI28" s="18"/>
      <c r="BJ28" s="56"/>
      <c r="BK28" s="85"/>
      <c r="BL28" s="85"/>
      <c r="BM28" s="85"/>
      <c r="BN28" s="351">
        <f>IF(BM28&lt;&gt;"",BN$26,0)</f>
        <v>0</v>
      </c>
      <c r="BO28" s="18"/>
      <c r="BP28" s="56"/>
      <c r="BQ28" s="85"/>
      <c r="BR28" s="85"/>
      <c r="BS28" s="85"/>
      <c r="BT28" s="351">
        <f>IF(BS28&lt;&gt;"",BT$26,0)</f>
        <v>0</v>
      </c>
      <c r="BU28" s="18"/>
      <c r="BV28" s="56"/>
      <c r="BW28" s="56">
        <v>20</v>
      </c>
      <c r="BX28" s="56">
        <v>3</v>
      </c>
      <c r="BY28" s="56">
        <v>3</v>
      </c>
      <c r="BZ28" s="351">
        <f>IF(BY28&lt;&gt;"",BZ$26,0)</f>
        <v>8</v>
      </c>
      <c r="CA28" s="18"/>
      <c r="CB28" s="56"/>
      <c r="CC28" s="55"/>
      <c r="CD28" s="55"/>
      <c r="CE28" s="351">
        <f>IF(CD28&lt;&gt;"",CE$26,0)</f>
        <v>0</v>
      </c>
      <c r="CF28" s="18"/>
      <c r="CG28" s="88">
        <v>1.2569444444444444E-4</v>
      </c>
      <c r="CH28" s="351">
        <f>IF(CG28&lt;&gt;"",CH$26,0)</f>
        <v>25</v>
      </c>
      <c r="CI28" s="18"/>
      <c r="CJ28" s="56"/>
      <c r="CK28" s="183"/>
      <c r="CL28" s="183"/>
      <c r="CM28" s="351">
        <f>IF(CL28&lt;&gt;"",CM$26,0)</f>
        <v>0</v>
      </c>
      <c r="CN28" s="18"/>
      <c r="CO28" s="56"/>
      <c r="CP28" s="56"/>
      <c r="CQ28" s="56"/>
      <c r="CR28" s="56"/>
      <c r="CS28" s="56"/>
      <c r="CT28" s="351">
        <f>IF(CS28&lt;&gt;"",CT$26,0)</f>
        <v>0</v>
      </c>
      <c r="CU28" s="18"/>
      <c r="CV28" s="56"/>
      <c r="CW28" s="186" t="s">
        <v>235</v>
      </c>
      <c r="CX28" s="186" t="s">
        <v>293</v>
      </c>
      <c r="CY28" s="186" t="s">
        <v>294</v>
      </c>
      <c r="CZ28" s="186" t="s">
        <v>295</v>
      </c>
      <c r="DA28" s="125">
        <v>7</v>
      </c>
      <c r="DB28" s="186" t="s">
        <v>323</v>
      </c>
      <c r="DC28" s="351">
        <f>IF(DB28&lt;&gt;"",DC$26,0)</f>
        <v>10</v>
      </c>
      <c r="DD28" s="18"/>
      <c r="DE28" s="55"/>
      <c r="DF28" s="351">
        <f>IF(DE28&lt;&gt;"",DF$26,0)</f>
        <v>0</v>
      </c>
    </row>
    <row r="29" spans="1:110">
      <c r="A29" s="15" t="s">
        <v>52</v>
      </c>
      <c r="B29" s="15">
        <v>3</v>
      </c>
      <c r="C29" s="7"/>
      <c r="D29" s="33">
        <f t="shared" si="1"/>
        <v>42</v>
      </c>
      <c r="E29" s="100">
        <f t="shared" si="2"/>
        <v>0</v>
      </c>
      <c r="F29" s="100">
        <f t="shared" si="3"/>
        <v>2</v>
      </c>
      <c r="G29" s="100">
        <f t="shared" si="4"/>
        <v>0</v>
      </c>
      <c r="H29" s="100">
        <f>SUM(COUNTIFS($X29:$EC29, {"#14","#15","#16"}))</f>
        <v>1</v>
      </c>
      <c r="I29" s="11"/>
      <c r="J29" s="6">
        <f>SUM(M29,P29/4,S29/4,V29)</f>
        <v>9.75</v>
      </c>
      <c r="K29" s="18"/>
      <c r="L29" s="55"/>
      <c r="M29" s="351">
        <f>IF(L29&lt;&gt;"",M$26,0)</f>
        <v>0</v>
      </c>
      <c r="N29" s="18"/>
      <c r="O29" s="59">
        <v>117</v>
      </c>
      <c r="P29" s="351">
        <f>IF(O29&lt;&gt;"",P$26,0)</f>
        <v>25</v>
      </c>
      <c r="Q29" s="322"/>
      <c r="R29" s="88">
        <v>2.7893518518518519E-5</v>
      </c>
      <c r="S29" s="351">
        <f>IF(R29&lt;&gt;"",S$26,0)</f>
        <v>14</v>
      </c>
      <c r="T29" s="18"/>
      <c r="U29" s="88"/>
      <c r="V29" s="351">
        <f>IF(U29&lt;&gt;"",V$26,0)</f>
        <v>0</v>
      </c>
      <c r="W29" s="11"/>
      <c r="X29" s="18" t="s">
        <v>33</v>
      </c>
      <c r="Y29" s="62" t="s">
        <v>180</v>
      </c>
      <c r="Z29" s="88">
        <v>1.7986111111111111E-4</v>
      </c>
      <c r="AA29" s="88">
        <v>1.7465277777777778E-4</v>
      </c>
      <c r="AB29" s="88">
        <v>1.7812500000000001E-4</v>
      </c>
      <c r="AC29" s="351">
        <f>IF(AB29&lt;&gt;"",AC$26,0)</f>
        <v>20</v>
      </c>
      <c r="AD29" s="18"/>
      <c r="AE29" s="62"/>
      <c r="AF29" s="55"/>
      <c r="AG29" s="55"/>
      <c r="AH29" s="351">
        <f>IF(AG29&lt;&gt;"",AH$26,0)</f>
        <v>0</v>
      </c>
      <c r="AI29" s="18"/>
      <c r="AJ29" s="56">
        <v>130</v>
      </c>
      <c r="AK29" s="351">
        <f>IF(AJ29&lt;&gt;"",AK$26,0)</f>
        <v>12</v>
      </c>
      <c r="AL29" s="5"/>
      <c r="AM29" s="62"/>
      <c r="AN29" s="88">
        <v>9.722222222222223E-5</v>
      </c>
      <c r="AO29" s="88">
        <v>9.8842592592592577E-5</v>
      </c>
      <c r="AP29" s="90">
        <v>9.7800925925925917E-5</v>
      </c>
      <c r="AQ29" s="351">
        <f>IF(AP29&lt;&gt;"",AQ$26,0)</f>
        <v>12</v>
      </c>
      <c r="AR29" s="5"/>
      <c r="AS29" s="56"/>
      <c r="AT29" s="84"/>
      <c r="AU29" s="84"/>
      <c r="AV29" s="84"/>
      <c r="AW29" s="351">
        <f>IF(AV29&lt;&gt;"",AW$26,0)</f>
        <v>0</v>
      </c>
      <c r="AX29" s="5"/>
      <c r="AY29" s="83"/>
      <c r="AZ29" s="85">
        <v>2.6967592592592595E-5</v>
      </c>
      <c r="BA29" s="85">
        <v>2.425925925925926E-5</v>
      </c>
      <c r="BB29" s="85">
        <v>2.2881944444444444E-5</v>
      </c>
      <c r="BC29" s="351">
        <f>IF(BB29&lt;&gt;"",BC$26,0)</f>
        <v>25</v>
      </c>
      <c r="BD29" s="5"/>
      <c r="BE29" s="126">
        <v>60.9</v>
      </c>
      <c r="BF29" s="126">
        <v>52.6</v>
      </c>
      <c r="BG29" s="124">
        <f t="shared" si="0"/>
        <v>60.9</v>
      </c>
      <c r="BH29" s="351">
        <f>IF(BG29&lt;&gt;"",BH$26,0)</f>
        <v>8</v>
      </c>
      <c r="BI29" s="18" t="s">
        <v>120</v>
      </c>
      <c r="BJ29" s="56" t="s">
        <v>177</v>
      </c>
      <c r="BK29" s="85">
        <v>3.880787037037038E-4</v>
      </c>
      <c r="BL29" s="85"/>
      <c r="BM29" s="85">
        <v>3.880787037037038E-4</v>
      </c>
      <c r="BN29" s="351">
        <f>IF(BM29&lt;&gt;"",BN$26,0)</f>
        <v>2</v>
      </c>
      <c r="BO29" s="18"/>
      <c r="BP29" s="56"/>
      <c r="BQ29" s="85"/>
      <c r="BR29" s="85"/>
      <c r="BS29" s="85"/>
      <c r="BT29" s="351">
        <f>IF(BS29&lt;&gt;"",BT$26,0)</f>
        <v>0</v>
      </c>
      <c r="BU29" s="18"/>
      <c r="BV29" s="56"/>
      <c r="BW29" s="56">
        <v>1</v>
      </c>
      <c r="BX29" s="56">
        <v>1</v>
      </c>
      <c r="BY29" s="56">
        <v>1</v>
      </c>
      <c r="BZ29" s="351">
        <f>IF(BY29&lt;&gt;"",BZ$26,0)</f>
        <v>8</v>
      </c>
      <c r="CA29" s="18"/>
      <c r="CB29" s="56"/>
      <c r="CC29" s="55"/>
      <c r="CD29" s="55"/>
      <c r="CE29" s="351">
        <f>IF(CD29&lt;&gt;"",CE$26,0)</f>
        <v>0</v>
      </c>
      <c r="CF29" s="18"/>
      <c r="CG29" s="88">
        <v>2.2152777777777777E-4</v>
      </c>
      <c r="CH29" s="351">
        <f>IF(CG29&lt;&gt;"",CH$26,0)</f>
        <v>25</v>
      </c>
      <c r="CI29" s="18" t="s">
        <v>33</v>
      </c>
      <c r="CJ29" s="56" t="s">
        <v>187</v>
      </c>
      <c r="CK29" s="183" t="s">
        <v>282</v>
      </c>
      <c r="CL29" s="183" t="s">
        <v>274</v>
      </c>
      <c r="CM29" s="351">
        <f>IF(CL29&lt;&gt;"",CM$26,0)</f>
        <v>20</v>
      </c>
      <c r="CN29" s="18"/>
      <c r="CO29" s="56"/>
      <c r="CP29" s="56"/>
      <c r="CQ29" s="56"/>
      <c r="CR29" s="56"/>
      <c r="CS29" s="56"/>
      <c r="CT29" s="351">
        <f>IF(CS29&lt;&gt;"",CT$26,0)</f>
        <v>0</v>
      </c>
      <c r="CU29" s="18"/>
      <c r="CV29" s="56"/>
      <c r="CW29" s="186" t="s">
        <v>235</v>
      </c>
      <c r="CX29" s="186" t="s">
        <v>293</v>
      </c>
      <c r="CY29" s="186" t="s">
        <v>294</v>
      </c>
      <c r="CZ29" s="186" t="s">
        <v>295</v>
      </c>
      <c r="DA29" s="125">
        <v>7</v>
      </c>
      <c r="DB29" s="186" t="s">
        <v>323</v>
      </c>
      <c r="DC29" s="351">
        <f>IF(DB29&lt;&gt;"",DC$26,0)</f>
        <v>10</v>
      </c>
      <c r="DD29" s="18"/>
      <c r="DE29" s="55"/>
      <c r="DF29" s="351">
        <f>IF(DE29&lt;&gt;"",DF$26,0)</f>
        <v>0</v>
      </c>
    </row>
    <row r="30" spans="1:110">
      <c r="A30" s="15" t="s">
        <v>53</v>
      </c>
      <c r="B30" s="15">
        <v>4</v>
      </c>
      <c r="C30" s="7"/>
      <c r="D30" s="33">
        <f t="shared" si="1"/>
        <v>20</v>
      </c>
      <c r="E30" s="100">
        <f t="shared" si="2"/>
        <v>0</v>
      </c>
      <c r="F30" s="100">
        <f t="shared" si="3"/>
        <v>1</v>
      </c>
      <c r="G30" s="100">
        <f t="shared" si="4"/>
        <v>0</v>
      </c>
      <c r="H30" s="100">
        <f>SUM(COUNTIFS($X30:$EC30, {"#14","#15","#16"}))</f>
        <v>0</v>
      </c>
      <c r="I30" s="11"/>
      <c r="J30" s="6">
        <f>SUM(M30,P30/4,S30/4,V30)</f>
        <v>10.75</v>
      </c>
      <c r="K30" s="18"/>
      <c r="L30" s="55"/>
      <c r="M30" s="351">
        <f>IF(L30&lt;&gt;"",M$26,0)</f>
        <v>0</v>
      </c>
      <c r="N30" s="18"/>
      <c r="O30" s="59">
        <v>117</v>
      </c>
      <c r="P30" s="351">
        <f>IF(O30&lt;&gt;"",P$26,0)</f>
        <v>25</v>
      </c>
      <c r="Q30" s="322"/>
      <c r="R30" s="88">
        <v>3.703703703703705E-5</v>
      </c>
      <c r="S30" s="351">
        <f>IF(R30&lt;&gt;"",S$26,0)</f>
        <v>14</v>
      </c>
      <c r="T30" s="18" t="s">
        <v>106</v>
      </c>
      <c r="U30" s="88">
        <v>3.5682870370370366E-4</v>
      </c>
      <c r="V30" s="351">
        <f>IF(U30&lt;&gt;"",V$26,0)</f>
        <v>1</v>
      </c>
      <c r="W30" s="11"/>
      <c r="X30" s="18"/>
      <c r="Y30" s="62"/>
      <c r="Z30" s="88"/>
      <c r="AA30" s="88"/>
      <c r="AB30" s="88"/>
      <c r="AC30" s="351">
        <f>IF(AB30&lt;&gt;"",AC$26,0)</f>
        <v>0</v>
      </c>
      <c r="AD30" s="18"/>
      <c r="AE30" s="62"/>
      <c r="AF30" s="55"/>
      <c r="AG30" s="55"/>
      <c r="AH30" s="351">
        <f>IF(AG30&lt;&gt;"",AH$26,0)</f>
        <v>0</v>
      </c>
      <c r="AI30" s="18"/>
      <c r="AJ30" s="56">
        <v>12</v>
      </c>
      <c r="AK30" s="351">
        <f>IF(AJ30&lt;&gt;"",AK$26,0)</f>
        <v>12</v>
      </c>
      <c r="AL30" s="5"/>
      <c r="AM30" s="62"/>
      <c r="AN30" s="88">
        <v>9.3402777777777795E-5</v>
      </c>
      <c r="AO30" s="88">
        <v>9.675925925925927E-5</v>
      </c>
      <c r="AP30" s="90">
        <v>9.4097222222222236E-5</v>
      </c>
      <c r="AQ30" s="351">
        <f>IF(AP30&lt;&gt;"",AQ$26,0)</f>
        <v>12</v>
      </c>
      <c r="AR30" s="5"/>
      <c r="AS30" s="56"/>
      <c r="AT30" s="84"/>
      <c r="AU30" s="84"/>
      <c r="AV30" s="84"/>
      <c r="AW30" s="351">
        <f>IF(AV30&lt;&gt;"",AW$26,0)</f>
        <v>0</v>
      </c>
      <c r="AX30" s="5"/>
      <c r="AY30" s="62"/>
      <c r="AZ30" s="85">
        <v>2.1319444444444444E-5</v>
      </c>
      <c r="BA30" s="85">
        <v>2.3101851851851856E-5</v>
      </c>
      <c r="BB30" s="85">
        <v>2.2881944444444444E-5</v>
      </c>
      <c r="BC30" s="351">
        <f>IF(BB30&lt;&gt;"",BC$26,0)</f>
        <v>25</v>
      </c>
      <c r="BD30" s="5"/>
      <c r="BE30" s="126">
        <v>60.9</v>
      </c>
      <c r="BF30" s="126">
        <v>52.6</v>
      </c>
      <c r="BG30" s="124">
        <f t="shared" si="0"/>
        <v>60.9</v>
      </c>
      <c r="BH30" s="351">
        <f>IF(BG30&lt;&gt;"",BH$26,0)</f>
        <v>8</v>
      </c>
      <c r="BI30" s="18"/>
      <c r="BJ30" s="56"/>
      <c r="BK30" s="85"/>
      <c r="BL30" s="85"/>
      <c r="BM30" s="85"/>
      <c r="BN30" s="351">
        <f>IF(BM30&lt;&gt;"",BN$26,0)</f>
        <v>0</v>
      </c>
      <c r="BO30" s="18"/>
      <c r="BP30" s="56"/>
      <c r="BQ30" s="85"/>
      <c r="BR30" s="85"/>
      <c r="BS30" s="85"/>
      <c r="BT30" s="351">
        <f>IF(BS30&lt;&gt;"",BT$26,0)</f>
        <v>0</v>
      </c>
      <c r="BU30" s="18"/>
      <c r="BV30" s="56"/>
      <c r="BW30" s="56">
        <v>8</v>
      </c>
      <c r="BX30" s="56">
        <v>1</v>
      </c>
      <c r="BY30" s="56">
        <v>1</v>
      </c>
      <c r="BZ30" s="351">
        <f>IF(BY30&lt;&gt;"",BZ$26,0)</f>
        <v>8</v>
      </c>
      <c r="CA30" s="18" t="s">
        <v>33</v>
      </c>
      <c r="CB30" s="56" t="s">
        <v>187</v>
      </c>
      <c r="CC30" s="55">
        <v>9.2326388888888883E-4</v>
      </c>
      <c r="CD30" s="180">
        <v>9.1863425925925923E-4</v>
      </c>
      <c r="CE30" s="351">
        <f>IF(CD30&lt;&gt;"",CE$26,0)</f>
        <v>20</v>
      </c>
      <c r="CF30" s="18"/>
      <c r="CG30" s="88">
        <v>2.9884259259259257E-4</v>
      </c>
      <c r="CH30" s="351">
        <f>IF(CG30&lt;&gt;"",CH$26,0)</f>
        <v>25</v>
      </c>
      <c r="CI30" s="18"/>
      <c r="CJ30" s="56"/>
      <c r="CK30" s="183"/>
      <c r="CL30" s="183"/>
      <c r="CM30" s="351">
        <f>IF(CL30&lt;&gt;"",CM$26,0)</f>
        <v>0</v>
      </c>
      <c r="CN30" s="18"/>
      <c r="CO30" s="56"/>
      <c r="CP30" s="56"/>
      <c r="CQ30" s="56"/>
      <c r="CR30" s="56"/>
      <c r="CS30" s="56"/>
      <c r="CT30" s="351">
        <f>IF(CS30&lt;&gt;"",CT$26,0)</f>
        <v>0</v>
      </c>
      <c r="CU30" s="18"/>
      <c r="CV30" s="56"/>
      <c r="CW30" s="186" t="s">
        <v>235</v>
      </c>
      <c r="CX30" s="186" t="s">
        <v>293</v>
      </c>
      <c r="CY30" s="186" t="s">
        <v>294</v>
      </c>
      <c r="CZ30" s="186" t="s">
        <v>295</v>
      </c>
      <c r="DA30" s="125">
        <v>7</v>
      </c>
      <c r="DB30" s="186" t="s">
        <v>323</v>
      </c>
      <c r="DC30" s="351">
        <f>IF(DB30&lt;&gt;"",DC$26,0)</f>
        <v>10</v>
      </c>
      <c r="DD30" s="18"/>
      <c r="DE30" s="55"/>
      <c r="DF30" s="351">
        <f>IF(DE30&lt;&gt;"",DF$26,0)</f>
        <v>0</v>
      </c>
    </row>
    <row r="31" spans="1:110">
      <c r="A31" s="21" t="s">
        <v>15</v>
      </c>
      <c r="B31" s="21"/>
      <c r="C31" s="19" t="s">
        <v>34</v>
      </c>
      <c r="D31" s="33">
        <f>SUM($AC31,$AH31,$AK31,$AQ31,$AW31,$BC31,$BH31,$BN31,$BT31,$BZ31,$CE31,$CH31,$CM31,$CT31,$DC31,$DF31)</f>
        <v>184</v>
      </c>
      <c r="E31" s="100">
        <f t="shared" si="2"/>
        <v>2</v>
      </c>
      <c r="F31" s="100">
        <f t="shared" si="3"/>
        <v>2</v>
      </c>
      <c r="G31" s="100">
        <f t="shared" si="4"/>
        <v>3</v>
      </c>
      <c r="H31" s="100">
        <f>SUM(COUNTIFS($X31:$EC31, {"#14","#15","#16"}))</f>
        <v>2</v>
      </c>
      <c r="I31" s="11"/>
      <c r="J31" s="6">
        <f>SUM(M31,P31,S31,V31)</f>
        <v>68</v>
      </c>
      <c r="K31" s="18" t="s">
        <v>34</v>
      </c>
      <c r="L31" s="55">
        <v>1.0089120370370371E-3</v>
      </c>
      <c r="M31" s="351">
        <f>INDEX(event_lookup!$F$2:$Y$9,MATCH(2019.1,event_lookup!$A$2:$A$9,0),MATCH(RIGHT(ML_2019!K31,3),event_lookup!$F$1:$Y$1,0))</f>
        <v>17</v>
      </c>
      <c r="N31" s="18" t="s">
        <v>108</v>
      </c>
      <c r="O31" s="59">
        <v>87.3</v>
      </c>
      <c r="P31" s="351">
        <f>INDEX(event_lookup!$F$2:$Y$9,MATCH(2019.1,event_lookup!$A$2:$A$9,0),MATCH(RIGHT(ML_2019!N31,3),event_lookup!$F$1:$Y$1,0))</f>
        <v>1</v>
      </c>
      <c r="Q31" s="18" t="s">
        <v>32</v>
      </c>
      <c r="R31" s="88">
        <v>1.0972222222222222E-4</v>
      </c>
      <c r="S31" s="351">
        <f>INDEX(event_lookup!$F$2:$Y$9,MATCH(2019.1,event_lookup!$A$2:$A$9,0),MATCH(RIGHT(ML_2019!Q31,3),event_lookup!$F$1:$Y$1,0))</f>
        <v>25</v>
      </c>
      <c r="T31" s="18" t="s">
        <v>32</v>
      </c>
      <c r="U31" s="88">
        <v>3.2592592592592591E-4</v>
      </c>
      <c r="V31" s="351">
        <f>INDEX(event_lookup!$F$2:$Y$9,MATCH(2019.1,event_lookup!$A$2:$A$9,0),MATCH(RIGHT(ML_2019!T31,3),event_lookup!$F$1:$Y$1,0))</f>
        <v>25</v>
      </c>
      <c r="W31" s="11"/>
      <c r="X31" s="18" t="s">
        <v>37</v>
      </c>
      <c r="Y31" s="62" t="s">
        <v>203</v>
      </c>
      <c r="Z31" s="88">
        <v>1.7974537037037037E-4</v>
      </c>
      <c r="AA31" s="88">
        <v>1.7314814814814816E-4</v>
      </c>
      <c r="AB31" s="88">
        <v>1.7962962962962963E-4</v>
      </c>
      <c r="AC31" s="351">
        <f>INDEX(event_lookup!$F$2:$Y$9,MATCH(2019,event_lookup!$A$2:$A$9,0),MATCH(RIGHT(ML_2019!X31,3),event_lookup!$F$1:$Y$1,0))</f>
        <v>12</v>
      </c>
      <c r="AD31" s="18" t="s">
        <v>34</v>
      </c>
      <c r="AE31" s="62" t="s">
        <v>187</v>
      </c>
      <c r="AF31" s="55">
        <v>1.5101851851851849E-3</v>
      </c>
      <c r="AG31" s="55">
        <v>1.3510416666666668E-3</v>
      </c>
      <c r="AH31" s="351">
        <f>INDEX(event_lookup!$F$2:$Y$9,MATCH(2019,event_lookup!$A$2:$A$9,0),MATCH(RIGHT(ML_2019!AD31,3),event_lookup!$F$1:$Y$1,0))</f>
        <v>15</v>
      </c>
      <c r="AI31" s="18" t="s">
        <v>32</v>
      </c>
      <c r="AJ31" s="56">
        <v>438</v>
      </c>
      <c r="AK31" s="351">
        <f>INDEX(event_lookup!$F$2:$Y$9,MATCH(2019,event_lookup!$A$2:$A$9,0),MATCH(RIGHT(ML_2019!AI31,3),event_lookup!$F$1:$Y$1,0))</f>
        <v>25</v>
      </c>
      <c r="AL31" s="18" t="s">
        <v>149</v>
      </c>
      <c r="AM31" s="62" t="s">
        <v>178</v>
      </c>
      <c r="AN31" s="88">
        <v>1.1631944444444445E-4</v>
      </c>
      <c r="AO31" s="90"/>
      <c r="AP31" s="88">
        <v>1.1631944444444445E-4</v>
      </c>
      <c r="AQ31" s="351">
        <f>INDEX(event_lookup!$F$2:$Y$9,MATCH(2019,event_lookup!$A$2:$A$9,0),MATCH(RIGHT(ML_2019!AL31,3),event_lookup!$F$1:$Y$1,0))</f>
        <v>1</v>
      </c>
      <c r="AR31" s="18" t="s">
        <v>33</v>
      </c>
      <c r="AS31" s="56" t="s">
        <v>189</v>
      </c>
      <c r="AT31" s="85">
        <v>7.0081018518518515E-5</v>
      </c>
      <c r="AU31" s="85">
        <v>7.1388888888888888E-5</v>
      </c>
      <c r="AV31" s="85">
        <v>7.1944444444444451E-5</v>
      </c>
      <c r="AW31" s="351">
        <f>INDEX(event_lookup!$F$2:$Y$9,MATCH(2019,event_lookup!$A$2:$A$9,0),MATCH(RIGHT(ML_2019!AR31,3),event_lookup!$F$1:$Y$1,0))</f>
        <v>20</v>
      </c>
      <c r="AX31" s="18" t="s">
        <v>135</v>
      </c>
      <c r="AY31" s="62" t="s">
        <v>193</v>
      </c>
      <c r="AZ31" s="85">
        <v>1.0680555555555556E-4</v>
      </c>
      <c r="BA31" s="85">
        <v>1.1283564814814815E-4</v>
      </c>
      <c r="BB31" s="85">
        <v>1.1283564814814815E-4</v>
      </c>
      <c r="BC31" s="351">
        <f>INDEX(event_lookup!$F$2:$Y$9,MATCH(2019,event_lookup!$A$2:$A$9,0),MATCH(RIGHT(ML_2019!AX31,3),event_lookup!$F$1:$Y$1,0))</f>
        <v>8</v>
      </c>
      <c r="BD31" s="18" t="s">
        <v>154</v>
      </c>
      <c r="BE31" s="124">
        <v>45.6</v>
      </c>
      <c r="BF31" s="124">
        <v>37.5</v>
      </c>
      <c r="BG31" s="124">
        <f t="shared" si="0"/>
        <v>45.6</v>
      </c>
      <c r="BH31" s="351">
        <f>INDEX(event_lookup!$F$2:$Y$9,MATCH(2019,event_lookup!$A$2:$A$9,0),MATCH(RIGHT(ML_2019!BD31,3),event_lookup!$F$1:$Y$1,0))</f>
        <v>0</v>
      </c>
      <c r="BI31" s="18" t="s">
        <v>104</v>
      </c>
      <c r="BJ31" s="56" t="s">
        <v>177</v>
      </c>
      <c r="BK31" s="85">
        <v>3.7418981481481477E-4</v>
      </c>
      <c r="BL31" s="85"/>
      <c r="BM31" s="85">
        <v>3.7418981481481477E-4</v>
      </c>
      <c r="BN31" s="351">
        <f>INDEX(event_lookup!$F$2:$Y$9,MATCH(2019,event_lookup!$A$2:$A$9,0),MATCH(RIGHT(ML_2019!BI31,3),event_lookup!$F$1:$Y$1,0))</f>
        <v>5</v>
      </c>
      <c r="BO31" s="18" t="s">
        <v>34</v>
      </c>
      <c r="BP31" s="56" t="s">
        <v>192</v>
      </c>
      <c r="BQ31" s="85">
        <v>1.0255787037037037E-4</v>
      </c>
      <c r="BR31" s="85">
        <v>1.0446759259259259E-4</v>
      </c>
      <c r="BS31" s="128">
        <v>1.0425925925925925E-4</v>
      </c>
      <c r="BT31" s="351">
        <f>INDEX(event_lookup!$F$2:$Y$9,MATCH(2019,event_lookup!$A$2:$A$9,0),MATCH(RIGHT(ML_2019!BO31,3),event_lookup!$F$1:$Y$1,0))</f>
        <v>15</v>
      </c>
      <c r="BU31" s="18" t="s">
        <v>32</v>
      </c>
      <c r="BV31" s="56" t="s">
        <v>185</v>
      </c>
      <c r="BW31" s="56">
        <v>80</v>
      </c>
      <c r="BX31" s="56">
        <v>76</v>
      </c>
      <c r="BY31" s="56">
        <v>86</v>
      </c>
      <c r="BZ31" s="351">
        <f>INDEX(event_lookup!$F$2:$Y$9,MATCH(2019,event_lookup!$A$2:$A$9,0),MATCH(RIGHT(ML_2019!BU31,3),event_lookup!$F$1:$Y$1,0))</f>
        <v>25</v>
      </c>
      <c r="CA31" s="18" t="s">
        <v>102</v>
      </c>
      <c r="CB31" s="56" t="s">
        <v>188</v>
      </c>
      <c r="CC31" s="55">
        <v>9.7638888888888873E-4</v>
      </c>
      <c r="CD31" s="62" t="s">
        <v>164</v>
      </c>
      <c r="CE31" s="351">
        <f>INDEX(event_lookup!$F$2:$Y$9,MATCH(2019,event_lookup!$A$2:$A$9,0),MATCH(RIGHT(ML_2019!CA31,3),event_lookup!$F$1:$Y$1,0))</f>
        <v>10</v>
      </c>
      <c r="CF31" s="18" t="s">
        <v>34</v>
      </c>
      <c r="CG31" s="88">
        <v>4.2025462962962963E-4</v>
      </c>
      <c r="CH31" s="351">
        <f>INDEX(event_lookup!$F$2:$Y$9,MATCH(2019,event_lookup!$A$2:$A$9,0),MATCH(RIGHT(ML_2019!CF31,3),event_lookup!$F$1:$Y$1,0))</f>
        <v>15</v>
      </c>
      <c r="CI31" s="18" t="s">
        <v>104</v>
      </c>
      <c r="CJ31" s="56" t="s">
        <v>177</v>
      </c>
      <c r="CK31" s="183" t="s">
        <v>283</v>
      </c>
      <c r="CL31" s="183" t="s">
        <v>283</v>
      </c>
      <c r="CM31" s="351">
        <f>INDEX(event_lookup!$F$2:$Y$9,MATCH(2019,event_lookup!$A$2:$A$9,0),MATCH(RIGHT(ML_2019!CI31,3),event_lookup!$F$1:$Y$1,0))</f>
        <v>5</v>
      </c>
      <c r="CN31" s="18" t="s">
        <v>33</v>
      </c>
      <c r="CO31" s="56">
        <v>31</v>
      </c>
      <c r="CP31" s="56">
        <v>9.32</v>
      </c>
      <c r="CQ31" s="56">
        <v>16</v>
      </c>
      <c r="CR31" s="56">
        <v>9.6999999999999993</v>
      </c>
      <c r="CS31" s="62">
        <f>MAX(CO31+(30-CP31),CQ31+(30-CR31))</f>
        <v>51.68</v>
      </c>
      <c r="CT31" s="351">
        <f>INDEX(event_lookup!$F$2:$Y$9,MATCH(2019,event_lookup!$A$2:$A$9,0),MATCH(RIGHT(ML_2019!CN31,3),event_lookup!$F$1:$Y$1,0))</f>
        <v>20</v>
      </c>
      <c r="CU31" s="18" t="s">
        <v>104</v>
      </c>
      <c r="CV31" s="56" t="s">
        <v>301</v>
      </c>
      <c r="CW31" s="186" t="s">
        <v>308</v>
      </c>
      <c r="CX31" s="186" t="s">
        <v>309</v>
      </c>
      <c r="CY31" s="186" t="s">
        <v>235</v>
      </c>
      <c r="CZ31" s="186" t="s">
        <v>310</v>
      </c>
      <c r="DA31" s="125">
        <v>4</v>
      </c>
      <c r="DB31" s="186" t="s">
        <v>529</v>
      </c>
      <c r="DC31" s="351">
        <f>INDEX(event_lookup!$F$2:$Y$9,MATCH(2019,event_lookup!$A$2:$A$9,0),MATCH(RIGHT(ML_2019!CU31,3),event_lookup!$F$1:$Y$1,0))</f>
        <v>5</v>
      </c>
      <c r="DD31" s="18" t="s">
        <v>148</v>
      </c>
      <c r="DE31" s="55">
        <v>1.4333333333333333E-3</v>
      </c>
      <c r="DF31" s="351">
        <f>INDEX(event_lookup!$F$2:$Y$9,MATCH(2019,event_lookup!$A$2:$A$9,0),MATCH(RIGHT(ML_2019!DD31,3),event_lookup!$F$1:$Y$1,0))</f>
        <v>3</v>
      </c>
    </row>
    <row r="32" spans="1:110">
      <c r="A32" s="15" t="s">
        <v>58</v>
      </c>
      <c r="B32" s="15">
        <v>1</v>
      </c>
      <c r="C32" s="7"/>
      <c r="D32" s="33">
        <f t="shared" si="1"/>
        <v>32</v>
      </c>
      <c r="E32" s="100">
        <f t="shared" si="2"/>
        <v>0</v>
      </c>
      <c r="F32" s="100">
        <f t="shared" si="3"/>
        <v>1</v>
      </c>
      <c r="G32" s="100">
        <f t="shared" si="4"/>
        <v>0</v>
      </c>
      <c r="H32" s="100">
        <f>SUM(COUNTIFS($X32:$EC32, {"#14","#15","#16"}))</f>
        <v>0</v>
      </c>
      <c r="I32" s="11"/>
      <c r="J32" s="6">
        <f>SUM(M32,P32/4,S32/4,V32)</f>
        <v>23.5</v>
      </c>
      <c r="K32" s="18" t="s">
        <v>34</v>
      </c>
      <c r="L32" s="55">
        <v>1.0089120370370371E-3</v>
      </c>
      <c r="M32" s="351">
        <f>IF(L32&lt;&gt;"",M$31,0)</f>
        <v>17</v>
      </c>
      <c r="N32" s="18"/>
      <c r="O32" s="59">
        <v>87.3</v>
      </c>
      <c r="P32" s="351">
        <f>IF(O32&lt;&gt;"",P$31,0)</f>
        <v>1</v>
      </c>
      <c r="Q32" s="18"/>
      <c r="R32" s="88">
        <v>2.8472222222222223E-5</v>
      </c>
      <c r="S32" s="351">
        <f>IF(R32&lt;&gt;"",S$31,0)</f>
        <v>25</v>
      </c>
      <c r="T32" s="18"/>
      <c r="U32" s="88"/>
      <c r="V32" s="351">
        <f>IF(U32&lt;&gt;"",V$31,0)</f>
        <v>0</v>
      </c>
      <c r="W32" s="11"/>
      <c r="X32" s="18" t="s">
        <v>37</v>
      </c>
      <c r="Y32" s="62" t="s">
        <v>203</v>
      </c>
      <c r="Z32" s="88">
        <v>1.7974537037037037E-4</v>
      </c>
      <c r="AA32" s="88">
        <v>1.7314814814814816E-4</v>
      </c>
      <c r="AB32" s="88">
        <v>1.7962962962962963E-4</v>
      </c>
      <c r="AC32" s="351">
        <f>IF(AB32&lt;&gt;"",AC$31,0)</f>
        <v>12</v>
      </c>
      <c r="AD32" s="18"/>
      <c r="AE32" s="62"/>
      <c r="AF32" s="55"/>
      <c r="AG32" s="55"/>
      <c r="AH32" s="351">
        <f>IF(AG32&lt;&gt;"",AH$31,0)</f>
        <v>0</v>
      </c>
      <c r="AI32" s="18"/>
      <c r="AJ32" s="56">
        <v>130</v>
      </c>
      <c r="AK32" s="351">
        <f>IF(AJ32&lt;&gt;"",AK$31,0)</f>
        <v>25</v>
      </c>
      <c r="AL32" s="5"/>
      <c r="AM32" s="62"/>
      <c r="AN32" s="88">
        <v>1.1840277777777778E-4</v>
      </c>
      <c r="AO32" s="90"/>
      <c r="AP32" s="88">
        <v>1.1840277777777778E-4</v>
      </c>
      <c r="AQ32" s="351">
        <f>IF(AP32&lt;&gt;"",AQ$31,0)</f>
        <v>1</v>
      </c>
      <c r="AR32" s="5"/>
      <c r="AS32" s="56"/>
      <c r="AT32" s="84"/>
      <c r="AU32" s="84"/>
      <c r="AV32" s="84"/>
      <c r="AW32" s="351">
        <f>IF(AV32&lt;&gt;"",AW$31,0)</f>
        <v>0</v>
      </c>
      <c r="AX32" s="5"/>
      <c r="AY32" s="83"/>
      <c r="AZ32" s="85">
        <v>3.2534722222222216E-5</v>
      </c>
      <c r="BA32" s="85">
        <v>3.2719907407407409E-5</v>
      </c>
      <c r="BB32" s="85">
        <v>3.2719907407407409E-5</v>
      </c>
      <c r="BC32" s="351">
        <f>IF(BB32&lt;&gt;"",BC$31,0)</f>
        <v>8</v>
      </c>
      <c r="BD32" s="5"/>
      <c r="BE32" s="124">
        <v>45.6</v>
      </c>
      <c r="BF32" s="124">
        <v>37.5</v>
      </c>
      <c r="BG32" s="124">
        <f t="shared" si="0"/>
        <v>45.6</v>
      </c>
      <c r="BH32" s="351">
        <f>IF(BG32&lt;&gt;"",BH$31,0)</f>
        <v>0</v>
      </c>
      <c r="BI32" s="18"/>
      <c r="BJ32" s="56"/>
      <c r="BK32" s="85"/>
      <c r="BL32" s="85"/>
      <c r="BM32" s="85"/>
      <c r="BN32" s="351">
        <f>IF(BM32&lt;&gt;"",BN$31,0)</f>
        <v>0</v>
      </c>
      <c r="BO32" s="18"/>
      <c r="BP32" s="56"/>
      <c r="BQ32" s="85"/>
      <c r="BR32" s="85"/>
      <c r="BS32" s="85"/>
      <c r="BT32" s="351">
        <f>IF(BS32&lt;&gt;"",BT$31,0)</f>
        <v>0</v>
      </c>
      <c r="BU32" s="18"/>
      <c r="BV32" s="56"/>
      <c r="BW32" s="56">
        <v>20</v>
      </c>
      <c r="BX32" s="56">
        <v>20</v>
      </c>
      <c r="BY32" s="56">
        <v>6</v>
      </c>
      <c r="BZ32" s="351">
        <f>IF(BY32&lt;&gt;"",BZ$31,0)</f>
        <v>25</v>
      </c>
      <c r="CA32" s="18"/>
      <c r="CB32" s="56"/>
      <c r="CC32" s="55"/>
      <c r="CD32" s="55"/>
      <c r="CE32" s="351">
        <f>IF(CD32&lt;&gt;"",CE$31,0)</f>
        <v>0</v>
      </c>
      <c r="CF32" s="18"/>
      <c r="CG32" s="88">
        <v>3.3333333333333335E-5</v>
      </c>
      <c r="CH32" s="351">
        <f>IF(CG32&lt;&gt;"",CH$31,0)</f>
        <v>15</v>
      </c>
      <c r="CI32" s="18"/>
      <c r="CJ32" s="56"/>
      <c r="CK32" s="183"/>
      <c r="CL32" s="183"/>
      <c r="CM32" s="351">
        <f>IF(CL32&lt;&gt;"",CM$31,0)</f>
        <v>0</v>
      </c>
      <c r="CN32" s="18" t="s">
        <v>33</v>
      </c>
      <c r="CO32" s="56">
        <v>31</v>
      </c>
      <c r="CP32" s="56">
        <v>9.32</v>
      </c>
      <c r="CQ32" s="56">
        <v>16</v>
      </c>
      <c r="CR32" s="56">
        <v>9.6999999999999993</v>
      </c>
      <c r="CS32" s="62">
        <f>MAX(CO32+(30-CP32),CQ32+(30-CR32))</f>
        <v>51.68</v>
      </c>
      <c r="CT32" s="351">
        <f>IF(CS32&lt;&gt;"",CT$31,0)</f>
        <v>20</v>
      </c>
      <c r="CU32" s="18"/>
      <c r="CV32" s="56"/>
      <c r="CW32" s="186" t="s">
        <v>308</v>
      </c>
      <c r="CX32" s="186" t="s">
        <v>309</v>
      </c>
      <c r="CY32" s="186" t="s">
        <v>235</v>
      </c>
      <c r="CZ32" s="186" t="s">
        <v>310</v>
      </c>
      <c r="DA32" s="125">
        <v>4</v>
      </c>
      <c r="DB32" s="186" t="s">
        <v>529</v>
      </c>
      <c r="DC32" s="351">
        <f>IF(DB32&lt;&gt;"",DC$31,0)</f>
        <v>5</v>
      </c>
      <c r="DD32" s="18"/>
      <c r="DE32" s="55"/>
      <c r="DF32" s="351">
        <f>IF(DE32&lt;&gt;"",DF$31,0)</f>
        <v>0</v>
      </c>
    </row>
    <row r="33" spans="1:110">
      <c r="A33" s="15" t="s">
        <v>59</v>
      </c>
      <c r="B33" s="15">
        <v>2</v>
      </c>
      <c r="C33" s="7"/>
      <c r="D33" s="33">
        <f t="shared" si="1"/>
        <v>33</v>
      </c>
      <c r="E33" s="100">
        <f t="shared" si="2"/>
        <v>0</v>
      </c>
      <c r="F33" s="100">
        <f t="shared" si="3"/>
        <v>1</v>
      </c>
      <c r="G33" s="100">
        <f t="shared" si="4"/>
        <v>0</v>
      </c>
      <c r="H33" s="100">
        <f>SUM(COUNTIFS($X33:$EC33, {"#14","#15","#16"}))</f>
        <v>0</v>
      </c>
      <c r="I33" s="11"/>
      <c r="J33" s="6">
        <f>SUM(M33,P33/4,S33/4,V33)</f>
        <v>31.5</v>
      </c>
      <c r="K33" s="18"/>
      <c r="L33" s="55"/>
      <c r="M33" s="351">
        <f>IF(L33&lt;&gt;"",M$31,0)</f>
        <v>0</v>
      </c>
      <c r="N33" s="18"/>
      <c r="O33" s="59">
        <v>87.3</v>
      </c>
      <c r="P33" s="351">
        <f>IF(O33&lt;&gt;"",P$31,0)</f>
        <v>1</v>
      </c>
      <c r="Q33" s="322"/>
      <c r="R33" s="88">
        <v>2.0601851851851853E-5</v>
      </c>
      <c r="S33" s="351">
        <f>IF(R33&lt;&gt;"",S$31,0)</f>
        <v>25</v>
      </c>
      <c r="T33" s="18" t="s">
        <v>32</v>
      </c>
      <c r="U33" s="88">
        <v>3.2592592592592591E-4</v>
      </c>
      <c r="V33" s="351">
        <f>IF(U33&lt;&gt;"",V$31,0)</f>
        <v>25</v>
      </c>
      <c r="W33" s="11"/>
      <c r="X33" s="18"/>
      <c r="Y33" s="62"/>
      <c r="Z33" s="88"/>
      <c r="AA33" s="88"/>
      <c r="AB33" s="88"/>
      <c r="AC33" s="351">
        <f>IF(AB33&lt;&gt;"",AC$31,0)</f>
        <v>0</v>
      </c>
      <c r="AD33" s="18"/>
      <c r="AE33" s="62"/>
      <c r="AF33" s="55"/>
      <c r="AG33" s="55"/>
      <c r="AH33" s="351">
        <f>IF(AG33&lt;&gt;"",AH$31,0)</f>
        <v>0</v>
      </c>
      <c r="AI33" s="18"/>
      <c r="AJ33" s="56">
        <v>130</v>
      </c>
      <c r="AK33" s="351">
        <f>IF(AJ33&lt;&gt;"",AK$31,0)</f>
        <v>25</v>
      </c>
      <c r="AL33" s="5"/>
      <c r="AM33" s="62"/>
      <c r="AN33" s="88">
        <v>1.1631944444444445E-4</v>
      </c>
      <c r="AO33" s="90"/>
      <c r="AP33" s="88">
        <v>1.1631944444444445E-4</v>
      </c>
      <c r="AQ33" s="351">
        <f>IF(AP33&lt;&gt;"",AQ$31,0)</f>
        <v>1</v>
      </c>
      <c r="AR33" s="18" t="s">
        <v>33</v>
      </c>
      <c r="AS33" s="56" t="s">
        <v>189</v>
      </c>
      <c r="AT33" s="85">
        <v>7.0081018518518515E-5</v>
      </c>
      <c r="AU33" s="85">
        <v>7.1388888888888888E-5</v>
      </c>
      <c r="AV33" s="85">
        <v>7.1944444444444451E-5</v>
      </c>
      <c r="AW33" s="351">
        <f>IF(AV33&lt;&gt;"",AW$31,0)</f>
        <v>20</v>
      </c>
      <c r="AX33" s="5"/>
      <c r="AY33" s="83"/>
      <c r="AZ33" s="85">
        <v>2.8958333333333327E-5</v>
      </c>
      <c r="BA33" s="85">
        <v>3.038194444444444E-5</v>
      </c>
      <c r="BB33" s="85">
        <v>3.038194444444444E-5</v>
      </c>
      <c r="BC33" s="351">
        <f>IF(BB33&lt;&gt;"",BC$31,0)</f>
        <v>8</v>
      </c>
      <c r="BD33" s="5"/>
      <c r="BE33" s="124">
        <v>45.6</v>
      </c>
      <c r="BF33" s="124">
        <v>37.5</v>
      </c>
      <c r="BG33" s="124">
        <f t="shared" si="0"/>
        <v>45.6</v>
      </c>
      <c r="BH33" s="351">
        <f>IF(BG33&lt;&gt;"",BH$31,0)</f>
        <v>0</v>
      </c>
      <c r="BI33" s="18"/>
      <c r="BJ33" s="56"/>
      <c r="BK33" s="85"/>
      <c r="BL33" s="85"/>
      <c r="BM33" s="85"/>
      <c r="BN33" s="351">
        <f>IF(BM33&lt;&gt;"",BN$31,0)</f>
        <v>0</v>
      </c>
      <c r="BO33" s="18"/>
      <c r="BP33" s="56"/>
      <c r="BQ33" s="85"/>
      <c r="BR33" s="85"/>
      <c r="BS33" s="85"/>
      <c r="BT33" s="351">
        <f>IF(BS33&lt;&gt;"",BT$31,0)</f>
        <v>0</v>
      </c>
      <c r="BU33" s="18"/>
      <c r="BV33" s="56"/>
      <c r="BW33" s="56">
        <v>20</v>
      </c>
      <c r="BX33" s="56">
        <v>8</v>
      </c>
      <c r="BY33" s="56">
        <v>20</v>
      </c>
      <c r="BZ33" s="351">
        <f>IF(BY33&lt;&gt;"",BZ$31,0)</f>
        <v>25</v>
      </c>
      <c r="CA33" s="18" t="s">
        <v>102</v>
      </c>
      <c r="CB33" s="56" t="s">
        <v>188</v>
      </c>
      <c r="CC33" s="55">
        <v>9.7638888888888873E-4</v>
      </c>
      <c r="CD33" s="62" t="s">
        <v>164</v>
      </c>
      <c r="CE33" s="351">
        <f>IF(CD33&lt;&gt;"",CE$31,0)</f>
        <v>10</v>
      </c>
      <c r="CF33" s="18"/>
      <c r="CG33" s="88">
        <v>1.4421296296296298E-4</v>
      </c>
      <c r="CH33" s="351">
        <f>IF(CG33&lt;&gt;"",CH$31,0)</f>
        <v>15</v>
      </c>
      <c r="CI33" s="18"/>
      <c r="CJ33" s="56"/>
      <c r="CK33" s="183"/>
      <c r="CL33" s="183"/>
      <c r="CM33" s="351">
        <f>IF(CL33&lt;&gt;"",CM$31,0)</f>
        <v>0</v>
      </c>
      <c r="CN33" s="18"/>
      <c r="CO33" s="56"/>
      <c r="CP33" s="56"/>
      <c r="CQ33" s="56"/>
      <c r="CR33" s="56"/>
      <c r="CS33" s="56"/>
      <c r="CT33" s="351">
        <f>IF(CS33&lt;&gt;"",CT$31,0)</f>
        <v>0</v>
      </c>
      <c r="CU33" s="18"/>
      <c r="CV33" s="56"/>
      <c r="CW33" s="186" t="s">
        <v>308</v>
      </c>
      <c r="CX33" s="186" t="s">
        <v>309</v>
      </c>
      <c r="CY33" s="186" t="s">
        <v>235</v>
      </c>
      <c r="CZ33" s="186" t="s">
        <v>310</v>
      </c>
      <c r="DA33" s="125">
        <v>4</v>
      </c>
      <c r="DB33" s="186" t="s">
        <v>529</v>
      </c>
      <c r="DC33" s="351">
        <f>IF(DB33&lt;&gt;"",DC$31,0)</f>
        <v>5</v>
      </c>
      <c r="DD33" s="18" t="s">
        <v>148</v>
      </c>
      <c r="DE33" s="55">
        <v>1.4333333333333333E-3</v>
      </c>
      <c r="DF33" s="351">
        <f>IF(DE33&lt;&gt;"",DF$31,0)</f>
        <v>3</v>
      </c>
    </row>
    <row r="34" spans="1:110">
      <c r="A34" s="15" t="s">
        <v>60</v>
      </c>
      <c r="B34" s="15">
        <v>3</v>
      </c>
      <c r="C34" s="7"/>
      <c r="D34" s="33">
        <f t="shared" si="1"/>
        <v>30</v>
      </c>
      <c r="E34" s="100">
        <f t="shared" si="2"/>
        <v>0</v>
      </c>
      <c r="F34" s="100">
        <f t="shared" si="3"/>
        <v>0</v>
      </c>
      <c r="G34" s="100">
        <f t="shared" si="4"/>
        <v>2</v>
      </c>
      <c r="H34" s="100">
        <f>SUM(COUNTIFS($X34:$EC34, {"#14","#15","#16"}))</f>
        <v>0</v>
      </c>
      <c r="I34" s="11"/>
      <c r="J34" s="6">
        <f>SUM(M34,P34/4,S34/4,V34)</f>
        <v>6.5</v>
      </c>
      <c r="K34" s="18"/>
      <c r="L34" s="55"/>
      <c r="M34" s="351">
        <f>IF(L34&lt;&gt;"",M$31,0)</f>
        <v>0</v>
      </c>
      <c r="N34" s="18"/>
      <c r="O34" s="59">
        <v>87.3</v>
      </c>
      <c r="P34" s="351">
        <f>IF(O34&lt;&gt;"",P$31,0)</f>
        <v>1</v>
      </c>
      <c r="Q34" s="322"/>
      <c r="R34" s="88">
        <v>2.7430555555555556E-5</v>
      </c>
      <c r="S34" s="351">
        <f>IF(R34&lt;&gt;"",S$31,0)</f>
        <v>25</v>
      </c>
      <c r="T34" s="18"/>
      <c r="U34" s="88"/>
      <c r="V34" s="351">
        <f>IF(U34&lt;&gt;"",V$31,0)</f>
        <v>0</v>
      </c>
      <c r="W34" s="11"/>
      <c r="X34" s="18"/>
      <c r="Y34" s="62"/>
      <c r="Z34" s="88"/>
      <c r="AA34" s="88"/>
      <c r="AB34" s="88"/>
      <c r="AC34" s="351">
        <f>IF(AB34&lt;&gt;"",AC$31,0)</f>
        <v>0</v>
      </c>
      <c r="AD34" s="18" t="s">
        <v>34</v>
      </c>
      <c r="AE34" s="62" t="s">
        <v>187</v>
      </c>
      <c r="AF34" s="55">
        <v>1.5101851851851849E-3</v>
      </c>
      <c r="AG34" s="55">
        <v>1.3510416666666668E-3</v>
      </c>
      <c r="AH34" s="351">
        <f>IF(AG34&lt;&gt;"",AH$31,0)</f>
        <v>15</v>
      </c>
      <c r="AI34" s="18"/>
      <c r="AJ34" s="56">
        <v>71</v>
      </c>
      <c r="AK34" s="351">
        <f>IF(AJ34&lt;&gt;"",AK$31,0)</f>
        <v>25</v>
      </c>
      <c r="AL34" s="5"/>
      <c r="AM34" s="62"/>
      <c r="AN34" s="88">
        <v>1.1030092592592592E-4</v>
      </c>
      <c r="AO34" s="90"/>
      <c r="AP34" s="88">
        <v>1.1030092592592592E-4</v>
      </c>
      <c r="AQ34" s="351">
        <f>IF(AP34&lt;&gt;"",AQ$31,0)</f>
        <v>1</v>
      </c>
      <c r="AR34" s="5"/>
      <c r="AS34" s="56"/>
      <c r="AT34" s="84"/>
      <c r="AU34" s="84"/>
      <c r="AV34" s="84"/>
      <c r="AW34" s="351">
        <f>IF(AV34&lt;&gt;"",AW$31,0)</f>
        <v>0</v>
      </c>
      <c r="AX34" s="5"/>
      <c r="AY34" s="83"/>
      <c r="AZ34" s="85">
        <v>2.3865740740740738E-5</v>
      </c>
      <c r="BA34" s="85">
        <v>2.4953703703703707E-5</v>
      </c>
      <c r="BB34" s="85">
        <v>2.4953703703703707E-5</v>
      </c>
      <c r="BC34" s="351">
        <f>IF(BB34&lt;&gt;"",BC$31,0)</f>
        <v>8</v>
      </c>
      <c r="BD34" s="5"/>
      <c r="BE34" s="124">
        <v>45.6</v>
      </c>
      <c r="BF34" s="124">
        <v>37.5</v>
      </c>
      <c r="BG34" s="124">
        <f t="shared" si="0"/>
        <v>45.6</v>
      </c>
      <c r="BH34" s="351">
        <f>IF(BG34&lt;&gt;"",BH$31,0)</f>
        <v>0</v>
      </c>
      <c r="BI34" s="18"/>
      <c r="BJ34" s="56"/>
      <c r="BK34" s="85"/>
      <c r="BL34" s="85"/>
      <c r="BM34" s="85"/>
      <c r="BN34" s="351">
        <f>IF(BM34&lt;&gt;"",BN$31,0)</f>
        <v>0</v>
      </c>
      <c r="BO34" s="18" t="s">
        <v>34</v>
      </c>
      <c r="BP34" s="56" t="s">
        <v>192</v>
      </c>
      <c r="BQ34" s="85">
        <v>1.0255787037037037E-4</v>
      </c>
      <c r="BR34" s="85">
        <v>1.0446759259259259E-4</v>
      </c>
      <c r="BS34" s="128">
        <v>1.0425925925925925E-4</v>
      </c>
      <c r="BT34" s="351">
        <f>IF(BS34&lt;&gt;"",BT$31,0)</f>
        <v>15</v>
      </c>
      <c r="BU34" s="18"/>
      <c r="BV34" s="56"/>
      <c r="BW34" s="56">
        <v>0</v>
      </c>
      <c r="BX34" s="56">
        <v>8</v>
      </c>
      <c r="BY34" s="56">
        <v>20</v>
      </c>
      <c r="BZ34" s="351">
        <f>IF(BY34&lt;&gt;"",BZ$31,0)</f>
        <v>25</v>
      </c>
      <c r="CA34" s="18"/>
      <c r="CB34" s="56"/>
      <c r="CC34" s="55"/>
      <c r="CD34" s="55"/>
      <c r="CE34" s="351">
        <f>IF(CD34&lt;&gt;"",CE$31,0)</f>
        <v>0</v>
      </c>
      <c r="CF34" s="18"/>
      <c r="CG34" s="88">
        <v>2.4259259259259262E-4</v>
      </c>
      <c r="CH34" s="351">
        <f>IF(CG34&lt;&gt;"",CH$31,0)</f>
        <v>15</v>
      </c>
      <c r="CI34" s="18"/>
      <c r="CJ34" s="56"/>
      <c r="CK34" s="183"/>
      <c r="CL34" s="183"/>
      <c r="CM34" s="351">
        <f>IF(CL34&lt;&gt;"",CM$31,0)</f>
        <v>0</v>
      </c>
      <c r="CN34" s="18"/>
      <c r="CO34" s="56"/>
      <c r="CP34" s="56"/>
      <c r="CQ34" s="56"/>
      <c r="CR34" s="56"/>
      <c r="CS34" s="56"/>
      <c r="CT34" s="351">
        <f>IF(CS34&lt;&gt;"",CT$31,0)</f>
        <v>0</v>
      </c>
      <c r="CU34" s="18"/>
      <c r="CV34" s="56"/>
      <c r="CW34" s="186" t="s">
        <v>308</v>
      </c>
      <c r="CX34" s="186" t="s">
        <v>309</v>
      </c>
      <c r="CY34" s="186" t="s">
        <v>235</v>
      </c>
      <c r="CZ34" s="186" t="s">
        <v>310</v>
      </c>
      <c r="DA34" s="125">
        <v>4</v>
      </c>
      <c r="DB34" s="186" t="s">
        <v>529</v>
      </c>
      <c r="DC34" s="351">
        <f>IF(DB34&lt;&gt;"",DC$31,0)</f>
        <v>5</v>
      </c>
      <c r="DD34" s="18"/>
      <c r="DE34" s="55"/>
      <c r="DF34" s="351">
        <f>IF(DE34&lt;&gt;"",DF$31,0)</f>
        <v>0</v>
      </c>
    </row>
    <row r="35" spans="1:110">
      <c r="A35" s="15" t="s">
        <v>61</v>
      </c>
      <c r="B35" s="15">
        <v>4</v>
      </c>
      <c r="C35" s="7"/>
      <c r="D35" s="33">
        <f t="shared" si="1"/>
        <v>10</v>
      </c>
      <c r="E35" s="100">
        <f t="shared" si="2"/>
        <v>0</v>
      </c>
      <c r="F35" s="100">
        <f t="shared" si="3"/>
        <v>0</v>
      </c>
      <c r="G35" s="100">
        <f t="shared" si="4"/>
        <v>0</v>
      </c>
      <c r="H35" s="100">
        <f>SUM(COUNTIFS($X35:$EC35, {"#14","#15","#16"}))</f>
        <v>0</v>
      </c>
      <c r="I35" s="11"/>
      <c r="J35" s="6">
        <f>SUM(M35,P35/4,S35/4,V35)</f>
        <v>6.5</v>
      </c>
      <c r="K35" s="18"/>
      <c r="L35" s="55"/>
      <c r="M35" s="351">
        <f>IF(L35&lt;&gt;"",M$31,0)</f>
        <v>0</v>
      </c>
      <c r="N35" s="18"/>
      <c r="O35" s="59">
        <v>87.3</v>
      </c>
      <c r="P35" s="351">
        <f>IF(O35&lt;&gt;"",P$31,0)</f>
        <v>1</v>
      </c>
      <c r="Q35" s="322"/>
      <c r="R35" s="88">
        <v>3.3217592592592595E-5</v>
      </c>
      <c r="S35" s="351">
        <f>IF(R35&lt;&gt;"",S$31,0)</f>
        <v>25</v>
      </c>
      <c r="T35" s="18"/>
      <c r="U35" s="88"/>
      <c r="V35" s="351">
        <f>IF(U35&lt;&gt;"",V$31,0)</f>
        <v>0</v>
      </c>
      <c r="W35" s="11"/>
      <c r="X35" s="18"/>
      <c r="Y35" s="62"/>
      <c r="Z35" s="88"/>
      <c r="AA35" s="88"/>
      <c r="AB35" s="88"/>
      <c r="AC35" s="351">
        <f>IF(AB35&lt;&gt;"",AC$31,0)</f>
        <v>0</v>
      </c>
      <c r="AD35" s="18"/>
      <c r="AE35" s="62"/>
      <c r="AF35" s="55"/>
      <c r="AG35" s="55"/>
      <c r="AH35" s="351">
        <f>IF(AG35&lt;&gt;"",AH$31,0)</f>
        <v>0</v>
      </c>
      <c r="AI35" s="18"/>
      <c r="AJ35" s="56">
        <v>107</v>
      </c>
      <c r="AK35" s="351">
        <f>IF(AJ35&lt;&gt;"",AK$31,0)</f>
        <v>25</v>
      </c>
      <c r="AL35" s="5"/>
      <c r="AM35" s="62"/>
      <c r="AN35" s="88">
        <v>1.0381944444444447E-4</v>
      </c>
      <c r="AO35" s="90"/>
      <c r="AP35" s="88">
        <v>1.0381944444444447E-4</v>
      </c>
      <c r="AQ35" s="351">
        <f>IF(AP35&lt;&gt;"",AQ$31,0)</f>
        <v>1</v>
      </c>
      <c r="AR35" s="5"/>
      <c r="AS35" s="56"/>
      <c r="AT35" s="84"/>
      <c r="AU35" s="85"/>
      <c r="AV35" s="85"/>
      <c r="AW35" s="351">
        <f>IF(AV35&lt;&gt;"",AW$31,0)</f>
        <v>0</v>
      </c>
      <c r="AX35" s="5"/>
      <c r="AY35" s="62"/>
      <c r="AZ35" s="85">
        <v>2.1446759259259259E-5</v>
      </c>
      <c r="BA35" s="85">
        <v>2.4780092592592586E-5</v>
      </c>
      <c r="BB35" s="85">
        <v>2.4780092592592586E-5</v>
      </c>
      <c r="BC35" s="351">
        <f>IF(BB35&lt;&gt;"",BC$31,0)</f>
        <v>8</v>
      </c>
      <c r="BD35" s="5"/>
      <c r="BE35" s="124">
        <v>45.6</v>
      </c>
      <c r="BF35" s="124">
        <v>37.5</v>
      </c>
      <c r="BG35" s="124">
        <f t="shared" si="0"/>
        <v>45.6</v>
      </c>
      <c r="BH35" s="351">
        <f>IF(BG35&lt;&gt;"",BH$31,0)</f>
        <v>0</v>
      </c>
      <c r="BI35" s="18" t="s">
        <v>104</v>
      </c>
      <c r="BJ35" s="56" t="s">
        <v>177</v>
      </c>
      <c r="BK35" s="85">
        <v>3.7418981481481477E-4</v>
      </c>
      <c r="BL35" s="85"/>
      <c r="BM35" s="85">
        <v>3.7418981481481477E-4</v>
      </c>
      <c r="BN35" s="351">
        <f>IF(BM35&lt;&gt;"",BN$31,0)</f>
        <v>5</v>
      </c>
      <c r="BO35" s="18"/>
      <c r="BP35" s="56"/>
      <c r="BQ35" s="85"/>
      <c r="BR35" s="85"/>
      <c r="BS35" s="85"/>
      <c r="BT35" s="351">
        <f>IF(BS35&lt;&gt;"",BT$31,0)</f>
        <v>0</v>
      </c>
      <c r="BU35" s="18"/>
      <c r="BV35" s="56"/>
      <c r="BW35" s="56">
        <v>20</v>
      </c>
      <c r="BX35" s="56">
        <v>20</v>
      </c>
      <c r="BY35" s="56">
        <v>20</v>
      </c>
      <c r="BZ35" s="351">
        <f>IF(BY35&lt;&gt;"",BZ$31,0)</f>
        <v>25</v>
      </c>
      <c r="CA35" s="18"/>
      <c r="CB35" s="56"/>
      <c r="CC35" s="55"/>
      <c r="CD35" s="55"/>
      <c r="CE35" s="351">
        <f>IF(CD35&lt;&gt;"",CE$31,0)</f>
        <v>0</v>
      </c>
      <c r="CF35" s="18"/>
      <c r="CG35" s="88">
        <v>3.25462962962963E-4</v>
      </c>
      <c r="CH35" s="351">
        <f>IF(CG35&lt;&gt;"",CH$31,0)</f>
        <v>15</v>
      </c>
      <c r="CI35" s="18" t="s">
        <v>104</v>
      </c>
      <c r="CJ35" s="56" t="s">
        <v>177</v>
      </c>
      <c r="CK35" s="183" t="s">
        <v>283</v>
      </c>
      <c r="CL35" s="183" t="s">
        <v>283</v>
      </c>
      <c r="CM35" s="351">
        <f>IF(CL35&lt;&gt;"",CM$31,0)</f>
        <v>5</v>
      </c>
      <c r="CN35" s="18"/>
      <c r="CO35" s="56"/>
      <c r="CP35" s="56"/>
      <c r="CQ35" s="56"/>
      <c r="CR35" s="56"/>
      <c r="CS35" s="56"/>
      <c r="CT35" s="351">
        <f>IF(CS35&lt;&gt;"",CT$31,0)</f>
        <v>0</v>
      </c>
      <c r="CU35" s="18"/>
      <c r="CV35" s="56"/>
      <c r="CW35" s="186" t="s">
        <v>308</v>
      </c>
      <c r="CX35" s="186" t="s">
        <v>309</v>
      </c>
      <c r="CY35" s="186" t="s">
        <v>235</v>
      </c>
      <c r="CZ35" s="186" t="s">
        <v>310</v>
      </c>
      <c r="DA35" s="125">
        <v>4</v>
      </c>
      <c r="DB35" s="186" t="s">
        <v>529</v>
      </c>
      <c r="DC35" s="351">
        <f>IF(DB35&lt;&gt;"",DC$31,0)</f>
        <v>5</v>
      </c>
      <c r="DD35" s="18"/>
      <c r="DE35" s="55"/>
      <c r="DF35" s="351">
        <f>IF(DE35&lt;&gt;"",DF$31,0)</f>
        <v>0</v>
      </c>
    </row>
    <row r="36" spans="1:110">
      <c r="A36" s="22" t="s">
        <v>16</v>
      </c>
      <c r="B36" s="22"/>
      <c r="C36" s="19" t="s">
        <v>120</v>
      </c>
      <c r="D36" s="33">
        <f>SUM($AC36,$AH36,$AK36,$AQ36,$AW36,$BC36,$BH36,$BN36,$BT36,$BZ36,$CE36,$CH36,$CM36,$CT36,$DC36,$DF36)</f>
        <v>112</v>
      </c>
      <c r="E36" s="100">
        <f t="shared" si="2"/>
        <v>0</v>
      </c>
      <c r="F36" s="100">
        <f t="shared" si="3"/>
        <v>0</v>
      </c>
      <c r="G36" s="100">
        <f t="shared" si="4"/>
        <v>1</v>
      </c>
      <c r="H36" s="100">
        <f>SUM(COUNTIFS($X36:$EC36, {"#14","#15","#16"}))</f>
        <v>1</v>
      </c>
      <c r="I36" s="11"/>
      <c r="J36" s="6">
        <f>SUM(M36,P36,S36,V36)</f>
        <v>50</v>
      </c>
      <c r="K36" s="18" t="s">
        <v>104</v>
      </c>
      <c r="L36" s="55">
        <v>7.3530092592592581E-4</v>
      </c>
      <c r="M36" s="351">
        <f>INDEX(event_lookup!$F$2:$Y$9,MATCH(2019.1,event_lookup!$A$2:$A$9,0),MATCH(RIGHT(ML_2019!K36,3),event_lookup!$F$1:$Y$1,0))</f>
        <v>8</v>
      </c>
      <c r="N36" s="18" t="s">
        <v>101</v>
      </c>
      <c r="O36" s="59">
        <v>106.7</v>
      </c>
      <c r="P36" s="351">
        <f>INDEX(event_lookup!$F$2:$Y$9,MATCH(2019.1,event_lookup!$A$2:$A$9,0),MATCH(RIGHT(ML_2019!N36,3),event_lookup!$F$1:$Y$1,0))</f>
        <v>14</v>
      </c>
      <c r="Q36" s="18" t="s">
        <v>37</v>
      </c>
      <c r="R36" s="88">
        <v>1.1550925925925927E-4</v>
      </c>
      <c r="S36" s="351">
        <f>INDEX(event_lookup!$F$2:$Y$9,MATCH(2019.1,event_lookup!$A$2:$A$9,0),MATCH(RIGHT(ML_2019!Q36,3),event_lookup!$F$1:$Y$1,0))</f>
        <v>15</v>
      </c>
      <c r="T36" s="18" t="s">
        <v>102</v>
      </c>
      <c r="U36" s="88">
        <v>3.3622685185185188E-4</v>
      </c>
      <c r="V36" s="351">
        <f>INDEX(event_lookup!$F$2:$Y$9,MATCH(2019.1,event_lookup!$A$2:$A$9,0),MATCH(RIGHT(ML_2019!T36,3),event_lookup!$F$1:$Y$1,0))</f>
        <v>13</v>
      </c>
      <c r="W36" s="11"/>
      <c r="X36" s="18" t="s">
        <v>107</v>
      </c>
      <c r="Y36" s="62" t="s">
        <v>181</v>
      </c>
      <c r="Z36" s="88">
        <v>1.8206018518518517E-4</v>
      </c>
      <c r="AA36" s="88"/>
      <c r="AB36" s="88">
        <v>1.8206018518518517E-4</v>
      </c>
      <c r="AC36" s="351">
        <f>INDEX(event_lookup!$F$2:$Y$9,MATCH(2019,event_lookup!$A$2:$A$9,0),MATCH(RIGHT(ML_2019!X36,3),event_lookup!$F$1:$Y$1,0))</f>
        <v>6</v>
      </c>
      <c r="AD36" s="18" t="s">
        <v>130</v>
      </c>
      <c r="AE36" s="62" t="s">
        <v>177</v>
      </c>
      <c r="AF36" s="55">
        <v>1.1159722222222222E-3</v>
      </c>
      <c r="AG36" s="55">
        <v>1.1159722222222222E-3</v>
      </c>
      <c r="AH36" s="351">
        <f>INDEX(event_lookup!$F$2:$Y$9,MATCH(2019,event_lookup!$A$2:$A$9,0),MATCH(RIGHT(ML_2019!AD36,3),event_lookup!$F$1:$Y$1,0))</f>
        <v>4</v>
      </c>
      <c r="AI36" s="18" t="s">
        <v>104</v>
      </c>
      <c r="AJ36" s="56">
        <v>215</v>
      </c>
      <c r="AK36" s="351">
        <f>INDEX(event_lookup!$F$2:$Y$9,MATCH(2019,event_lookup!$A$2:$A$9,0),MATCH(RIGHT(ML_2019!AI36,3),event_lookup!$F$1:$Y$1,0))</f>
        <v>5</v>
      </c>
      <c r="AL36" s="18" t="s">
        <v>103</v>
      </c>
      <c r="AM36" s="62" t="s">
        <v>191</v>
      </c>
      <c r="AN36" s="88">
        <v>1.0138888888888889E-4</v>
      </c>
      <c r="AO36" s="88">
        <v>1.0671296296296297E-4</v>
      </c>
      <c r="AP36" s="88">
        <v>1.0671296296296297E-4</v>
      </c>
      <c r="AQ36" s="351">
        <f>INDEX(event_lookup!$F$2:$Y$9,MATCH(2019,event_lookup!$A$2:$A$9,0),MATCH(RIGHT(ML_2019!AL36,3),event_lookup!$F$1:$Y$1,0))</f>
        <v>9</v>
      </c>
      <c r="AR36" s="18" t="s">
        <v>101</v>
      </c>
      <c r="AS36" s="56" t="s">
        <v>183</v>
      </c>
      <c r="AT36" s="85">
        <v>7.1886574074074081E-5</v>
      </c>
      <c r="AU36" s="85">
        <v>7.163194444444445E-5</v>
      </c>
      <c r="AV36" s="85">
        <v>7.163194444444445E-5</v>
      </c>
      <c r="AW36" s="351">
        <f>INDEX(event_lookup!$F$2:$Y$9,MATCH(2019,event_lookup!$A$2:$A$9,0),MATCH(RIGHT(ML_2019!AR36,3),event_lookup!$F$1:$Y$1,0))</f>
        <v>11</v>
      </c>
      <c r="AX36" s="18" t="s">
        <v>104</v>
      </c>
      <c r="AY36" s="62" t="s">
        <v>178</v>
      </c>
      <c r="AZ36" s="85">
        <v>1.1157407407407408E-4</v>
      </c>
      <c r="BA36" s="84"/>
      <c r="BB36" s="85">
        <v>1.1157407407407408E-4</v>
      </c>
      <c r="BC36" s="351">
        <f>INDEX(event_lookup!$F$2:$Y$9,MATCH(2019,event_lookup!$A$2:$A$9,0),MATCH(RIGHT(ML_2019!AX36,3),event_lookup!$F$1:$Y$1,0))</f>
        <v>5</v>
      </c>
      <c r="BD36" s="18" t="s">
        <v>105</v>
      </c>
      <c r="BE36" s="126">
        <v>51.4</v>
      </c>
      <c r="BF36" s="126">
        <v>59.7</v>
      </c>
      <c r="BG36" s="124">
        <f t="shared" si="0"/>
        <v>59.7</v>
      </c>
      <c r="BH36" s="351">
        <f>INDEX(event_lookup!$F$2:$Y$9,MATCH(2019,event_lookup!$A$2:$A$9,0),MATCH(RIGHT(ML_2019!BD36,3),event_lookup!$F$1:$Y$1,0))</f>
        <v>7</v>
      </c>
      <c r="BI36" s="18" t="s">
        <v>154</v>
      </c>
      <c r="BJ36" s="56" t="s">
        <v>178</v>
      </c>
      <c r="BK36" s="85">
        <v>3.9305555555555556E-4</v>
      </c>
      <c r="BL36" s="85"/>
      <c r="BM36" s="85">
        <v>3.9305555555555556E-4</v>
      </c>
      <c r="BN36" s="351">
        <f>INDEX(event_lookup!$F$2:$Y$9,MATCH(2019,event_lookup!$A$2:$A$9,0),MATCH(RIGHT(ML_2019!BI36,3),event_lookup!$F$1:$Y$1,0))</f>
        <v>0</v>
      </c>
      <c r="BO36" s="18" t="s">
        <v>130</v>
      </c>
      <c r="BP36" s="56" t="s">
        <v>182</v>
      </c>
      <c r="BQ36" s="85">
        <v>1.0796296296296297E-4</v>
      </c>
      <c r="BR36" s="85"/>
      <c r="BS36" s="85">
        <v>1.0796296296296297E-4</v>
      </c>
      <c r="BT36" s="351">
        <f>INDEX(event_lookup!$F$2:$Y$9,MATCH(2019,event_lookup!$A$2:$A$9,0),MATCH(RIGHT(ML_2019!BO36,3),event_lookup!$F$1:$Y$1,0))</f>
        <v>4</v>
      </c>
      <c r="BU36" s="18" t="s">
        <v>130</v>
      </c>
      <c r="BV36" s="56" t="s">
        <v>178</v>
      </c>
      <c r="BW36" s="56">
        <v>47</v>
      </c>
      <c r="BX36" s="56"/>
      <c r="BY36" s="56">
        <v>47</v>
      </c>
      <c r="BZ36" s="351">
        <f>INDEX(event_lookup!$F$2:$Y$9,MATCH(2019,event_lookup!$A$2:$A$9,0),MATCH(RIGHT(ML_2019!BU36,3),event_lookup!$F$1:$Y$1,0))</f>
        <v>4</v>
      </c>
      <c r="CA36" s="18" t="s">
        <v>135</v>
      </c>
      <c r="CB36" s="56" t="s">
        <v>188</v>
      </c>
      <c r="CC36" s="55">
        <v>9.1921296296296293E-4</v>
      </c>
      <c r="CD36" s="62" t="s">
        <v>164</v>
      </c>
      <c r="CE36" s="351">
        <f>INDEX(event_lookup!$F$2:$Y$9,MATCH(2019,event_lookup!$A$2:$A$9,0),MATCH(RIGHT(ML_2019!CA36,3),event_lookup!$F$1:$Y$1,0))</f>
        <v>8</v>
      </c>
      <c r="CF36" s="18" t="s">
        <v>135</v>
      </c>
      <c r="CG36" s="88">
        <v>4.3888888888888889E-4</v>
      </c>
      <c r="CH36" s="351">
        <f>INDEX(event_lookup!$F$2:$Y$9,MATCH(2019,event_lookup!$A$2:$A$9,0),MATCH(RIGHT(ML_2019!CF36,3),event_lookup!$F$1:$Y$1,0))</f>
        <v>8</v>
      </c>
      <c r="CI36" s="18" t="s">
        <v>37</v>
      </c>
      <c r="CJ36" s="56" t="s">
        <v>187</v>
      </c>
      <c r="CK36" s="183">
        <v>2.0740740740740743E-4</v>
      </c>
      <c r="CL36" s="183" t="s">
        <v>275</v>
      </c>
      <c r="CM36" s="351">
        <f>INDEX(event_lookup!$F$2:$Y$9,MATCH(2019,event_lookup!$A$2:$A$9,0),MATCH(RIGHT(ML_2019!CI36,3),event_lookup!$F$1:$Y$1,0))</f>
        <v>12</v>
      </c>
      <c r="CN36" s="18" t="s">
        <v>34</v>
      </c>
      <c r="CO36" s="56">
        <v>22</v>
      </c>
      <c r="CP36" s="56">
        <v>10.35</v>
      </c>
      <c r="CQ36" s="56">
        <v>31</v>
      </c>
      <c r="CR36" s="56">
        <v>10.029999999999999</v>
      </c>
      <c r="CS36" s="62">
        <f>MAX(CO36+(30-CP36),CQ36+(30-CR36))</f>
        <v>50.97</v>
      </c>
      <c r="CT36" s="351">
        <f>INDEX(event_lookup!$F$2:$Y$9,MATCH(2019,event_lookup!$A$2:$A$9,0),MATCH(RIGHT(ML_2019!CN36,3),event_lookup!$F$1:$Y$1,0))</f>
        <v>15</v>
      </c>
      <c r="CU36" s="18" t="s">
        <v>130</v>
      </c>
      <c r="CV36" s="56" t="s">
        <v>302</v>
      </c>
      <c r="CW36" s="186" t="s">
        <v>238</v>
      </c>
      <c r="CX36" s="186" t="s">
        <v>297</v>
      </c>
      <c r="CY36" s="186" t="s">
        <v>235</v>
      </c>
      <c r="CZ36" s="186" t="s">
        <v>298</v>
      </c>
      <c r="DA36" s="125">
        <v>3</v>
      </c>
      <c r="DB36" s="186" t="s">
        <v>533</v>
      </c>
      <c r="DC36" s="351">
        <f>INDEX(event_lookup!$F$2:$Y$9,MATCH(2019,event_lookup!$A$2:$A$9,0),MATCH(RIGHT(ML_2019!CU36,3),event_lookup!$F$1:$Y$1,0))</f>
        <v>4</v>
      </c>
      <c r="DD36" s="18" t="s">
        <v>102</v>
      </c>
      <c r="DE36" s="55">
        <v>1.4113425925925925E-3</v>
      </c>
      <c r="DF36" s="351">
        <f>INDEX(event_lookup!$F$2:$Y$9,MATCH(2019,event_lookup!$A$2:$A$9,0),MATCH(RIGHT(ML_2019!DD36,3),event_lookup!$F$1:$Y$1,0))</f>
        <v>10</v>
      </c>
    </row>
    <row r="37" spans="1:110">
      <c r="A37" s="15" t="s">
        <v>64</v>
      </c>
      <c r="B37" s="15">
        <v>1</v>
      </c>
      <c r="C37" s="7"/>
      <c r="D37" s="33">
        <f t="shared" si="1"/>
        <v>22</v>
      </c>
      <c r="E37" s="100">
        <f t="shared" si="2"/>
        <v>0</v>
      </c>
      <c r="F37" s="100">
        <f t="shared" si="3"/>
        <v>0</v>
      </c>
      <c r="G37" s="100">
        <f t="shared" si="4"/>
        <v>0</v>
      </c>
      <c r="H37" s="100">
        <f>SUM(COUNTIFS($X37:$EC37, {"#14","#15","#16"}))</f>
        <v>0</v>
      </c>
      <c r="I37" s="11"/>
      <c r="J37" s="6">
        <f>SUM(M37,P37/4,S37/4,V37)</f>
        <v>15.25</v>
      </c>
      <c r="K37" s="18" t="s">
        <v>104</v>
      </c>
      <c r="L37" s="55">
        <v>7.3530092592592581E-4</v>
      </c>
      <c r="M37" s="351">
        <f>IF(L37&lt;&gt;"",M$36,0)</f>
        <v>8</v>
      </c>
      <c r="N37" s="18"/>
      <c r="O37" s="59">
        <v>106.7</v>
      </c>
      <c r="P37" s="351">
        <f>IF(O37&lt;&gt;"",P$36,0)</f>
        <v>14</v>
      </c>
      <c r="Q37" s="18"/>
      <c r="R37" s="88">
        <v>3.0208333333333334E-5</v>
      </c>
      <c r="S37" s="351">
        <f>IF(R37&lt;&gt;"",S$36,0)</f>
        <v>15</v>
      </c>
      <c r="T37" s="18"/>
      <c r="U37" s="88"/>
      <c r="V37" s="351">
        <f>IF(U37&lt;&gt;"",V$36,0)</f>
        <v>0</v>
      </c>
      <c r="W37" s="11"/>
      <c r="X37" s="18"/>
      <c r="Y37" s="62"/>
      <c r="Z37" s="88"/>
      <c r="AA37" s="88"/>
      <c r="AB37" s="88"/>
      <c r="AC37" s="351">
        <f>IF(AB37&lt;&gt;"",AC$36,0)</f>
        <v>0</v>
      </c>
      <c r="AD37" s="18" t="s">
        <v>130</v>
      </c>
      <c r="AE37" s="62" t="s">
        <v>177</v>
      </c>
      <c r="AF37" s="55">
        <v>1.1159722222222222E-3</v>
      </c>
      <c r="AG37" s="55">
        <v>1.1159722222222222E-3</v>
      </c>
      <c r="AH37" s="351">
        <f>IF(AG37&lt;&gt;"",AH$36,0)</f>
        <v>4</v>
      </c>
      <c r="AI37" s="18"/>
      <c r="AJ37" s="56">
        <v>130</v>
      </c>
      <c r="AK37" s="351">
        <f>IF(AJ37&lt;&gt;"",AK$36,0)</f>
        <v>5</v>
      </c>
      <c r="AL37" s="5"/>
      <c r="AM37" s="62"/>
      <c r="AN37" s="88">
        <v>1.0729166666666667E-4</v>
      </c>
      <c r="AO37" s="88">
        <v>1.1504629629629629E-4</v>
      </c>
      <c r="AP37" s="88">
        <v>1.1504629629629629E-4</v>
      </c>
      <c r="AQ37" s="351">
        <f>IF(AP37&lt;&gt;"",AQ$36,0)</f>
        <v>9</v>
      </c>
      <c r="AR37" s="5"/>
      <c r="AS37" s="56"/>
      <c r="AT37" s="84"/>
      <c r="AU37" s="84"/>
      <c r="AV37" s="84"/>
      <c r="AW37" s="351">
        <f>IF(AV37&lt;&gt;"",AW$36,0)</f>
        <v>0</v>
      </c>
      <c r="AX37" s="5"/>
      <c r="AY37" s="62"/>
      <c r="AZ37" s="85">
        <v>3.3136574074074074E-5</v>
      </c>
      <c r="BA37" s="84"/>
      <c r="BB37" s="85">
        <v>3.3136574074074074E-5</v>
      </c>
      <c r="BC37" s="351">
        <f>IF(BB37&lt;&gt;"",BC$36,0)</f>
        <v>5</v>
      </c>
      <c r="BD37" s="5"/>
      <c r="BE37" s="126">
        <v>51.4</v>
      </c>
      <c r="BF37" s="126">
        <v>59.7</v>
      </c>
      <c r="BG37" s="124">
        <f t="shared" si="0"/>
        <v>59.7</v>
      </c>
      <c r="BH37" s="351">
        <f>IF(BG37&lt;&gt;"",BH$36,0)</f>
        <v>7</v>
      </c>
      <c r="BI37" s="18"/>
      <c r="BJ37" s="56"/>
      <c r="BK37" s="85"/>
      <c r="BL37" s="85"/>
      <c r="BM37" s="85"/>
      <c r="BN37" s="351">
        <f>IF(BM37&lt;&gt;"",BN$36,0)</f>
        <v>0</v>
      </c>
      <c r="BO37" s="18"/>
      <c r="BP37" s="56"/>
      <c r="BQ37" s="85"/>
      <c r="BR37" s="85"/>
      <c r="BS37" s="85"/>
      <c r="BT37" s="351">
        <f>IF(BS37&lt;&gt;"",BT$36,0)</f>
        <v>0</v>
      </c>
      <c r="BU37" s="18"/>
      <c r="BV37" s="56"/>
      <c r="BW37" s="56">
        <v>5</v>
      </c>
      <c r="BX37" s="56"/>
      <c r="BY37" s="56">
        <v>5</v>
      </c>
      <c r="BZ37" s="351">
        <f>IF(BY37&lt;&gt;"",BZ$36,0)</f>
        <v>4</v>
      </c>
      <c r="CA37" s="18" t="s">
        <v>135</v>
      </c>
      <c r="CB37" s="56" t="s">
        <v>188</v>
      </c>
      <c r="CC37" s="55">
        <v>9.1921296296296293E-4</v>
      </c>
      <c r="CD37" s="62" t="s">
        <v>164</v>
      </c>
      <c r="CE37" s="351">
        <f>IF(CD37&lt;&gt;"",CE$36,0)</f>
        <v>8</v>
      </c>
      <c r="CF37" s="18"/>
      <c r="CG37" s="88">
        <v>3.7500000000000003E-5</v>
      </c>
      <c r="CH37" s="351">
        <f>IF(CG37&lt;&gt;"",CH$36,0)</f>
        <v>8</v>
      </c>
      <c r="CI37" s="18"/>
      <c r="CJ37" s="56"/>
      <c r="CK37" s="183"/>
      <c r="CL37" s="183"/>
      <c r="CM37" s="351">
        <f>IF(CL37&lt;&gt;"",CM$36,0)</f>
        <v>0</v>
      </c>
      <c r="CN37" s="18"/>
      <c r="CO37" s="56"/>
      <c r="CP37" s="56"/>
      <c r="CQ37" s="56"/>
      <c r="CR37" s="56"/>
      <c r="CS37" s="56"/>
      <c r="CT37" s="351">
        <f>IF(CS37&lt;&gt;"",CT$36,0)</f>
        <v>0</v>
      </c>
      <c r="CU37" s="18"/>
      <c r="CV37" s="56"/>
      <c r="CW37" s="186" t="s">
        <v>238</v>
      </c>
      <c r="CX37" s="186" t="s">
        <v>297</v>
      </c>
      <c r="CY37" s="186" t="s">
        <v>235</v>
      </c>
      <c r="CZ37" s="186" t="s">
        <v>298</v>
      </c>
      <c r="DA37" s="125">
        <v>3</v>
      </c>
      <c r="DB37" s="186" t="s">
        <v>533</v>
      </c>
      <c r="DC37" s="351">
        <f>IF(DB37&lt;&gt;"",DC$36,0)</f>
        <v>4</v>
      </c>
      <c r="DD37" s="18" t="s">
        <v>102</v>
      </c>
      <c r="DE37" s="55">
        <v>1.4113425925925925E-3</v>
      </c>
      <c r="DF37" s="351">
        <f>IF(DE37&lt;&gt;"",DF$36,0)</f>
        <v>10</v>
      </c>
    </row>
    <row r="38" spans="1:110">
      <c r="A38" s="15" t="s">
        <v>65</v>
      </c>
      <c r="B38" s="15">
        <v>2</v>
      </c>
      <c r="C38" s="7"/>
      <c r="D38" s="33">
        <f t="shared" si="1"/>
        <v>15</v>
      </c>
      <c r="E38" s="100">
        <f t="shared" si="2"/>
        <v>0</v>
      </c>
      <c r="F38" s="100">
        <f t="shared" si="3"/>
        <v>0</v>
      </c>
      <c r="G38" s="100">
        <f t="shared" si="4"/>
        <v>0</v>
      </c>
      <c r="H38" s="100">
        <f>SUM(COUNTIFS($X38:$EC38, {"#14","#15","#16"}))</f>
        <v>0</v>
      </c>
      <c r="I38" s="11"/>
      <c r="J38" s="6">
        <f>SUM(M38,P38/4,S38/4,V38)</f>
        <v>20.25</v>
      </c>
      <c r="K38" s="18"/>
      <c r="L38" s="55"/>
      <c r="M38" s="351">
        <f>IF(L38&lt;&gt;"",M$36,0)</f>
        <v>0</v>
      </c>
      <c r="N38" s="18"/>
      <c r="O38" s="59">
        <v>106.7</v>
      </c>
      <c r="P38" s="351">
        <f>IF(O38&lt;&gt;"",P$36,0)</f>
        <v>14</v>
      </c>
      <c r="Q38" s="322"/>
      <c r="R38" s="88">
        <v>2.141203703703704E-5</v>
      </c>
      <c r="S38" s="351">
        <f>IF(R38&lt;&gt;"",S$36,0)</f>
        <v>15</v>
      </c>
      <c r="T38" s="18" t="s">
        <v>102</v>
      </c>
      <c r="U38" s="88">
        <v>3.3622685185185188E-4</v>
      </c>
      <c r="V38" s="351">
        <f>IF(U38&lt;&gt;"",V$36,0)</f>
        <v>13</v>
      </c>
      <c r="W38" s="11"/>
      <c r="X38" s="18"/>
      <c r="Y38" s="62"/>
      <c r="Z38" s="88"/>
      <c r="AA38" s="88"/>
      <c r="AB38" s="88"/>
      <c r="AC38" s="351">
        <f>IF(AB38&lt;&gt;"",AC$36,0)</f>
        <v>0</v>
      </c>
      <c r="AD38" s="18"/>
      <c r="AE38" s="62"/>
      <c r="AF38" s="55"/>
      <c r="AG38" s="55"/>
      <c r="AH38" s="351">
        <f>IF(AG38&lt;&gt;"",AH$36,0)</f>
        <v>0</v>
      </c>
      <c r="AI38" s="18"/>
      <c r="AJ38" s="56">
        <v>22</v>
      </c>
      <c r="AK38" s="351">
        <f>IF(AJ38&lt;&gt;"",AK$36,0)</f>
        <v>5</v>
      </c>
      <c r="AL38" s="5"/>
      <c r="AM38" s="62"/>
      <c r="AN38" s="88">
        <v>1.0138888888888889E-4</v>
      </c>
      <c r="AO38" s="88">
        <v>1.0671296296296297E-4</v>
      </c>
      <c r="AP38" s="88">
        <v>1.0671296296296297E-4</v>
      </c>
      <c r="AQ38" s="351">
        <f>IF(AP38&lt;&gt;"",AQ$36,0)</f>
        <v>9</v>
      </c>
      <c r="AR38" s="18" t="s">
        <v>101</v>
      </c>
      <c r="AS38" s="56" t="s">
        <v>183</v>
      </c>
      <c r="AT38" s="85">
        <v>7.1886574074074081E-5</v>
      </c>
      <c r="AU38" s="85">
        <v>7.163194444444445E-5</v>
      </c>
      <c r="AV38" s="85">
        <v>7.163194444444445E-5</v>
      </c>
      <c r="AW38" s="351">
        <f>IF(AV38&lt;&gt;"",AW$36,0)</f>
        <v>11</v>
      </c>
      <c r="AX38" s="5"/>
      <c r="AY38" s="62"/>
      <c r="AZ38" s="85">
        <v>3.1701388888888885E-5</v>
      </c>
      <c r="BA38" s="84"/>
      <c r="BB38" s="85">
        <v>3.1701388888888885E-5</v>
      </c>
      <c r="BC38" s="351">
        <f>IF(BB38&lt;&gt;"",BC$36,0)</f>
        <v>5</v>
      </c>
      <c r="BD38" s="5"/>
      <c r="BE38" s="126">
        <v>51.4</v>
      </c>
      <c r="BF38" s="126">
        <v>59.7</v>
      </c>
      <c r="BG38" s="124">
        <f t="shared" si="0"/>
        <v>59.7</v>
      </c>
      <c r="BH38" s="351">
        <f>IF(BG38&lt;&gt;"",BH$36,0)</f>
        <v>7</v>
      </c>
      <c r="BI38" s="18"/>
      <c r="BJ38" s="56"/>
      <c r="BK38" s="85"/>
      <c r="BL38" s="85"/>
      <c r="BM38" s="85"/>
      <c r="BN38" s="351">
        <f>IF(BM38&lt;&gt;"",BN$36,0)</f>
        <v>0</v>
      </c>
      <c r="BO38" s="18" t="s">
        <v>130</v>
      </c>
      <c r="BP38" s="56" t="s">
        <v>182</v>
      </c>
      <c r="BQ38" s="85">
        <v>1.0796296296296297E-4</v>
      </c>
      <c r="BR38" s="85"/>
      <c r="BS38" s="85">
        <v>1.0796296296296297E-4</v>
      </c>
      <c r="BT38" s="351">
        <f>IF(BS38&lt;&gt;"",BT$36,0)</f>
        <v>4</v>
      </c>
      <c r="BU38" s="18"/>
      <c r="BV38" s="56"/>
      <c r="BW38" s="56">
        <v>1</v>
      </c>
      <c r="BX38" s="56"/>
      <c r="BY38" s="56">
        <v>1</v>
      </c>
      <c r="BZ38" s="351">
        <f>IF(BY38&lt;&gt;"",BZ$36,0)</f>
        <v>4</v>
      </c>
      <c r="CA38" s="18"/>
      <c r="CB38" s="56"/>
      <c r="CC38" s="55"/>
      <c r="CD38" s="55"/>
      <c r="CE38" s="351">
        <f>IF(CD38&lt;&gt;"",CE$36,0)</f>
        <v>0</v>
      </c>
      <c r="CF38" s="18"/>
      <c r="CG38" s="88">
        <v>1.5625E-4</v>
      </c>
      <c r="CH38" s="351">
        <f>IF(CG38&lt;&gt;"",CH$36,0)</f>
        <v>8</v>
      </c>
      <c r="CI38" s="18"/>
      <c r="CJ38" s="56"/>
      <c r="CK38" s="183"/>
      <c r="CL38" s="183"/>
      <c r="CM38" s="351">
        <f>IF(CL38&lt;&gt;"",CM$36,0)</f>
        <v>0</v>
      </c>
      <c r="CN38" s="18"/>
      <c r="CO38" s="56"/>
      <c r="CP38" s="56"/>
      <c r="CQ38" s="56"/>
      <c r="CR38" s="56"/>
      <c r="CS38" s="56"/>
      <c r="CT38" s="351">
        <f>IF(CS38&lt;&gt;"",CT$36,0)</f>
        <v>0</v>
      </c>
      <c r="CU38" s="18"/>
      <c r="CV38" s="56"/>
      <c r="CW38" s="186" t="s">
        <v>238</v>
      </c>
      <c r="CX38" s="186" t="s">
        <v>297</v>
      </c>
      <c r="CY38" s="186" t="s">
        <v>235</v>
      </c>
      <c r="CZ38" s="186" t="s">
        <v>298</v>
      </c>
      <c r="DA38" s="125">
        <v>3</v>
      </c>
      <c r="DB38" s="186" t="s">
        <v>533</v>
      </c>
      <c r="DC38" s="351">
        <f>IF(DB38&lt;&gt;"",DC$36,0)</f>
        <v>4</v>
      </c>
      <c r="DD38" s="18"/>
      <c r="DE38" s="55"/>
      <c r="DF38" s="351">
        <f>IF(DE38&lt;&gt;"",DF$36,0)</f>
        <v>0</v>
      </c>
    </row>
    <row r="39" spans="1:110">
      <c r="A39" s="15" t="s">
        <v>63</v>
      </c>
      <c r="B39" s="15">
        <v>3</v>
      </c>
      <c r="C39" s="7"/>
      <c r="D39" s="33">
        <f t="shared" si="1"/>
        <v>12</v>
      </c>
      <c r="E39" s="100">
        <f t="shared" si="2"/>
        <v>0</v>
      </c>
      <c r="F39" s="100">
        <f t="shared" si="3"/>
        <v>0</v>
      </c>
      <c r="G39" s="100">
        <f t="shared" si="4"/>
        <v>0</v>
      </c>
      <c r="H39" s="100">
        <f>SUM(COUNTIFS($X39:$EC39, {"#14","#15","#16"}))</f>
        <v>1</v>
      </c>
      <c r="I39" s="11"/>
      <c r="J39" s="6">
        <f>SUM(M39,P39/4,S39/4,V39)</f>
        <v>7.25</v>
      </c>
      <c r="K39" s="18"/>
      <c r="L39" s="55"/>
      <c r="M39" s="351">
        <f>IF(L39&lt;&gt;"",M$36,0)</f>
        <v>0</v>
      </c>
      <c r="N39" s="18"/>
      <c r="O39" s="59">
        <v>106.7</v>
      </c>
      <c r="P39" s="351">
        <f>IF(O39&lt;&gt;"",P$36,0)</f>
        <v>14</v>
      </c>
      <c r="Q39" s="322"/>
      <c r="R39" s="88">
        <v>2.9861111111111113E-5</v>
      </c>
      <c r="S39" s="351">
        <f>IF(R39&lt;&gt;"",S$36,0)</f>
        <v>15</v>
      </c>
      <c r="T39" s="18"/>
      <c r="U39" s="88"/>
      <c r="V39" s="351">
        <f>IF(U39&lt;&gt;"",V$36,0)</f>
        <v>0</v>
      </c>
      <c r="W39" s="11"/>
      <c r="X39" s="18"/>
      <c r="Y39" s="62"/>
      <c r="Z39" s="88"/>
      <c r="AA39" s="88"/>
      <c r="AB39" s="88"/>
      <c r="AC39" s="351">
        <f>IF(AB39&lt;&gt;"",AC$36,0)</f>
        <v>0</v>
      </c>
      <c r="AD39" s="18"/>
      <c r="AE39" s="62"/>
      <c r="AF39" s="55"/>
      <c r="AG39" s="55"/>
      <c r="AH39" s="351">
        <f>IF(AG39&lt;&gt;"",AH$36,0)</f>
        <v>0</v>
      </c>
      <c r="AI39" s="18"/>
      <c r="AJ39" s="56">
        <v>26</v>
      </c>
      <c r="AK39" s="351">
        <f>IF(AJ39&lt;&gt;"",AK$36,0)</f>
        <v>5</v>
      </c>
      <c r="AL39" s="5"/>
      <c r="AM39" s="62"/>
      <c r="AN39" s="88">
        <v>9.8148148148148151E-5</v>
      </c>
      <c r="AO39" s="88">
        <v>9.7569444444444437E-5</v>
      </c>
      <c r="AP39" s="88">
        <v>9.7569444444444437E-5</v>
      </c>
      <c r="AQ39" s="351">
        <f>IF(AP39&lt;&gt;"",AQ$36,0)</f>
        <v>9</v>
      </c>
      <c r="AR39" s="5"/>
      <c r="AS39" s="56"/>
      <c r="AT39" s="84"/>
      <c r="AU39" s="85"/>
      <c r="AV39" s="85"/>
      <c r="AW39" s="351">
        <f>IF(AV39&lt;&gt;"",AW$36,0)</f>
        <v>0</v>
      </c>
      <c r="AX39" s="5"/>
      <c r="AY39" s="62"/>
      <c r="AZ39" s="85">
        <v>2.2847222222222222E-5</v>
      </c>
      <c r="BA39" s="84"/>
      <c r="BB39" s="85">
        <v>2.2847222222222222E-5</v>
      </c>
      <c r="BC39" s="351">
        <f>IF(BB39&lt;&gt;"",BC$36,0)</f>
        <v>5</v>
      </c>
      <c r="BD39" s="5"/>
      <c r="BE39" s="126">
        <v>51.4</v>
      </c>
      <c r="BF39" s="126">
        <v>59.7</v>
      </c>
      <c r="BG39" s="124">
        <f t="shared" si="0"/>
        <v>59.7</v>
      </c>
      <c r="BH39" s="351">
        <f>IF(BG39&lt;&gt;"",BH$36,0)</f>
        <v>7</v>
      </c>
      <c r="BI39" s="18" t="s">
        <v>154</v>
      </c>
      <c r="BJ39" s="56" t="s">
        <v>178</v>
      </c>
      <c r="BK39" s="85">
        <v>3.9305555555555556E-4</v>
      </c>
      <c r="BL39" s="85"/>
      <c r="BM39" s="85">
        <v>3.9305555555555556E-4</v>
      </c>
      <c r="BN39" s="351">
        <f>IF(BM39&lt;&gt;"",BN$36,0)</f>
        <v>0</v>
      </c>
      <c r="BO39" s="18"/>
      <c r="BP39" s="56"/>
      <c r="BQ39" s="85"/>
      <c r="BR39" s="85"/>
      <c r="BS39" s="85"/>
      <c r="BT39" s="351">
        <f>IF(BS39&lt;&gt;"",BT$36,0)</f>
        <v>0</v>
      </c>
      <c r="BU39" s="18"/>
      <c r="BV39" s="56"/>
      <c r="BW39" s="56">
        <v>20</v>
      </c>
      <c r="BX39" s="56"/>
      <c r="BY39" s="56">
        <v>20</v>
      </c>
      <c r="BZ39" s="351">
        <f>IF(BY39&lt;&gt;"",BZ$36,0)</f>
        <v>4</v>
      </c>
      <c r="CA39" s="18"/>
      <c r="CB39" s="56"/>
      <c r="CC39" s="55"/>
      <c r="CD39" s="55"/>
      <c r="CE39" s="351">
        <f>IF(CD39&lt;&gt;"",CE$36,0)</f>
        <v>0</v>
      </c>
      <c r="CF39" s="181"/>
      <c r="CG39" s="88">
        <v>2.5462962962962961E-4</v>
      </c>
      <c r="CH39" s="351">
        <f>IF(CG39&lt;&gt;"",CH$36,0)</f>
        <v>8</v>
      </c>
      <c r="CI39" s="18" t="s">
        <v>37</v>
      </c>
      <c r="CJ39" s="56" t="s">
        <v>187</v>
      </c>
      <c r="CK39" s="183">
        <v>2.0740740740740743E-4</v>
      </c>
      <c r="CL39" s="183" t="s">
        <v>275</v>
      </c>
      <c r="CM39" s="351">
        <f>IF(CL39&lt;&gt;"",CM$36,0)</f>
        <v>12</v>
      </c>
      <c r="CN39" s="18"/>
      <c r="CO39" s="56"/>
      <c r="CP39" s="56"/>
      <c r="CQ39" s="56"/>
      <c r="CR39" s="56"/>
      <c r="CS39" s="56"/>
      <c r="CT39" s="351">
        <f>IF(CS39&lt;&gt;"",CT$36,0)</f>
        <v>0</v>
      </c>
      <c r="CU39" s="18"/>
      <c r="CV39" s="56"/>
      <c r="CW39" s="186" t="s">
        <v>238</v>
      </c>
      <c r="CX39" s="186" t="s">
        <v>297</v>
      </c>
      <c r="CY39" s="186" t="s">
        <v>235</v>
      </c>
      <c r="CZ39" s="186" t="s">
        <v>298</v>
      </c>
      <c r="DA39" s="125">
        <v>3</v>
      </c>
      <c r="DB39" s="186" t="s">
        <v>533</v>
      </c>
      <c r="DC39" s="351">
        <f>IF(DB39&lt;&gt;"",DC$36,0)</f>
        <v>4</v>
      </c>
      <c r="DD39" s="18"/>
      <c r="DE39" s="55"/>
      <c r="DF39" s="351">
        <f>IF(DE39&lt;&gt;"",DF$36,0)</f>
        <v>0</v>
      </c>
    </row>
    <row r="40" spans="1:110">
      <c r="A40" s="15" t="s">
        <v>62</v>
      </c>
      <c r="B40" s="15">
        <v>4</v>
      </c>
      <c r="C40" s="19" t="s">
        <v>337</v>
      </c>
      <c r="D40" s="33">
        <f t="shared" si="1"/>
        <v>21</v>
      </c>
      <c r="E40" s="100">
        <f t="shared" si="2"/>
        <v>0</v>
      </c>
      <c r="F40" s="100">
        <f t="shared" si="3"/>
        <v>0</v>
      </c>
      <c r="G40" s="100">
        <f t="shared" si="4"/>
        <v>1</v>
      </c>
      <c r="H40" s="100">
        <f>SUM(COUNTIFS($X40:$EC40, {"#14","#15","#16"}))</f>
        <v>0</v>
      </c>
      <c r="I40" s="11"/>
      <c r="J40" s="6">
        <f>SUM(M40,P40/4,S40/4,V40)</f>
        <v>7.25</v>
      </c>
      <c r="K40" s="18"/>
      <c r="L40" s="55"/>
      <c r="M40" s="351">
        <f>IF(L40&lt;&gt;"",M$36,0)</f>
        <v>0</v>
      </c>
      <c r="N40" s="18"/>
      <c r="O40" s="59">
        <v>106.7</v>
      </c>
      <c r="P40" s="351">
        <f>IF(O40&lt;&gt;"",P$36,0)</f>
        <v>14</v>
      </c>
      <c r="Q40" s="322"/>
      <c r="R40" s="88">
        <v>3.4027777777777782E-5</v>
      </c>
      <c r="S40" s="351">
        <f>IF(R40&lt;&gt;"",S$36,0)</f>
        <v>15</v>
      </c>
      <c r="T40" s="18"/>
      <c r="U40" s="88"/>
      <c r="V40" s="351">
        <f>IF(U40&lt;&gt;"",V$36,0)</f>
        <v>0</v>
      </c>
      <c r="W40" s="11"/>
      <c r="X40" s="18" t="s">
        <v>107</v>
      </c>
      <c r="Y40" s="62" t="s">
        <v>181</v>
      </c>
      <c r="Z40" s="88">
        <v>1.8206018518518517E-4</v>
      </c>
      <c r="AA40" s="88"/>
      <c r="AB40" s="88">
        <v>1.8206018518518517E-4</v>
      </c>
      <c r="AC40" s="351">
        <f>IF(AB40&lt;&gt;"",AC$36,0)</f>
        <v>6</v>
      </c>
      <c r="AD40" s="5"/>
      <c r="AE40" s="62"/>
      <c r="AF40" s="34"/>
      <c r="AG40" s="34"/>
      <c r="AH40" s="351">
        <f>IF(AG40&lt;&gt;"",AH$36,0)</f>
        <v>0</v>
      </c>
      <c r="AI40" s="18"/>
      <c r="AJ40" s="56">
        <v>37</v>
      </c>
      <c r="AK40" s="351">
        <f>IF(AJ40&lt;&gt;"",AK$36,0)</f>
        <v>5</v>
      </c>
      <c r="AL40" s="5"/>
      <c r="AM40" s="62"/>
      <c r="AN40" s="88">
        <v>9.722222222222223E-5</v>
      </c>
      <c r="AO40" s="88">
        <v>9.2824074074074068E-5</v>
      </c>
      <c r="AP40" s="88">
        <v>9.2824074074074068E-5</v>
      </c>
      <c r="AQ40" s="351">
        <f>IF(AP40&lt;&gt;"",AQ$36,0)</f>
        <v>9</v>
      </c>
      <c r="AR40" s="5"/>
      <c r="AS40" s="56"/>
      <c r="AT40" s="84"/>
      <c r="AU40" s="85"/>
      <c r="AV40" s="85"/>
      <c r="AW40" s="351">
        <f>IF(AV40&lt;&gt;"",AW$36,0)</f>
        <v>0</v>
      </c>
      <c r="AX40" s="5"/>
      <c r="AY40" s="62"/>
      <c r="AZ40" s="85">
        <v>2.3888888888888889E-5</v>
      </c>
      <c r="BA40" s="84"/>
      <c r="BB40" s="85">
        <v>2.3888888888888889E-5</v>
      </c>
      <c r="BC40" s="351">
        <f>IF(BB40&lt;&gt;"",BC$36,0)</f>
        <v>5</v>
      </c>
      <c r="BD40" s="5"/>
      <c r="BE40" s="126">
        <v>51.4</v>
      </c>
      <c r="BF40" s="126">
        <v>59.7</v>
      </c>
      <c r="BG40" s="124">
        <f t="shared" si="0"/>
        <v>59.7</v>
      </c>
      <c r="BH40" s="351">
        <f>IF(BG40&lt;&gt;"",BH$36,0)</f>
        <v>7</v>
      </c>
      <c r="BI40" s="18"/>
      <c r="BJ40" s="56"/>
      <c r="BK40" s="85"/>
      <c r="BL40" s="85"/>
      <c r="BM40" s="85"/>
      <c r="BN40" s="351">
        <f>IF(BM40&lt;&gt;"",BN$36,0)</f>
        <v>0</v>
      </c>
      <c r="BO40" s="18"/>
      <c r="BP40" s="56"/>
      <c r="BQ40" s="85"/>
      <c r="BR40" s="85"/>
      <c r="BS40" s="85"/>
      <c r="BT40" s="351">
        <f>IF(BS40&lt;&gt;"",BT$36,0)</f>
        <v>0</v>
      </c>
      <c r="BU40" s="18"/>
      <c r="BV40" s="56"/>
      <c r="BW40" s="56">
        <v>1</v>
      </c>
      <c r="BX40" s="56"/>
      <c r="BY40" s="56">
        <v>1</v>
      </c>
      <c r="BZ40" s="351">
        <f>IF(BY40&lt;&gt;"",BZ$36,0)</f>
        <v>4</v>
      </c>
      <c r="CA40" s="18"/>
      <c r="CB40" s="56"/>
      <c r="CC40" s="55"/>
      <c r="CD40" s="55"/>
      <c r="CE40" s="351">
        <f>IF(CD40&lt;&gt;"",CE$36,0)</f>
        <v>0</v>
      </c>
      <c r="CF40" s="18"/>
      <c r="CG40" s="88">
        <v>3.3634259259259256E-4</v>
      </c>
      <c r="CH40" s="351">
        <f>IF(CG40&lt;&gt;"",CH$36,0)</f>
        <v>8</v>
      </c>
      <c r="CI40" s="18"/>
      <c r="CJ40" s="56"/>
      <c r="CK40" s="183"/>
      <c r="CL40" s="183"/>
      <c r="CM40" s="351">
        <f>IF(CL40&lt;&gt;"",CM$36,0)</f>
        <v>0</v>
      </c>
      <c r="CN40" s="18" t="s">
        <v>34</v>
      </c>
      <c r="CO40" s="56">
        <v>22</v>
      </c>
      <c r="CP40" s="56">
        <v>10.35</v>
      </c>
      <c r="CQ40" s="56">
        <v>31</v>
      </c>
      <c r="CR40" s="56">
        <v>10.029999999999999</v>
      </c>
      <c r="CS40" s="62">
        <f>MAX(CO40+(30-CP40),CQ40+(30-CR40))</f>
        <v>50.97</v>
      </c>
      <c r="CT40" s="351">
        <f>IF(CS40&lt;&gt;"",CT$36,0)</f>
        <v>15</v>
      </c>
      <c r="CU40" s="18"/>
      <c r="CV40" s="56"/>
      <c r="CW40" s="186" t="s">
        <v>238</v>
      </c>
      <c r="CX40" s="186" t="s">
        <v>297</v>
      </c>
      <c r="CY40" s="186" t="s">
        <v>235</v>
      </c>
      <c r="CZ40" s="186" t="s">
        <v>298</v>
      </c>
      <c r="DA40" s="125">
        <v>3</v>
      </c>
      <c r="DB40" s="186" t="s">
        <v>533</v>
      </c>
      <c r="DC40" s="351">
        <f>IF(DB40&lt;&gt;"",DC$36,0)</f>
        <v>4</v>
      </c>
      <c r="DD40" s="18"/>
      <c r="DE40" s="55"/>
      <c r="DF40" s="351">
        <f>IF(DE40&lt;&gt;"",DF$36,0)</f>
        <v>0</v>
      </c>
    </row>
    <row r="41" spans="1:110">
      <c r="A41" s="23" t="s">
        <v>18</v>
      </c>
      <c r="B41" s="23"/>
      <c r="C41" s="19" t="s">
        <v>103</v>
      </c>
      <c r="D41" s="33">
        <f>SUM($AC41,$AH41,$AK41,$AQ41,$AW41,$BC41,$BH41,$BN41,$BT41,$BZ41,$CE41,$CH41,$CM41,$CT41,$DC41,$DF41)</f>
        <v>138</v>
      </c>
      <c r="E41" s="100">
        <f t="shared" si="2"/>
        <v>2</v>
      </c>
      <c r="F41" s="100">
        <f t="shared" si="3"/>
        <v>0</v>
      </c>
      <c r="G41" s="100">
        <f t="shared" si="4"/>
        <v>1</v>
      </c>
      <c r="H41" s="100">
        <f>SUM(COUNTIFS($X41:$EC41, {"#14","#15","#16"}))</f>
        <v>5</v>
      </c>
      <c r="I41" s="11"/>
      <c r="J41" s="6">
        <f>SUM(M41,P41,S41,V41)</f>
        <v>50</v>
      </c>
      <c r="K41" s="18" t="s">
        <v>105</v>
      </c>
      <c r="L41" s="55">
        <v>7.9039351851851851E-4</v>
      </c>
      <c r="M41" s="351">
        <f>INDEX(event_lookup!$F$2:$Y$9,MATCH(2019.1,event_lookup!$A$2:$A$9,0),MATCH(RIGHT(ML_2019!K41,3),event_lookup!$F$1:$Y$1,0))</f>
        <v>10</v>
      </c>
      <c r="N41" s="18" t="s">
        <v>34</v>
      </c>
      <c r="O41" s="59">
        <v>109.5</v>
      </c>
      <c r="P41" s="351">
        <f>INDEX(event_lookup!$F$2:$Y$9,MATCH(2019.1,event_lookup!$A$2:$A$9,0),MATCH(RIGHT(ML_2019!N41,3),event_lookup!$F$1:$Y$1,0))</f>
        <v>17</v>
      </c>
      <c r="Q41" s="18" t="s">
        <v>135</v>
      </c>
      <c r="R41" s="88">
        <v>1.1967592592592592E-4</v>
      </c>
      <c r="S41" s="351">
        <f>INDEX(event_lookup!$F$2:$Y$9,MATCH(2019.1,event_lookup!$A$2:$A$9,0),MATCH(RIGHT(ML_2019!Q41,3),event_lookup!$F$1:$Y$1,0))</f>
        <v>11</v>
      </c>
      <c r="T41" s="18" t="s">
        <v>103</v>
      </c>
      <c r="U41" s="88">
        <v>3.4155092592592592E-4</v>
      </c>
      <c r="V41" s="351">
        <f>INDEX(event_lookup!$F$2:$Y$9,MATCH(2019.1,event_lookup!$A$2:$A$9,0),MATCH(RIGHT(ML_2019!T41,3),event_lookup!$F$1:$Y$1,0))</f>
        <v>12</v>
      </c>
      <c r="W41" s="11"/>
      <c r="X41" s="18" t="s">
        <v>149</v>
      </c>
      <c r="Y41" s="62" t="s">
        <v>182</v>
      </c>
      <c r="Z41" s="88">
        <v>1.9178240740740741E-4</v>
      </c>
      <c r="AA41" s="88"/>
      <c r="AB41" s="88">
        <v>1.9178240740740741E-4</v>
      </c>
      <c r="AC41" s="351">
        <f>INDEX(event_lookup!$F$2:$Y$9,MATCH(2019,event_lookup!$A$2:$A$9,0),MATCH(RIGHT(ML_2019!X41,3),event_lookup!$F$1:$Y$1,0))</f>
        <v>1</v>
      </c>
      <c r="AD41" s="18" t="s">
        <v>135</v>
      </c>
      <c r="AE41" s="62" t="s">
        <v>188</v>
      </c>
      <c r="AF41" s="55">
        <v>1.317939814814815E-3</v>
      </c>
      <c r="AG41" s="55">
        <v>1.1561342592592593E-3</v>
      </c>
      <c r="AH41" s="351">
        <f>INDEX(event_lookup!$F$2:$Y$9,MATCH(2019,event_lookup!$A$2:$A$9,0),MATCH(RIGHT(ML_2019!AD41,3),event_lookup!$F$1:$Y$1,0))</f>
        <v>8</v>
      </c>
      <c r="AI41" s="18" t="s">
        <v>154</v>
      </c>
      <c r="AJ41" s="56">
        <v>154</v>
      </c>
      <c r="AK41" s="351">
        <f>INDEX(event_lookup!$F$2:$Y$9,MATCH(2019,event_lookup!$A$2:$A$9,0),MATCH(RIGHT(ML_2019!AI41,3),event_lookup!$F$1:$Y$1,0))</f>
        <v>0</v>
      </c>
      <c r="AL41" s="18" t="s">
        <v>34</v>
      </c>
      <c r="AM41" s="62" t="s">
        <v>192</v>
      </c>
      <c r="AN41" s="88">
        <v>9.9652777777777771E-5</v>
      </c>
      <c r="AO41" s="88">
        <v>1.0543981481481481E-4</v>
      </c>
      <c r="AP41" s="90">
        <v>1.0347222222222221E-4</v>
      </c>
      <c r="AQ41" s="351">
        <f>INDEX(event_lookup!$F$2:$Y$9,MATCH(2019,event_lookup!$A$2:$A$9,0),MATCH(RIGHT(ML_2019!AL41,3),event_lookup!$F$1:$Y$1,0))</f>
        <v>15</v>
      </c>
      <c r="AR41" s="18" t="s">
        <v>107</v>
      </c>
      <c r="AS41" s="56" t="s">
        <v>177</v>
      </c>
      <c r="AT41" s="85">
        <v>7.197916666666667E-5</v>
      </c>
      <c r="AU41" s="85"/>
      <c r="AV41" s="85">
        <v>7.197916666666667E-5</v>
      </c>
      <c r="AW41" s="351">
        <f>INDEX(event_lookup!$F$2:$Y$9,MATCH(2019,event_lookup!$A$2:$A$9,0),MATCH(RIGHT(ML_2019!AR41,3),event_lookup!$F$1:$Y$1,0))</f>
        <v>6</v>
      </c>
      <c r="AX41" s="18" t="s">
        <v>102</v>
      </c>
      <c r="AY41" s="62" t="s">
        <v>191</v>
      </c>
      <c r="AZ41" s="85">
        <v>1.0570601851851851E-4</v>
      </c>
      <c r="BA41" s="85">
        <v>1.1180555555555556E-4</v>
      </c>
      <c r="BB41" s="85">
        <v>1.1180555555555556E-4</v>
      </c>
      <c r="BC41" s="351">
        <f>INDEX(event_lookup!$F$2:$Y$9,MATCH(2019,event_lookup!$A$2:$A$9,0),MATCH(RIGHT(ML_2019!AX41,3),event_lookup!$F$1:$Y$1,0))</f>
        <v>10</v>
      </c>
      <c r="BD41" s="18" t="s">
        <v>120</v>
      </c>
      <c r="BE41" s="126">
        <v>51.2</v>
      </c>
      <c r="BF41" s="126">
        <v>55.8</v>
      </c>
      <c r="BG41" s="124">
        <f t="shared" si="0"/>
        <v>55.8</v>
      </c>
      <c r="BH41" s="351">
        <f>INDEX(event_lookup!$F$2:$Y$9,MATCH(2019,event_lookup!$A$2:$A$9,0),MATCH(RIGHT(ML_2019!BD41,3),event_lookup!$F$1:$Y$1,0))</f>
        <v>2</v>
      </c>
      <c r="BI41" s="18" t="s">
        <v>32</v>
      </c>
      <c r="BJ41" s="56" t="s">
        <v>176</v>
      </c>
      <c r="BK41" s="85">
        <v>3.7048611111111109E-4</v>
      </c>
      <c r="BL41" s="85">
        <v>3.6226851851851855E-4</v>
      </c>
      <c r="BM41" s="83">
        <v>3.6393518518518518E-4</v>
      </c>
      <c r="BN41" s="351">
        <f>INDEX(event_lookup!$F$2:$Y$9,MATCH(2019,event_lookup!$A$2:$A$9,0),MATCH(RIGHT(ML_2019!BI41,3),event_lookup!$F$1:$Y$1,0))</f>
        <v>25</v>
      </c>
      <c r="BO41" s="18" t="s">
        <v>103</v>
      </c>
      <c r="BP41" s="56" t="s">
        <v>184</v>
      </c>
      <c r="BQ41" s="85">
        <v>1.039699074074074E-4</v>
      </c>
      <c r="BR41" s="85">
        <v>1.0515046296296296E-4</v>
      </c>
      <c r="BS41" s="85">
        <v>1.0515046296296296E-4</v>
      </c>
      <c r="BT41" s="351">
        <f>INDEX(event_lookup!$F$2:$Y$9,MATCH(2019,event_lookup!$A$2:$A$9,0),MATCH(RIGHT(ML_2019!BO41,3),event_lookup!$F$1:$Y$1,0))</f>
        <v>9</v>
      </c>
      <c r="BU41" s="18" t="s">
        <v>120</v>
      </c>
      <c r="BV41" s="56" t="s">
        <v>182</v>
      </c>
      <c r="BW41" s="56">
        <v>31</v>
      </c>
      <c r="BX41" s="56"/>
      <c r="BY41" s="56">
        <v>31</v>
      </c>
      <c r="BZ41" s="351">
        <f>INDEX(event_lookup!$F$2:$Y$9,MATCH(2019,event_lookup!$A$2:$A$9,0),MATCH(RIGHT(ML_2019!BU41,3),event_lookup!$F$1:$Y$1,0))</f>
        <v>2</v>
      </c>
      <c r="CA41" s="18" t="s">
        <v>101</v>
      </c>
      <c r="CB41" s="56" t="s">
        <v>187</v>
      </c>
      <c r="CC41" s="55">
        <v>9.9421296296296302E-4</v>
      </c>
      <c r="CD41" s="180">
        <v>9.8425925925925916E-4</v>
      </c>
      <c r="CE41" s="351">
        <f>INDEX(event_lookup!$F$2:$Y$9,MATCH(2019,event_lookup!$A$2:$A$9,0),MATCH(RIGHT(ML_2019!CA41,3),event_lookup!$F$1:$Y$1,0))</f>
        <v>11</v>
      </c>
      <c r="CF41" s="18" t="s">
        <v>149</v>
      </c>
      <c r="CG41" s="88" t="s">
        <v>269</v>
      </c>
      <c r="CH41" s="351">
        <f>INDEX(event_lookup!$F$2:$Y$9,MATCH(2019,event_lookup!$A$2:$A$9,0),MATCH(RIGHT(ML_2019!CF41,3),event_lookup!$F$1:$Y$1,0))</f>
        <v>1</v>
      </c>
      <c r="CI41" s="18" t="s">
        <v>101</v>
      </c>
      <c r="CJ41" s="56" t="s">
        <v>188</v>
      </c>
      <c r="CK41" s="183" t="s">
        <v>284</v>
      </c>
      <c r="CL41" s="183" t="s">
        <v>276</v>
      </c>
      <c r="CM41" s="351">
        <f>INDEX(event_lookup!$F$2:$Y$9,MATCH(2019,event_lookup!$A$2:$A$9,0),MATCH(RIGHT(ML_2019!CI41,3),event_lookup!$F$1:$Y$1,0))</f>
        <v>11</v>
      </c>
      <c r="CN41" s="18" t="s">
        <v>32</v>
      </c>
      <c r="CO41" s="56">
        <v>22</v>
      </c>
      <c r="CP41" s="56">
        <v>10.050000000000001</v>
      </c>
      <c r="CQ41" s="56">
        <v>33</v>
      </c>
      <c r="CR41" s="56">
        <v>9.52</v>
      </c>
      <c r="CS41" s="62">
        <f>MAX(CO41+(30-CP41),CQ41+(30-CR41))</f>
        <v>53.480000000000004</v>
      </c>
      <c r="CT41" s="351">
        <f>INDEX(event_lookup!$F$2:$Y$9,MATCH(2019,event_lookup!$A$2:$A$9,0),MATCH(RIGHT(ML_2019!CN41,3),event_lookup!$F$1:$Y$1,0))</f>
        <v>25</v>
      </c>
      <c r="CU41" s="18" t="s">
        <v>135</v>
      </c>
      <c r="CV41" s="56" t="s">
        <v>317</v>
      </c>
      <c r="CW41" s="186" t="s">
        <v>235</v>
      </c>
      <c r="CX41" s="186" t="s">
        <v>238</v>
      </c>
      <c r="CY41" s="186" t="s">
        <v>295</v>
      </c>
      <c r="CZ41" s="186" t="s">
        <v>300</v>
      </c>
      <c r="DA41" s="125">
        <v>6</v>
      </c>
      <c r="DB41" s="186" t="s">
        <v>299</v>
      </c>
      <c r="DC41" s="351">
        <f>INDEX(event_lookup!$F$2:$Y$9,MATCH(2019,event_lookup!$A$2:$A$9,0),MATCH(RIGHT(ML_2019!CU41,3),event_lookup!$F$1:$Y$1,0))</f>
        <v>8</v>
      </c>
      <c r="DD41" s="18" t="s">
        <v>130</v>
      </c>
      <c r="DE41" s="55">
        <v>1.4331018518518519E-3</v>
      </c>
      <c r="DF41" s="351">
        <f>INDEX(event_lookup!$F$2:$Y$9,MATCH(2019,event_lookup!$A$2:$A$9,0),MATCH(RIGHT(ML_2019!DD41,3),event_lookup!$F$1:$Y$1,0))</f>
        <v>4</v>
      </c>
    </row>
    <row r="42" spans="1:110">
      <c r="A42" s="15" t="s">
        <v>66</v>
      </c>
      <c r="B42" s="15">
        <v>2</v>
      </c>
      <c r="C42" s="19" t="s">
        <v>337</v>
      </c>
      <c r="D42" s="33">
        <f t="shared" si="1"/>
        <v>15</v>
      </c>
      <c r="E42" s="100">
        <f t="shared" si="2"/>
        <v>0</v>
      </c>
      <c r="F42" s="100">
        <f t="shared" si="3"/>
        <v>0</v>
      </c>
      <c r="G42" s="100">
        <f t="shared" si="4"/>
        <v>0</v>
      </c>
      <c r="H42" s="100">
        <f>SUM(COUNTIFS($X42:$EC42, {"#14","#15","#16"}))</f>
        <v>0</v>
      </c>
      <c r="I42" s="11"/>
      <c r="J42" s="6">
        <f>SUM(M42,P42/4,S42/4,V42)</f>
        <v>7</v>
      </c>
      <c r="K42" s="18"/>
      <c r="L42" s="55"/>
      <c r="M42" s="351">
        <f>IF(L42&lt;&gt;"",M$41,0)</f>
        <v>0</v>
      </c>
      <c r="N42" s="18"/>
      <c r="O42" s="59">
        <v>109.5</v>
      </c>
      <c r="P42" s="351">
        <f>IF(O42&lt;&gt;"",P$41,0)</f>
        <v>17</v>
      </c>
      <c r="Q42" s="18"/>
      <c r="R42" s="88">
        <v>2.2800925925925927E-5</v>
      </c>
      <c r="S42" s="351">
        <f>IF(R42&lt;&gt;"",S$41,0)</f>
        <v>11</v>
      </c>
      <c r="T42" s="18"/>
      <c r="U42" s="88"/>
      <c r="V42" s="351">
        <f>IF(U42&lt;&gt;"",V$41,0)</f>
        <v>0</v>
      </c>
      <c r="W42" s="11"/>
      <c r="X42" s="18"/>
      <c r="Y42" s="62"/>
      <c r="Z42" s="88"/>
      <c r="AA42" s="88"/>
      <c r="AB42" s="88"/>
      <c r="AC42" s="351">
        <f>IF(AB42&lt;&gt;"",AC$41,0)</f>
        <v>0</v>
      </c>
      <c r="AD42" s="18"/>
      <c r="AE42" s="62"/>
      <c r="AF42" s="55"/>
      <c r="AG42" s="55"/>
      <c r="AH42" s="351">
        <f>IF(AG42&lt;&gt;"",AH$41,0)</f>
        <v>0</v>
      </c>
      <c r="AI42" s="18"/>
      <c r="AJ42" s="56">
        <v>34</v>
      </c>
      <c r="AK42" s="351">
        <f>IF(AJ42&lt;&gt;"",AK$41,0)</f>
        <v>0</v>
      </c>
      <c r="AL42" s="5"/>
      <c r="AM42" s="62"/>
      <c r="AN42" s="88">
        <v>9.9652777777777771E-5</v>
      </c>
      <c r="AO42" s="88">
        <v>1.0543981481481481E-4</v>
      </c>
      <c r="AP42" s="90">
        <v>1.0347222222222221E-4</v>
      </c>
      <c r="AQ42" s="351">
        <f>IF(AP42&lt;&gt;"",AQ$41,0)</f>
        <v>15</v>
      </c>
      <c r="AR42" s="5"/>
      <c r="AS42" s="56"/>
      <c r="AT42" s="84"/>
      <c r="AU42" s="85"/>
      <c r="AV42" s="84"/>
      <c r="AW42" s="351">
        <f>IF(AV42&lt;&gt;"",AW$41,0)</f>
        <v>0</v>
      </c>
      <c r="AX42" s="5"/>
      <c r="AY42" s="83"/>
      <c r="AZ42" s="84">
        <v>2.5011574074074077E-5</v>
      </c>
      <c r="BA42" s="85">
        <v>3.1053240740740733E-5</v>
      </c>
      <c r="BB42" s="85">
        <v>3.1053240740740733E-5</v>
      </c>
      <c r="BC42" s="351">
        <f>IF(BB42&lt;&gt;"",BC$41,0)</f>
        <v>10</v>
      </c>
      <c r="BD42" s="5"/>
      <c r="BE42" s="126">
        <v>51.2</v>
      </c>
      <c r="BF42" s="126">
        <v>55.8</v>
      </c>
      <c r="BG42" s="124">
        <f t="shared" si="0"/>
        <v>55.8</v>
      </c>
      <c r="BH42" s="351">
        <f>IF(BG42&lt;&gt;"",BH$41,0)</f>
        <v>2</v>
      </c>
      <c r="BI42" s="18"/>
      <c r="BJ42" s="56"/>
      <c r="BK42" s="85"/>
      <c r="BL42" s="85"/>
      <c r="BM42" s="85"/>
      <c r="BN42" s="351">
        <f>IF(BM42&lt;&gt;"",BN$41,0)</f>
        <v>0</v>
      </c>
      <c r="BO42" s="18"/>
      <c r="BP42" s="56"/>
      <c r="BQ42" s="85"/>
      <c r="BR42" s="85"/>
      <c r="BS42" s="85"/>
      <c r="BT42" s="351">
        <f>IF(BS42&lt;&gt;"",BT$41,0)</f>
        <v>0</v>
      </c>
      <c r="BU42" s="18"/>
      <c r="BV42" s="56"/>
      <c r="BW42" s="56">
        <v>4</v>
      </c>
      <c r="BX42" s="56"/>
      <c r="BY42" s="56">
        <v>4</v>
      </c>
      <c r="BZ42" s="351">
        <f>IF(BY42&lt;&gt;"",BZ$41,0)</f>
        <v>2</v>
      </c>
      <c r="CA42" s="18" t="s">
        <v>101</v>
      </c>
      <c r="CB42" s="56" t="s">
        <v>187</v>
      </c>
      <c r="CC42" s="55">
        <v>9.9421296296296302E-4</v>
      </c>
      <c r="CD42" s="180">
        <v>9.8425925925925916E-4</v>
      </c>
      <c r="CE42" s="351">
        <f>IF(CD42&lt;&gt;"",CE$41,0)</f>
        <v>11</v>
      </c>
      <c r="CF42" s="18"/>
      <c r="CG42" s="88">
        <v>3.4722222222222222E-5</v>
      </c>
      <c r="CH42" s="351">
        <f>IF(CG42&lt;&gt;"",CH$41,0)</f>
        <v>1</v>
      </c>
      <c r="CI42" s="18"/>
      <c r="CJ42" s="56"/>
      <c r="CK42" s="183"/>
      <c r="CL42" s="183"/>
      <c r="CM42" s="351">
        <f>IF(CL42&lt;&gt;"",CM$41,0)</f>
        <v>0</v>
      </c>
      <c r="CN42" s="18"/>
      <c r="CO42" s="56"/>
      <c r="CP42" s="56"/>
      <c r="CQ42" s="56"/>
      <c r="CR42" s="56"/>
      <c r="CS42" s="56"/>
      <c r="CT42" s="351">
        <f>IF(CS42&lt;&gt;"",CT$41,0)</f>
        <v>0</v>
      </c>
      <c r="CU42" s="18"/>
      <c r="CV42" s="56"/>
      <c r="CW42" s="186" t="s">
        <v>235</v>
      </c>
      <c r="CX42" s="186" t="s">
        <v>238</v>
      </c>
      <c r="CY42" s="186" t="s">
        <v>295</v>
      </c>
      <c r="CZ42" s="186" t="s">
        <v>300</v>
      </c>
      <c r="DA42" s="125">
        <v>6</v>
      </c>
      <c r="DB42" s="186" t="s">
        <v>299</v>
      </c>
      <c r="DC42" s="351">
        <f>IF(DB42&lt;&gt;"",DC$41,0)</f>
        <v>8</v>
      </c>
      <c r="DD42" s="18" t="s">
        <v>130</v>
      </c>
      <c r="DE42" s="55">
        <v>1.4331018518518519E-3</v>
      </c>
      <c r="DF42" s="351">
        <f>IF(DE42&lt;&gt;"",DF$41,0)</f>
        <v>4</v>
      </c>
    </row>
    <row r="43" spans="1:110">
      <c r="A43" s="15" t="s">
        <v>68</v>
      </c>
      <c r="B43" s="15">
        <v>1</v>
      </c>
      <c r="C43" s="19" t="s">
        <v>337</v>
      </c>
      <c r="D43" s="33">
        <f t="shared" si="1"/>
        <v>17</v>
      </c>
      <c r="E43" s="100">
        <f t="shared" si="2"/>
        <v>0</v>
      </c>
      <c r="F43" s="100">
        <f t="shared" si="3"/>
        <v>0</v>
      </c>
      <c r="G43" s="100">
        <f t="shared" si="4"/>
        <v>0</v>
      </c>
      <c r="H43" s="100">
        <f>SUM(COUNTIFS($X43:$EC43, {"#14","#15","#16"}))</f>
        <v>0</v>
      </c>
      <c r="I43" s="11"/>
      <c r="J43" s="6">
        <f>SUM(M43,P43/4,S43/4,V43)</f>
        <v>7</v>
      </c>
      <c r="K43" s="18"/>
      <c r="L43" s="55"/>
      <c r="M43" s="351">
        <f>IF(L43&lt;&gt;"",M$41,0)</f>
        <v>0</v>
      </c>
      <c r="N43" s="18"/>
      <c r="O43" s="59">
        <v>109.5</v>
      </c>
      <c r="P43" s="351">
        <f>IF(O43&lt;&gt;"",P$41,0)</f>
        <v>17</v>
      </c>
      <c r="Q43" s="322"/>
      <c r="R43" s="88">
        <v>3.1597222222222221E-5</v>
      </c>
      <c r="S43" s="351">
        <f>IF(R43&lt;&gt;"",S$41,0)</f>
        <v>11</v>
      </c>
      <c r="T43" s="18"/>
      <c r="U43" s="88"/>
      <c r="V43" s="351">
        <f>IF(U43&lt;&gt;"",V$41,0)</f>
        <v>0</v>
      </c>
      <c r="W43" s="11"/>
      <c r="X43" s="18"/>
      <c r="Y43" s="62"/>
      <c r="Z43" s="88"/>
      <c r="AA43" s="88"/>
      <c r="AB43" s="88"/>
      <c r="AC43" s="351">
        <f>IF(AB43&lt;&gt;"",AC$41,0)</f>
        <v>0</v>
      </c>
      <c r="AD43" s="18" t="s">
        <v>135</v>
      </c>
      <c r="AE43" s="62" t="s">
        <v>188</v>
      </c>
      <c r="AF43" s="55">
        <v>1.317939814814815E-3</v>
      </c>
      <c r="AG43" s="55">
        <v>1.1561342592592593E-3</v>
      </c>
      <c r="AH43" s="351">
        <f>IF(AG43&lt;&gt;"",AH$41,0)</f>
        <v>8</v>
      </c>
      <c r="AI43" s="18"/>
      <c r="AJ43" s="56">
        <v>54</v>
      </c>
      <c r="AK43" s="351">
        <f>IF(AJ43&lt;&gt;"",AK$41,0)</f>
        <v>0</v>
      </c>
      <c r="AL43" s="5"/>
      <c r="AM43" s="62"/>
      <c r="AN43" s="88">
        <v>1.0497685185185185E-4</v>
      </c>
      <c r="AO43" s="88">
        <v>1.1400462962962963E-4</v>
      </c>
      <c r="AP43" s="90">
        <v>1.0821759259259259E-4</v>
      </c>
      <c r="AQ43" s="351">
        <f>IF(AP43&lt;&gt;"",AQ$41,0)</f>
        <v>15</v>
      </c>
      <c r="AR43" s="5"/>
      <c r="AS43" s="56"/>
      <c r="AT43" s="84"/>
      <c r="AU43" s="85"/>
      <c r="AV43" s="84"/>
      <c r="AW43" s="351">
        <f>IF(AV43&lt;&gt;"",AW$41,0)</f>
        <v>0</v>
      </c>
      <c r="AX43" s="5"/>
      <c r="AY43" s="83"/>
      <c r="AZ43" s="85">
        <v>3.3171296296296293E-5</v>
      </c>
      <c r="BA43" s="85">
        <v>3.2777777777777779E-5</v>
      </c>
      <c r="BB43" s="85">
        <v>3.2777777777777779E-5</v>
      </c>
      <c r="BC43" s="351">
        <f>IF(BB43&lt;&gt;"",BC$41,0)</f>
        <v>10</v>
      </c>
      <c r="BD43" s="5"/>
      <c r="BE43" s="126">
        <v>51.2</v>
      </c>
      <c r="BF43" s="126">
        <v>55.8</v>
      </c>
      <c r="BG43" s="124">
        <f t="shared" si="0"/>
        <v>55.8</v>
      </c>
      <c r="BH43" s="351">
        <f>IF(BG43&lt;&gt;"",BH$41,0)</f>
        <v>2</v>
      </c>
      <c r="BI43" s="18"/>
      <c r="BJ43" s="56"/>
      <c r="BK43" s="85"/>
      <c r="BL43" s="85"/>
      <c r="BM43" s="85"/>
      <c r="BN43" s="351">
        <f>IF(BM43&lt;&gt;"",BN$41,0)</f>
        <v>0</v>
      </c>
      <c r="BO43" s="18" t="s">
        <v>103</v>
      </c>
      <c r="BP43" s="56" t="s">
        <v>184</v>
      </c>
      <c r="BQ43" s="85">
        <v>1.039699074074074E-4</v>
      </c>
      <c r="BR43" s="85">
        <v>1.0515046296296296E-4</v>
      </c>
      <c r="BS43" s="85">
        <v>1.0515046296296296E-4</v>
      </c>
      <c r="BT43" s="351">
        <f>IF(BS43&lt;&gt;"",BT$41,0)</f>
        <v>9</v>
      </c>
      <c r="BU43" s="18"/>
      <c r="BV43" s="56"/>
      <c r="BW43" s="56">
        <v>8</v>
      </c>
      <c r="BX43" s="56"/>
      <c r="BY43" s="56">
        <v>8</v>
      </c>
      <c r="BZ43" s="351">
        <f>IF(BY43&lt;&gt;"",BZ$41,0)</f>
        <v>2</v>
      </c>
      <c r="CA43" s="18"/>
      <c r="CB43" s="56"/>
      <c r="CC43" s="55"/>
      <c r="CD43" s="55"/>
      <c r="CE43" s="351">
        <f>IF(CD43&lt;&gt;"",CE$41,0)</f>
        <v>0</v>
      </c>
      <c r="CF43" s="18"/>
      <c r="CG43" s="88">
        <v>1.6412037037037038E-4</v>
      </c>
      <c r="CH43" s="351">
        <f>IF(CG43&lt;&gt;"",CH$41,0)</f>
        <v>1</v>
      </c>
      <c r="CI43" s="18"/>
      <c r="CJ43" s="56"/>
      <c r="CK43" s="183"/>
      <c r="CL43" s="183"/>
      <c r="CM43" s="351">
        <f>IF(CL43&lt;&gt;"",CM$41,0)</f>
        <v>0</v>
      </c>
      <c r="CN43" s="18"/>
      <c r="CO43" s="56"/>
      <c r="CP43" s="56"/>
      <c r="CQ43" s="56"/>
      <c r="CR43" s="56"/>
      <c r="CS43" s="56"/>
      <c r="CT43" s="351">
        <f>IF(CS43&lt;&gt;"",CT$41,0)</f>
        <v>0</v>
      </c>
      <c r="CU43" s="18"/>
      <c r="CV43" s="56"/>
      <c r="CW43" s="186" t="s">
        <v>235</v>
      </c>
      <c r="CX43" s="186" t="s">
        <v>238</v>
      </c>
      <c r="CY43" s="186" t="s">
        <v>295</v>
      </c>
      <c r="CZ43" s="186" t="s">
        <v>300</v>
      </c>
      <c r="DA43" s="125">
        <v>6</v>
      </c>
      <c r="DB43" s="186" t="s">
        <v>299</v>
      </c>
      <c r="DC43" s="351">
        <f>IF(DB43&lt;&gt;"",DC$41,0)</f>
        <v>8</v>
      </c>
      <c r="DD43" s="18"/>
      <c r="DE43" s="55"/>
      <c r="DF43" s="351">
        <f>IF(DE43&lt;&gt;"",DF$41,0)</f>
        <v>0</v>
      </c>
    </row>
    <row r="44" spans="1:110">
      <c r="A44" s="15" t="s">
        <v>67</v>
      </c>
      <c r="B44" s="15">
        <v>3</v>
      </c>
      <c r="C44" s="7"/>
      <c r="D44" s="33">
        <f t="shared" si="1"/>
        <v>42</v>
      </c>
      <c r="E44" s="100">
        <f t="shared" si="2"/>
        <v>1</v>
      </c>
      <c r="F44" s="100">
        <f t="shared" si="3"/>
        <v>0</v>
      </c>
      <c r="G44" s="100">
        <f t="shared" si="4"/>
        <v>0</v>
      </c>
      <c r="H44" s="100">
        <f>SUM(COUNTIFS($X44:$EC44, {"#14","#15","#16"}))</f>
        <v>0</v>
      </c>
      <c r="I44" s="11"/>
      <c r="J44" s="6">
        <f>SUM(M44,P44/4,S44/4,V44)</f>
        <v>19</v>
      </c>
      <c r="K44" s="18"/>
      <c r="L44" s="55"/>
      <c r="M44" s="351">
        <f>IF(L44&lt;&gt;"",M$41,0)</f>
        <v>0</v>
      </c>
      <c r="N44" s="18"/>
      <c r="O44" s="59">
        <v>109.5</v>
      </c>
      <c r="P44" s="351">
        <f>IF(O44&lt;&gt;"",P$41,0)</f>
        <v>17</v>
      </c>
      <c r="Q44" s="322"/>
      <c r="R44" s="88">
        <v>3.0208333333333334E-5</v>
      </c>
      <c r="S44" s="351">
        <f>IF(R44&lt;&gt;"",S$41,0)</f>
        <v>11</v>
      </c>
      <c r="T44" s="18" t="s">
        <v>103</v>
      </c>
      <c r="U44" s="88">
        <v>3.4155092592592592E-4</v>
      </c>
      <c r="V44" s="351">
        <f>IF(U44&lt;&gt;"",V$41,0)</f>
        <v>12</v>
      </c>
      <c r="W44" s="11"/>
      <c r="X44" s="18"/>
      <c r="Y44" s="62"/>
      <c r="Z44" s="88"/>
      <c r="AA44" s="88"/>
      <c r="AB44" s="88"/>
      <c r="AC44" s="351">
        <f>IF(AB44&lt;&gt;"",AC$41,0)</f>
        <v>0</v>
      </c>
      <c r="AD44" s="5"/>
      <c r="AE44" s="62"/>
      <c r="AF44" s="34"/>
      <c r="AG44" s="34"/>
      <c r="AH44" s="351">
        <f>IF(AG44&lt;&gt;"",AH$41,0)</f>
        <v>0</v>
      </c>
      <c r="AI44" s="18"/>
      <c r="AJ44" s="56">
        <v>49</v>
      </c>
      <c r="AK44" s="351">
        <f>IF(AJ44&lt;&gt;"",AK$41,0)</f>
        <v>0</v>
      </c>
      <c r="AL44" s="5"/>
      <c r="AM44" s="62"/>
      <c r="AN44" s="88">
        <v>9.8726851851851851E-5</v>
      </c>
      <c r="AO44" s="88">
        <v>9.8148148148148151E-5</v>
      </c>
      <c r="AP44" s="90">
        <v>1.0069444444444443E-4</v>
      </c>
      <c r="AQ44" s="351">
        <f>IF(AP44&lt;&gt;"",AQ$41,0)</f>
        <v>15</v>
      </c>
      <c r="AR44" s="18" t="s">
        <v>107</v>
      </c>
      <c r="AS44" s="56" t="s">
        <v>177</v>
      </c>
      <c r="AT44" s="85">
        <v>7.197916666666667E-5</v>
      </c>
      <c r="AU44" s="85"/>
      <c r="AV44" s="85">
        <v>7.197916666666667E-5</v>
      </c>
      <c r="AW44" s="351">
        <f>IF(AV44&lt;&gt;"",AW$41,0)</f>
        <v>6</v>
      </c>
      <c r="AX44" s="5"/>
      <c r="AY44" s="83"/>
      <c r="AZ44" s="85">
        <v>2.5219907407407406E-5</v>
      </c>
      <c r="BA44" s="85">
        <v>2.672453703703704E-5</v>
      </c>
      <c r="BB44" s="85">
        <v>2.5567129629629633E-5</v>
      </c>
      <c r="BC44" s="351">
        <f>IF(BB44&lt;&gt;"",BC$41,0)</f>
        <v>10</v>
      </c>
      <c r="BD44" s="5"/>
      <c r="BE44" s="126">
        <v>51.2</v>
      </c>
      <c r="BF44" s="126">
        <v>55.8</v>
      </c>
      <c r="BG44" s="124">
        <f t="shared" si="0"/>
        <v>55.8</v>
      </c>
      <c r="BH44" s="351">
        <f>IF(BG44&lt;&gt;"",BH$41,0)</f>
        <v>2</v>
      </c>
      <c r="BI44" s="18" t="s">
        <v>32</v>
      </c>
      <c r="BJ44" s="56" t="s">
        <v>176</v>
      </c>
      <c r="BK44" s="85">
        <v>3.7048611111111109E-4</v>
      </c>
      <c r="BL44" s="85">
        <v>3.6226851851851855E-4</v>
      </c>
      <c r="BM44" s="83">
        <v>3.6393518518518518E-4</v>
      </c>
      <c r="BN44" s="351">
        <f>IF(BM44&lt;&gt;"",BN$41,0)</f>
        <v>25</v>
      </c>
      <c r="BO44" s="18"/>
      <c r="BP44" s="56"/>
      <c r="BQ44" s="85"/>
      <c r="BR44" s="85"/>
      <c r="BS44" s="85"/>
      <c r="BT44" s="351">
        <f>IF(BS44&lt;&gt;"",BT$41,0)</f>
        <v>0</v>
      </c>
      <c r="BU44" s="18"/>
      <c r="BV44" s="56"/>
      <c r="BW44" s="56">
        <v>14</v>
      </c>
      <c r="BX44" s="56"/>
      <c r="BY44" s="56">
        <v>14</v>
      </c>
      <c r="BZ44" s="351">
        <f>IF(BY44&lt;&gt;"",BZ$41,0)</f>
        <v>2</v>
      </c>
      <c r="CA44" s="18"/>
      <c r="CB44" s="56"/>
      <c r="CC44" s="55"/>
      <c r="CD44" s="55"/>
      <c r="CE44" s="351">
        <f>IF(CD44&lt;&gt;"",CE$41,0)</f>
        <v>0</v>
      </c>
      <c r="CF44" s="18"/>
      <c r="CG44" s="88">
        <v>2.7430555555555552E-4</v>
      </c>
      <c r="CH44" s="351">
        <f>IF(CG44&lt;&gt;"",CH$41,0)</f>
        <v>1</v>
      </c>
      <c r="CI44" s="18" t="s">
        <v>101</v>
      </c>
      <c r="CJ44" s="56" t="s">
        <v>188</v>
      </c>
      <c r="CK44" s="183" t="s">
        <v>284</v>
      </c>
      <c r="CL44" s="183" t="s">
        <v>276</v>
      </c>
      <c r="CM44" s="351">
        <f>IF(CL44&lt;&gt;"",CM$41,0)</f>
        <v>11</v>
      </c>
      <c r="CN44" s="18"/>
      <c r="CO44" s="56"/>
      <c r="CP44" s="56"/>
      <c r="CQ44" s="56"/>
      <c r="CR44" s="56"/>
      <c r="CS44" s="56"/>
      <c r="CT44" s="351">
        <f>IF(CS44&lt;&gt;"",CT$41,0)</f>
        <v>0</v>
      </c>
      <c r="CU44" s="18"/>
      <c r="CV44" s="56"/>
      <c r="CW44" s="186" t="s">
        <v>235</v>
      </c>
      <c r="CX44" s="186" t="s">
        <v>238</v>
      </c>
      <c r="CY44" s="186" t="s">
        <v>295</v>
      </c>
      <c r="CZ44" s="186" t="s">
        <v>300</v>
      </c>
      <c r="DA44" s="125">
        <v>6</v>
      </c>
      <c r="DB44" s="186" t="s">
        <v>299</v>
      </c>
      <c r="DC44" s="351">
        <f>IF(DB44&lt;&gt;"",DC$41,0)</f>
        <v>8</v>
      </c>
      <c r="DD44" s="18"/>
      <c r="DE44" s="55"/>
      <c r="DF44" s="351">
        <f>IF(DE44&lt;&gt;"",DF$41,0)</f>
        <v>0</v>
      </c>
    </row>
    <row r="45" spans="1:110">
      <c r="A45" s="15" t="s">
        <v>69</v>
      </c>
      <c r="B45" s="15">
        <v>4</v>
      </c>
      <c r="C45" s="7"/>
      <c r="D45" s="33">
        <f t="shared" si="1"/>
        <v>26</v>
      </c>
      <c r="E45" s="100">
        <f t="shared" si="2"/>
        <v>1</v>
      </c>
      <c r="F45" s="100">
        <f t="shared" si="3"/>
        <v>0</v>
      </c>
      <c r="G45" s="100">
        <f t="shared" si="4"/>
        <v>0</v>
      </c>
      <c r="H45" s="100">
        <f>SUM(COUNTIFS($X45:$EC45, {"#14","#15","#16"}))</f>
        <v>1</v>
      </c>
      <c r="I45" s="11"/>
      <c r="J45" s="6">
        <f>SUM(M45,P45/4,S45/4,V45)</f>
        <v>17</v>
      </c>
      <c r="K45" s="18" t="s">
        <v>105</v>
      </c>
      <c r="L45" s="55">
        <v>7.9039351851851851E-4</v>
      </c>
      <c r="M45" s="351">
        <f>IF(L45&lt;&gt;"",M$41,0)</f>
        <v>10</v>
      </c>
      <c r="N45" s="18"/>
      <c r="O45" s="59">
        <v>109.5</v>
      </c>
      <c r="P45" s="351">
        <f>IF(O45&lt;&gt;"",P$41,0)</f>
        <v>17</v>
      </c>
      <c r="Q45" s="322"/>
      <c r="R45" s="88">
        <v>3.5069444444444436E-5</v>
      </c>
      <c r="S45" s="351">
        <f>IF(R45&lt;&gt;"",S$41,0)</f>
        <v>11</v>
      </c>
      <c r="T45" s="18"/>
      <c r="U45" s="88"/>
      <c r="V45" s="351">
        <f>IF(U45&lt;&gt;"",V$41,0)</f>
        <v>0</v>
      </c>
      <c r="W45" s="11"/>
      <c r="X45" s="18" t="s">
        <v>149</v>
      </c>
      <c r="Y45" s="62" t="s">
        <v>182</v>
      </c>
      <c r="Z45" s="88">
        <v>1.9178240740740741E-4</v>
      </c>
      <c r="AA45" s="88"/>
      <c r="AB45" s="88">
        <v>1.9178240740740741E-4</v>
      </c>
      <c r="AC45" s="351">
        <f>IF(AB45&lt;&gt;"",AC$41,0)</f>
        <v>1</v>
      </c>
      <c r="AD45" s="18"/>
      <c r="AE45" s="62"/>
      <c r="AF45" s="55"/>
      <c r="AG45" s="55"/>
      <c r="AH45" s="351">
        <f>IF(AG45&lt;&gt;"",AH$41,0)</f>
        <v>0</v>
      </c>
      <c r="AI45" s="18"/>
      <c r="AJ45" s="56">
        <v>17</v>
      </c>
      <c r="AK45" s="351">
        <f>IF(AJ45&lt;&gt;"",AK$41,0)</f>
        <v>0</v>
      </c>
      <c r="AL45" s="5"/>
      <c r="AM45" s="62"/>
      <c r="AN45" s="88">
        <v>9.2708333333333328E-5</v>
      </c>
      <c r="AO45" s="88">
        <v>9.525462962962965E-5</v>
      </c>
      <c r="AP45" s="90">
        <v>9.3865740740740728E-5</v>
      </c>
      <c r="AQ45" s="351">
        <f>IF(AP45&lt;&gt;"",AQ$41,0)</f>
        <v>15</v>
      </c>
      <c r="AR45" s="5"/>
      <c r="AS45" s="56"/>
      <c r="AT45" s="84"/>
      <c r="AU45" s="85"/>
      <c r="AV45" s="85"/>
      <c r="AW45" s="351">
        <f>IF(AV45&lt;&gt;"",AW$41,0)</f>
        <v>0</v>
      </c>
      <c r="AX45" s="5"/>
      <c r="AY45" s="62"/>
      <c r="AZ45" s="85">
        <v>2.2303240740740744E-5</v>
      </c>
      <c r="BA45" s="85">
        <v>2.1250000000000002E-5</v>
      </c>
      <c r="BB45" s="85">
        <v>2.2407407407407415E-5</v>
      </c>
      <c r="BC45" s="351">
        <f>IF(BB45&lt;&gt;"",BC$41,0)</f>
        <v>10</v>
      </c>
      <c r="BD45" s="5"/>
      <c r="BE45" s="126">
        <v>51.2</v>
      </c>
      <c r="BF45" s="126">
        <v>55.8</v>
      </c>
      <c r="BG45" s="124">
        <f t="shared" si="0"/>
        <v>55.8</v>
      </c>
      <c r="BH45" s="351">
        <f>IF(BG45&lt;&gt;"",BH$41,0)</f>
        <v>2</v>
      </c>
      <c r="BI45" s="18"/>
      <c r="BJ45" s="56"/>
      <c r="BK45" s="85"/>
      <c r="BL45" s="85"/>
      <c r="BM45" s="85"/>
      <c r="BN45" s="351">
        <f>IF(BM45&lt;&gt;"",BN$41,0)</f>
        <v>0</v>
      </c>
      <c r="BO45" s="18"/>
      <c r="BP45" s="56"/>
      <c r="BQ45" s="85"/>
      <c r="BR45" s="85"/>
      <c r="BS45" s="85"/>
      <c r="BT45" s="351">
        <f>IF(BS45&lt;&gt;"",BT$41,0)</f>
        <v>0</v>
      </c>
      <c r="BU45" s="18"/>
      <c r="BV45" s="56"/>
      <c r="BW45" s="56">
        <v>1</v>
      </c>
      <c r="BX45" s="56"/>
      <c r="BY45" s="56">
        <v>1</v>
      </c>
      <c r="BZ45" s="351">
        <f>IF(BY45&lt;&gt;"",BZ$41,0)</f>
        <v>2</v>
      </c>
      <c r="CA45" s="18"/>
      <c r="CB45" s="56"/>
      <c r="CC45" s="55"/>
      <c r="CD45" s="55"/>
      <c r="CE45" s="351">
        <f>IF(CD45&lt;&gt;"",CE$41,0)</f>
        <v>0</v>
      </c>
      <c r="CF45" s="18"/>
      <c r="CG45" s="88">
        <v>3.523148148148148E-4</v>
      </c>
      <c r="CH45" s="351">
        <f>IF(CG45&lt;&gt;"",CH$41,0)</f>
        <v>1</v>
      </c>
      <c r="CI45" s="18"/>
      <c r="CJ45" s="56"/>
      <c r="CK45" s="183"/>
      <c r="CL45" s="183"/>
      <c r="CM45" s="351">
        <f>IF(CL45&lt;&gt;"",CM$41,0)</f>
        <v>0</v>
      </c>
      <c r="CN45" s="18" t="s">
        <v>32</v>
      </c>
      <c r="CO45" s="56">
        <v>22</v>
      </c>
      <c r="CP45" s="56">
        <v>10.050000000000001</v>
      </c>
      <c r="CQ45" s="56">
        <v>33</v>
      </c>
      <c r="CR45" s="56">
        <v>9.52</v>
      </c>
      <c r="CS45" s="62">
        <f>MAX(CO45+(30-CP45),CQ45+(30-CR45))</f>
        <v>53.480000000000004</v>
      </c>
      <c r="CT45" s="351">
        <f>IF(CS45&lt;&gt;"",CT$41,0)</f>
        <v>25</v>
      </c>
      <c r="CU45" s="18"/>
      <c r="CV45" s="56"/>
      <c r="CW45" s="186" t="s">
        <v>235</v>
      </c>
      <c r="CX45" s="186" t="s">
        <v>238</v>
      </c>
      <c r="CY45" s="186" t="s">
        <v>295</v>
      </c>
      <c r="CZ45" s="186" t="s">
        <v>300</v>
      </c>
      <c r="DA45" s="125">
        <v>6</v>
      </c>
      <c r="DB45" s="186" t="s">
        <v>299</v>
      </c>
      <c r="DC45" s="351">
        <f>IF(DB45&lt;&gt;"",DC$41,0)</f>
        <v>8</v>
      </c>
      <c r="DD45" s="18"/>
      <c r="DE45" s="55"/>
      <c r="DF45" s="351">
        <f>IF(DE45&lt;&gt;"",DF$41,0)</f>
        <v>0</v>
      </c>
    </row>
    <row r="46" spans="1:110">
      <c r="A46" s="24" t="s">
        <v>19</v>
      </c>
      <c r="B46" s="24"/>
      <c r="C46" s="19" t="s">
        <v>37</v>
      </c>
      <c r="D46" s="33">
        <f>SUM($AC46,$AH46,$AK46,$AQ46,$AW46,$BC46,$BH46,$BN46,$BT46,$BZ46,$CE46,$CH46,$CM46,$CT46,$DC46,$DF46)</f>
        <v>149</v>
      </c>
      <c r="E46" s="100">
        <f t="shared" si="2"/>
        <v>1</v>
      </c>
      <c r="F46" s="100">
        <f t="shared" si="3"/>
        <v>0</v>
      </c>
      <c r="G46" s="100">
        <f t="shared" si="4"/>
        <v>2</v>
      </c>
      <c r="H46" s="100">
        <f>SUM(COUNTIFS($X46:$EC46, {"#14","#15","#16"}))</f>
        <v>2</v>
      </c>
      <c r="I46" s="11"/>
      <c r="J46" s="6">
        <f>SUM(M46,P46,S46,V46)</f>
        <v>38</v>
      </c>
      <c r="K46" s="18" t="s">
        <v>106</v>
      </c>
      <c r="L46" s="55">
        <v>5.351851851851852E-4</v>
      </c>
      <c r="M46" s="351">
        <f>INDEX(event_lookup!$F$2:$Y$9,MATCH(2019.1,event_lookup!$A$2:$A$9,0),MATCH(RIGHT(ML_2019!K46,3),event_lookup!$F$1:$Y$1,0))</f>
        <v>1</v>
      </c>
      <c r="N46" s="18" t="s">
        <v>104</v>
      </c>
      <c r="O46" s="59">
        <v>98.7</v>
      </c>
      <c r="P46" s="351">
        <f>INDEX(event_lookup!$F$2:$Y$9,MATCH(2019.1,event_lookup!$A$2:$A$9,0),MATCH(RIGHT(ML_2019!N46,3),event_lookup!$F$1:$Y$1,0))</f>
        <v>8</v>
      </c>
      <c r="Q46" s="18" t="s">
        <v>33</v>
      </c>
      <c r="R46" s="88">
        <v>1.1041666666666666E-4</v>
      </c>
      <c r="S46" s="351">
        <f>INDEX(event_lookup!$F$2:$Y$9,MATCH(2019.1,event_lookup!$A$2:$A$9,0),MATCH(RIGHT(ML_2019!Q46,3),event_lookup!$F$1:$Y$1,0))</f>
        <v>20</v>
      </c>
      <c r="T46" s="18" t="s">
        <v>107</v>
      </c>
      <c r="U46" s="88">
        <v>3.4398148148148141E-4</v>
      </c>
      <c r="V46" s="351">
        <f>INDEX(event_lookup!$F$2:$Y$9,MATCH(2019.1,event_lookup!$A$2:$A$9,0),MATCH(RIGHT(ML_2019!T46,3),event_lookup!$F$1:$Y$1,0))</f>
        <v>9</v>
      </c>
      <c r="W46" s="11"/>
      <c r="X46" s="18" t="s">
        <v>104</v>
      </c>
      <c r="Y46" s="62" t="s">
        <v>178</v>
      </c>
      <c r="Z46" s="88">
        <v>1.8287037037037038E-4</v>
      </c>
      <c r="AA46" s="88"/>
      <c r="AB46" s="88">
        <v>1.8287037037037038E-4</v>
      </c>
      <c r="AC46" s="351">
        <f>INDEX(event_lookup!$F$2:$Y$9,MATCH(2019,event_lookup!$A$2:$A$9,0),MATCH(RIGHT(ML_2019!X46,3),event_lookup!$F$1:$Y$1,0))</f>
        <v>5</v>
      </c>
      <c r="AD46" s="18" t="s">
        <v>105</v>
      </c>
      <c r="AE46" s="62" t="s">
        <v>178</v>
      </c>
      <c r="AF46" s="55">
        <v>1.18125E-3</v>
      </c>
      <c r="AG46" s="55">
        <v>1.18125E-3</v>
      </c>
      <c r="AH46" s="351">
        <f>INDEX(event_lookup!$F$2:$Y$9,MATCH(2019,event_lookup!$A$2:$A$9,0),MATCH(RIGHT(ML_2019!AD46,3),event_lookup!$F$1:$Y$1,0))</f>
        <v>7</v>
      </c>
      <c r="AI46" s="18" t="s">
        <v>102</v>
      </c>
      <c r="AJ46" s="56">
        <v>273</v>
      </c>
      <c r="AK46" s="351">
        <f>INDEX(event_lookup!$F$2:$Y$9,MATCH(2019,event_lookup!$A$2:$A$9,0),MATCH(RIGHT(ML_2019!AI46,3),event_lookup!$F$1:$Y$1,0))</f>
        <v>10</v>
      </c>
      <c r="AL46" s="18" t="s">
        <v>101</v>
      </c>
      <c r="AM46" s="62" t="s">
        <v>193</v>
      </c>
      <c r="AN46" s="88">
        <v>1.0462962962962961E-4</v>
      </c>
      <c r="AO46" s="88">
        <v>1.0254629629629629E-4</v>
      </c>
      <c r="AP46" s="88">
        <v>1.0254629629629629E-4</v>
      </c>
      <c r="AQ46" s="351">
        <f>INDEX(event_lookup!$F$2:$Y$9,MATCH(2019,event_lookup!$A$2:$A$9,0),MATCH(RIGHT(ML_2019!AL46,3),event_lookup!$F$1:$Y$1,0))</f>
        <v>11</v>
      </c>
      <c r="AR46" s="18" t="s">
        <v>32</v>
      </c>
      <c r="AS46" s="56" t="s">
        <v>200</v>
      </c>
      <c r="AT46" s="85">
        <v>7.1307870370370354E-5</v>
      </c>
      <c r="AU46" s="85">
        <v>7.1400462962962956E-5</v>
      </c>
      <c r="AV46" s="85">
        <v>7.1284722222222216E-5</v>
      </c>
      <c r="AW46" s="351">
        <f>INDEX(event_lookup!$F$2:$Y$9,MATCH(2019,event_lookup!$A$2:$A$9,0),MATCH(RIGHT(ML_2019!AR46,3),event_lookup!$F$1:$Y$1,0))</f>
        <v>25</v>
      </c>
      <c r="AX46" s="18" t="s">
        <v>105</v>
      </c>
      <c r="AY46" s="62" t="s">
        <v>182</v>
      </c>
      <c r="AZ46" s="85">
        <v>1.0489583333333335E-4</v>
      </c>
      <c r="BA46" s="84"/>
      <c r="BB46" s="85">
        <v>1.0489583333333335E-4</v>
      </c>
      <c r="BC46" s="351">
        <f>INDEX(event_lookup!$F$2:$Y$9,MATCH(2019,event_lookup!$A$2:$A$9,0),MATCH(RIGHT(ML_2019!AX46,3),event_lookup!$F$1:$Y$1,0))</f>
        <v>7</v>
      </c>
      <c r="BD46" s="18" t="s">
        <v>34</v>
      </c>
      <c r="BE46" s="126">
        <v>61.6</v>
      </c>
      <c r="BF46" s="126">
        <v>65.099999999999994</v>
      </c>
      <c r="BG46" s="124">
        <f t="shared" si="0"/>
        <v>65.099999999999994</v>
      </c>
      <c r="BH46" s="351">
        <f>INDEX(event_lookup!$F$2:$Y$9,MATCH(2019,event_lookup!$A$2:$A$9,0),MATCH(RIGHT(ML_2019!BD46,3),event_lookup!$F$1:$Y$1,0))</f>
        <v>15</v>
      </c>
      <c r="BI46" s="18" t="s">
        <v>105</v>
      </c>
      <c r="BJ46" s="56" t="s">
        <v>181</v>
      </c>
      <c r="BK46" s="85">
        <v>3.6516203703703705E-4</v>
      </c>
      <c r="BL46" s="85"/>
      <c r="BM46" s="85">
        <v>3.6516203703703705E-4</v>
      </c>
      <c r="BN46" s="351">
        <f>INDEX(event_lookup!$F$2:$Y$9,MATCH(2019,event_lookup!$A$2:$A$9,0),MATCH(RIGHT(ML_2019!BI46,3),event_lookup!$F$1:$Y$1,0))</f>
        <v>7</v>
      </c>
      <c r="BO46" s="18" t="s">
        <v>135</v>
      </c>
      <c r="BP46" s="56" t="s">
        <v>179</v>
      </c>
      <c r="BQ46" s="85">
        <v>1.0537037037037036E-4</v>
      </c>
      <c r="BR46" s="85">
        <v>1.057060185185185E-4</v>
      </c>
      <c r="BS46" s="85">
        <v>1.057060185185185E-4</v>
      </c>
      <c r="BT46" s="351">
        <f>INDEX(event_lookup!$F$2:$Y$9,MATCH(2019,event_lookup!$A$2:$A$9,0),MATCH(RIGHT(ML_2019!BO46,3),event_lookup!$F$1:$Y$1,0))</f>
        <v>8</v>
      </c>
      <c r="BU46" s="18" t="s">
        <v>103</v>
      </c>
      <c r="BV46" s="56" t="s">
        <v>184</v>
      </c>
      <c r="BW46" s="56">
        <v>52</v>
      </c>
      <c r="BX46" s="56">
        <v>26</v>
      </c>
      <c r="BY46" s="56">
        <v>26</v>
      </c>
      <c r="BZ46" s="351">
        <f>INDEX(event_lookup!$F$2:$Y$9,MATCH(2019,event_lookup!$A$2:$A$9,0),MATCH(RIGHT(ML_2019!BU46,3),event_lookup!$F$1:$Y$1,0))</f>
        <v>9</v>
      </c>
      <c r="CA46" s="18" t="s">
        <v>149</v>
      </c>
      <c r="CB46" s="56" t="s">
        <v>177</v>
      </c>
      <c r="CC46" s="55" t="s">
        <v>164</v>
      </c>
      <c r="CD46" s="55" t="s">
        <v>164</v>
      </c>
      <c r="CE46" s="351">
        <f>INDEX(event_lookup!$F$2:$Y$9,MATCH(2019,event_lookup!$A$2:$A$9,0),MATCH(RIGHT(ML_2019!CA46,3),event_lookup!$F$1:$Y$1,0))</f>
        <v>1</v>
      </c>
      <c r="CF46" s="18" t="s">
        <v>120</v>
      </c>
      <c r="CG46" s="88" t="s">
        <v>270</v>
      </c>
      <c r="CH46" s="351">
        <f>INDEX(event_lookup!$F$2:$Y$9,MATCH(2019,event_lookup!$A$2:$A$9,0),MATCH(RIGHT(ML_2019!CF46,3),event_lookup!$F$1:$Y$1,0))</f>
        <v>2</v>
      </c>
      <c r="CI46" s="18" t="s">
        <v>103</v>
      </c>
      <c r="CJ46" s="56" t="s">
        <v>187</v>
      </c>
      <c r="CK46" s="183" t="s">
        <v>285</v>
      </c>
      <c r="CL46" s="183" t="s">
        <v>289</v>
      </c>
      <c r="CM46" s="351">
        <f>INDEX(event_lookup!$F$2:$Y$9,MATCH(2019,event_lookup!$A$2:$A$9,0),MATCH(RIGHT(ML_2019!CI46,3),event_lookup!$F$1:$Y$1,0))</f>
        <v>9</v>
      </c>
      <c r="CN46" s="18" t="s">
        <v>101</v>
      </c>
      <c r="CO46" s="56">
        <v>29</v>
      </c>
      <c r="CP46" s="56">
        <v>9.89</v>
      </c>
      <c r="CQ46" s="56">
        <v>23</v>
      </c>
      <c r="CR46" s="56">
        <v>10.65</v>
      </c>
      <c r="CS46" s="62">
        <f>MAX(CO46+(30-CP46),CQ46+(30-CR46))</f>
        <v>49.11</v>
      </c>
      <c r="CT46" s="351">
        <f>INDEX(event_lookup!$F$2:$Y$9,MATCH(2019,event_lookup!$A$2:$A$9,0),MATCH(RIGHT(ML_2019!CN46,3),event_lookup!$F$1:$Y$1,0))</f>
        <v>11</v>
      </c>
      <c r="CU46" s="18" t="s">
        <v>34</v>
      </c>
      <c r="CV46" s="56" t="s">
        <v>320</v>
      </c>
      <c r="CW46" s="186" t="s">
        <v>297</v>
      </c>
      <c r="CX46" s="186" t="s">
        <v>235</v>
      </c>
      <c r="CY46" s="186" t="s">
        <v>305</v>
      </c>
      <c r="CZ46" s="186" t="s">
        <v>310</v>
      </c>
      <c r="DA46" s="125">
        <v>5</v>
      </c>
      <c r="DB46" s="186" t="s">
        <v>324</v>
      </c>
      <c r="DC46" s="351">
        <f>INDEX(event_lookup!$F$2:$Y$9,MATCH(2019,event_lookup!$A$2:$A$9,0),MATCH(RIGHT(ML_2019!CU46,3),event_lookup!$F$1:$Y$1,0))</f>
        <v>15</v>
      </c>
      <c r="DD46" s="18" t="s">
        <v>105</v>
      </c>
      <c r="DE46" s="55">
        <v>1.4231481481481482E-3</v>
      </c>
      <c r="DF46" s="351">
        <f>INDEX(event_lookup!$F$2:$Y$9,MATCH(2019,event_lookup!$A$2:$A$9,0),MATCH(RIGHT(ML_2019!DD46,3),event_lookup!$F$1:$Y$1,0))</f>
        <v>7</v>
      </c>
    </row>
    <row r="47" spans="1:110">
      <c r="A47" s="15" t="s">
        <v>70</v>
      </c>
      <c r="B47" s="15">
        <v>2</v>
      </c>
      <c r="C47" s="19" t="s">
        <v>337</v>
      </c>
      <c r="D47" s="33">
        <f t="shared" si="1"/>
        <v>45</v>
      </c>
      <c r="E47" s="100">
        <f t="shared" si="2"/>
        <v>1</v>
      </c>
      <c r="F47" s="100">
        <f t="shared" si="3"/>
        <v>0</v>
      </c>
      <c r="G47" s="100">
        <f t="shared" si="4"/>
        <v>0</v>
      </c>
      <c r="H47" s="100">
        <f>SUM(COUNTIFS($X47:$EC47, {"#14","#15","#16"}))</f>
        <v>0</v>
      </c>
      <c r="I47" s="11"/>
      <c r="J47" s="6">
        <f>SUM(M47,P47/4,S47/4,V47)</f>
        <v>7</v>
      </c>
      <c r="K47" s="18"/>
      <c r="L47" s="55"/>
      <c r="M47" s="351">
        <f>IF(L47&lt;&gt;"",M$46,0)</f>
        <v>0</v>
      </c>
      <c r="N47" s="18"/>
      <c r="O47" s="59">
        <v>98.7</v>
      </c>
      <c r="P47" s="351">
        <f>IF(O47&lt;&gt;"",P$46,0)</f>
        <v>8</v>
      </c>
      <c r="Q47" s="18"/>
      <c r="R47" s="88">
        <v>1.9675925925925925E-5</v>
      </c>
      <c r="S47" s="351">
        <f>IF(R47&lt;&gt;"",S$46,0)</f>
        <v>20</v>
      </c>
      <c r="T47" s="18"/>
      <c r="U47" s="88"/>
      <c r="V47" s="351">
        <f>IF(U47&lt;&gt;"",V$46,0)</f>
        <v>0</v>
      </c>
      <c r="W47" s="11"/>
      <c r="X47" s="18" t="s">
        <v>104</v>
      </c>
      <c r="Y47" s="62" t="s">
        <v>178</v>
      </c>
      <c r="Z47" s="88">
        <v>1.8287037037037038E-4</v>
      </c>
      <c r="AA47" s="88"/>
      <c r="AB47" s="88">
        <v>1.8287037037037038E-4</v>
      </c>
      <c r="AC47" s="351">
        <f>IF(AB47&lt;&gt;"",AC$46,0)</f>
        <v>5</v>
      </c>
      <c r="AD47" s="18"/>
      <c r="AE47" s="62"/>
      <c r="AF47" s="55"/>
      <c r="AG47" s="55"/>
      <c r="AH47" s="351">
        <f>IF(AG47&lt;&gt;"",AH$46,0)</f>
        <v>0</v>
      </c>
      <c r="AI47" s="18"/>
      <c r="AJ47" s="56">
        <v>31</v>
      </c>
      <c r="AK47" s="351">
        <f>IF(AJ47&lt;&gt;"",AK$46,0)</f>
        <v>10</v>
      </c>
      <c r="AL47" s="5"/>
      <c r="AM47" s="62"/>
      <c r="AN47" s="88">
        <v>1.0462962962962961E-4</v>
      </c>
      <c r="AO47" s="88">
        <v>1.0254629629629629E-4</v>
      </c>
      <c r="AP47" s="88">
        <v>1.0254629629629629E-4</v>
      </c>
      <c r="AQ47" s="351">
        <f>IF(AP47&lt;&gt;"",AQ$46,0)</f>
        <v>11</v>
      </c>
      <c r="AR47" s="18" t="s">
        <v>32</v>
      </c>
      <c r="AS47" s="56" t="s">
        <v>200</v>
      </c>
      <c r="AT47" s="85">
        <v>7.1307870370370354E-5</v>
      </c>
      <c r="AU47" s="85">
        <v>7.1400462962962956E-5</v>
      </c>
      <c r="AV47" s="85">
        <v>7.1284722222222216E-5</v>
      </c>
      <c r="AW47" s="351">
        <f>IF(AV47&lt;&gt;"",AW$46,0)</f>
        <v>25</v>
      </c>
      <c r="AX47" s="5"/>
      <c r="AY47" s="62"/>
      <c r="AZ47" s="84">
        <v>2.3888888888888889E-5</v>
      </c>
      <c r="BA47" s="84"/>
      <c r="BB47" s="84">
        <v>2.3888888888888889E-5</v>
      </c>
      <c r="BC47" s="351">
        <f>IF(BB47&lt;&gt;"",BC$46,0)</f>
        <v>7</v>
      </c>
      <c r="BD47" s="5"/>
      <c r="BE47" s="126">
        <v>61.6</v>
      </c>
      <c r="BF47" s="126">
        <v>65.099999999999994</v>
      </c>
      <c r="BG47" s="124">
        <f t="shared" si="0"/>
        <v>65.099999999999994</v>
      </c>
      <c r="BH47" s="351">
        <f>IF(BG47&lt;&gt;"",BH$46,0)</f>
        <v>15</v>
      </c>
      <c r="BI47" s="18"/>
      <c r="BJ47" s="56"/>
      <c r="BK47" s="85"/>
      <c r="BL47" s="85"/>
      <c r="BM47" s="85"/>
      <c r="BN47" s="351">
        <f>IF(BM47&lt;&gt;"",BN$46,0)</f>
        <v>0</v>
      </c>
      <c r="BO47" s="18" t="s">
        <v>135</v>
      </c>
      <c r="BP47" s="56" t="s">
        <v>179</v>
      </c>
      <c r="BQ47" s="85">
        <v>1.0537037037037036E-4</v>
      </c>
      <c r="BR47" s="85">
        <v>1.057060185185185E-4</v>
      </c>
      <c r="BS47" s="85">
        <v>1.057060185185185E-4</v>
      </c>
      <c r="BT47" s="351">
        <f>IF(BS47&lt;&gt;"",BT$46,0)</f>
        <v>8</v>
      </c>
      <c r="BU47" s="18"/>
      <c r="BV47" s="56"/>
      <c r="BW47" s="56">
        <v>3</v>
      </c>
      <c r="BX47" s="56">
        <v>2</v>
      </c>
      <c r="BY47" s="56">
        <v>2</v>
      </c>
      <c r="BZ47" s="351">
        <f>IF(BY47&lt;&gt;"",BZ$46,0)</f>
        <v>9</v>
      </c>
      <c r="CA47" s="18"/>
      <c r="CB47" s="56"/>
      <c r="CC47" s="55"/>
      <c r="CD47" s="55"/>
      <c r="CE47" s="351">
        <f>IF(CD47&lt;&gt;"",CE$46,0)</f>
        <v>0</v>
      </c>
      <c r="CF47" s="18"/>
      <c r="CG47" s="88">
        <v>3.4259259259259262E-5</v>
      </c>
      <c r="CH47" s="351">
        <f>IF(CG47&lt;&gt;"",CH$46,0)</f>
        <v>2</v>
      </c>
      <c r="CI47" s="18"/>
      <c r="CJ47" s="56"/>
      <c r="CK47" s="183"/>
      <c r="CL47" s="183"/>
      <c r="CM47" s="351">
        <f>IF(CL47&lt;&gt;"",CM$46,0)</f>
        <v>0</v>
      </c>
      <c r="CN47" s="18"/>
      <c r="CO47" s="56"/>
      <c r="CP47" s="56"/>
      <c r="CQ47" s="56"/>
      <c r="CR47" s="56"/>
      <c r="CS47" s="56"/>
      <c r="CT47" s="351">
        <f>IF(CS47&lt;&gt;"",CT$46,0)</f>
        <v>0</v>
      </c>
      <c r="CU47" s="18"/>
      <c r="CV47" s="56"/>
      <c r="CW47" s="186" t="s">
        <v>297</v>
      </c>
      <c r="CX47" s="186" t="s">
        <v>235</v>
      </c>
      <c r="CY47" s="186" t="s">
        <v>305</v>
      </c>
      <c r="CZ47" s="186" t="s">
        <v>310</v>
      </c>
      <c r="DA47" s="125">
        <v>5</v>
      </c>
      <c r="DB47" s="186" t="s">
        <v>324</v>
      </c>
      <c r="DC47" s="351">
        <f>IF(DB47&lt;&gt;"",DC$46,0)</f>
        <v>15</v>
      </c>
      <c r="DD47" s="18" t="s">
        <v>105</v>
      </c>
      <c r="DE47" s="55">
        <v>1.4231481481481482E-3</v>
      </c>
      <c r="DF47" s="351">
        <f>IF(DE47&lt;&gt;"",DF$46,0)</f>
        <v>7</v>
      </c>
    </row>
    <row r="48" spans="1:110">
      <c r="A48" s="15" t="s">
        <v>72</v>
      </c>
      <c r="B48" s="15">
        <v>1</v>
      </c>
      <c r="C48" s="7"/>
      <c r="D48" s="33">
        <f t="shared" si="1"/>
        <v>8</v>
      </c>
      <c r="E48" s="100">
        <f t="shared" si="2"/>
        <v>0</v>
      </c>
      <c r="F48" s="100">
        <f t="shared" si="3"/>
        <v>0</v>
      </c>
      <c r="G48" s="100">
        <f t="shared" si="4"/>
        <v>0</v>
      </c>
      <c r="H48" s="100">
        <f>SUM(COUNTIFS($X48:$EC48, {"#14","#15","#16"}))</f>
        <v>1</v>
      </c>
      <c r="I48" s="11"/>
      <c r="J48" s="6">
        <f>SUM(M48,P48/4,S48/4,V48)</f>
        <v>16</v>
      </c>
      <c r="K48" s="18"/>
      <c r="L48" s="55"/>
      <c r="M48" s="351">
        <f>IF(L48&lt;&gt;"",M$46,0)</f>
        <v>0</v>
      </c>
      <c r="N48" s="18"/>
      <c r="O48" s="59">
        <v>98.7</v>
      </c>
      <c r="P48" s="351">
        <f>IF(O48&lt;&gt;"",P$46,0)</f>
        <v>8</v>
      </c>
      <c r="Q48" s="322"/>
      <c r="R48" s="88">
        <v>2.939814814814815E-5</v>
      </c>
      <c r="S48" s="351">
        <f>IF(R48&lt;&gt;"",S$46,0)</f>
        <v>20</v>
      </c>
      <c r="T48" s="18" t="s">
        <v>107</v>
      </c>
      <c r="U48" s="88">
        <v>3.4398148148148141E-4</v>
      </c>
      <c r="V48" s="351">
        <f>IF(U48&lt;&gt;"",V$46,0)</f>
        <v>9</v>
      </c>
      <c r="W48" s="11"/>
      <c r="X48" s="18"/>
      <c r="Y48" s="62"/>
      <c r="Z48" s="88"/>
      <c r="AA48" s="88"/>
      <c r="AB48" s="88"/>
      <c r="AC48" s="351">
        <f>IF(AB48&lt;&gt;"",AC$46,0)</f>
        <v>0</v>
      </c>
      <c r="AD48" s="18" t="s">
        <v>105</v>
      </c>
      <c r="AE48" s="62" t="s">
        <v>178</v>
      </c>
      <c r="AF48" s="55">
        <v>1.18125E-3</v>
      </c>
      <c r="AG48" s="55">
        <v>1.18125E-3</v>
      </c>
      <c r="AH48" s="351">
        <f>IF(AG48&lt;&gt;"",AH$46,0)</f>
        <v>7</v>
      </c>
      <c r="AI48" s="18"/>
      <c r="AJ48" s="56">
        <v>41</v>
      </c>
      <c r="AK48" s="351">
        <f>IF(AJ48&lt;&gt;"",AK$46,0)</f>
        <v>10</v>
      </c>
      <c r="AL48" s="5"/>
      <c r="AM48" s="62"/>
      <c r="AN48" s="88">
        <v>1.0787037037037038E-4</v>
      </c>
      <c r="AO48" s="88">
        <v>1.0902777777777778E-4</v>
      </c>
      <c r="AP48" s="88">
        <v>1.0902777777777778E-4</v>
      </c>
      <c r="AQ48" s="351">
        <f>IF(AP48&lt;&gt;"",AQ$46,0)</f>
        <v>11</v>
      </c>
      <c r="AR48" s="5"/>
      <c r="AS48" s="56"/>
      <c r="AT48" s="84"/>
      <c r="AU48" s="85"/>
      <c r="AV48" s="85"/>
      <c r="AW48" s="351">
        <f>IF(AV48&lt;&gt;"",AW$46,0)</f>
        <v>0</v>
      </c>
      <c r="AX48" s="5"/>
      <c r="AY48" s="62"/>
      <c r="AZ48" s="85">
        <v>3.157407407407407E-5</v>
      </c>
      <c r="BA48" s="84"/>
      <c r="BB48" s="85">
        <v>3.157407407407407E-5</v>
      </c>
      <c r="BC48" s="351">
        <f>IF(BB48&lt;&gt;"",BC$46,0)</f>
        <v>7</v>
      </c>
      <c r="BD48" s="5"/>
      <c r="BE48" s="126">
        <v>61.6</v>
      </c>
      <c r="BF48" s="126">
        <v>65.099999999999994</v>
      </c>
      <c r="BG48" s="124">
        <f t="shared" si="0"/>
        <v>65.099999999999994</v>
      </c>
      <c r="BH48" s="351">
        <f>IF(BG48&lt;&gt;"",BH$46,0)</f>
        <v>15</v>
      </c>
      <c r="BI48" s="18"/>
      <c r="BJ48" s="56"/>
      <c r="BK48" s="85"/>
      <c r="BL48" s="85"/>
      <c r="BM48" s="85"/>
      <c r="BN48" s="351">
        <f>IF(BM48&lt;&gt;"",BN$46,0)</f>
        <v>0</v>
      </c>
      <c r="BO48" s="18"/>
      <c r="BP48" s="56"/>
      <c r="BQ48" s="85"/>
      <c r="BR48" s="85"/>
      <c r="BS48" s="85"/>
      <c r="BT48" s="351">
        <f>IF(BS48&lt;&gt;"",BT$46,0)</f>
        <v>0</v>
      </c>
      <c r="BU48" s="18"/>
      <c r="BV48" s="56"/>
      <c r="BW48" s="56">
        <v>5</v>
      </c>
      <c r="BX48" s="56">
        <v>1</v>
      </c>
      <c r="BY48" s="56">
        <v>1</v>
      </c>
      <c r="BZ48" s="351">
        <f>IF(BY48&lt;&gt;"",BZ$46,0)</f>
        <v>9</v>
      </c>
      <c r="CA48" s="18" t="s">
        <v>149</v>
      </c>
      <c r="CB48" s="56" t="s">
        <v>177</v>
      </c>
      <c r="CC48" s="55" t="s">
        <v>164</v>
      </c>
      <c r="CD48" s="55" t="s">
        <v>164</v>
      </c>
      <c r="CE48" s="351">
        <f>IF(CD48&lt;&gt;"",CE$46,0)</f>
        <v>1</v>
      </c>
      <c r="CF48" s="18"/>
      <c r="CG48" s="88">
        <v>1.3634259259259261E-4</v>
      </c>
      <c r="CH48" s="351">
        <f>IF(CG48&lt;&gt;"",CH$46,0)</f>
        <v>2</v>
      </c>
      <c r="CI48" s="18"/>
      <c r="CJ48" s="56"/>
      <c r="CK48" s="183"/>
      <c r="CL48" s="183"/>
      <c r="CM48" s="351">
        <f>IF(CL48&lt;&gt;"",CM$46,0)</f>
        <v>0</v>
      </c>
      <c r="CN48" s="18"/>
      <c r="CO48" s="56"/>
      <c r="CP48" s="56"/>
      <c r="CQ48" s="56"/>
      <c r="CR48" s="56"/>
      <c r="CS48" s="56"/>
      <c r="CT48" s="351">
        <f>IF(CS48&lt;&gt;"",CT$46,0)</f>
        <v>0</v>
      </c>
      <c r="CU48" s="18"/>
      <c r="CV48" s="56"/>
      <c r="CW48" s="186" t="s">
        <v>297</v>
      </c>
      <c r="CX48" s="186" t="s">
        <v>235</v>
      </c>
      <c r="CY48" s="186" t="s">
        <v>305</v>
      </c>
      <c r="CZ48" s="186" t="s">
        <v>310</v>
      </c>
      <c r="DA48" s="125">
        <v>5</v>
      </c>
      <c r="DB48" s="186" t="s">
        <v>324</v>
      </c>
      <c r="DC48" s="351">
        <f>IF(DB48&lt;&gt;"",DC$46,0)</f>
        <v>15</v>
      </c>
      <c r="DD48" s="18"/>
      <c r="DE48" s="55"/>
      <c r="DF48" s="351">
        <f>IF(DE48&lt;&gt;"",DF$46,0)</f>
        <v>0</v>
      </c>
    </row>
    <row r="49" spans="1:110">
      <c r="A49" s="15" t="s">
        <v>71</v>
      </c>
      <c r="B49" s="15">
        <v>3</v>
      </c>
      <c r="C49" s="7"/>
      <c r="D49" s="33">
        <f t="shared" si="1"/>
        <v>18</v>
      </c>
      <c r="E49" s="100">
        <f t="shared" si="2"/>
        <v>0</v>
      </c>
      <c r="F49" s="100">
        <f t="shared" si="3"/>
        <v>0</v>
      </c>
      <c r="G49" s="100">
        <f t="shared" si="4"/>
        <v>0</v>
      </c>
      <c r="H49" s="100">
        <f>SUM(COUNTIFS($X49:$EC49, {"#14","#15","#16"}))</f>
        <v>0</v>
      </c>
      <c r="I49" s="11"/>
      <c r="J49" s="6">
        <f>SUM(M49,P49/4,S49/4,V49)</f>
        <v>7</v>
      </c>
      <c r="K49" s="18"/>
      <c r="L49" s="55"/>
      <c r="M49" s="351">
        <f>IF(L49&lt;&gt;"",M$46,0)</f>
        <v>0</v>
      </c>
      <c r="N49" s="18"/>
      <c r="O49" s="59">
        <v>98.7</v>
      </c>
      <c r="P49" s="351">
        <f>IF(O49&lt;&gt;"",P$46,0)</f>
        <v>8</v>
      </c>
      <c r="Q49" s="322"/>
      <c r="R49" s="88">
        <v>2.7662037037037039E-5</v>
      </c>
      <c r="S49" s="351">
        <f>IF(R49&lt;&gt;"",S$46,0)</f>
        <v>20</v>
      </c>
      <c r="T49" s="18"/>
      <c r="U49" s="88"/>
      <c r="V49" s="351">
        <f>IF(U49&lt;&gt;"",V$46,0)</f>
        <v>0</v>
      </c>
      <c r="W49" s="11"/>
      <c r="X49" s="18"/>
      <c r="Y49" s="62"/>
      <c r="Z49" s="88"/>
      <c r="AA49" s="88"/>
      <c r="AB49" s="88"/>
      <c r="AC49" s="351">
        <f>IF(AB49&lt;&gt;"",AC$46,0)</f>
        <v>0</v>
      </c>
      <c r="AD49" s="5"/>
      <c r="AE49" s="62"/>
      <c r="AF49" s="34"/>
      <c r="AG49" s="34"/>
      <c r="AH49" s="351">
        <f>IF(AG49&lt;&gt;"",AH$46,0)</f>
        <v>0</v>
      </c>
      <c r="AI49" s="18"/>
      <c r="AJ49" s="56">
        <v>130</v>
      </c>
      <c r="AK49" s="351">
        <f>IF(AJ49&lt;&gt;"",AK$46,0)</f>
        <v>10</v>
      </c>
      <c r="AL49" s="5"/>
      <c r="AM49" s="62"/>
      <c r="AN49" s="88">
        <v>9.8842592592592577E-5</v>
      </c>
      <c r="AO49" s="88">
        <v>1.0081018518518521E-4</v>
      </c>
      <c r="AP49" s="88">
        <v>1.0081018518518521E-4</v>
      </c>
      <c r="AQ49" s="351">
        <f>IF(AP49&lt;&gt;"",AQ$46,0)</f>
        <v>11</v>
      </c>
      <c r="AR49" s="5"/>
      <c r="AS49" s="56"/>
      <c r="AT49" s="84"/>
      <c r="AU49" s="85"/>
      <c r="AV49" s="85"/>
      <c r="AW49" s="351">
        <f>IF(AV49&lt;&gt;"",AW$46,0)</f>
        <v>0</v>
      </c>
      <c r="AX49" s="5"/>
      <c r="AY49" s="62"/>
      <c r="AZ49" s="85">
        <v>2.3587962962962963E-5</v>
      </c>
      <c r="BA49" s="84"/>
      <c r="BB49" s="85">
        <v>2.3587962962962963E-5</v>
      </c>
      <c r="BC49" s="351">
        <f>IF(BB49&lt;&gt;"",BC$46,0)</f>
        <v>7</v>
      </c>
      <c r="BD49" s="5"/>
      <c r="BE49" s="126">
        <v>61.6</v>
      </c>
      <c r="BF49" s="126">
        <v>65.099999999999994</v>
      </c>
      <c r="BG49" s="124">
        <f t="shared" si="0"/>
        <v>65.099999999999994</v>
      </c>
      <c r="BH49" s="351">
        <f>IF(BG49&lt;&gt;"",BH$46,0)</f>
        <v>15</v>
      </c>
      <c r="BI49" s="18" t="s">
        <v>105</v>
      </c>
      <c r="BJ49" s="56" t="s">
        <v>181</v>
      </c>
      <c r="BK49" s="85">
        <v>3.6516203703703705E-4</v>
      </c>
      <c r="BL49" s="85"/>
      <c r="BM49" s="85">
        <v>3.6516203703703705E-4</v>
      </c>
      <c r="BN49" s="351">
        <f>IF(BM49&lt;&gt;"",BN$46,0)</f>
        <v>7</v>
      </c>
      <c r="BO49" s="18"/>
      <c r="BP49" s="56"/>
      <c r="BQ49" s="85"/>
      <c r="BR49" s="85"/>
      <c r="BS49" s="85"/>
      <c r="BT49" s="351">
        <f>IF(BS49&lt;&gt;"",BT$46,0)</f>
        <v>0</v>
      </c>
      <c r="BU49" s="18"/>
      <c r="BV49" s="56"/>
      <c r="BW49" s="56">
        <v>4</v>
      </c>
      <c r="BX49" s="56">
        <v>20</v>
      </c>
      <c r="BY49" s="56">
        <v>20</v>
      </c>
      <c r="BZ49" s="351">
        <f>IF(BY49&lt;&gt;"",BZ$46,0)</f>
        <v>9</v>
      </c>
      <c r="CA49" s="18"/>
      <c r="CB49" s="56"/>
      <c r="CC49" s="55"/>
      <c r="CD49" s="55"/>
      <c r="CE49" s="351">
        <f>IF(CD49&lt;&gt;"",CE$46,0)</f>
        <v>0</v>
      </c>
      <c r="CF49" s="18"/>
      <c r="CG49" s="88">
        <v>2.3217592592592593E-4</v>
      </c>
      <c r="CH49" s="351">
        <f>IF(CG49&lt;&gt;"",CH$46,0)</f>
        <v>2</v>
      </c>
      <c r="CI49" s="18"/>
      <c r="CJ49" s="56"/>
      <c r="CK49" s="183"/>
      <c r="CL49" s="183"/>
      <c r="CM49" s="351">
        <f>IF(CL49&lt;&gt;"",CM$46,0)</f>
        <v>0</v>
      </c>
      <c r="CN49" s="18" t="s">
        <v>101</v>
      </c>
      <c r="CO49" s="56">
        <v>29</v>
      </c>
      <c r="CP49" s="56">
        <v>9.89</v>
      </c>
      <c r="CQ49" s="56">
        <v>23</v>
      </c>
      <c r="CR49" s="56">
        <v>10.65</v>
      </c>
      <c r="CS49" s="62">
        <f>MAX(CO49+(30-CP49),CQ49+(30-CR49))</f>
        <v>49.11</v>
      </c>
      <c r="CT49" s="351">
        <f>IF(CS49&lt;&gt;"",CT$46,0)</f>
        <v>11</v>
      </c>
      <c r="CU49" s="18"/>
      <c r="CV49" s="56"/>
      <c r="CW49" s="186" t="s">
        <v>297</v>
      </c>
      <c r="CX49" s="186" t="s">
        <v>235</v>
      </c>
      <c r="CY49" s="186" t="s">
        <v>305</v>
      </c>
      <c r="CZ49" s="186" t="s">
        <v>310</v>
      </c>
      <c r="DA49" s="125">
        <v>5</v>
      </c>
      <c r="DB49" s="186" t="s">
        <v>324</v>
      </c>
      <c r="DC49" s="351">
        <f>IF(DB49&lt;&gt;"",DC$46,0)</f>
        <v>15</v>
      </c>
      <c r="DD49" s="18"/>
      <c r="DE49" s="55"/>
      <c r="DF49" s="351">
        <f>IF(DE49&lt;&gt;"",DF$46,0)</f>
        <v>0</v>
      </c>
    </row>
    <row r="50" spans="1:110">
      <c r="A50" s="15" t="s">
        <v>73</v>
      </c>
      <c r="B50" s="15">
        <v>4</v>
      </c>
      <c r="C50" s="7"/>
      <c r="D50" s="33">
        <f t="shared" si="1"/>
        <v>9</v>
      </c>
      <c r="E50" s="100">
        <f t="shared" si="2"/>
        <v>0</v>
      </c>
      <c r="F50" s="100">
        <f t="shared" si="3"/>
        <v>0</v>
      </c>
      <c r="G50" s="100">
        <f t="shared" si="4"/>
        <v>0</v>
      </c>
      <c r="H50" s="100">
        <f>SUM(COUNTIFS($X50:$EC50, {"#14","#15","#16"}))</f>
        <v>0</v>
      </c>
      <c r="I50" s="11"/>
      <c r="J50" s="6">
        <f>SUM(M50,P50/4,S50/4,V50)</f>
        <v>8</v>
      </c>
      <c r="K50" s="18" t="s">
        <v>106</v>
      </c>
      <c r="L50" s="55">
        <v>5.351851851851852E-4</v>
      </c>
      <c r="M50" s="351">
        <f>IF(L50&lt;&gt;"",M$46,0)</f>
        <v>1</v>
      </c>
      <c r="N50" s="18"/>
      <c r="O50" s="59">
        <v>98.7</v>
      </c>
      <c r="P50" s="351">
        <f>IF(O50&lt;&gt;"",P$46,0)</f>
        <v>8</v>
      </c>
      <c r="Q50" s="322"/>
      <c r="R50" s="88">
        <v>3.3680555555555535E-5</v>
      </c>
      <c r="S50" s="351">
        <f>IF(R50&lt;&gt;"",S$46,0)</f>
        <v>20</v>
      </c>
      <c r="T50" s="18"/>
      <c r="U50" s="88"/>
      <c r="V50" s="351">
        <f>IF(U50&lt;&gt;"",V$46,0)</f>
        <v>0</v>
      </c>
      <c r="W50" s="11"/>
      <c r="X50" s="18"/>
      <c r="Y50" s="62"/>
      <c r="Z50" s="88"/>
      <c r="AA50" s="88"/>
      <c r="AB50" s="88"/>
      <c r="AC50" s="351">
        <f>IF(AB50&lt;&gt;"",AC$46,0)</f>
        <v>0</v>
      </c>
      <c r="AD50" s="18"/>
      <c r="AE50" s="62"/>
      <c r="AF50" s="55"/>
      <c r="AG50" s="55"/>
      <c r="AH50" s="351">
        <f>IF(AG50&lt;&gt;"",AH$46,0)</f>
        <v>0</v>
      </c>
      <c r="AI50" s="18"/>
      <c r="AJ50" s="56">
        <v>71</v>
      </c>
      <c r="AK50" s="351">
        <f>IF(AJ50&lt;&gt;"",AK$46,0)</f>
        <v>10</v>
      </c>
      <c r="AL50" s="5"/>
      <c r="AM50" s="62"/>
      <c r="AN50" s="88">
        <v>9.8032407407407424E-5</v>
      </c>
      <c r="AO50" s="88">
        <v>9.6412037037037036E-5</v>
      </c>
      <c r="AP50" s="88">
        <v>9.6412037037037036E-5</v>
      </c>
      <c r="AQ50" s="351">
        <f>IF(AP50&lt;&gt;"",AQ$46,0)</f>
        <v>11</v>
      </c>
      <c r="AR50" s="5"/>
      <c r="AS50" s="56"/>
      <c r="AT50" s="84"/>
      <c r="AU50" s="85"/>
      <c r="AV50" s="85"/>
      <c r="AW50" s="351">
        <f>IF(AV50&lt;&gt;"",AW$46,0)</f>
        <v>0</v>
      </c>
      <c r="AX50" s="5"/>
      <c r="AY50" s="62"/>
      <c r="AZ50" s="85">
        <v>2.5844907407407411E-5</v>
      </c>
      <c r="BA50" s="84"/>
      <c r="BB50" s="85">
        <v>2.5844907407407411E-5</v>
      </c>
      <c r="BC50" s="351">
        <f>IF(BB50&lt;&gt;"",BC$46,0)</f>
        <v>7</v>
      </c>
      <c r="BD50" s="5"/>
      <c r="BE50" s="126">
        <v>61.6</v>
      </c>
      <c r="BF50" s="126">
        <v>65.099999999999994</v>
      </c>
      <c r="BG50" s="124">
        <f t="shared" si="0"/>
        <v>65.099999999999994</v>
      </c>
      <c r="BH50" s="351">
        <f>IF(BG50&lt;&gt;"",BH$46,0)</f>
        <v>15</v>
      </c>
      <c r="BI50" s="18"/>
      <c r="BJ50" s="56"/>
      <c r="BK50" s="85"/>
      <c r="BL50" s="85"/>
      <c r="BM50" s="85"/>
      <c r="BN50" s="351">
        <f>IF(BM50&lt;&gt;"",BN$46,0)</f>
        <v>0</v>
      </c>
      <c r="BO50" s="18"/>
      <c r="BP50" s="56"/>
      <c r="BQ50" s="85"/>
      <c r="BR50" s="85"/>
      <c r="BS50" s="85"/>
      <c r="BT50" s="351">
        <f>IF(BS50&lt;&gt;"",BT$46,0)</f>
        <v>0</v>
      </c>
      <c r="BU50" s="18"/>
      <c r="BV50" s="56"/>
      <c r="BW50" s="56">
        <v>20</v>
      </c>
      <c r="BX50" s="56">
        <v>2</v>
      </c>
      <c r="BY50" s="56">
        <v>2</v>
      </c>
      <c r="BZ50" s="351">
        <f>IF(BY50&lt;&gt;"",BZ$46,0)</f>
        <v>9</v>
      </c>
      <c r="CA50" s="18"/>
      <c r="CB50" s="56"/>
      <c r="CC50" s="55"/>
      <c r="CD50" s="55"/>
      <c r="CE50" s="351">
        <f>IF(CD50&lt;&gt;"",CE$46,0)</f>
        <v>0</v>
      </c>
      <c r="CF50" s="18"/>
      <c r="CG50" s="88">
        <v>3.3055555555555551E-4</v>
      </c>
      <c r="CH50" s="351">
        <f>IF(CG50&lt;&gt;"",CH$46,0)</f>
        <v>2</v>
      </c>
      <c r="CI50" s="18" t="s">
        <v>103</v>
      </c>
      <c r="CJ50" s="56" t="s">
        <v>187</v>
      </c>
      <c r="CK50" s="183" t="s">
        <v>285</v>
      </c>
      <c r="CL50" s="183" t="s">
        <v>289</v>
      </c>
      <c r="CM50" s="351">
        <f>IF(CL50&lt;&gt;"",CM$46,0)</f>
        <v>9</v>
      </c>
      <c r="CN50" s="18"/>
      <c r="CO50" s="56"/>
      <c r="CP50" s="56"/>
      <c r="CQ50" s="56"/>
      <c r="CR50" s="56"/>
      <c r="CS50" s="56"/>
      <c r="CT50" s="351">
        <f>IF(CS50&lt;&gt;"",CT$46,0)</f>
        <v>0</v>
      </c>
      <c r="CU50" s="18"/>
      <c r="CV50" s="56"/>
      <c r="CW50" s="186" t="s">
        <v>297</v>
      </c>
      <c r="CX50" s="186" t="s">
        <v>235</v>
      </c>
      <c r="CY50" s="186" t="s">
        <v>305</v>
      </c>
      <c r="CZ50" s="186" t="s">
        <v>310</v>
      </c>
      <c r="DA50" s="125">
        <v>5</v>
      </c>
      <c r="DB50" s="186" t="s">
        <v>324</v>
      </c>
      <c r="DC50" s="351">
        <f>IF(DB50&lt;&gt;"",DC$46,0)</f>
        <v>15</v>
      </c>
      <c r="DD50" s="18"/>
      <c r="DE50" s="55"/>
      <c r="DF50" s="351">
        <f>IF(DE50&lt;&gt;"",DF$46,0)</f>
        <v>0</v>
      </c>
    </row>
    <row r="51" spans="1:110">
      <c r="A51" s="25" t="s">
        <v>20</v>
      </c>
      <c r="B51" s="25"/>
      <c r="C51" s="19" t="s">
        <v>107</v>
      </c>
      <c r="D51" s="33">
        <f>SUM($AC51,$AH51,$AK51,$AQ51,$AW51,$BC51,$BH51,$BN51,$BT51,$BZ51,$CE51,$CH51,$CM51,$CT51,$DC51,$DF51)</f>
        <v>128</v>
      </c>
      <c r="E51" s="100">
        <f t="shared" si="2"/>
        <v>2</v>
      </c>
      <c r="F51" s="100">
        <f t="shared" si="3"/>
        <v>1</v>
      </c>
      <c r="G51" s="100">
        <f t="shared" si="4"/>
        <v>0</v>
      </c>
      <c r="H51" s="100">
        <f>SUM(COUNTIFS($X51:$EC51, {"#14","#15","#16"}))</f>
        <v>5</v>
      </c>
      <c r="I51" s="11"/>
      <c r="J51" s="6">
        <f>SUM(M51,P51,S51,V51)</f>
        <v>0</v>
      </c>
      <c r="K51" s="18" t="s">
        <v>600</v>
      </c>
      <c r="L51" s="55">
        <v>1.1106481481481481E-3</v>
      </c>
      <c r="M51" s="351"/>
      <c r="N51" s="18" t="s">
        <v>600</v>
      </c>
      <c r="O51" s="59">
        <v>96.6</v>
      </c>
      <c r="P51" s="351"/>
      <c r="Q51" s="18" t="s">
        <v>600</v>
      </c>
      <c r="R51" s="324">
        <v>1.2152777777777777E-4</v>
      </c>
      <c r="S51" s="351"/>
      <c r="T51" s="18" t="s">
        <v>602</v>
      </c>
      <c r="U51" s="88">
        <v>3.528935185185185E-4</v>
      </c>
      <c r="V51" s="351"/>
      <c r="W51" s="11"/>
      <c r="X51" s="18" t="s">
        <v>135</v>
      </c>
      <c r="Y51" s="62" t="s">
        <v>183</v>
      </c>
      <c r="Z51" s="88">
        <v>1.7870370370370368E-4</v>
      </c>
      <c r="AA51" s="88">
        <v>1.8611111111111107E-4</v>
      </c>
      <c r="AB51" s="88">
        <v>1.8611111111111107E-4</v>
      </c>
      <c r="AC51" s="351">
        <f>INDEX(event_lookup!$F$2:$Y$9,MATCH(2019,event_lookup!$A$2:$A$9,0),MATCH(RIGHT(ML_2019!X51,3),event_lookup!$F$1:$Y$1,0))</f>
        <v>8</v>
      </c>
      <c r="AD51" s="18" t="s">
        <v>107</v>
      </c>
      <c r="AE51" s="62" t="s">
        <v>178</v>
      </c>
      <c r="AF51" s="55">
        <v>1.1471064814814814E-3</v>
      </c>
      <c r="AG51" s="55">
        <v>1.1471064814814814E-3</v>
      </c>
      <c r="AH51" s="351">
        <f>INDEX(event_lookup!$F$2:$Y$9,MATCH(2019,event_lookup!$A$2:$A$9,0),MATCH(RIGHT(ML_2019!AD51,3),event_lookup!$F$1:$Y$1,0))</f>
        <v>6</v>
      </c>
      <c r="AI51" s="18" t="s">
        <v>107</v>
      </c>
      <c r="AJ51" s="56">
        <v>220</v>
      </c>
      <c r="AK51" s="351">
        <f>INDEX(event_lookup!$F$2:$Y$9,MATCH(2019,event_lookup!$A$2:$A$9,0),MATCH(RIGHT(ML_2019!AI51,3),event_lookup!$F$1:$Y$1,0))</f>
        <v>6</v>
      </c>
      <c r="AL51" s="18" t="s">
        <v>102</v>
      </c>
      <c r="AM51" s="62" t="s">
        <v>184</v>
      </c>
      <c r="AN51" s="88">
        <v>1.0312499999999999E-4</v>
      </c>
      <c r="AO51" s="88">
        <v>1.0451388888888889E-4</v>
      </c>
      <c r="AP51" s="88">
        <v>1.0451388888888889E-4</v>
      </c>
      <c r="AQ51" s="351">
        <f>INDEX(event_lookup!$F$2:$Y$9,MATCH(2019,event_lookup!$A$2:$A$9,0),MATCH(RIGHT(ML_2019!AL51,3),event_lookup!$F$1:$Y$1,0))</f>
        <v>10</v>
      </c>
      <c r="AR51" s="18" t="s">
        <v>149</v>
      </c>
      <c r="AS51" s="56" t="s">
        <v>182</v>
      </c>
      <c r="AT51" s="85">
        <v>7.3564814814814812E-5</v>
      </c>
      <c r="AU51" s="85"/>
      <c r="AV51" s="85">
        <v>7.3564814814814812E-5</v>
      </c>
      <c r="AW51" s="351">
        <f>INDEX(event_lookup!$F$2:$Y$9,MATCH(2019,event_lookup!$A$2:$A$9,0),MATCH(RIGHT(ML_2019!AR51,3),event_lookup!$F$1:$Y$1,0))</f>
        <v>1</v>
      </c>
      <c r="AX51" s="18" t="s">
        <v>154</v>
      </c>
      <c r="AY51" s="62" t="s">
        <v>182</v>
      </c>
      <c r="AZ51" s="85" t="s">
        <v>205</v>
      </c>
      <c r="BA51" s="85"/>
      <c r="BB51" s="85" t="s">
        <v>205</v>
      </c>
      <c r="BC51" s="351">
        <f>INDEX(event_lookup!$F$2:$Y$9,MATCH(2019,event_lookup!$A$2:$A$9,0),MATCH(RIGHT(ML_2019!AX51,3),event_lookup!$F$1:$Y$1,0))</f>
        <v>0</v>
      </c>
      <c r="BD51" s="18" t="s">
        <v>32</v>
      </c>
      <c r="BE51" s="126">
        <v>53.9</v>
      </c>
      <c r="BF51" s="126">
        <v>68.2</v>
      </c>
      <c r="BG51" s="124">
        <f t="shared" si="0"/>
        <v>68.2</v>
      </c>
      <c r="BH51" s="351">
        <f>INDEX(event_lookup!$F$2:$Y$9,MATCH(2019,event_lookup!$A$2:$A$9,0),MATCH(RIGHT(ML_2019!BD51,3),event_lookup!$F$1:$Y$1,0))</f>
        <v>25</v>
      </c>
      <c r="BI51" s="18" t="s">
        <v>149</v>
      </c>
      <c r="BJ51" s="56" t="s">
        <v>182</v>
      </c>
      <c r="BK51" s="85">
        <v>3.9201388888888885E-4</v>
      </c>
      <c r="BL51" s="85"/>
      <c r="BM51" s="85">
        <v>3.9201388888888885E-4</v>
      </c>
      <c r="BN51" s="351">
        <f>INDEX(event_lookup!$F$2:$Y$9,MATCH(2019,event_lookup!$A$2:$A$9,0),MATCH(RIGHT(ML_2019!BI51,3),event_lookup!$F$1:$Y$1,0))+2</f>
        <v>3</v>
      </c>
      <c r="BO51" s="18" t="s">
        <v>32</v>
      </c>
      <c r="BP51" s="56" t="s">
        <v>189</v>
      </c>
      <c r="BQ51" s="85">
        <v>1.025925925925926E-4</v>
      </c>
      <c r="BR51" s="85">
        <v>9.8981481481481468E-5</v>
      </c>
      <c r="BS51" s="128">
        <v>1.0120370370370371E-4</v>
      </c>
      <c r="BT51" s="351">
        <f>INDEX(event_lookup!$F$2:$Y$9,MATCH(2019,event_lookup!$A$2:$A$9,0),MATCH(RIGHT(ML_2019!BO51,3),event_lookup!$F$1:$Y$1,0))</f>
        <v>25</v>
      </c>
      <c r="BU51" s="18" t="s">
        <v>149</v>
      </c>
      <c r="BV51" s="56" t="s">
        <v>182</v>
      </c>
      <c r="BW51" s="56">
        <v>26</v>
      </c>
      <c r="BX51" s="56"/>
      <c r="BY51" s="56">
        <v>26</v>
      </c>
      <c r="BZ51" s="351">
        <f>INDEX(event_lookup!$F$2:$Y$9,MATCH(2019,event_lookup!$A$2:$A$9,0),MATCH(RIGHT(ML_2019!BU51,3),event_lookup!$F$1:$Y$1,0))</f>
        <v>1</v>
      </c>
      <c r="CA51" s="18" t="s">
        <v>120</v>
      </c>
      <c r="CB51" s="56" t="s">
        <v>178</v>
      </c>
      <c r="CC51" s="55" t="s">
        <v>164</v>
      </c>
      <c r="CD51" s="55" t="s">
        <v>164</v>
      </c>
      <c r="CE51" s="351">
        <f>INDEX(event_lookup!$F$2:$Y$9,MATCH(2019,event_lookup!$A$2:$A$9,0),MATCH(RIGHT(ML_2019!CA51,3),event_lookup!$F$1:$Y$1,0))</f>
        <v>2</v>
      </c>
      <c r="CF51" s="18" t="s">
        <v>33</v>
      </c>
      <c r="CG51" s="88">
        <v>4.1736111111111119E-4</v>
      </c>
      <c r="CH51" s="351">
        <f>INDEX(event_lookup!$F$2:$Y$9,MATCH(2019,event_lookup!$A$2:$A$9,0),MATCH(RIGHT(ML_2019!CF51,3),event_lookup!$F$1:$Y$1,0))</f>
        <v>20</v>
      </c>
      <c r="CI51" s="18" t="s">
        <v>105</v>
      </c>
      <c r="CJ51" s="56" t="s">
        <v>177</v>
      </c>
      <c r="CK51" s="183" t="s">
        <v>286</v>
      </c>
      <c r="CL51" s="183" t="s">
        <v>286</v>
      </c>
      <c r="CM51" s="351">
        <f>INDEX(event_lookup!$F$2:$Y$9,MATCH(2019,event_lookup!$A$2:$A$9,0),MATCH(RIGHT(ML_2019!CI51,3),event_lookup!$F$1:$Y$1,0))</f>
        <v>7</v>
      </c>
      <c r="CN51" s="18" t="s">
        <v>148</v>
      </c>
      <c r="CO51" s="56">
        <v>18</v>
      </c>
      <c r="CP51" s="56">
        <v>10.94</v>
      </c>
      <c r="CQ51" s="56">
        <v>23</v>
      </c>
      <c r="CR51" s="56">
        <v>10.16</v>
      </c>
      <c r="CS51" s="62">
        <f>MAX(CO51+(30-CP51),CQ51+(30-CR51))</f>
        <v>42.84</v>
      </c>
      <c r="CT51" s="351">
        <f>INDEX(event_lookup!$F$2:$Y$9,MATCH(2019,event_lookup!$A$2:$A$9,0),MATCH(RIGHT(ML_2019!CN51,3),event_lookup!$F$1:$Y$1,0))</f>
        <v>3</v>
      </c>
      <c r="CU51" s="18" t="s">
        <v>148</v>
      </c>
      <c r="CV51" s="56" t="s">
        <v>302</v>
      </c>
      <c r="CW51" s="186" t="s">
        <v>299</v>
      </c>
      <c r="CX51" s="186" t="s">
        <v>296</v>
      </c>
      <c r="CY51" s="186" t="s">
        <v>300</v>
      </c>
      <c r="CZ51" s="186" t="s">
        <v>235</v>
      </c>
      <c r="DA51" s="125">
        <v>3</v>
      </c>
      <c r="DB51" s="186" t="s">
        <v>530</v>
      </c>
      <c r="DC51" s="351">
        <f>INDEX(event_lookup!$F$2:$Y$9,MATCH(2019,event_lookup!$A$2:$A$9,0),MATCH(RIGHT(ML_2019!CU51,3),event_lookup!$F$1:$Y$1,0))</f>
        <v>3</v>
      </c>
      <c r="DD51" s="18" t="s">
        <v>135</v>
      </c>
      <c r="DE51" s="55">
        <v>1.4230324074074076E-3</v>
      </c>
      <c r="DF51" s="351">
        <f>INDEX(event_lookup!$F$2:$Y$9,MATCH(2019,event_lookup!$A$2:$A$9,0),MATCH(RIGHT(ML_2019!DD51,3),event_lookup!$F$1:$Y$1,0))</f>
        <v>8</v>
      </c>
    </row>
    <row r="52" spans="1:110">
      <c r="A52" s="15" t="s">
        <v>74</v>
      </c>
      <c r="B52" s="15">
        <v>2</v>
      </c>
      <c r="C52" s="19" t="s">
        <v>337</v>
      </c>
      <c r="D52" s="33">
        <f t="shared" si="1"/>
        <v>18</v>
      </c>
      <c r="E52" s="100">
        <f t="shared" si="2"/>
        <v>0</v>
      </c>
      <c r="F52" s="100">
        <f t="shared" si="3"/>
        <v>0</v>
      </c>
      <c r="G52" s="100">
        <f t="shared" si="4"/>
        <v>0</v>
      </c>
      <c r="H52" s="100">
        <f>SUM(COUNTIFS($X52:$EC52, {"#14","#15","#16"}))</f>
        <v>1</v>
      </c>
      <c r="I52" s="11"/>
      <c r="J52" s="6">
        <f>SUM(M52,P52/4,S52/4,V52)</f>
        <v>0</v>
      </c>
      <c r="K52" s="18"/>
      <c r="L52" s="55"/>
      <c r="M52" s="351"/>
      <c r="N52" s="18"/>
      <c r="O52" s="59">
        <v>96.6</v>
      </c>
      <c r="P52" s="351"/>
      <c r="Q52" s="18"/>
      <c r="R52" s="324">
        <v>1.2152777777777777E-4</v>
      </c>
      <c r="S52" s="351"/>
      <c r="T52" s="18"/>
      <c r="U52" s="88"/>
      <c r="V52" s="351"/>
      <c r="W52" s="11"/>
      <c r="X52" s="18" t="s">
        <v>135</v>
      </c>
      <c r="Y52" s="62" t="s">
        <v>183</v>
      </c>
      <c r="Z52" s="88">
        <v>1.7870370370370368E-4</v>
      </c>
      <c r="AA52" s="88">
        <v>1.8611111111111107E-4</v>
      </c>
      <c r="AB52" s="88">
        <v>1.8611111111111107E-4</v>
      </c>
      <c r="AC52" s="351">
        <f>IF(AB52&lt;&gt;"",AC$51,0)</f>
        <v>8</v>
      </c>
      <c r="AD52" s="18"/>
      <c r="AE52" s="62"/>
      <c r="AF52" s="55"/>
      <c r="AG52" s="55"/>
      <c r="AH52" s="351">
        <f>IF(AG52&lt;&gt;"",AH$51,0)</f>
        <v>0</v>
      </c>
      <c r="AI52" s="18"/>
      <c r="AJ52" s="56">
        <v>36</v>
      </c>
      <c r="AK52" s="351">
        <f>IF(AJ52&lt;&gt;"",AK$51,0)</f>
        <v>6</v>
      </c>
      <c r="AL52" s="5"/>
      <c r="AM52" s="62"/>
      <c r="AN52" s="88">
        <v>1.0312499999999999E-4</v>
      </c>
      <c r="AO52" s="88">
        <v>1.0451388888888889E-4</v>
      </c>
      <c r="AP52" s="88">
        <v>1.0451388888888889E-4</v>
      </c>
      <c r="AQ52" s="351">
        <f>IF(AP52&lt;&gt;"",AQ$51,0)</f>
        <v>10</v>
      </c>
      <c r="AR52" s="5"/>
      <c r="AS52" s="56"/>
      <c r="AT52" s="84"/>
      <c r="AU52" s="85"/>
      <c r="AV52" s="84"/>
      <c r="AW52" s="351">
        <f>IF(AV52&lt;&gt;"",AW$51,0)</f>
        <v>0</v>
      </c>
      <c r="AX52" s="5"/>
      <c r="AY52" s="62"/>
      <c r="AZ52" s="85" t="s">
        <v>205</v>
      </c>
      <c r="BA52" s="85"/>
      <c r="BB52" s="85" t="s">
        <v>205</v>
      </c>
      <c r="BC52" s="351">
        <f>IF(BB52&lt;&gt;"",BC$51,0)</f>
        <v>0</v>
      </c>
      <c r="BD52" s="5"/>
      <c r="BE52" s="126">
        <v>53.9</v>
      </c>
      <c r="BF52" s="126">
        <v>68.2</v>
      </c>
      <c r="BG52" s="124">
        <f t="shared" si="0"/>
        <v>68.2</v>
      </c>
      <c r="BH52" s="351">
        <f>IF(BG52&lt;&gt;"",BH$51,0)</f>
        <v>25</v>
      </c>
      <c r="BI52" s="18" t="s">
        <v>149</v>
      </c>
      <c r="BJ52" s="85" t="s">
        <v>210</v>
      </c>
      <c r="BK52" s="85">
        <v>3.9201388888888885E-4</v>
      </c>
      <c r="BL52" s="85"/>
      <c r="BM52" s="85">
        <v>3.9201388888888885E-4</v>
      </c>
      <c r="BN52" s="351">
        <f>IF(BM52&lt;&gt;"",BN$51,0)</f>
        <v>3</v>
      </c>
      <c r="BO52" s="18"/>
      <c r="BP52" s="56"/>
      <c r="BQ52" s="85"/>
      <c r="BR52" s="85"/>
      <c r="BS52" s="85"/>
      <c r="BT52" s="351">
        <f>IF(BS52&lt;&gt;"",BT$51,0)</f>
        <v>0</v>
      </c>
      <c r="BU52" s="18"/>
      <c r="BV52" s="56"/>
      <c r="BW52" s="56">
        <v>4</v>
      </c>
      <c r="BX52" s="56"/>
      <c r="BY52" s="56">
        <v>4</v>
      </c>
      <c r="BZ52" s="351">
        <f>IF(BY52&lt;&gt;"",BZ$51,0)</f>
        <v>1</v>
      </c>
      <c r="CA52" s="18"/>
      <c r="CB52" s="56"/>
      <c r="CC52" s="55"/>
      <c r="CD52" s="55"/>
      <c r="CE52" s="351">
        <f>IF(CD52&lt;&gt;"",CE$51,0)</f>
        <v>0</v>
      </c>
      <c r="CF52" s="18"/>
      <c r="CG52" s="88">
        <v>3.5185185185185182E-5</v>
      </c>
      <c r="CH52" s="351">
        <f>IF(CG52&lt;&gt;"",CH$51,0)</f>
        <v>20</v>
      </c>
      <c r="CI52" s="18" t="s">
        <v>105</v>
      </c>
      <c r="CJ52" s="56" t="s">
        <v>177</v>
      </c>
      <c r="CK52" s="183" t="s">
        <v>286</v>
      </c>
      <c r="CL52" s="183" t="s">
        <v>286</v>
      </c>
      <c r="CM52" s="351">
        <f>IF(CL52&lt;&gt;"",CM$51,0)</f>
        <v>7</v>
      </c>
      <c r="CN52" s="18"/>
      <c r="CO52" s="56"/>
      <c r="CP52" s="56"/>
      <c r="CQ52" s="56"/>
      <c r="CR52" s="56"/>
      <c r="CS52" s="56"/>
      <c r="CT52" s="351">
        <f>IF(CS52&lt;&gt;"",CT$51,0)</f>
        <v>0</v>
      </c>
      <c r="CU52" s="18"/>
      <c r="CV52" s="56"/>
      <c r="CW52" s="186" t="s">
        <v>299</v>
      </c>
      <c r="CX52" s="186" t="s">
        <v>296</v>
      </c>
      <c r="CY52" s="186" t="s">
        <v>300</v>
      </c>
      <c r="CZ52" s="186" t="s">
        <v>235</v>
      </c>
      <c r="DA52" s="125">
        <v>3</v>
      </c>
      <c r="DB52" s="186" t="s">
        <v>530</v>
      </c>
      <c r="DC52" s="351">
        <f>IF(DB52&lt;&gt;"",DC$51,0)</f>
        <v>3</v>
      </c>
      <c r="DD52" s="18"/>
      <c r="DE52" s="55"/>
      <c r="DF52" s="351">
        <f>IF(DE52&lt;&gt;"",DF$51,0)</f>
        <v>0</v>
      </c>
    </row>
    <row r="53" spans="1:110">
      <c r="A53" s="15" t="s">
        <v>75</v>
      </c>
      <c r="B53" s="15">
        <v>1</v>
      </c>
      <c r="C53" s="7"/>
      <c r="D53" s="33">
        <f t="shared" si="1"/>
        <v>8</v>
      </c>
      <c r="E53" s="100">
        <f t="shared" si="2"/>
        <v>0</v>
      </c>
      <c r="F53" s="100">
        <f t="shared" si="3"/>
        <v>0</v>
      </c>
      <c r="G53" s="100">
        <f t="shared" si="4"/>
        <v>0</v>
      </c>
      <c r="H53" s="100">
        <f>SUM(COUNTIFS($X53:$EC53, {"#14","#15","#16"}))</f>
        <v>1</v>
      </c>
      <c r="I53" s="11"/>
      <c r="J53" s="6">
        <f>SUM(M53,P53/4,S53/4,V53)</f>
        <v>0</v>
      </c>
      <c r="K53" s="18"/>
      <c r="L53" s="55"/>
      <c r="M53" s="351"/>
      <c r="N53" s="18"/>
      <c r="O53" s="59">
        <v>96.6</v>
      </c>
      <c r="P53" s="351"/>
      <c r="Q53" s="18"/>
      <c r="R53" s="324">
        <v>1.2152777777777777E-4</v>
      </c>
      <c r="S53" s="351"/>
      <c r="T53" s="18" t="s">
        <v>602</v>
      </c>
      <c r="U53" s="88">
        <v>3.528935185185185E-4</v>
      </c>
      <c r="V53" s="351"/>
      <c r="W53" s="11"/>
      <c r="X53" s="18"/>
      <c r="Y53" s="62"/>
      <c r="Z53" s="88"/>
      <c r="AA53" s="88"/>
      <c r="AB53" s="88"/>
      <c r="AC53" s="351">
        <f>IF(AB53&lt;&gt;"",AC$51,0)</f>
        <v>0</v>
      </c>
      <c r="AD53" s="18" t="s">
        <v>107</v>
      </c>
      <c r="AE53" s="62" t="s">
        <v>178</v>
      </c>
      <c r="AF53" s="55">
        <v>1.1471064814814814E-3</v>
      </c>
      <c r="AG53" s="55">
        <v>1.1471064814814814E-3</v>
      </c>
      <c r="AH53" s="351">
        <f>IF(AG53&lt;&gt;"",AH$51,0)</f>
        <v>6</v>
      </c>
      <c r="AI53" s="18"/>
      <c r="AJ53" s="56">
        <v>130</v>
      </c>
      <c r="AK53" s="351">
        <f>IF(AJ53&lt;&gt;"",AK$51,0)</f>
        <v>6</v>
      </c>
      <c r="AL53" s="5"/>
      <c r="AM53" s="62"/>
      <c r="AN53" s="88">
        <v>1.0613425925925925E-4</v>
      </c>
      <c r="AO53" s="88">
        <v>1.0520833333333333E-4</v>
      </c>
      <c r="AP53" s="88">
        <v>1.0520833333333333E-4</v>
      </c>
      <c r="AQ53" s="351">
        <f>IF(AP53&lt;&gt;"",AQ$51,0)</f>
        <v>10</v>
      </c>
      <c r="AR53" s="5"/>
      <c r="AS53" s="56"/>
      <c r="AT53" s="84"/>
      <c r="AU53" s="85"/>
      <c r="AV53" s="84"/>
      <c r="AW53" s="351">
        <f>IF(AV53&lt;&gt;"",AW$51,0)</f>
        <v>0</v>
      </c>
      <c r="AX53" s="5"/>
      <c r="AY53" s="62"/>
      <c r="AZ53" s="85">
        <v>3.2615740740740744E-5</v>
      </c>
      <c r="BA53" s="85"/>
      <c r="BB53" s="85">
        <v>3.2615740740740744E-5</v>
      </c>
      <c r="BC53" s="351">
        <f>IF(BB53&lt;&gt;"",BC$51,0)</f>
        <v>0</v>
      </c>
      <c r="BD53" s="5"/>
      <c r="BE53" s="126">
        <v>53.9</v>
      </c>
      <c r="BF53" s="126">
        <v>68.2</v>
      </c>
      <c r="BG53" s="124">
        <f t="shared" si="0"/>
        <v>68.2</v>
      </c>
      <c r="BH53" s="351">
        <f>IF(BG53&lt;&gt;"",BH$51,0)</f>
        <v>25</v>
      </c>
      <c r="BI53" s="18"/>
      <c r="BJ53" s="56"/>
      <c r="BK53" s="85"/>
      <c r="BL53" s="85"/>
      <c r="BM53" s="85"/>
      <c r="BN53" s="351">
        <f>IF(BM53&lt;&gt;"",BN$51,0)</f>
        <v>0</v>
      </c>
      <c r="BO53" s="18"/>
      <c r="BP53" s="56"/>
      <c r="BQ53" s="85"/>
      <c r="BR53" s="85"/>
      <c r="BS53" s="85"/>
      <c r="BT53" s="351">
        <f>IF(BS53&lt;&gt;"",BT$51,0)</f>
        <v>0</v>
      </c>
      <c r="BU53" s="18"/>
      <c r="BV53" s="56"/>
      <c r="BW53" s="56">
        <v>16</v>
      </c>
      <c r="BX53" s="56"/>
      <c r="BY53" s="56">
        <v>16</v>
      </c>
      <c r="BZ53" s="351">
        <f>IF(BY53&lt;&gt;"",BZ$51,0)</f>
        <v>1</v>
      </c>
      <c r="CA53" s="18" t="s">
        <v>120</v>
      </c>
      <c r="CB53" s="56" t="s">
        <v>178</v>
      </c>
      <c r="CC53" s="55" t="s">
        <v>164</v>
      </c>
      <c r="CD53" s="55" t="s">
        <v>164</v>
      </c>
      <c r="CE53" s="351">
        <f>IF(CD53&lt;&gt;"",CE$51,0)</f>
        <v>2</v>
      </c>
      <c r="CF53" s="18"/>
      <c r="CG53" s="88">
        <v>1.4120370370370369E-4</v>
      </c>
      <c r="CH53" s="351">
        <f>IF(CG53&lt;&gt;"",CH$51,0)</f>
        <v>20</v>
      </c>
      <c r="CI53" s="18"/>
      <c r="CJ53" s="56"/>
      <c r="CK53" s="183"/>
      <c r="CL53" s="183"/>
      <c r="CM53" s="351">
        <f>IF(CL53&lt;&gt;"",CM$51,0)</f>
        <v>0</v>
      </c>
      <c r="CN53" s="18"/>
      <c r="CO53" s="56"/>
      <c r="CP53" s="56"/>
      <c r="CQ53" s="56"/>
      <c r="CR53" s="56"/>
      <c r="CS53" s="56"/>
      <c r="CT53" s="351">
        <f>IF(CS53&lt;&gt;"",CT$51,0)</f>
        <v>0</v>
      </c>
      <c r="CU53" s="18"/>
      <c r="CV53" s="56"/>
      <c r="CW53" s="186" t="s">
        <v>299</v>
      </c>
      <c r="CX53" s="186" t="s">
        <v>296</v>
      </c>
      <c r="CY53" s="186" t="s">
        <v>300</v>
      </c>
      <c r="CZ53" s="186" t="s">
        <v>235</v>
      </c>
      <c r="DA53" s="125">
        <v>3</v>
      </c>
      <c r="DB53" s="186" t="s">
        <v>530</v>
      </c>
      <c r="DC53" s="351">
        <f>IF(DB53&lt;&gt;"",DC$51,0)</f>
        <v>3</v>
      </c>
      <c r="DD53" s="18"/>
      <c r="DE53" s="55"/>
      <c r="DF53" s="351">
        <f>IF(DE53&lt;&gt;"",DF$51,0)</f>
        <v>0</v>
      </c>
    </row>
    <row r="54" spans="1:110">
      <c r="A54" s="15" t="s">
        <v>76</v>
      </c>
      <c r="B54" s="15">
        <v>3</v>
      </c>
      <c r="C54" s="7"/>
      <c r="D54" s="33">
        <f t="shared" si="1"/>
        <v>3</v>
      </c>
      <c r="E54" s="100">
        <f t="shared" si="2"/>
        <v>0</v>
      </c>
      <c r="F54" s="100">
        <f t="shared" si="3"/>
        <v>0</v>
      </c>
      <c r="G54" s="100">
        <f t="shared" si="4"/>
        <v>0</v>
      </c>
      <c r="H54" s="100">
        <f>SUM(COUNTIFS($X54:$EC54, {"#14","#15","#16"}))</f>
        <v>0</v>
      </c>
      <c r="I54" s="11"/>
      <c r="J54" s="6">
        <f>SUM(M54,P54/4,S54/4,V54)</f>
        <v>0</v>
      </c>
      <c r="K54" s="18" t="s">
        <v>600</v>
      </c>
      <c r="L54" s="55">
        <v>1.1106481481481481E-3</v>
      </c>
      <c r="M54" s="351"/>
      <c r="N54" s="18"/>
      <c r="O54" s="59">
        <v>96.6</v>
      </c>
      <c r="P54" s="351"/>
      <c r="Q54" s="18"/>
      <c r="R54" s="324">
        <v>1.2152777777777777E-4</v>
      </c>
      <c r="S54" s="351"/>
      <c r="T54" s="18"/>
      <c r="U54" s="88"/>
      <c r="V54" s="351"/>
      <c r="W54" s="11"/>
      <c r="X54" s="18"/>
      <c r="Y54" s="62"/>
      <c r="Z54" s="88"/>
      <c r="AA54" s="88"/>
      <c r="AB54" s="88"/>
      <c r="AC54" s="351">
        <f>IF(AB54&lt;&gt;"",AC$51,0)</f>
        <v>0</v>
      </c>
      <c r="AD54" s="18"/>
      <c r="AE54" s="62"/>
      <c r="AF54" s="55"/>
      <c r="AG54" s="55"/>
      <c r="AH54" s="351">
        <f>IF(AG54&lt;&gt;"",AH$51,0)</f>
        <v>0</v>
      </c>
      <c r="AI54" s="18"/>
      <c r="AJ54" s="56">
        <v>38</v>
      </c>
      <c r="AK54" s="351">
        <f>IF(AJ54&lt;&gt;"",AK$51,0)</f>
        <v>6</v>
      </c>
      <c r="AL54" s="5"/>
      <c r="AM54" s="62"/>
      <c r="AN54" s="88">
        <v>9.6643518518518517E-5</v>
      </c>
      <c r="AO54" s="88">
        <v>9.8842592592592577E-5</v>
      </c>
      <c r="AP54" s="88">
        <v>9.8842592592592577E-5</v>
      </c>
      <c r="AQ54" s="351">
        <f>IF(AP54&lt;&gt;"",AQ$51,0)</f>
        <v>10</v>
      </c>
      <c r="AR54" s="5"/>
      <c r="AS54" s="56"/>
      <c r="AT54" s="84"/>
      <c r="AU54" s="85"/>
      <c r="AV54" s="84"/>
      <c r="AW54" s="351">
        <f>IF(AV54&lt;&gt;"",AW$51,0)</f>
        <v>0</v>
      </c>
      <c r="AX54" s="5"/>
      <c r="AY54" s="62"/>
      <c r="AZ54" s="85" t="s">
        <v>205</v>
      </c>
      <c r="BA54" s="85"/>
      <c r="BB54" s="85" t="s">
        <v>205</v>
      </c>
      <c r="BC54" s="351">
        <f>IF(BB54&lt;&gt;"",BC$51,0)</f>
        <v>0</v>
      </c>
      <c r="BD54" s="5"/>
      <c r="BE54" s="126">
        <v>53.9</v>
      </c>
      <c r="BF54" s="126">
        <v>68.2</v>
      </c>
      <c r="BG54" s="124">
        <f t="shared" si="0"/>
        <v>68.2</v>
      </c>
      <c r="BH54" s="351">
        <f>IF(BG54&lt;&gt;"",BH$51,0)</f>
        <v>25</v>
      </c>
      <c r="BI54" s="18"/>
      <c r="BJ54" s="56"/>
      <c r="BK54" s="85"/>
      <c r="BL54" s="85"/>
      <c r="BM54" s="85"/>
      <c r="BN54" s="351">
        <f>IF(BM54&lt;&gt;"",BN$51,0)</f>
        <v>0</v>
      </c>
      <c r="BO54" s="18"/>
      <c r="BP54" s="56"/>
      <c r="BQ54" s="85"/>
      <c r="BR54" s="85"/>
      <c r="BS54" s="85"/>
      <c r="BT54" s="351">
        <f>IF(BS54&lt;&gt;"",BT$51,0)</f>
        <v>0</v>
      </c>
      <c r="BU54" s="18"/>
      <c r="BV54" s="56"/>
      <c r="BW54" s="56">
        <v>1</v>
      </c>
      <c r="BX54" s="56"/>
      <c r="BY54" s="56">
        <v>1</v>
      </c>
      <c r="BZ54" s="351">
        <f>IF(BY54&lt;&gt;"",BZ$51,0)</f>
        <v>1</v>
      </c>
      <c r="CA54" s="18"/>
      <c r="CB54" s="56"/>
      <c r="CC54" s="55"/>
      <c r="CD54" s="55"/>
      <c r="CE54" s="351">
        <f>IF(CD54&lt;&gt;"",CE$51,0)</f>
        <v>0</v>
      </c>
      <c r="CF54" s="18"/>
      <c r="CG54" s="88">
        <v>2.4976851851851847E-4</v>
      </c>
      <c r="CH54" s="351">
        <f>IF(CG54&lt;&gt;"",CH$51,0)</f>
        <v>20</v>
      </c>
      <c r="CI54" s="18"/>
      <c r="CJ54" s="56"/>
      <c r="CK54" s="183"/>
      <c r="CL54" s="183"/>
      <c r="CM54" s="351">
        <f>IF(CL54&lt;&gt;"",CM$51,0)</f>
        <v>0</v>
      </c>
      <c r="CN54" s="18" t="s">
        <v>148</v>
      </c>
      <c r="CO54" s="56">
        <v>18</v>
      </c>
      <c r="CP54" s="56">
        <v>10.94</v>
      </c>
      <c r="CQ54" s="56">
        <v>23</v>
      </c>
      <c r="CR54" s="56">
        <v>10.16</v>
      </c>
      <c r="CS54" s="62">
        <f>MAX(CO54+(30-CP54),CQ54+(30-CR54))</f>
        <v>42.84</v>
      </c>
      <c r="CT54" s="351">
        <f>IF(CS54&lt;&gt;"",CT$51,0)</f>
        <v>3</v>
      </c>
      <c r="CU54" s="18"/>
      <c r="CV54" s="56"/>
      <c r="CW54" s="186" t="s">
        <v>299</v>
      </c>
      <c r="CX54" s="186" t="s">
        <v>296</v>
      </c>
      <c r="CY54" s="186" t="s">
        <v>300</v>
      </c>
      <c r="CZ54" s="186" t="s">
        <v>235</v>
      </c>
      <c r="DA54" s="125">
        <v>3</v>
      </c>
      <c r="DB54" s="186" t="s">
        <v>530</v>
      </c>
      <c r="DC54" s="351">
        <f>IF(DB54&lt;&gt;"",DC$51,0)</f>
        <v>3</v>
      </c>
      <c r="DD54" s="18"/>
      <c r="DE54" s="55"/>
      <c r="DF54" s="351">
        <f>IF(DE54&lt;&gt;"",DF$51,0)</f>
        <v>0</v>
      </c>
    </row>
    <row r="55" spans="1:110">
      <c r="A55" s="15" t="s">
        <v>77</v>
      </c>
      <c r="B55" s="15">
        <v>4</v>
      </c>
      <c r="C55" s="7"/>
      <c r="D55" s="33">
        <f t="shared" si="1"/>
        <v>34</v>
      </c>
      <c r="E55" s="100">
        <f t="shared" si="2"/>
        <v>1</v>
      </c>
      <c r="F55" s="100">
        <f t="shared" si="3"/>
        <v>0</v>
      </c>
      <c r="G55" s="100">
        <f t="shared" si="4"/>
        <v>0</v>
      </c>
      <c r="H55" s="100">
        <f>SUM(COUNTIFS($X55:$EC55, {"#14","#15","#16"}))</f>
        <v>1</v>
      </c>
      <c r="I55" s="11"/>
      <c r="J55" s="6">
        <f>SUM(M55,P55/4,S55/4,V55)</f>
        <v>0</v>
      </c>
      <c r="K55" s="18"/>
      <c r="L55" s="55"/>
      <c r="M55" s="351"/>
      <c r="N55" s="18"/>
      <c r="O55" s="59">
        <v>96.6</v>
      </c>
      <c r="P55" s="351"/>
      <c r="Q55" s="18"/>
      <c r="R55" s="324">
        <v>1.2152777777777777E-4</v>
      </c>
      <c r="S55" s="351"/>
      <c r="T55" s="18"/>
      <c r="U55" s="88"/>
      <c r="V55" s="351"/>
      <c r="W55" s="11"/>
      <c r="X55" s="18"/>
      <c r="Y55" s="62"/>
      <c r="Z55" s="88"/>
      <c r="AA55" s="88"/>
      <c r="AB55" s="88"/>
      <c r="AC55" s="351">
        <f>IF(AB55&lt;&gt;"",AC$51,0)</f>
        <v>0</v>
      </c>
      <c r="AD55" s="18"/>
      <c r="AE55" s="62"/>
      <c r="AF55" s="55"/>
      <c r="AG55" s="55"/>
      <c r="AH55" s="351">
        <f>IF(AG55&lt;&gt;"",AH$51,0)</f>
        <v>0</v>
      </c>
      <c r="AI55" s="18"/>
      <c r="AJ55" s="56">
        <v>16</v>
      </c>
      <c r="AK55" s="351">
        <f>IF(AJ55&lt;&gt;"",AK$51,0)</f>
        <v>6</v>
      </c>
      <c r="AL55" s="5"/>
      <c r="AM55" s="62"/>
      <c r="AN55" s="88">
        <v>9.4675925925925936E-5</v>
      </c>
      <c r="AO55" s="88">
        <v>9.525462962962965E-5</v>
      </c>
      <c r="AP55" s="88">
        <v>9.525462962962965E-5</v>
      </c>
      <c r="AQ55" s="351">
        <f>IF(AP55&lt;&gt;"",AQ$51,0)</f>
        <v>10</v>
      </c>
      <c r="AR55" s="18" t="s">
        <v>149</v>
      </c>
      <c r="AS55" s="56" t="s">
        <v>182</v>
      </c>
      <c r="AT55" s="85">
        <v>7.3564814814814812E-5</v>
      </c>
      <c r="AU55" s="85"/>
      <c r="AV55" s="85">
        <v>7.3564814814814812E-5</v>
      </c>
      <c r="AW55" s="351">
        <f>IF(AV55&lt;&gt;"",AW$51,0)</f>
        <v>1</v>
      </c>
      <c r="AX55" s="5"/>
      <c r="AY55" s="62"/>
      <c r="AZ55" s="85" t="s">
        <v>205</v>
      </c>
      <c r="BA55" s="85"/>
      <c r="BB55" s="85" t="s">
        <v>205</v>
      </c>
      <c r="BC55" s="351">
        <f>IF(BB55&lt;&gt;"",BC$51,0)</f>
        <v>0</v>
      </c>
      <c r="BD55" s="5"/>
      <c r="BE55" s="126">
        <v>53.9</v>
      </c>
      <c r="BF55" s="126">
        <v>68.2</v>
      </c>
      <c r="BG55" s="124">
        <f t="shared" si="0"/>
        <v>68.2</v>
      </c>
      <c r="BH55" s="351">
        <f>IF(BG55&lt;&gt;"",BH$51,0)</f>
        <v>25</v>
      </c>
      <c r="BI55" s="18"/>
      <c r="BJ55" s="56"/>
      <c r="BK55" s="85"/>
      <c r="BL55" s="85"/>
      <c r="BM55" s="85"/>
      <c r="BN55" s="351">
        <f>IF(BM55&lt;&gt;"",BN$51,0)</f>
        <v>0</v>
      </c>
      <c r="BO55" s="18" t="s">
        <v>32</v>
      </c>
      <c r="BP55" s="56" t="s">
        <v>189</v>
      </c>
      <c r="BQ55" s="85">
        <v>1.025925925925926E-4</v>
      </c>
      <c r="BR55" s="85">
        <v>9.8981481481481468E-5</v>
      </c>
      <c r="BS55" s="128">
        <v>1.0120370370370371E-4</v>
      </c>
      <c r="BT55" s="351">
        <f>IF(BS55&lt;&gt;"",BT$51,0)</f>
        <v>25</v>
      </c>
      <c r="BU55" s="18"/>
      <c r="BV55" s="56"/>
      <c r="BW55" s="56">
        <v>2</v>
      </c>
      <c r="BX55" s="56"/>
      <c r="BY55" s="56">
        <v>2</v>
      </c>
      <c r="BZ55" s="351">
        <f>IF(BY55&lt;&gt;"",BZ$51,0)</f>
        <v>1</v>
      </c>
      <c r="CA55" s="18"/>
      <c r="CB55" s="56"/>
      <c r="CC55" s="55"/>
      <c r="CD55" s="55"/>
      <c r="CE55" s="351">
        <f>IF(CD55&lt;&gt;"",CE$51,0)</f>
        <v>0</v>
      </c>
      <c r="CF55" s="18"/>
      <c r="CG55" s="88">
        <v>3.3032407407407403E-4</v>
      </c>
      <c r="CH55" s="351">
        <f>IF(CG55&lt;&gt;"",CH$51,0)</f>
        <v>20</v>
      </c>
      <c r="CI55" s="18"/>
      <c r="CJ55" s="56"/>
      <c r="CK55" s="183"/>
      <c r="CL55" s="183"/>
      <c r="CM55" s="351">
        <f>IF(CL55&lt;&gt;"",CM$51,0)</f>
        <v>0</v>
      </c>
      <c r="CN55" s="18"/>
      <c r="CO55" s="56"/>
      <c r="CP55" s="56"/>
      <c r="CQ55" s="56"/>
      <c r="CR55" s="56"/>
      <c r="CS55" s="56"/>
      <c r="CT55" s="351">
        <f>IF(CS55&lt;&gt;"",CT$51,0)</f>
        <v>0</v>
      </c>
      <c r="CU55" s="18"/>
      <c r="CV55" s="56"/>
      <c r="CW55" s="186" t="s">
        <v>299</v>
      </c>
      <c r="CX55" s="186" t="s">
        <v>296</v>
      </c>
      <c r="CY55" s="186" t="s">
        <v>300</v>
      </c>
      <c r="CZ55" s="186" t="s">
        <v>235</v>
      </c>
      <c r="DA55" s="125">
        <v>3</v>
      </c>
      <c r="DB55" s="186" t="s">
        <v>530</v>
      </c>
      <c r="DC55" s="351">
        <f>IF(DB55&lt;&gt;"",DC$51,0)</f>
        <v>3</v>
      </c>
      <c r="DD55" s="18" t="s">
        <v>135</v>
      </c>
      <c r="DE55" s="55">
        <v>1.4230324074074076E-3</v>
      </c>
      <c r="DF55" s="351">
        <f>IF(DE55&lt;&gt;"",DF$51,0)</f>
        <v>8</v>
      </c>
    </row>
    <row r="56" spans="1:110">
      <c r="A56" s="26" t="s">
        <v>21</v>
      </c>
      <c r="B56" s="26"/>
      <c r="C56" s="19" t="s">
        <v>154</v>
      </c>
      <c r="D56" s="33">
        <f>SUM($AC56,$AH56,$AK56,$AQ56,$AW56,$BC56,$BH56,$BN56,$BT56,$BZ56,$CE56,$CH56,$CM56,$CT56,$DC56,$DF56)</f>
        <v>70</v>
      </c>
      <c r="E56" s="100">
        <f t="shared" si="2"/>
        <v>0</v>
      </c>
      <c r="F56" s="100">
        <f t="shared" si="3"/>
        <v>0</v>
      </c>
      <c r="G56" s="100">
        <f t="shared" si="4"/>
        <v>0</v>
      </c>
      <c r="H56" s="100">
        <f>SUM(COUNTIFS($X56:$EC56, {"#14","#15","#16"}))</f>
        <v>5</v>
      </c>
      <c r="I56" s="11"/>
      <c r="J56" s="6">
        <f>SUM(M56,P56,S56,V56)</f>
        <v>0</v>
      </c>
      <c r="K56" s="18" t="s">
        <v>601</v>
      </c>
      <c r="L56" s="55">
        <v>1.2226851851851854E-3</v>
      </c>
      <c r="M56" s="351"/>
      <c r="N56" s="18" t="s">
        <v>602</v>
      </c>
      <c r="O56" s="59">
        <v>82.3</v>
      </c>
      <c r="P56" s="351"/>
      <c r="Q56" s="18" t="s">
        <v>601</v>
      </c>
      <c r="R56" s="88">
        <v>1.1932870370370371E-4</v>
      </c>
      <c r="S56" s="351"/>
      <c r="T56" s="18" t="s">
        <v>603</v>
      </c>
      <c r="U56" s="88">
        <v>3.5787037037037037E-4</v>
      </c>
      <c r="V56" s="351"/>
      <c r="W56" s="11"/>
      <c r="X56" s="18" t="s">
        <v>148</v>
      </c>
      <c r="Y56" s="62" t="s">
        <v>177</v>
      </c>
      <c r="Z56" s="88">
        <v>1.8530092592592597E-4</v>
      </c>
      <c r="AA56" s="88"/>
      <c r="AB56" s="88">
        <v>1.8530092592592597E-4</v>
      </c>
      <c r="AC56" s="351">
        <f>INDEX(event_lookup!$F$2:$Y$9,MATCH(2019,event_lookup!$A$2:$A$9,0),MATCH(RIGHT(ML_2019!X56,3),event_lookup!$F$1:$Y$1,0))</f>
        <v>3</v>
      </c>
      <c r="AD56" s="18" t="s">
        <v>149</v>
      </c>
      <c r="AE56" s="62" t="s">
        <v>178</v>
      </c>
      <c r="AF56" s="55">
        <v>1.0675925925925924E-3</v>
      </c>
      <c r="AG56" s="55">
        <v>1.0675925925925924E-3</v>
      </c>
      <c r="AH56" s="351">
        <f>INDEX(event_lookup!$F$2:$Y$9,MATCH(2019,event_lookup!$A$2:$A$9,0),MATCH(RIGHT(ML_2019!AD56,3),event_lookup!$F$1:$Y$1,0))</f>
        <v>1</v>
      </c>
      <c r="AI56" s="18" t="s">
        <v>135</v>
      </c>
      <c r="AJ56" s="56">
        <v>234</v>
      </c>
      <c r="AK56" s="351">
        <f>INDEX(event_lookup!$F$2:$Y$9,MATCH(2019,event_lookup!$A$2:$A$9,0),MATCH(RIGHT(ML_2019!AI56,3),event_lookup!$F$1:$Y$1,0))</f>
        <v>8</v>
      </c>
      <c r="AL56" s="18" t="s">
        <v>154</v>
      </c>
      <c r="AM56" s="62" t="s">
        <v>177</v>
      </c>
      <c r="AN56" s="88">
        <v>1.2314814814814816E-4</v>
      </c>
      <c r="AO56" s="88"/>
      <c r="AP56" s="88">
        <v>1.2314814814814816E-4</v>
      </c>
      <c r="AQ56" s="351">
        <f>INDEX(event_lookup!$F$2:$Y$9,MATCH(2019,event_lookup!$A$2:$A$9,0),MATCH(RIGHT(ML_2019!AL56,3),event_lookup!$F$1:$Y$1,0))</f>
        <v>0</v>
      </c>
      <c r="AR56" s="18" t="s">
        <v>130</v>
      </c>
      <c r="AS56" s="56" t="s">
        <v>181</v>
      </c>
      <c r="AT56" s="85">
        <v>7.2037037037037027E-5</v>
      </c>
      <c r="AU56" s="85"/>
      <c r="AV56" s="85">
        <v>7.2037037037037027E-5</v>
      </c>
      <c r="AW56" s="351">
        <f>INDEX(event_lookup!$F$2:$Y$9,MATCH(2019,event_lookup!$A$2:$A$9,0),MATCH(RIGHT(ML_2019!AR56,3),event_lookup!$F$1:$Y$1,0))</f>
        <v>4</v>
      </c>
      <c r="AX56" s="18" t="s">
        <v>148</v>
      </c>
      <c r="AY56" s="62" t="s">
        <v>177</v>
      </c>
      <c r="AZ56" s="85">
        <v>1.1356481481481481E-4</v>
      </c>
      <c r="BA56" s="85"/>
      <c r="BB56" s="85">
        <v>1.1356481481481481E-4</v>
      </c>
      <c r="BC56" s="351">
        <f>INDEX(event_lookup!$F$2:$Y$9,MATCH(2019,event_lookup!$A$2:$A$9,0),MATCH(RIGHT(ML_2019!AX56,3),event_lookup!$F$1:$Y$1,0))</f>
        <v>3</v>
      </c>
      <c r="BD56" s="18" t="s">
        <v>148</v>
      </c>
      <c r="BE56" s="124">
        <v>50</v>
      </c>
      <c r="BF56" s="124">
        <v>56.7</v>
      </c>
      <c r="BG56" s="124">
        <f t="shared" si="0"/>
        <v>56.7</v>
      </c>
      <c r="BH56" s="351">
        <f>INDEX(event_lookup!$F$2:$Y$9,MATCH(2019,event_lookup!$A$2:$A$9,0),MATCH(RIGHT(ML_2019!BD56,3),event_lookup!$F$1:$Y$1,0))</f>
        <v>3</v>
      </c>
      <c r="BI56" s="18" t="s">
        <v>102</v>
      </c>
      <c r="BJ56" s="56" t="s">
        <v>183</v>
      </c>
      <c r="BK56" s="85">
        <v>3.8483796296296297E-4</v>
      </c>
      <c r="BL56" s="85">
        <v>3.7615740740740735E-4</v>
      </c>
      <c r="BM56" s="85">
        <v>3.7615740740740735E-4</v>
      </c>
      <c r="BN56" s="351">
        <f>INDEX(event_lookup!$F$2:$Y$9,MATCH(2019,event_lookup!$A$2:$A$9,0),MATCH(RIGHT(ML_2019!BI56,3),event_lookup!$F$1:$Y$1,0))</f>
        <v>10</v>
      </c>
      <c r="BO56" s="18" t="s">
        <v>148</v>
      </c>
      <c r="BP56" s="56" t="s">
        <v>178</v>
      </c>
      <c r="BQ56" s="85">
        <v>1.0858796296296295E-4</v>
      </c>
      <c r="BR56" s="85"/>
      <c r="BS56" s="85">
        <v>1.0858796296296295E-4</v>
      </c>
      <c r="BT56" s="351">
        <f>INDEX(event_lookup!$F$2:$Y$9,MATCH(2019,event_lookup!$A$2:$A$9,0),MATCH(RIGHT(ML_2019!BO56,3),event_lookup!$F$1:$Y$1,0))</f>
        <v>3</v>
      </c>
      <c r="BU56" s="18" t="s">
        <v>37</v>
      </c>
      <c r="BV56" s="56" t="s">
        <v>190</v>
      </c>
      <c r="BW56" s="56">
        <v>40</v>
      </c>
      <c r="BX56" s="56">
        <v>81</v>
      </c>
      <c r="BY56" s="56">
        <v>68</v>
      </c>
      <c r="BZ56" s="351">
        <f>INDEX(event_lookup!$F$2:$Y$9,MATCH(2019,event_lookup!$A$2:$A$9,0),MATCH(RIGHT(ML_2019!BU56,3),event_lookup!$F$1:$Y$1,0))</f>
        <v>12</v>
      </c>
      <c r="CA56" s="18" t="s">
        <v>103</v>
      </c>
      <c r="CB56" s="56" t="s">
        <v>187</v>
      </c>
      <c r="CC56" s="55">
        <v>1.0163194444444445E-3</v>
      </c>
      <c r="CD56" s="62" t="s">
        <v>164</v>
      </c>
      <c r="CE56" s="351">
        <f>INDEX(event_lookup!$F$2:$Y$9,MATCH(2019,event_lookup!$A$2:$A$9,0),MATCH(RIGHT(ML_2019!CA56,3),event_lookup!$F$1:$Y$1,0))</f>
        <v>9</v>
      </c>
      <c r="CF56" s="18" t="s">
        <v>104</v>
      </c>
      <c r="CG56" s="88">
        <v>4.5266203703703706E-4</v>
      </c>
      <c r="CH56" s="351">
        <f>INDEX(event_lookup!$F$2:$Y$9,MATCH(2019,event_lookup!$A$2:$A$9,0),MATCH(RIGHT(ML_2019!CF56,3),event_lookup!$F$1:$Y$1,0))</f>
        <v>5</v>
      </c>
      <c r="CI56" s="18" t="s">
        <v>149</v>
      </c>
      <c r="CJ56" s="56" t="s">
        <v>178</v>
      </c>
      <c r="CK56" s="183">
        <v>3.0601851851851856E-4</v>
      </c>
      <c r="CL56" s="183">
        <v>3.0601851851851856E-4</v>
      </c>
      <c r="CM56" s="351">
        <f>INDEX(event_lookup!$F$2:$Y$9,MATCH(2019,event_lookup!$A$2:$A$9,0),MATCH(RIGHT(ML_2019!CI56,3),event_lookup!$F$1:$Y$1,0))</f>
        <v>1</v>
      </c>
      <c r="CN56" s="18" t="s">
        <v>120</v>
      </c>
      <c r="CO56" s="56">
        <v>23</v>
      </c>
      <c r="CP56" s="56">
        <v>10.74</v>
      </c>
      <c r="CQ56" s="56">
        <v>19</v>
      </c>
      <c r="CR56" s="56">
        <v>10.06</v>
      </c>
      <c r="CS56" s="62">
        <f>MAX(CO56+(30-CP56),CQ56+(30-CR56))</f>
        <v>42.26</v>
      </c>
      <c r="CT56" s="351">
        <f>INDEX(event_lookup!$F$2:$Y$9,MATCH(2019,event_lookup!$A$2:$A$9,0),MATCH(RIGHT(ML_2019!CN56,3),event_lookup!$F$1:$Y$1,0))</f>
        <v>2</v>
      </c>
      <c r="CU56" s="18" t="s">
        <v>107</v>
      </c>
      <c r="CV56" s="56" t="s">
        <v>318</v>
      </c>
      <c r="CW56" s="186" t="s">
        <v>298</v>
      </c>
      <c r="CX56" s="186" t="s">
        <v>305</v>
      </c>
      <c r="CY56" s="186" t="s">
        <v>235</v>
      </c>
      <c r="CZ56" s="186" t="s">
        <v>295</v>
      </c>
      <c r="DA56" s="125">
        <v>4</v>
      </c>
      <c r="DB56" s="186" t="s">
        <v>532</v>
      </c>
      <c r="DC56" s="351">
        <f>INDEX(event_lookup!$F$2:$Y$9,MATCH(2019,event_lookup!$A$2:$A$9,0),MATCH(RIGHT(ML_2019!CU56,3),event_lookup!$F$1:$Y$1,0))</f>
        <v>6</v>
      </c>
      <c r="DD56" s="18" t="s">
        <v>154</v>
      </c>
      <c r="DE56" s="55">
        <v>1.4666666666666667E-3</v>
      </c>
      <c r="DF56" s="351">
        <f>INDEX(event_lookup!$F$2:$Y$9,MATCH(2019,event_lookup!$A$2:$A$9,0),MATCH(RIGHT(ML_2019!DD56,3),event_lookup!$F$1:$Y$1,0))</f>
        <v>0</v>
      </c>
    </row>
    <row r="57" spans="1:110">
      <c r="A57" s="15" t="s">
        <v>81</v>
      </c>
      <c r="B57" s="15">
        <v>4</v>
      </c>
      <c r="C57" s="7"/>
      <c r="D57" s="33">
        <f t="shared" si="1"/>
        <v>6</v>
      </c>
      <c r="E57" s="100">
        <f t="shared" si="2"/>
        <v>0</v>
      </c>
      <c r="F57" s="100">
        <f t="shared" si="3"/>
        <v>0</v>
      </c>
      <c r="G57" s="100">
        <f t="shared" si="4"/>
        <v>0</v>
      </c>
      <c r="H57" s="100">
        <f>SUM(COUNTIFS($X57:$EC57, {"#14","#15","#16"}))</f>
        <v>0</v>
      </c>
      <c r="I57" s="11"/>
      <c r="J57" s="6">
        <f>SUM(M57,P57/4,S57/4,V57)</f>
        <v>0</v>
      </c>
      <c r="K57" s="18"/>
      <c r="L57" s="55"/>
      <c r="M57" s="351"/>
      <c r="N57" s="18"/>
      <c r="O57" s="59">
        <v>82.3</v>
      </c>
      <c r="P57" s="351"/>
      <c r="Q57" s="18"/>
      <c r="R57" s="88">
        <v>1.1932870370370371E-4</v>
      </c>
      <c r="S57" s="351"/>
      <c r="T57" s="18"/>
      <c r="U57" s="88"/>
      <c r="V57" s="351"/>
      <c r="W57" s="11"/>
      <c r="X57" s="18" t="s">
        <v>148</v>
      </c>
      <c r="Y57" s="62" t="s">
        <v>177</v>
      </c>
      <c r="Z57" s="88">
        <v>1.8530092592592597E-4</v>
      </c>
      <c r="AA57" s="88"/>
      <c r="AB57" s="88">
        <v>1.8530092592592597E-4</v>
      </c>
      <c r="AC57" s="351">
        <f>IF(AB57&lt;&gt;"",AC$56,0)</f>
        <v>3</v>
      </c>
      <c r="AD57" s="18"/>
      <c r="AE57" s="62"/>
      <c r="AF57" s="55"/>
      <c r="AG57" s="55"/>
      <c r="AH57" s="351">
        <f>IF(AG57&lt;&gt;"",AH$56,0)</f>
        <v>0</v>
      </c>
      <c r="AI57" s="18"/>
      <c r="AJ57" s="56">
        <v>85</v>
      </c>
      <c r="AK57" s="351">
        <f>IF(AJ57&lt;&gt;"",AK$56,0)</f>
        <v>8</v>
      </c>
      <c r="AL57" s="5"/>
      <c r="AM57" s="62"/>
      <c r="AN57" s="88">
        <v>1.087962962962963E-4</v>
      </c>
      <c r="AO57" s="88"/>
      <c r="AP57" s="88">
        <v>1.087962962962963E-4</v>
      </c>
      <c r="AQ57" s="351">
        <f>IF(AP57&lt;&gt;"",AQ$56,0)</f>
        <v>0</v>
      </c>
      <c r="AR57" s="5"/>
      <c r="AS57" s="56"/>
      <c r="AT57" s="84"/>
      <c r="AU57" s="85"/>
      <c r="AV57" s="84"/>
      <c r="AW57" s="351">
        <f>IF(AV57&lt;&gt;"",AW$56,0)</f>
        <v>0</v>
      </c>
      <c r="AX57" s="5"/>
      <c r="AY57" s="62"/>
      <c r="AZ57" s="85">
        <v>2.5439814814814811E-5</v>
      </c>
      <c r="BA57" s="84"/>
      <c r="BB57" s="85">
        <v>2.5439814814814811E-5</v>
      </c>
      <c r="BC57" s="351">
        <f>IF(BB57&lt;&gt;"",BC$56,0)</f>
        <v>3</v>
      </c>
      <c r="BD57" s="5"/>
      <c r="BE57" s="124">
        <v>50</v>
      </c>
      <c r="BF57" s="124">
        <v>56.7</v>
      </c>
      <c r="BG57" s="124">
        <f t="shared" si="0"/>
        <v>56.7</v>
      </c>
      <c r="BH57" s="351">
        <f>IF(BG57&lt;&gt;"",BH$56,0)</f>
        <v>3</v>
      </c>
      <c r="BI57" s="18"/>
      <c r="BJ57" s="56"/>
      <c r="BK57" s="85"/>
      <c r="BL57" s="85"/>
      <c r="BM57" s="85"/>
      <c r="BN57" s="351">
        <f>IF(BM57&lt;&gt;"",BN$56,0)</f>
        <v>0</v>
      </c>
      <c r="BO57" s="18" t="s">
        <v>148</v>
      </c>
      <c r="BP57" s="56" t="s">
        <v>178</v>
      </c>
      <c r="BQ57" s="85">
        <v>1.0858796296296295E-4</v>
      </c>
      <c r="BR57" s="85"/>
      <c r="BS57" s="85">
        <v>1.0858796296296295E-4</v>
      </c>
      <c r="BT57" s="351">
        <f>IF(BS57&lt;&gt;"",BT$56,0)</f>
        <v>3</v>
      </c>
      <c r="BU57" s="18"/>
      <c r="BV57" s="56"/>
      <c r="BW57" s="56">
        <v>20</v>
      </c>
      <c r="BX57" s="56">
        <v>1</v>
      </c>
      <c r="BY57" s="56">
        <v>9</v>
      </c>
      <c r="BZ57" s="351">
        <f>IF(BY57&lt;&gt;"",BZ$56,0)</f>
        <v>12</v>
      </c>
      <c r="CA57" s="18"/>
      <c r="CB57" s="56"/>
      <c r="CC57" s="55"/>
      <c r="CD57" s="55"/>
      <c r="CE57" s="351">
        <f>IF(CD57&lt;&gt;"",CE$56,0)</f>
        <v>0</v>
      </c>
      <c r="CF57" s="18"/>
      <c r="CG57" s="88">
        <v>2.9166666666666666E-5</v>
      </c>
      <c r="CH57" s="351">
        <f>IF(CG57&lt;&gt;"",CH$56,0)</f>
        <v>5</v>
      </c>
      <c r="CI57" s="18"/>
      <c r="CJ57" s="56"/>
      <c r="CK57" s="183"/>
      <c r="CL57" s="183"/>
      <c r="CM57" s="351">
        <f>IF(CL57&lt;&gt;"",CM$56,0)</f>
        <v>0</v>
      </c>
      <c r="CN57" s="18"/>
      <c r="CO57" s="56"/>
      <c r="CP57" s="56"/>
      <c r="CQ57" s="56"/>
      <c r="CR57" s="56"/>
      <c r="CS57" s="56"/>
      <c r="CT57" s="351">
        <f>IF(CS57&lt;&gt;"",CT$56,0)</f>
        <v>0</v>
      </c>
      <c r="CU57" s="18"/>
      <c r="CV57" s="56"/>
      <c r="CW57" s="186" t="s">
        <v>298</v>
      </c>
      <c r="CX57" s="186" t="s">
        <v>305</v>
      </c>
      <c r="CY57" s="186" t="s">
        <v>235</v>
      </c>
      <c r="CZ57" s="186" t="s">
        <v>295</v>
      </c>
      <c r="DA57" s="125">
        <v>4</v>
      </c>
      <c r="DB57" s="186" t="s">
        <v>532</v>
      </c>
      <c r="DC57" s="351">
        <f>IF(DB57&lt;&gt;"",DC$56,0)</f>
        <v>6</v>
      </c>
      <c r="DD57" s="18"/>
      <c r="DE57" s="55"/>
      <c r="DF57" s="351">
        <f>IF(DE57&lt;&gt;"",DF$56,0)</f>
        <v>0</v>
      </c>
    </row>
    <row r="58" spans="1:110">
      <c r="A58" s="15" t="s">
        <v>78</v>
      </c>
      <c r="B58" s="15">
        <v>1</v>
      </c>
      <c r="C58" s="7"/>
      <c r="D58" s="33">
        <f t="shared" si="1"/>
        <v>11</v>
      </c>
      <c r="E58" s="100">
        <f t="shared" si="2"/>
        <v>0</v>
      </c>
      <c r="F58" s="100">
        <f t="shared" si="3"/>
        <v>0</v>
      </c>
      <c r="G58" s="100">
        <f t="shared" si="4"/>
        <v>0</v>
      </c>
      <c r="H58" s="100">
        <f>SUM(COUNTIFS($X58:$EC58, {"#14","#15","#16"}))</f>
        <v>2</v>
      </c>
      <c r="I58" s="11"/>
      <c r="J58" s="6">
        <f>SUM(M58,P58/4,S58/4,V58)</f>
        <v>0</v>
      </c>
      <c r="K58" s="18" t="s">
        <v>601</v>
      </c>
      <c r="L58" s="55">
        <v>1.2226851851851854E-3</v>
      </c>
      <c r="M58" s="351"/>
      <c r="N58" s="18"/>
      <c r="O58" s="59">
        <v>82.3</v>
      </c>
      <c r="P58" s="351"/>
      <c r="Q58" s="18"/>
      <c r="R58" s="88">
        <v>1.1932870370370371E-4</v>
      </c>
      <c r="S58" s="351"/>
      <c r="T58" s="18"/>
      <c r="U58" s="88"/>
      <c r="V58" s="351"/>
      <c r="W58" s="11"/>
      <c r="X58" s="18"/>
      <c r="Y58" s="62"/>
      <c r="Z58" s="88"/>
      <c r="AA58" s="88"/>
      <c r="AB58" s="88"/>
      <c r="AC58" s="351">
        <f>IF(AB58&lt;&gt;"",AC$56,0)</f>
        <v>0</v>
      </c>
      <c r="AD58" s="18" t="s">
        <v>149</v>
      </c>
      <c r="AE58" s="62" t="s">
        <v>178</v>
      </c>
      <c r="AF58" s="55">
        <v>1.0675925925925924E-3</v>
      </c>
      <c r="AG58" s="55">
        <v>1.0675925925925924E-3</v>
      </c>
      <c r="AH58" s="351">
        <f>IF(AG58&lt;&gt;"",AH$56,0)</f>
        <v>1</v>
      </c>
      <c r="AI58" s="18"/>
      <c r="AJ58" s="56">
        <v>17</v>
      </c>
      <c r="AK58" s="351">
        <f>IF(AJ58&lt;&gt;"",AK$56,0)</f>
        <v>8</v>
      </c>
      <c r="AL58" s="5"/>
      <c r="AM58" s="62"/>
      <c r="AN58" s="88" t="s">
        <v>741</v>
      </c>
      <c r="AO58" s="88"/>
      <c r="AP58" s="88" t="s">
        <v>741</v>
      </c>
      <c r="AQ58" s="351">
        <f>IF(AP58&lt;&gt;"",AQ$56,0)</f>
        <v>0</v>
      </c>
      <c r="AR58" s="5"/>
      <c r="AS58" s="56"/>
      <c r="AT58" s="84"/>
      <c r="AU58" s="85"/>
      <c r="AV58" s="84"/>
      <c r="AW58" s="351">
        <f>IF(AV58&lt;&gt;"",AW$56,0)</f>
        <v>0</v>
      </c>
      <c r="AX58" s="5"/>
      <c r="AY58" s="62"/>
      <c r="AZ58" s="85">
        <v>3.3483796296296294E-5</v>
      </c>
      <c r="BA58" s="84"/>
      <c r="BB58" s="85">
        <v>3.3483796296296294E-5</v>
      </c>
      <c r="BC58" s="351">
        <f>IF(BB58&lt;&gt;"",BC$56,0)</f>
        <v>3</v>
      </c>
      <c r="BD58" s="5"/>
      <c r="BE58" s="124">
        <v>50</v>
      </c>
      <c r="BF58" s="124">
        <v>56.7</v>
      </c>
      <c r="BG58" s="124">
        <f t="shared" si="0"/>
        <v>56.7</v>
      </c>
      <c r="BH58" s="351">
        <f>IF(BG58&lt;&gt;"",BH$56,0)</f>
        <v>3</v>
      </c>
      <c r="BI58" s="18" t="s">
        <v>102</v>
      </c>
      <c r="BJ58" s="56" t="s">
        <v>183</v>
      </c>
      <c r="BK58" s="85">
        <v>3.8483796296296297E-4</v>
      </c>
      <c r="BL58" s="85">
        <v>3.7615740740740735E-4</v>
      </c>
      <c r="BM58" s="85">
        <v>3.7615740740740735E-4</v>
      </c>
      <c r="BN58" s="351">
        <f>IF(BM58&lt;&gt;"",BN$56,0)</f>
        <v>10</v>
      </c>
      <c r="BO58" s="18"/>
      <c r="BP58" s="56"/>
      <c r="BQ58" s="85"/>
      <c r="BR58" s="85"/>
      <c r="BS58" s="85"/>
      <c r="BT58" s="351">
        <f>IF(BS58&lt;&gt;"",BT$56,0)</f>
        <v>0</v>
      </c>
      <c r="BU58" s="18"/>
      <c r="BV58" s="56"/>
      <c r="BW58" s="56">
        <v>8</v>
      </c>
      <c r="BX58" s="56">
        <v>20</v>
      </c>
      <c r="BY58" s="56">
        <v>20</v>
      </c>
      <c r="BZ58" s="351">
        <f>IF(BY58&lt;&gt;"",BZ$56,0)</f>
        <v>12</v>
      </c>
      <c r="CA58" s="18"/>
      <c r="CB58" s="56"/>
      <c r="CC58" s="55"/>
      <c r="CD58" s="55"/>
      <c r="CE58" s="351">
        <f>IF(CD58&lt;&gt;"",CE$56,0)</f>
        <v>0</v>
      </c>
      <c r="CF58" s="18"/>
      <c r="CG58" s="88">
        <v>1.3101851851851851E-4</v>
      </c>
      <c r="CH58" s="351">
        <f>IF(CG58&lt;&gt;"",CH$56,0)</f>
        <v>5</v>
      </c>
      <c r="CI58" s="18"/>
      <c r="CJ58" s="56"/>
      <c r="CK58" s="183"/>
      <c r="CL58" s="183"/>
      <c r="CM58" s="351">
        <f>IF(CL58&lt;&gt;"",CM$56,0)</f>
        <v>0</v>
      </c>
      <c r="CN58" s="18"/>
      <c r="CO58" s="56"/>
      <c r="CP58" s="56"/>
      <c r="CQ58" s="56"/>
      <c r="CR58" s="56"/>
      <c r="CS58" s="56"/>
      <c r="CT58" s="351">
        <f>IF(CS58&lt;&gt;"",CT$56,0)</f>
        <v>0</v>
      </c>
      <c r="CU58" s="18"/>
      <c r="CV58" s="56"/>
      <c r="CW58" s="186" t="s">
        <v>298</v>
      </c>
      <c r="CX58" s="186" t="s">
        <v>305</v>
      </c>
      <c r="CY58" s="186" t="s">
        <v>235</v>
      </c>
      <c r="CZ58" s="186" t="s">
        <v>295</v>
      </c>
      <c r="DA58" s="125">
        <v>4</v>
      </c>
      <c r="DB58" s="186" t="s">
        <v>532</v>
      </c>
      <c r="DC58" s="351">
        <f>IF(DB58&lt;&gt;"",DC$56,0)</f>
        <v>6</v>
      </c>
      <c r="DD58" s="18" t="s">
        <v>154</v>
      </c>
      <c r="DE58" s="55">
        <v>1.4666666666666667E-3</v>
      </c>
      <c r="DF58" s="351">
        <f>IF(DE58&lt;&gt;"",DF$56,0)</f>
        <v>0</v>
      </c>
    </row>
    <row r="59" spans="1:110">
      <c r="A59" s="15" t="s">
        <v>79</v>
      </c>
      <c r="B59" s="15">
        <v>2</v>
      </c>
      <c r="C59" s="7"/>
      <c r="D59" s="33">
        <f t="shared" si="1"/>
        <v>5</v>
      </c>
      <c r="E59" s="100">
        <f t="shared" si="2"/>
        <v>0</v>
      </c>
      <c r="F59" s="100">
        <f t="shared" si="3"/>
        <v>0</v>
      </c>
      <c r="G59" s="100">
        <f t="shared" si="4"/>
        <v>0</v>
      </c>
      <c r="H59" s="100">
        <f>SUM(COUNTIFS($X59:$EC59, {"#14","#15","#16"}))</f>
        <v>1</v>
      </c>
      <c r="I59" s="11"/>
      <c r="J59" s="6">
        <f>SUM(M59,P59/4,S59/4,V59)</f>
        <v>0</v>
      </c>
      <c r="K59" s="18"/>
      <c r="L59" s="55"/>
      <c r="M59" s="351"/>
      <c r="N59" s="18"/>
      <c r="O59" s="59">
        <v>82.3</v>
      </c>
      <c r="P59" s="351"/>
      <c r="Q59" s="18"/>
      <c r="R59" s="88">
        <v>1.1932870370370371E-4</v>
      </c>
      <c r="S59" s="351"/>
      <c r="T59" s="18"/>
      <c r="U59" s="88"/>
      <c r="V59" s="351"/>
      <c r="W59" s="11"/>
      <c r="X59" s="18"/>
      <c r="Y59" s="62"/>
      <c r="Z59" s="88"/>
      <c r="AA59" s="88"/>
      <c r="AB59" s="88"/>
      <c r="AC59" s="351">
        <f>IF(AB59&lt;&gt;"",AC$56,0)</f>
        <v>0</v>
      </c>
      <c r="AD59" s="18"/>
      <c r="AE59" s="62"/>
      <c r="AF59" s="55"/>
      <c r="AG59" s="55"/>
      <c r="AH59" s="351">
        <f>IF(AG59&lt;&gt;"",AH$56,0)</f>
        <v>0</v>
      </c>
      <c r="AI59" s="18"/>
      <c r="AJ59" s="56">
        <v>52</v>
      </c>
      <c r="AK59" s="351">
        <f>IF(AJ59&lt;&gt;"",AK$56,0)</f>
        <v>8</v>
      </c>
      <c r="AL59" s="5"/>
      <c r="AM59" s="62"/>
      <c r="AN59" s="88">
        <v>1.2314814814814816E-4</v>
      </c>
      <c r="AO59" s="88"/>
      <c r="AP59" s="88">
        <v>1.2314814814814816E-4</v>
      </c>
      <c r="AQ59" s="351">
        <f>IF(AP59&lt;&gt;"",AQ$56,0)</f>
        <v>0</v>
      </c>
      <c r="AR59" s="18" t="s">
        <v>130</v>
      </c>
      <c r="AS59" s="56" t="s">
        <v>181</v>
      </c>
      <c r="AT59" s="85">
        <v>7.2037037037037027E-5</v>
      </c>
      <c r="AU59" s="85"/>
      <c r="AV59" s="85">
        <v>7.2037037037037027E-5</v>
      </c>
      <c r="AW59" s="351">
        <f>IF(AV59&lt;&gt;"",AW$56,0)</f>
        <v>4</v>
      </c>
      <c r="AX59" s="5"/>
      <c r="AY59" s="62"/>
      <c r="AZ59" s="85">
        <v>3.0046296296296299E-5</v>
      </c>
      <c r="BA59" s="84"/>
      <c r="BB59" s="85">
        <v>3.0046296296296299E-5</v>
      </c>
      <c r="BC59" s="351">
        <f>IF(BB59&lt;&gt;"",BC$56,0)</f>
        <v>3</v>
      </c>
      <c r="BD59" s="5"/>
      <c r="BE59" s="124">
        <v>50</v>
      </c>
      <c r="BF59" s="124">
        <v>56.7</v>
      </c>
      <c r="BG59" s="124">
        <f t="shared" si="0"/>
        <v>56.7</v>
      </c>
      <c r="BH59" s="351">
        <f>IF(BG59&lt;&gt;"",BH$56,0)</f>
        <v>3</v>
      </c>
      <c r="BI59" s="18"/>
      <c r="BJ59" s="56"/>
      <c r="BK59" s="85"/>
      <c r="BL59" s="85"/>
      <c r="BM59" s="85"/>
      <c r="BN59" s="351">
        <f>IF(BM59&lt;&gt;"",BN$56,0)</f>
        <v>0</v>
      </c>
      <c r="BO59" s="18"/>
      <c r="BP59" s="56"/>
      <c r="BQ59" s="85"/>
      <c r="BR59" s="85"/>
      <c r="BS59" s="85"/>
      <c r="BT59" s="351">
        <f>IF(BS59&lt;&gt;"",BT$56,0)</f>
        <v>0</v>
      </c>
      <c r="BU59" s="18"/>
      <c r="BV59" s="56"/>
      <c r="BW59" s="56">
        <v>6</v>
      </c>
      <c r="BX59" s="56">
        <v>20</v>
      </c>
      <c r="BY59" s="56">
        <v>20</v>
      </c>
      <c r="BZ59" s="351">
        <f>IF(BY59&lt;&gt;"",BZ$56,0)</f>
        <v>12</v>
      </c>
      <c r="CA59" s="18"/>
      <c r="CB59" s="56"/>
      <c r="CC59" s="55"/>
      <c r="CD59" s="55"/>
      <c r="CE59" s="351">
        <f>IF(CD59&lt;&gt;"",CE$56,0)</f>
        <v>0</v>
      </c>
      <c r="CF59" s="18"/>
      <c r="CG59" s="88">
        <v>2.4444444444444448E-4</v>
      </c>
      <c r="CH59" s="351">
        <f>IF(CG59&lt;&gt;"",CH$56,0)</f>
        <v>5</v>
      </c>
      <c r="CI59" s="18" t="s">
        <v>149</v>
      </c>
      <c r="CJ59" s="56" t="s">
        <v>178</v>
      </c>
      <c r="CK59" s="183">
        <v>3.0601851851851856E-4</v>
      </c>
      <c r="CL59" s="183">
        <v>3.0601851851851856E-4</v>
      </c>
      <c r="CM59" s="351">
        <f>IF(CL59&lt;&gt;"",CM$56,0)</f>
        <v>1</v>
      </c>
      <c r="CN59" s="18"/>
      <c r="CO59" s="56"/>
      <c r="CP59" s="56"/>
      <c r="CQ59" s="56"/>
      <c r="CR59" s="56"/>
      <c r="CS59" s="56"/>
      <c r="CT59" s="351">
        <f>IF(CS59&lt;&gt;"",CT$56,0)</f>
        <v>0</v>
      </c>
      <c r="CU59" s="18"/>
      <c r="CV59" s="56"/>
      <c r="CW59" s="186" t="s">
        <v>298</v>
      </c>
      <c r="CX59" s="186" t="s">
        <v>305</v>
      </c>
      <c r="CY59" s="186" t="s">
        <v>235</v>
      </c>
      <c r="CZ59" s="186" t="s">
        <v>295</v>
      </c>
      <c r="DA59" s="125">
        <v>4</v>
      </c>
      <c r="DB59" s="186" t="s">
        <v>532</v>
      </c>
      <c r="DC59" s="351">
        <f>IF(DB59&lt;&gt;"",DC$56,0)</f>
        <v>6</v>
      </c>
      <c r="DD59" s="18"/>
      <c r="DE59" s="55"/>
      <c r="DF59" s="351">
        <f>IF(DE59&lt;&gt;"",DF$56,0)</f>
        <v>0</v>
      </c>
    </row>
    <row r="60" spans="1:110">
      <c r="A60" s="15" t="s">
        <v>80</v>
      </c>
      <c r="B60" s="15">
        <v>3</v>
      </c>
      <c r="C60" s="7"/>
      <c r="D60" s="33">
        <f t="shared" si="1"/>
        <v>9</v>
      </c>
      <c r="E60" s="100">
        <f t="shared" si="2"/>
        <v>0</v>
      </c>
      <c r="F60" s="100">
        <f t="shared" si="3"/>
        <v>0</v>
      </c>
      <c r="G60" s="100">
        <f t="shared" si="4"/>
        <v>0</v>
      </c>
      <c r="H60" s="100">
        <f>SUM(COUNTIFS($X60:$EC60, {"#14","#15","#16"}))</f>
        <v>0</v>
      </c>
      <c r="I60" s="11"/>
      <c r="J60" s="6">
        <f>SUM(M60,P60/4,S60/4,V60)</f>
        <v>0</v>
      </c>
      <c r="K60" s="18"/>
      <c r="L60" s="55"/>
      <c r="M60" s="351"/>
      <c r="N60" s="18"/>
      <c r="O60" s="59">
        <v>82.3</v>
      </c>
      <c r="P60" s="351"/>
      <c r="Q60" s="18"/>
      <c r="R60" s="88">
        <v>1.1932870370370371E-4</v>
      </c>
      <c r="S60" s="351"/>
      <c r="T60" s="18"/>
      <c r="U60" s="88"/>
      <c r="V60" s="351"/>
      <c r="W60" s="11"/>
      <c r="X60" s="18"/>
      <c r="Y60" s="62"/>
      <c r="Z60" s="88"/>
      <c r="AA60" s="88"/>
      <c r="AB60" s="88"/>
      <c r="AC60" s="351">
        <f>IF(AB60&lt;&gt;"",AC$56,0)</f>
        <v>0</v>
      </c>
      <c r="AD60" s="18"/>
      <c r="AE60" s="62"/>
      <c r="AF60" s="55"/>
      <c r="AG60" s="55"/>
      <c r="AH60" s="351">
        <f>IF(AG60&lt;&gt;"",AH$56,0)</f>
        <v>0</v>
      </c>
      <c r="AI60" s="18"/>
      <c r="AJ60" s="56">
        <v>80</v>
      </c>
      <c r="AK60" s="351">
        <f>IF(AJ60&lt;&gt;"",AK$56,0)</f>
        <v>8</v>
      </c>
      <c r="AL60" s="5"/>
      <c r="AM60" s="62"/>
      <c r="AN60" s="88">
        <v>1.2245370370370369E-4</v>
      </c>
      <c r="AO60" s="88"/>
      <c r="AP60" s="88">
        <v>1.2245370370370369E-4</v>
      </c>
      <c r="AQ60" s="351">
        <f>IF(AP60&lt;&gt;"",AQ$56,0)</f>
        <v>0</v>
      </c>
      <c r="AR60" s="5"/>
      <c r="AS60" s="56"/>
      <c r="AT60" s="84"/>
      <c r="AU60" s="85"/>
      <c r="AV60" s="85"/>
      <c r="AW60" s="351">
        <f>IF(AV60&lt;&gt;"",AW$56,0)</f>
        <v>0</v>
      </c>
      <c r="AX60" s="5"/>
      <c r="AY60" s="62"/>
      <c r="AZ60" s="85">
        <v>2.4594907407407408E-5</v>
      </c>
      <c r="BA60" s="85"/>
      <c r="BB60" s="85">
        <v>2.4594907407407408E-5</v>
      </c>
      <c r="BC60" s="351">
        <f>IF(BB60&lt;&gt;"",BC$56,0)</f>
        <v>3</v>
      </c>
      <c r="BD60" s="5"/>
      <c r="BE60" s="124">
        <v>50</v>
      </c>
      <c r="BF60" s="124">
        <v>56.7</v>
      </c>
      <c r="BG60" s="124">
        <f t="shared" si="0"/>
        <v>56.7</v>
      </c>
      <c r="BH60" s="351">
        <f>IF(BG60&lt;&gt;"",BH$56,0)</f>
        <v>3</v>
      </c>
      <c r="BI60" s="18"/>
      <c r="BJ60" s="56"/>
      <c r="BK60" s="85"/>
      <c r="BL60" s="85"/>
      <c r="BM60" s="85"/>
      <c r="BN60" s="351">
        <f>IF(BM60&lt;&gt;"",BN$56,0)</f>
        <v>0</v>
      </c>
      <c r="BO60" s="18"/>
      <c r="BP60" s="56"/>
      <c r="BQ60" s="85"/>
      <c r="BR60" s="85"/>
      <c r="BS60" s="85"/>
      <c r="BT60" s="351">
        <f>IF(BS60&lt;&gt;"",BT$56,0)</f>
        <v>0</v>
      </c>
      <c r="BU60" s="18"/>
      <c r="BV60" s="56"/>
      <c r="BW60" s="56">
        <v>5</v>
      </c>
      <c r="BX60" s="56">
        <v>20</v>
      </c>
      <c r="BY60" s="56">
        <v>14</v>
      </c>
      <c r="BZ60" s="351">
        <f>IF(BY60&lt;&gt;"",BZ$56,0)</f>
        <v>12</v>
      </c>
      <c r="CA60" s="18" t="s">
        <v>103</v>
      </c>
      <c r="CB60" s="56" t="s">
        <v>187</v>
      </c>
      <c r="CC60" s="55">
        <v>1.0163194444444445E-3</v>
      </c>
      <c r="CD60" s="62" t="s">
        <v>164</v>
      </c>
      <c r="CE60" s="351">
        <f>IF(CD60&lt;&gt;"",CE$56,0)</f>
        <v>9</v>
      </c>
      <c r="CF60" s="18"/>
      <c r="CG60" s="88">
        <v>3.358796296296296E-4</v>
      </c>
      <c r="CH60" s="351">
        <f>IF(CG60&lt;&gt;"",CH$56,0)</f>
        <v>5</v>
      </c>
      <c r="CI60" s="18"/>
      <c r="CJ60" s="56"/>
      <c r="CK60" s="183"/>
      <c r="CL60" s="183"/>
      <c r="CM60" s="351">
        <f>IF(CL60&lt;&gt;"",CM$56,0)</f>
        <v>0</v>
      </c>
      <c r="CN60" s="18"/>
      <c r="CO60" s="56"/>
      <c r="CP60" s="56"/>
      <c r="CQ60" s="56"/>
      <c r="CR60" s="56"/>
      <c r="CS60" s="56"/>
      <c r="CT60" s="351">
        <f>IF(CS60&lt;&gt;"",CT$56,0)</f>
        <v>0</v>
      </c>
      <c r="CU60" s="18"/>
      <c r="CV60" s="56"/>
      <c r="CW60" s="186" t="s">
        <v>298</v>
      </c>
      <c r="CX60" s="186" t="s">
        <v>305</v>
      </c>
      <c r="CY60" s="186" t="s">
        <v>235</v>
      </c>
      <c r="CZ60" s="186" t="s">
        <v>295</v>
      </c>
      <c r="DA60" s="125">
        <v>4</v>
      </c>
      <c r="DB60" s="186" t="s">
        <v>532</v>
      </c>
      <c r="DC60" s="351">
        <f>IF(DB60&lt;&gt;"",DC$56,0)</f>
        <v>6</v>
      </c>
      <c r="DD60" s="18"/>
      <c r="DE60" s="55"/>
      <c r="DF60" s="351">
        <f>IF(DE60&lt;&gt;"",DF$56,0)</f>
        <v>0</v>
      </c>
    </row>
    <row r="61" spans="1:110">
      <c r="A61" s="15" t="s">
        <v>332</v>
      </c>
      <c r="B61" s="15">
        <v>5</v>
      </c>
      <c r="C61" s="7"/>
      <c r="D61" s="33">
        <f t="shared" si="1"/>
        <v>2</v>
      </c>
      <c r="E61" s="100">
        <f t="shared" si="2"/>
        <v>0</v>
      </c>
      <c r="F61" s="100">
        <f t="shared" si="3"/>
        <v>0</v>
      </c>
      <c r="G61" s="100">
        <f t="shared" si="4"/>
        <v>0</v>
      </c>
      <c r="H61" s="100">
        <f>SUM(COUNTIFS($X61:$EC61, {"#14","#15","#16"}))</f>
        <v>1</v>
      </c>
      <c r="I61" s="11"/>
      <c r="J61" s="6">
        <f>SUM(M61,P61/4,S61/4,V61)</f>
        <v>0</v>
      </c>
      <c r="K61" s="18"/>
      <c r="L61" s="55"/>
      <c r="M61" s="351"/>
      <c r="N61" s="18"/>
      <c r="O61" s="59"/>
      <c r="P61" s="351"/>
      <c r="Q61" s="18"/>
      <c r="R61" s="88"/>
      <c r="S61" s="351"/>
      <c r="T61" s="18" t="s">
        <v>603</v>
      </c>
      <c r="U61" s="88">
        <v>3.5787037037037037E-4</v>
      </c>
      <c r="V61" s="351"/>
      <c r="W61" s="11"/>
      <c r="X61" s="18"/>
      <c r="Y61" s="62"/>
      <c r="Z61" s="88"/>
      <c r="AA61" s="88"/>
      <c r="AB61" s="88"/>
      <c r="AC61" s="351">
        <f>IF(AB61&lt;&gt;"",AC$56,0)</f>
        <v>0</v>
      </c>
      <c r="AD61" s="18"/>
      <c r="AE61" s="62"/>
      <c r="AF61" s="55"/>
      <c r="AG61" s="55"/>
      <c r="AH61" s="351">
        <f>IF(AG61&lt;&gt;"",AH$56,0)</f>
        <v>0</v>
      </c>
      <c r="AI61" s="18"/>
      <c r="AJ61" s="56"/>
      <c r="AK61" s="351">
        <f>IF(AJ61&lt;&gt;"",AK$56,0)</f>
        <v>0</v>
      </c>
      <c r="AL61" s="5"/>
      <c r="AM61" s="62"/>
      <c r="AN61" s="88"/>
      <c r="AO61" s="88"/>
      <c r="AP61" s="88"/>
      <c r="AQ61" s="351">
        <f>IF(AP61&lt;&gt;"",AQ$56,0)</f>
        <v>0</v>
      </c>
      <c r="AR61" s="5"/>
      <c r="AS61" s="56"/>
      <c r="AT61" s="84"/>
      <c r="AU61" s="85"/>
      <c r="AV61" s="85"/>
      <c r="AW61" s="351">
        <f>IF(AV61&lt;&gt;"",AW$56,0)</f>
        <v>0</v>
      </c>
      <c r="AX61" s="5"/>
      <c r="AY61" s="62"/>
      <c r="AZ61" s="85"/>
      <c r="BA61" s="85"/>
      <c r="BB61" s="85"/>
      <c r="BC61" s="351">
        <f>IF(BB61&lt;&gt;"",BC$56,0)</f>
        <v>0</v>
      </c>
      <c r="BD61" s="5"/>
      <c r="BE61" s="124"/>
      <c r="BF61" s="124"/>
      <c r="BG61" s="124"/>
      <c r="BH61" s="351">
        <f>IF(BG61&lt;&gt;"",BH$56,0)</f>
        <v>0</v>
      </c>
      <c r="BI61" s="18"/>
      <c r="BJ61" s="56"/>
      <c r="BK61" s="85"/>
      <c r="BL61" s="85"/>
      <c r="BM61" s="85"/>
      <c r="BN61" s="351">
        <f>IF(BM61&lt;&gt;"",BN$56,0)</f>
        <v>0</v>
      </c>
      <c r="BO61" s="18"/>
      <c r="BP61" s="56"/>
      <c r="BQ61" s="85"/>
      <c r="BR61" s="85"/>
      <c r="BS61" s="85"/>
      <c r="BT61" s="351">
        <f>IF(BS61&lt;&gt;"",BT$56,0)</f>
        <v>0</v>
      </c>
      <c r="BU61" s="18"/>
      <c r="BV61" s="56"/>
      <c r="BW61" s="56">
        <v>1</v>
      </c>
      <c r="BX61" s="56">
        <v>20</v>
      </c>
      <c r="BY61" s="56">
        <v>5</v>
      </c>
      <c r="BZ61" s="351">
        <f>IF(BY61&lt;&gt;"",BZ$56,0)</f>
        <v>12</v>
      </c>
      <c r="CA61" s="18"/>
      <c r="CB61" s="56"/>
      <c r="CC61" s="55"/>
      <c r="CD61" s="62"/>
      <c r="CE61" s="351">
        <f>IF(CD61&lt;&gt;"",CE$56,0)</f>
        <v>0</v>
      </c>
      <c r="CF61" s="18"/>
      <c r="CG61" s="88"/>
      <c r="CH61" s="351">
        <f>IF(CG61&lt;&gt;"",CH$56,0)</f>
        <v>0</v>
      </c>
      <c r="CI61" s="18"/>
      <c r="CJ61" s="56"/>
      <c r="CK61" s="183"/>
      <c r="CL61" s="183"/>
      <c r="CM61" s="351">
        <f>IF(CL61&lt;&gt;"",CM$56,0)</f>
        <v>0</v>
      </c>
      <c r="CN61" s="18" t="s">
        <v>120</v>
      </c>
      <c r="CO61" s="56">
        <v>23</v>
      </c>
      <c r="CP61" s="56">
        <v>10.74</v>
      </c>
      <c r="CQ61" s="56">
        <v>19</v>
      </c>
      <c r="CR61" s="56">
        <v>10.06</v>
      </c>
      <c r="CS61" s="62">
        <f>MAX(CO61+(30-CP61),CQ61+(30-CR61))</f>
        <v>42.26</v>
      </c>
      <c r="CT61" s="351">
        <f>IF(CS61&lt;&gt;"",CT$56,0)</f>
        <v>2</v>
      </c>
      <c r="CU61" s="18"/>
      <c r="CV61" s="56"/>
      <c r="CW61" s="186" t="s">
        <v>298</v>
      </c>
      <c r="CX61" s="186" t="s">
        <v>305</v>
      </c>
      <c r="CY61" s="186" t="s">
        <v>235</v>
      </c>
      <c r="CZ61" s="186" t="s">
        <v>327</v>
      </c>
      <c r="DA61" s="125">
        <v>4</v>
      </c>
      <c r="DB61" s="186" t="s">
        <v>532</v>
      </c>
      <c r="DC61" s="351">
        <f>IF(DB61&lt;&gt;"",DC$56,0)</f>
        <v>6</v>
      </c>
      <c r="DD61" s="18"/>
      <c r="DE61" s="55"/>
      <c r="DF61" s="351">
        <f>IF(DE61&lt;&gt;"",DF$56,0)</f>
        <v>0</v>
      </c>
    </row>
    <row r="62" spans="1:110">
      <c r="A62" s="31" t="s">
        <v>22</v>
      </c>
      <c r="B62" s="31"/>
      <c r="C62" s="19" t="s">
        <v>102</v>
      </c>
      <c r="D62" s="33">
        <f>SUM($AC62,$AH62,$AK62,$AQ62,$AW62,$BC62,$BH62,$BN62,$BT62,$BZ62,$CE62,$CH62,$CM62,$CT62,$DC62,$DF62)</f>
        <v>139</v>
      </c>
      <c r="E62" s="100">
        <f t="shared" si="2"/>
        <v>1</v>
      </c>
      <c r="F62" s="100">
        <f t="shared" si="3"/>
        <v>1</v>
      </c>
      <c r="G62" s="100">
        <f t="shared" si="4"/>
        <v>0</v>
      </c>
      <c r="H62" s="100">
        <f>SUM(COUNTIFS($X62:$EC62, {"#14","#15","#16"}))</f>
        <v>3</v>
      </c>
      <c r="I62" s="11"/>
      <c r="J62" s="6">
        <f>SUM(M62,P62,S62,V62)</f>
        <v>0</v>
      </c>
      <c r="K62" s="18" t="s">
        <v>603</v>
      </c>
      <c r="L62" s="55">
        <v>7.9479166666666674E-4</v>
      </c>
      <c r="M62" s="351"/>
      <c r="N62" s="18" t="s">
        <v>601</v>
      </c>
      <c r="O62" s="59">
        <v>97</v>
      </c>
      <c r="P62" s="351"/>
      <c r="Q62" s="18" t="s">
        <v>603</v>
      </c>
      <c r="R62" s="88">
        <v>1.2766203703703702E-4</v>
      </c>
      <c r="S62" s="351"/>
      <c r="T62" s="18" t="s">
        <v>601</v>
      </c>
      <c r="U62" s="88">
        <v>3.4201388888888888E-4</v>
      </c>
      <c r="V62" s="351"/>
      <c r="W62" s="11"/>
      <c r="X62" s="18" t="s">
        <v>120</v>
      </c>
      <c r="Y62" s="62" t="s">
        <v>182</v>
      </c>
      <c r="Z62" s="88">
        <v>1.8935185185185187E-4</v>
      </c>
      <c r="AA62" s="88"/>
      <c r="AB62" s="88">
        <v>1.8935185185185187E-4</v>
      </c>
      <c r="AC62" s="351">
        <f>INDEX(event_lookup!$F$2:$Y$9,MATCH(2019,event_lookup!$A$2:$A$9,0),MATCH(RIGHT(ML_2019!X62,3),event_lookup!$F$1:$Y$1,0))</f>
        <v>2</v>
      </c>
      <c r="AD62" s="18" t="s">
        <v>154</v>
      </c>
      <c r="AE62" s="62" t="s">
        <v>177</v>
      </c>
      <c r="AF62" s="55" t="s">
        <v>164</v>
      </c>
      <c r="AG62" s="55" t="s">
        <v>164</v>
      </c>
      <c r="AH62" s="351">
        <f>INDEX(event_lookup!$F$2:$Y$9,MATCH(2019,event_lookup!$A$2:$A$9,0),MATCH(RIGHT(ML_2019!AD62,3),event_lookup!$F$1:$Y$1,0))</f>
        <v>0</v>
      </c>
      <c r="AI62" s="18" t="s">
        <v>105</v>
      </c>
      <c r="AJ62" s="56">
        <v>226</v>
      </c>
      <c r="AK62" s="351">
        <f>INDEX(event_lookup!$F$2:$Y$9,MATCH(2019,event_lookup!$A$2:$A$9,0),MATCH(RIGHT(ML_2019!AI62,3),event_lookup!$F$1:$Y$1,0))</f>
        <v>7</v>
      </c>
      <c r="AL62" s="18" t="s">
        <v>148</v>
      </c>
      <c r="AM62" s="62" t="s">
        <v>182</v>
      </c>
      <c r="AN62" s="88">
        <v>1.1481481481481481E-4</v>
      </c>
      <c r="AO62" s="88"/>
      <c r="AP62" s="88">
        <v>1.1481481481481481E-4</v>
      </c>
      <c r="AQ62" s="351">
        <f>INDEX(event_lookup!$F$2:$Y$9,MATCH(2019,event_lookup!$A$2:$A$9,0),MATCH(RIGHT(ML_2019!AL62,3),event_lookup!$F$1:$Y$1,0))</f>
        <v>3</v>
      </c>
      <c r="AR62" s="18" t="s">
        <v>135</v>
      </c>
      <c r="AS62" s="56" t="s">
        <v>179</v>
      </c>
      <c r="AT62" s="85">
        <v>7.0057870370370377E-5</v>
      </c>
      <c r="AU62" s="85">
        <v>7.3657407407407414E-5</v>
      </c>
      <c r="AV62" s="85">
        <v>7.3657407407407414E-5</v>
      </c>
      <c r="AW62" s="351">
        <f>INDEX(event_lookup!$F$2:$Y$9,MATCH(2019,event_lookup!$A$2:$A$9,0),MATCH(RIGHT(ML_2019!AR62,3),event_lookup!$F$1:$Y$1,0))</f>
        <v>8</v>
      </c>
      <c r="AX62" s="18" t="s">
        <v>33</v>
      </c>
      <c r="AY62" s="62" t="s">
        <v>200</v>
      </c>
      <c r="AZ62" s="85">
        <v>1.1099537037037036E-4</v>
      </c>
      <c r="BA62" s="85" t="s">
        <v>536</v>
      </c>
      <c r="BB62" s="85">
        <v>1.0512731481481483E-4</v>
      </c>
      <c r="BC62" s="351">
        <f>INDEX(event_lookup!$F$2:$Y$9,MATCH(2019,event_lookup!$A$2:$A$9,0),MATCH(RIGHT(ML_2019!AX62,3),event_lookup!$F$1:$Y$1,0))</f>
        <v>20</v>
      </c>
      <c r="BD62" s="18" t="s">
        <v>101</v>
      </c>
      <c r="BE62" s="126">
        <v>56.9</v>
      </c>
      <c r="BF62" s="126">
        <v>63.2</v>
      </c>
      <c r="BG62" s="124">
        <f t="shared" si="0"/>
        <v>63.2</v>
      </c>
      <c r="BH62" s="351">
        <f>INDEX(event_lookup!$F$2:$Y$9,MATCH(2019,event_lookup!$A$2:$A$9,0),MATCH(RIGHT(ML_2019!BD62,3),event_lookup!$F$1:$Y$1,0))</f>
        <v>11</v>
      </c>
      <c r="BI62" s="18" t="s">
        <v>101</v>
      </c>
      <c r="BJ62" s="56" t="s">
        <v>191</v>
      </c>
      <c r="BK62" s="85">
        <v>3.5937499999999994E-4</v>
      </c>
      <c r="BL62" s="85">
        <v>3.7361111111111118E-4</v>
      </c>
      <c r="BM62" s="85">
        <v>3.7361111111111118E-4</v>
      </c>
      <c r="BN62" s="351">
        <f>INDEX(event_lookup!$F$2:$Y$9,MATCH(2019,event_lookup!$A$2:$A$9,0),MATCH(RIGHT(ML_2019!BI62,3),event_lookup!$F$1:$Y$1,0))</f>
        <v>11</v>
      </c>
      <c r="BO62" s="18" t="s">
        <v>37</v>
      </c>
      <c r="BP62" s="56" t="s">
        <v>185</v>
      </c>
      <c r="BQ62" s="85">
        <v>1.004513888888889E-4</v>
      </c>
      <c r="BR62" s="85">
        <v>1.0170138888888891E-4</v>
      </c>
      <c r="BS62" s="128">
        <v>1.0487268518518518E-4</v>
      </c>
      <c r="BT62" s="351">
        <f>INDEX(event_lookup!$F$2:$Y$9,MATCH(2019,event_lookup!$A$2:$A$9,0),MATCH(RIGHT(ML_2019!BO62,3),event_lookup!$F$1:$Y$1,0))</f>
        <v>12</v>
      </c>
      <c r="BU62" s="18" t="s">
        <v>102</v>
      </c>
      <c r="BV62" s="56" t="s">
        <v>183</v>
      </c>
      <c r="BW62" s="56">
        <v>90</v>
      </c>
      <c r="BX62" s="56">
        <v>49</v>
      </c>
      <c r="BY62" s="56">
        <v>49</v>
      </c>
      <c r="BZ62" s="351">
        <f>INDEX(event_lookup!$F$2:$Y$9,MATCH(2019,event_lookup!$A$2:$A$9,0),MATCH(RIGHT(ML_2019!BU62,3),event_lookup!$F$1:$Y$1,0))</f>
        <v>10</v>
      </c>
      <c r="CA62" s="18" t="s">
        <v>104</v>
      </c>
      <c r="CB62" s="56" t="s">
        <v>177</v>
      </c>
      <c r="CC62" s="55" t="s">
        <v>164</v>
      </c>
      <c r="CD62" s="55" t="s">
        <v>164</v>
      </c>
      <c r="CE62" s="351">
        <f>INDEX(event_lookup!$F$2:$Y$9,MATCH(2019,event_lookup!$A$2:$A$9,0),MATCH(RIGHT(ML_2019!CA62,3),event_lookup!$F$1:$Y$1,0))</f>
        <v>5</v>
      </c>
      <c r="CF62" s="18" t="s">
        <v>130</v>
      </c>
      <c r="CG62" s="88">
        <v>4.5937499999999999E-4</v>
      </c>
      <c r="CH62" s="351">
        <f>INDEX(event_lookup!$F$2:$Y$9,MATCH(2019,event_lookup!$A$2:$A$9,0),MATCH(RIGHT(ML_2019!CF62,3),event_lookup!$F$1:$Y$1,0))</f>
        <v>4</v>
      </c>
      <c r="CI62" s="18" t="s">
        <v>120</v>
      </c>
      <c r="CJ62" s="56" t="s">
        <v>177</v>
      </c>
      <c r="CK62" s="183" t="s">
        <v>290</v>
      </c>
      <c r="CL62" s="183" t="s">
        <v>290</v>
      </c>
      <c r="CM62" s="351">
        <f>INDEX(event_lookup!$F$2:$Y$9,MATCH(2019,event_lookup!$A$2:$A$9,0),MATCH(RIGHT(ML_2019!CI62,3),event_lookup!$F$1:$Y$1,0))+2</f>
        <v>4</v>
      </c>
      <c r="CN62" s="18" t="s">
        <v>104</v>
      </c>
      <c r="CO62" s="56">
        <v>21</v>
      </c>
      <c r="CP62" s="56">
        <v>10.31</v>
      </c>
      <c r="CQ62" s="56">
        <v>25</v>
      </c>
      <c r="CR62" s="56">
        <v>9.4</v>
      </c>
      <c r="CS62" s="62">
        <f>MAX(CO62+(30-CP62),CQ62+(30-CR62))</f>
        <v>45.6</v>
      </c>
      <c r="CT62" s="351">
        <f>INDEX(event_lookup!$F$2:$Y$9,MATCH(2019,event_lookup!$A$2:$A$9,0),MATCH(RIGHT(ML_2019!CN62,3),event_lookup!$F$1:$Y$1,0))</f>
        <v>5</v>
      </c>
      <c r="CU62" s="18" t="s">
        <v>32</v>
      </c>
      <c r="CV62" s="56" t="s">
        <v>314</v>
      </c>
      <c r="CW62" s="186" t="s">
        <v>305</v>
      </c>
      <c r="CX62" s="186" t="s">
        <v>235</v>
      </c>
      <c r="CY62" s="186" t="s">
        <v>307</v>
      </c>
      <c r="CZ62" s="186" t="s">
        <v>306</v>
      </c>
      <c r="DA62" s="125">
        <v>4</v>
      </c>
      <c r="DB62" s="186" t="s">
        <v>325</v>
      </c>
      <c r="DC62" s="351">
        <f>INDEX(event_lookup!$F$2:$Y$9,MATCH(2019,event_lookup!$A$2:$A$9,0),MATCH(RIGHT(ML_2019!CU62,3),event_lookup!$F$1:$Y$1,0))</f>
        <v>25</v>
      </c>
      <c r="DD62" s="18" t="s">
        <v>37</v>
      </c>
      <c r="DE62" s="55">
        <v>1.3996527777777777E-3</v>
      </c>
      <c r="DF62" s="351">
        <f>INDEX(event_lookup!$F$2:$Y$9,MATCH(2019,event_lookup!$A$2:$A$9,0),MATCH(RIGHT(ML_2019!DD62,3),event_lookup!$F$1:$Y$1,0))</f>
        <v>12</v>
      </c>
    </row>
    <row r="63" spans="1:110">
      <c r="A63" s="15" t="s">
        <v>82</v>
      </c>
      <c r="B63" s="15">
        <v>2</v>
      </c>
      <c r="C63" s="7"/>
      <c r="D63" s="33">
        <f t="shared" si="1"/>
        <v>26</v>
      </c>
      <c r="E63" s="100">
        <f t="shared" si="2"/>
        <v>0</v>
      </c>
      <c r="F63" s="100">
        <f t="shared" si="3"/>
        <v>0</v>
      </c>
      <c r="G63" s="100">
        <f t="shared" si="4"/>
        <v>0</v>
      </c>
      <c r="H63" s="100">
        <f>SUM(COUNTIFS($X63:$EC63, {"#14","#15","#16"}))</f>
        <v>1</v>
      </c>
      <c r="I63" s="11"/>
      <c r="J63" s="6">
        <f>SUM(M63,P63/4,S63/4,V63)</f>
        <v>0</v>
      </c>
      <c r="K63" s="18"/>
      <c r="L63" s="55"/>
      <c r="M63" s="351"/>
      <c r="N63" s="18"/>
      <c r="O63" s="59">
        <v>97</v>
      </c>
      <c r="P63" s="351"/>
      <c r="Q63" s="18"/>
      <c r="R63" s="88">
        <v>1.2766203703703702E-4</v>
      </c>
      <c r="S63" s="351"/>
      <c r="T63" s="18" t="s">
        <v>601</v>
      </c>
      <c r="U63" s="88">
        <v>3.4201388888888888E-4</v>
      </c>
      <c r="V63" s="351"/>
      <c r="W63" s="11"/>
      <c r="X63" s="18" t="s">
        <v>120</v>
      </c>
      <c r="Y63" s="62" t="s">
        <v>182</v>
      </c>
      <c r="Z63" s="88">
        <v>1.8935185185185187E-4</v>
      </c>
      <c r="AA63" s="88"/>
      <c r="AB63" s="88">
        <v>1.8935185185185187E-4</v>
      </c>
      <c r="AC63" s="351">
        <f>IF(AB63&lt;&gt;"",AC$62,0)</f>
        <v>2</v>
      </c>
      <c r="AD63" s="18"/>
      <c r="AE63" s="62"/>
      <c r="AF63" s="55"/>
      <c r="AG63" s="55"/>
      <c r="AH63" s="351">
        <f>IF(AG63&lt;&gt;"",AH$62,0)</f>
        <v>0</v>
      </c>
      <c r="AI63" s="18"/>
      <c r="AJ63" s="56">
        <v>52</v>
      </c>
      <c r="AK63" s="351">
        <f>IF(AJ63&lt;&gt;"",AK$62,0)</f>
        <v>7</v>
      </c>
      <c r="AL63" s="5"/>
      <c r="AM63" s="62"/>
      <c r="AN63" s="88">
        <v>1.1747685185185185E-4</v>
      </c>
      <c r="AO63" s="88"/>
      <c r="AP63" s="88">
        <v>1.1747685185185185E-4</v>
      </c>
      <c r="AQ63" s="351">
        <f>IF(AP63&lt;&gt;"",AQ$62,0)</f>
        <v>3</v>
      </c>
      <c r="AR63" s="5"/>
      <c r="AS63" s="56"/>
      <c r="AT63" s="84"/>
      <c r="AU63" s="85"/>
      <c r="AV63" s="85"/>
      <c r="AW63" s="351">
        <f>IF(AV63&lt;&gt;"",AW$62,0)</f>
        <v>0</v>
      </c>
      <c r="AX63" s="5"/>
      <c r="AY63" s="83"/>
      <c r="AZ63" s="85">
        <v>2.9664351851851846E-5</v>
      </c>
      <c r="BA63" s="85" t="s">
        <v>542</v>
      </c>
      <c r="BB63" s="85">
        <v>2.472222222222222E-5</v>
      </c>
      <c r="BC63" s="351">
        <f>IF(BB63&lt;&gt;"",BC$62,0)</f>
        <v>20</v>
      </c>
      <c r="BD63" s="5"/>
      <c r="BE63" s="126">
        <v>56.9</v>
      </c>
      <c r="BF63" s="126">
        <v>63.2</v>
      </c>
      <c r="BG63" s="124">
        <f t="shared" si="0"/>
        <v>63.2</v>
      </c>
      <c r="BH63" s="351">
        <f>IF(BG63&lt;&gt;"",BH$62,0)</f>
        <v>11</v>
      </c>
      <c r="BI63" s="18"/>
      <c r="BJ63" s="56"/>
      <c r="BK63" s="85"/>
      <c r="BL63" s="85"/>
      <c r="BM63" s="85"/>
      <c r="BN63" s="351">
        <f>IF(BM63&lt;&gt;"",BN$62,0)</f>
        <v>0</v>
      </c>
      <c r="BO63" s="18" t="s">
        <v>37</v>
      </c>
      <c r="BP63" s="56" t="s">
        <v>185</v>
      </c>
      <c r="BQ63" s="85">
        <v>1.004513888888889E-4</v>
      </c>
      <c r="BR63" s="85">
        <v>1.0170138888888891E-4</v>
      </c>
      <c r="BS63" s="128">
        <v>1.0487268518518518E-4</v>
      </c>
      <c r="BT63" s="351">
        <f>IF(BS63&lt;&gt;"",BT$62,0)</f>
        <v>12</v>
      </c>
      <c r="BU63" s="18"/>
      <c r="BV63" s="56"/>
      <c r="BW63" s="56">
        <v>20</v>
      </c>
      <c r="BX63" s="56">
        <v>8</v>
      </c>
      <c r="BY63" s="56">
        <v>8</v>
      </c>
      <c r="BZ63" s="351">
        <f>IF(BY63&lt;&gt;"",BZ$62,0)</f>
        <v>10</v>
      </c>
      <c r="CA63" s="18"/>
      <c r="CB63" s="56"/>
      <c r="CC63" s="55"/>
      <c r="CD63" s="55"/>
      <c r="CE63" s="351">
        <f>IF(CD63&lt;&gt;"",CE$62,0)</f>
        <v>0</v>
      </c>
      <c r="CF63" s="18"/>
      <c r="CG63" s="88">
        <v>3.6805555555555556E-5</v>
      </c>
      <c r="CH63" s="351">
        <f>IF(CG63&lt;&gt;"",CH$62,0)</f>
        <v>4</v>
      </c>
      <c r="CI63" s="18"/>
      <c r="CJ63" s="56"/>
      <c r="CK63" s="183"/>
      <c r="CL63" s="183"/>
      <c r="CM63" s="351">
        <f>IF(CL63&lt;&gt;"",CM$62,0)</f>
        <v>0</v>
      </c>
      <c r="CN63" s="18"/>
      <c r="CO63" s="56"/>
      <c r="CP63" s="56"/>
      <c r="CQ63" s="56"/>
      <c r="CR63" s="56"/>
      <c r="CS63" s="56"/>
      <c r="CT63" s="351">
        <f>IF(CS63&lt;&gt;"",CT$62,0)</f>
        <v>0</v>
      </c>
      <c r="CU63" s="18"/>
      <c r="CV63" s="56"/>
      <c r="CW63" s="186" t="s">
        <v>305</v>
      </c>
      <c r="CX63" s="186" t="s">
        <v>235</v>
      </c>
      <c r="CY63" s="186" t="s">
        <v>307</v>
      </c>
      <c r="CZ63" s="186" t="s">
        <v>306</v>
      </c>
      <c r="DA63" s="125">
        <v>4</v>
      </c>
      <c r="DB63" s="186" t="s">
        <v>325</v>
      </c>
      <c r="DC63" s="351">
        <f>IF(DB63&lt;&gt;"",DC$62,0)</f>
        <v>25</v>
      </c>
      <c r="DD63" s="18" t="s">
        <v>37</v>
      </c>
      <c r="DE63" s="55">
        <v>1.3996527777777777E-3</v>
      </c>
      <c r="DF63" s="351">
        <f>IF(DE63&lt;&gt;"",DF$62,0)</f>
        <v>12</v>
      </c>
    </row>
    <row r="64" spans="1:110">
      <c r="A64" s="15" t="s">
        <v>83</v>
      </c>
      <c r="B64" s="15">
        <v>1</v>
      </c>
      <c r="C64" s="7"/>
      <c r="D64" s="33">
        <f t="shared" si="1"/>
        <v>5</v>
      </c>
      <c r="E64" s="100">
        <f t="shared" si="2"/>
        <v>0</v>
      </c>
      <c r="F64" s="100">
        <f t="shared" si="3"/>
        <v>0</v>
      </c>
      <c r="G64" s="100">
        <f t="shared" si="4"/>
        <v>0</v>
      </c>
      <c r="H64" s="100">
        <f>SUM(COUNTIFS($X64:$EC64, {"#14","#15","#16"}))</f>
        <v>1</v>
      </c>
      <c r="I64" s="11"/>
      <c r="J64" s="6">
        <f>SUM(M64,P64/4,S64/4,V64)</f>
        <v>0</v>
      </c>
      <c r="K64" s="18"/>
      <c r="L64" s="55"/>
      <c r="M64" s="351"/>
      <c r="N64" s="18"/>
      <c r="O64" s="59">
        <v>97</v>
      </c>
      <c r="P64" s="351"/>
      <c r="Q64" s="18"/>
      <c r="R64" s="88">
        <v>1.2766203703703702E-4</v>
      </c>
      <c r="S64" s="351"/>
      <c r="T64" s="18"/>
      <c r="U64" s="88"/>
      <c r="V64" s="351"/>
      <c r="W64" s="11"/>
      <c r="X64" s="18"/>
      <c r="Y64" s="62"/>
      <c r="Z64" s="88"/>
      <c r="AA64" s="88"/>
      <c r="AB64" s="88"/>
      <c r="AC64" s="351">
        <f>IF(AB64&lt;&gt;"",AC$62,0)</f>
        <v>0</v>
      </c>
      <c r="AD64" s="18" t="s">
        <v>154</v>
      </c>
      <c r="AE64" s="62" t="s">
        <v>177</v>
      </c>
      <c r="AF64" s="55" t="s">
        <v>164</v>
      </c>
      <c r="AG64" s="55" t="s">
        <v>164</v>
      </c>
      <c r="AH64" s="351">
        <f>IF(AG64&lt;&gt;"",AH$62,0)</f>
        <v>0</v>
      </c>
      <c r="AI64" s="18"/>
      <c r="AJ64" s="56">
        <v>93</v>
      </c>
      <c r="AK64" s="351">
        <f>IF(AJ64&lt;&gt;"",AK$62,0)</f>
        <v>7</v>
      </c>
      <c r="AL64" s="5"/>
      <c r="AM64" s="62"/>
      <c r="AN64" s="88">
        <v>1.1481481481481481E-4</v>
      </c>
      <c r="AO64" s="88"/>
      <c r="AP64" s="88">
        <v>1.1481481481481481E-4</v>
      </c>
      <c r="AQ64" s="351">
        <f>IF(AP64&lt;&gt;"",AQ$62,0)</f>
        <v>3</v>
      </c>
      <c r="AR64" s="5"/>
      <c r="AS64" s="56"/>
      <c r="AT64" s="84"/>
      <c r="AU64" s="85"/>
      <c r="AV64" s="85"/>
      <c r="AW64" s="351">
        <f>IF(AV64&lt;&gt;"",AW$62,0)</f>
        <v>0</v>
      </c>
      <c r="AX64" s="5"/>
      <c r="AY64" s="83"/>
      <c r="AZ64" s="85">
        <v>3.2557870370370367E-5</v>
      </c>
      <c r="BA64" s="85" t="s">
        <v>540</v>
      </c>
      <c r="BB64" s="85">
        <v>3.2129629629629626E-5</v>
      </c>
      <c r="BC64" s="351">
        <f>IF(BB64&lt;&gt;"",BC$62,0)</f>
        <v>20</v>
      </c>
      <c r="BD64" s="5"/>
      <c r="BE64" s="126">
        <v>56.9</v>
      </c>
      <c r="BF64" s="126">
        <v>63.2</v>
      </c>
      <c r="BG64" s="124">
        <f t="shared" si="0"/>
        <v>63.2</v>
      </c>
      <c r="BH64" s="351">
        <f>IF(BG64&lt;&gt;"",BH$62,0)</f>
        <v>11</v>
      </c>
      <c r="BI64" s="18"/>
      <c r="BJ64" s="56"/>
      <c r="BK64" s="85"/>
      <c r="BL64" s="85"/>
      <c r="BM64" s="85"/>
      <c r="BN64" s="351">
        <f>IF(BM64&lt;&gt;"",BN$62,0)</f>
        <v>0</v>
      </c>
      <c r="BO64" s="18"/>
      <c r="BP64" s="56"/>
      <c r="BQ64" s="85"/>
      <c r="BR64" s="85"/>
      <c r="BS64" s="85"/>
      <c r="BT64" s="351">
        <f>IF(BS64&lt;&gt;"",BT$62,0)</f>
        <v>0</v>
      </c>
      <c r="BU64" s="18"/>
      <c r="BV64" s="56"/>
      <c r="BW64" s="56">
        <v>20</v>
      </c>
      <c r="BX64" s="56">
        <v>16</v>
      </c>
      <c r="BY64" s="56">
        <v>16</v>
      </c>
      <c r="BZ64" s="351">
        <f>IF(BY64&lt;&gt;"",BZ$62,0)</f>
        <v>10</v>
      </c>
      <c r="CA64" s="18" t="s">
        <v>104</v>
      </c>
      <c r="CB64" s="56" t="s">
        <v>177</v>
      </c>
      <c r="CC64" s="55" t="s">
        <v>164</v>
      </c>
      <c r="CD64" s="55" t="s">
        <v>164</v>
      </c>
      <c r="CE64" s="351">
        <f>IF(CD64&lt;&gt;"",CE$62,0)</f>
        <v>5</v>
      </c>
      <c r="CF64" s="18"/>
      <c r="CG64" s="88">
        <v>1.4699074074074072E-4</v>
      </c>
      <c r="CH64" s="351">
        <f>IF(CG64&lt;&gt;"",CH$62,0)</f>
        <v>4</v>
      </c>
      <c r="CI64" s="18"/>
      <c r="CJ64" s="56"/>
      <c r="CK64" s="183"/>
      <c r="CL64" s="183"/>
      <c r="CM64" s="351">
        <f>IF(CL64&lt;&gt;"",CM$62,0)</f>
        <v>0</v>
      </c>
      <c r="CN64" s="18"/>
      <c r="CO64" s="56"/>
      <c r="CP64" s="56"/>
      <c r="CQ64" s="56"/>
      <c r="CR64" s="56"/>
      <c r="CS64" s="56"/>
      <c r="CT64" s="351">
        <f>IF(CS64&lt;&gt;"",CT$62,0)</f>
        <v>0</v>
      </c>
      <c r="CU64" s="18"/>
      <c r="CV64" s="56"/>
      <c r="CW64" s="186" t="s">
        <v>305</v>
      </c>
      <c r="CX64" s="186" t="s">
        <v>235</v>
      </c>
      <c r="CY64" s="186" t="s">
        <v>307</v>
      </c>
      <c r="CZ64" s="186" t="s">
        <v>306</v>
      </c>
      <c r="DA64" s="125">
        <v>4</v>
      </c>
      <c r="DB64" s="186" t="s">
        <v>325</v>
      </c>
      <c r="DC64" s="351">
        <f>IF(DB64&lt;&gt;"",DC$62,0)</f>
        <v>25</v>
      </c>
      <c r="DD64" s="18"/>
      <c r="DE64" s="55"/>
      <c r="DF64" s="351">
        <f>IF(DE64&lt;&gt;"",DF$62,0)</f>
        <v>0</v>
      </c>
    </row>
    <row r="65" spans="1:110">
      <c r="A65" s="15" t="s">
        <v>84</v>
      </c>
      <c r="B65" s="15">
        <v>3</v>
      </c>
      <c r="C65" s="7"/>
      <c r="D65" s="33">
        <f t="shared" si="1"/>
        <v>15</v>
      </c>
      <c r="E65" s="100">
        <f t="shared" si="2"/>
        <v>0</v>
      </c>
      <c r="F65" s="100">
        <f t="shared" si="3"/>
        <v>0</v>
      </c>
      <c r="G65" s="100">
        <f t="shared" si="4"/>
        <v>0</v>
      </c>
      <c r="H65" s="100">
        <f>SUM(COUNTIFS($X65:$EC65, {"#14","#15","#16"}))</f>
        <v>1</v>
      </c>
      <c r="I65" s="11"/>
      <c r="J65" s="6">
        <f>SUM(M65,P65/4,S65/4,V65)</f>
        <v>0</v>
      </c>
      <c r="K65" s="18"/>
      <c r="L65" s="55"/>
      <c r="M65" s="351"/>
      <c r="N65" s="18"/>
      <c r="O65" s="59">
        <v>97</v>
      </c>
      <c r="P65" s="351"/>
      <c r="Q65" s="18"/>
      <c r="R65" s="88">
        <v>1.2766203703703702E-4</v>
      </c>
      <c r="S65" s="351"/>
      <c r="T65" s="18"/>
      <c r="U65" s="88"/>
      <c r="V65" s="351"/>
      <c r="W65" s="11"/>
      <c r="X65" s="18"/>
      <c r="Y65" s="62"/>
      <c r="Z65" s="88"/>
      <c r="AA65" s="88"/>
      <c r="AB65" s="88"/>
      <c r="AC65" s="351">
        <f>IF(AB65&lt;&gt;"",AC$62,0)</f>
        <v>0</v>
      </c>
      <c r="AD65" s="18"/>
      <c r="AE65" s="62"/>
      <c r="AF65" s="55"/>
      <c r="AG65" s="55"/>
      <c r="AH65" s="351">
        <f>IF(AG65&lt;&gt;"",AH$62,0)</f>
        <v>0</v>
      </c>
      <c r="AI65" s="18"/>
      <c r="AJ65" s="56">
        <v>34</v>
      </c>
      <c r="AK65" s="351">
        <f>IF(AJ65&lt;&gt;"",AK$62,0)</f>
        <v>7</v>
      </c>
      <c r="AL65" s="5"/>
      <c r="AM65" s="62"/>
      <c r="AN65" s="88">
        <v>1.099537037037037E-4</v>
      </c>
      <c r="AO65" s="88"/>
      <c r="AP65" s="88">
        <v>1.099537037037037E-4</v>
      </c>
      <c r="AQ65" s="351">
        <f>IF(AP65&lt;&gt;"",AQ$62,0)</f>
        <v>3</v>
      </c>
      <c r="AR65" s="5"/>
      <c r="AS65" s="56"/>
      <c r="AT65" s="84"/>
      <c r="AU65" s="85"/>
      <c r="AV65" s="85"/>
      <c r="AW65" s="351">
        <f>IF(AV65&lt;&gt;"",AW$62,0)</f>
        <v>0</v>
      </c>
      <c r="AX65" s="5"/>
      <c r="AY65" s="83"/>
      <c r="AZ65" s="85">
        <v>2.4664351851851856E-5</v>
      </c>
      <c r="BA65" s="85" t="s">
        <v>544</v>
      </c>
      <c r="BB65" s="85">
        <v>2.3622685185185186E-5</v>
      </c>
      <c r="BC65" s="351">
        <f>IF(BB65&lt;&gt;"",BC$62,0)</f>
        <v>20</v>
      </c>
      <c r="BD65" s="5"/>
      <c r="BE65" s="126">
        <v>56.9</v>
      </c>
      <c r="BF65" s="126">
        <v>63.2</v>
      </c>
      <c r="BG65" s="124">
        <f t="shared" si="0"/>
        <v>63.2</v>
      </c>
      <c r="BH65" s="351">
        <f>IF(BG65&lt;&gt;"",BH$62,0)</f>
        <v>11</v>
      </c>
      <c r="BI65" s="18" t="s">
        <v>101</v>
      </c>
      <c r="BJ65" s="56" t="s">
        <v>191</v>
      </c>
      <c r="BK65" s="85">
        <v>3.5937499999999994E-4</v>
      </c>
      <c r="BL65" s="85">
        <v>3.7361111111111118E-4</v>
      </c>
      <c r="BM65" s="85">
        <v>3.7361111111111118E-4</v>
      </c>
      <c r="BN65" s="351">
        <f>IF(BM65&lt;&gt;"",BN$62,0)</f>
        <v>11</v>
      </c>
      <c r="BO65" s="18"/>
      <c r="BP65" s="56"/>
      <c r="BQ65" s="85"/>
      <c r="BR65" s="85"/>
      <c r="BS65" s="85"/>
      <c r="BT65" s="351">
        <f>IF(BS65&lt;&gt;"",BT$62,0)</f>
        <v>0</v>
      </c>
      <c r="BU65" s="18"/>
      <c r="BV65" s="56"/>
      <c r="BW65" s="56">
        <v>10</v>
      </c>
      <c r="BX65" s="56">
        <v>20</v>
      </c>
      <c r="BY65" s="56">
        <v>20</v>
      </c>
      <c r="BZ65" s="351">
        <f>IF(BY65&lt;&gt;"",BZ$62,0)</f>
        <v>10</v>
      </c>
      <c r="CA65" s="18"/>
      <c r="CB65" s="56"/>
      <c r="CC65" s="55"/>
      <c r="CD65" s="55"/>
      <c r="CE65" s="351">
        <f>IF(CD65&lt;&gt;"",CE$62,0)</f>
        <v>0</v>
      </c>
      <c r="CF65" s="18"/>
      <c r="CG65" s="88">
        <v>2.5902777777777778E-4</v>
      </c>
      <c r="CH65" s="351">
        <f>IF(CG65&lt;&gt;"",CH$62,0)</f>
        <v>4</v>
      </c>
      <c r="CI65" s="18" t="s">
        <v>120</v>
      </c>
      <c r="CJ65" s="85" t="s">
        <v>210</v>
      </c>
      <c r="CK65" s="183" t="s">
        <v>290</v>
      </c>
      <c r="CL65" s="183" t="s">
        <v>290</v>
      </c>
      <c r="CM65" s="351">
        <f>IF(CL65&lt;&gt;"",CM$62,0)</f>
        <v>4</v>
      </c>
      <c r="CN65" s="18"/>
      <c r="CO65" s="56"/>
      <c r="CP65" s="56"/>
      <c r="CQ65" s="56"/>
      <c r="CR65" s="56"/>
      <c r="CS65" s="56"/>
      <c r="CT65" s="351">
        <f>IF(CS65&lt;&gt;"",CT$62,0)</f>
        <v>0</v>
      </c>
      <c r="CU65" s="18"/>
      <c r="CV65" s="56"/>
      <c r="CW65" s="186" t="s">
        <v>305</v>
      </c>
      <c r="CX65" s="186" t="s">
        <v>235</v>
      </c>
      <c r="CY65" s="186" t="s">
        <v>307</v>
      </c>
      <c r="CZ65" s="186" t="s">
        <v>306</v>
      </c>
      <c r="DA65" s="125">
        <v>4</v>
      </c>
      <c r="DB65" s="186" t="s">
        <v>325</v>
      </c>
      <c r="DC65" s="351">
        <f>IF(DB65&lt;&gt;"",DC$62,0)</f>
        <v>25</v>
      </c>
      <c r="DD65" s="18"/>
      <c r="DE65" s="55"/>
      <c r="DF65" s="351">
        <f>IF(DE65&lt;&gt;"",DF$62,0)</f>
        <v>0</v>
      </c>
    </row>
    <row r="66" spans="1:110">
      <c r="A66" s="15" t="s">
        <v>85</v>
      </c>
      <c r="B66" s="15">
        <v>4</v>
      </c>
      <c r="C66" s="7"/>
      <c r="D66" s="33">
        <f t="shared" si="1"/>
        <v>5</v>
      </c>
      <c r="E66" s="100">
        <f t="shared" si="2"/>
        <v>0</v>
      </c>
      <c r="F66" s="100">
        <f t="shared" si="3"/>
        <v>0</v>
      </c>
      <c r="G66" s="100">
        <f t="shared" si="4"/>
        <v>0</v>
      </c>
      <c r="H66" s="100">
        <f>SUM(COUNTIFS($X66:$EC66, {"#14","#15","#16"}))</f>
        <v>0</v>
      </c>
      <c r="I66" s="11"/>
      <c r="J66" s="6">
        <f>SUM(M66,P66/4,S66/4,V66)</f>
        <v>0</v>
      </c>
      <c r="K66" s="18"/>
      <c r="L66" s="55"/>
      <c r="M66" s="351"/>
      <c r="N66" s="18"/>
      <c r="O66" s="59">
        <v>97</v>
      </c>
      <c r="P66" s="351"/>
      <c r="Q66" s="18"/>
      <c r="R66" s="88">
        <v>1.2766203703703702E-4</v>
      </c>
      <c r="S66" s="351"/>
      <c r="T66" s="18"/>
      <c r="U66" s="88"/>
      <c r="V66" s="351"/>
      <c r="W66" s="11"/>
      <c r="X66" s="18"/>
      <c r="Y66" s="62"/>
      <c r="Z66" s="88"/>
      <c r="AA66" s="88"/>
      <c r="AB66" s="88"/>
      <c r="AC66" s="351">
        <f>IF(AB66&lt;&gt;"",AC$62,0)</f>
        <v>0</v>
      </c>
      <c r="AD66" s="18"/>
      <c r="AE66" s="62"/>
      <c r="AF66" s="55"/>
      <c r="AG66" s="55"/>
      <c r="AH66" s="351">
        <f>IF(AG66&lt;&gt;"",AH$62,0)</f>
        <v>0</v>
      </c>
      <c r="AI66" s="18"/>
      <c r="AJ66" s="56">
        <v>47</v>
      </c>
      <c r="AK66" s="351">
        <f>IF(AJ66&lt;&gt;"",AK$62,0)</f>
        <v>7</v>
      </c>
      <c r="AL66" s="5"/>
      <c r="AM66" s="62"/>
      <c r="AN66" s="88">
        <v>1.0358796296296295E-4</v>
      </c>
      <c r="AO66" s="88"/>
      <c r="AP66" s="88">
        <v>1.0358796296296295E-4</v>
      </c>
      <c r="AQ66" s="351">
        <f>IF(AP66&lt;&gt;"",AQ$62,0)</f>
        <v>3</v>
      </c>
      <c r="AR66" s="5"/>
      <c r="AS66" s="56"/>
      <c r="AT66" s="84"/>
      <c r="AU66" s="85"/>
      <c r="AV66" s="85"/>
      <c r="AW66" s="351">
        <f>IF(AV66&lt;&gt;"",AW$62,0)</f>
        <v>0</v>
      </c>
      <c r="AX66" s="5"/>
      <c r="AY66" s="62"/>
      <c r="AZ66" s="85">
        <v>2.4108796296296297E-5</v>
      </c>
      <c r="BA66" s="85" t="s">
        <v>547</v>
      </c>
      <c r="BB66" s="85">
        <v>2.4652777777777791E-5</v>
      </c>
      <c r="BC66" s="351">
        <f>IF(BB66&lt;&gt;"",BC$62,0)</f>
        <v>20</v>
      </c>
      <c r="BD66" s="5"/>
      <c r="BE66" s="126">
        <v>56.9</v>
      </c>
      <c r="BF66" s="126">
        <v>63.2</v>
      </c>
      <c r="BG66" s="124">
        <f t="shared" si="0"/>
        <v>63.2</v>
      </c>
      <c r="BH66" s="351">
        <f>IF(BG66&lt;&gt;"",BH$62,0)</f>
        <v>11</v>
      </c>
      <c r="BI66" s="18"/>
      <c r="BJ66" s="56"/>
      <c r="BK66" s="85"/>
      <c r="BL66" s="85"/>
      <c r="BM66" s="85"/>
      <c r="BN66" s="351">
        <f>IF(BM66&lt;&gt;"",BN$62,0)</f>
        <v>0</v>
      </c>
      <c r="BO66" s="18"/>
      <c r="BP66" s="56"/>
      <c r="BQ66" s="85"/>
      <c r="BR66" s="85"/>
      <c r="BS66" s="85"/>
      <c r="BT66" s="351">
        <f>IF(BS66&lt;&gt;"",BT$62,0)</f>
        <v>0</v>
      </c>
      <c r="BU66" s="18"/>
      <c r="BV66" s="56"/>
      <c r="BW66" s="56">
        <v>20</v>
      </c>
      <c r="BX66" s="56">
        <v>4</v>
      </c>
      <c r="BY66" s="56">
        <v>4</v>
      </c>
      <c r="BZ66" s="351">
        <f>IF(BY66&lt;&gt;"",BZ$62,0)</f>
        <v>10</v>
      </c>
      <c r="CA66" s="18"/>
      <c r="CB66" s="56"/>
      <c r="CC66" s="55"/>
      <c r="CD66" s="55"/>
      <c r="CE66" s="351">
        <f>IF(CD66&lt;&gt;"",CE$62,0)</f>
        <v>0</v>
      </c>
      <c r="CF66" s="18"/>
      <c r="CG66" s="88">
        <v>3.4120370370370375E-4</v>
      </c>
      <c r="CH66" s="351">
        <f>IF(CG66&lt;&gt;"",CH$62,0)</f>
        <v>4</v>
      </c>
      <c r="CI66" s="18"/>
      <c r="CJ66" s="56"/>
      <c r="CK66" s="183"/>
      <c r="CL66" s="183"/>
      <c r="CM66" s="351">
        <f>IF(CL66&lt;&gt;"",CM$62,0)</f>
        <v>0</v>
      </c>
      <c r="CN66" s="18" t="s">
        <v>104</v>
      </c>
      <c r="CO66" s="56">
        <v>21</v>
      </c>
      <c r="CP66" s="56">
        <v>10.31</v>
      </c>
      <c r="CQ66" s="56">
        <v>25</v>
      </c>
      <c r="CR66" s="56">
        <v>9.4</v>
      </c>
      <c r="CS66" s="62">
        <f>MAX(CO66+(30-CP66),CQ66+(30-CR66))</f>
        <v>45.6</v>
      </c>
      <c r="CT66" s="351">
        <f>IF(CS66&lt;&gt;"",CT$62,0)</f>
        <v>5</v>
      </c>
      <c r="CU66" s="18"/>
      <c r="CV66" s="56"/>
      <c r="CW66" s="186" t="s">
        <v>305</v>
      </c>
      <c r="CX66" s="186" t="s">
        <v>235</v>
      </c>
      <c r="CY66" s="186" t="s">
        <v>307</v>
      </c>
      <c r="CZ66" s="186" t="s">
        <v>306</v>
      </c>
      <c r="DA66" s="125">
        <v>4</v>
      </c>
      <c r="DB66" s="186" t="s">
        <v>325</v>
      </c>
      <c r="DC66" s="351">
        <f>IF(DB66&lt;&gt;"",DC$62,0)</f>
        <v>25</v>
      </c>
      <c r="DD66" s="18"/>
      <c r="DE66" s="55"/>
      <c r="DF66" s="351">
        <f>IF(DE66&lt;&gt;"",DF$62,0)</f>
        <v>0</v>
      </c>
    </row>
    <row r="67" spans="1:110">
      <c r="A67" s="15" t="s">
        <v>119</v>
      </c>
      <c r="B67" s="15">
        <v>5</v>
      </c>
      <c r="C67" s="7"/>
      <c r="D67" s="33">
        <f t="shared" si="1"/>
        <v>8</v>
      </c>
      <c r="E67" s="100">
        <f t="shared" si="2"/>
        <v>0</v>
      </c>
      <c r="F67" s="100">
        <f t="shared" si="3"/>
        <v>0</v>
      </c>
      <c r="G67" s="100">
        <f t="shared" si="4"/>
        <v>0</v>
      </c>
      <c r="H67" s="100">
        <f>SUM(COUNTIFS($X67:$EC67, {"#14","#15","#16"}))</f>
        <v>0</v>
      </c>
      <c r="I67" s="11"/>
      <c r="J67" s="6">
        <f>SUM(M67,P67/4,S67/4,V67)</f>
        <v>0</v>
      </c>
      <c r="K67" s="18" t="s">
        <v>603</v>
      </c>
      <c r="L67" s="55">
        <v>7.9479166666666674E-4</v>
      </c>
      <c r="M67" s="351"/>
      <c r="N67" s="18"/>
      <c r="O67" s="59"/>
      <c r="P67" s="351"/>
      <c r="Q67" s="18"/>
      <c r="R67" s="88"/>
      <c r="S67" s="351"/>
      <c r="T67" s="18"/>
      <c r="U67" s="88"/>
      <c r="V67" s="351"/>
      <c r="W67" s="11"/>
      <c r="X67" s="18"/>
      <c r="Y67" s="62"/>
      <c r="Z67" s="88"/>
      <c r="AA67" s="88"/>
      <c r="AB67" s="88"/>
      <c r="AC67" s="351">
        <f>IF(AB67&lt;&gt;"",AC$62,0)</f>
        <v>0</v>
      </c>
      <c r="AD67" s="18"/>
      <c r="AE67" s="62"/>
      <c r="AF67" s="55"/>
      <c r="AG67" s="55"/>
      <c r="AH67" s="351">
        <f>IF(AG67&lt;&gt;"",AH$62,0)</f>
        <v>0</v>
      </c>
      <c r="AI67" s="5"/>
      <c r="AK67" s="351">
        <f>IF(AJ67&lt;&gt;"",AK$62,0)</f>
        <v>0</v>
      </c>
      <c r="AL67" s="18"/>
      <c r="AM67" s="62"/>
      <c r="AN67" s="88"/>
      <c r="AO67" s="88"/>
      <c r="AP67" s="88"/>
      <c r="AQ67" s="351">
        <f>IF(AP67&lt;&gt;"",AQ$62,0)</f>
        <v>0</v>
      </c>
      <c r="AR67" s="18" t="s">
        <v>135</v>
      </c>
      <c r="AS67" s="56" t="s">
        <v>179</v>
      </c>
      <c r="AT67" s="85">
        <v>7.0057870370370377E-5</v>
      </c>
      <c r="AU67" s="85">
        <v>7.3657407407407414E-5</v>
      </c>
      <c r="AV67" s="85">
        <v>7.3657407407407414E-5</v>
      </c>
      <c r="AW67" s="351">
        <f>IF(AV67&lt;&gt;"",AW$62,0)</f>
        <v>8</v>
      </c>
      <c r="AX67" s="18"/>
      <c r="AY67" s="62"/>
      <c r="AZ67" s="84"/>
      <c r="BA67" s="84"/>
      <c r="BB67" s="85"/>
      <c r="BC67" s="351">
        <f>IF(BB67&lt;&gt;"",BC$62,0)</f>
        <v>0</v>
      </c>
      <c r="BD67" s="18"/>
      <c r="BE67" s="126"/>
      <c r="BF67" s="126"/>
      <c r="BG67" s="124"/>
      <c r="BH67" s="351">
        <f>IF(BG67&lt;&gt;"",BH$62,0)</f>
        <v>0</v>
      </c>
      <c r="BI67" s="18"/>
      <c r="BJ67" s="56"/>
      <c r="BK67" s="85"/>
      <c r="BL67" s="85"/>
      <c r="BM67" s="85"/>
      <c r="BN67" s="351">
        <f>IF(BM67&lt;&gt;"",BN$62,0)</f>
        <v>0</v>
      </c>
      <c r="BO67" s="18"/>
      <c r="BP67" s="56"/>
      <c r="BQ67" s="85"/>
      <c r="BR67" s="85"/>
      <c r="BS67" s="85"/>
      <c r="BT67" s="351">
        <f>IF(BS67&lt;&gt;"",BT$62,0)</f>
        <v>0</v>
      </c>
      <c r="BU67" s="18"/>
      <c r="BV67" s="56"/>
      <c r="BW67" s="56">
        <v>20</v>
      </c>
      <c r="BX67" s="56">
        <v>1</v>
      </c>
      <c r="BY67" s="56">
        <v>1</v>
      </c>
      <c r="BZ67" s="351">
        <f>IF(BY67&lt;&gt;"",BZ$62,0)</f>
        <v>10</v>
      </c>
      <c r="CA67" s="18"/>
      <c r="CB67" s="56"/>
      <c r="CC67" s="55"/>
      <c r="CD67" s="55"/>
      <c r="CE67" s="351">
        <f>IF(CD67&lt;&gt;"",CE$62,0)</f>
        <v>0</v>
      </c>
      <c r="CF67" s="18"/>
      <c r="CG67" s="88"/>
      <c r="CH67" s="351">
        <f>IF(CG67&lt;&gt;"",CH$62,0)</f>
        <v>0</v>
      </c>
      <c r="CI67" s="18"/>
      <c r="CJ67" s="56"/>
      <c r="CK67" s="183"/>
      <c r="CL67" s="183"/>
      <c r="CM67" s="351">
        <f>IF(CL67&lt;&gt;"",CM$62,0)</f>
        <v>0</v>
      </c>
      <c r="CN67" s="18"/>
      <c r="CO67" s="56"/>
      <c r="CP67" s="56"/>
      <c r="CQ67" s="56"/>
      <c r="CR67" s="56"/>
      <c r="CS67" s="56"/>
      <c r="CT67" s="351">
        <f>IF(CS67&lt;&gt;"",CT$62,0)</f>
        <v>0</v>
      </c>
      <c r="CU67" s="18"/>
      <c r="CV67" s="56"/>
      <c r="CW67" s="186" t="s">
        <v>305</v>
      </c>
      <c r="CX67" s="186" t="s">
        <v>235</v>
      </c>
      <c r="CY67" s="186" t="s">
        <v>307</v>
      </c>
      <c r="CZ67" s="186" t="s">
        <v>306</v>
      </c>
      <c r="DA67" s="125">
        <v>4</v>
      </c>
      <c r="DB67" s="186" t="s">
        <v>325</v>
      </c>
      <c r="DC67" s="351">
        <f>IF(DB67&lt;&gt;"",DC$62,0)</f>
        <v>25</v>
      </c>
      <c r="DD67" s="18"/>
      <c r="DE67" s="55"/>
      <c r="DF67" s="351">
        <f>IF(DE67&lt;&gt;"",DF$62,0)</f>
        <v>0</v>
      </c>
    </row>
    <row r="68" spans="1:110">
      <c r="A68" s="27" t="s">
        <v>25</v>
      </c>
      <c r="B68" s="27"/>
      <c r="C68" s="19" t="s">
        <v>149</v>
      </c>
      <c r="D68" s="33">
        <f>SUM($AC68,$AH68,$AK68,$AQ68,$AW68,$BC68,$BH68,$BN68,$BT68,$BZ68,$CE68,$CH68,$CM68,$CT68,$DC68,$DF68)</f>
        <v>97</v>
      </c>
      <c r="E68" s="100">
        <f t="shared" si="2"/>
        <v>1</v>
      </c>
      <c r="F68" s="100">
        <f t="shared" si="3"/>
        <v>1</v>
      </c>
      <c r="G68" s="100">
        <f t="shared" si="4"/>
        <v>0</v>
      </c>
      <c r="H68" s="100">
        <f>SUM(COUNTIFS($X68:$EC68, {"#14","#15","#16"}))</f>
        <v>7</v>
      </c>
      <c r="I68" s="11"/>
      <c r="J68" s="6">
        <f>SUM(M68,P68,S68,V68)</f>
        <v>39</v>
      </c>
      <c r="K68" s="18" t="s">
        <v>107</v>
      </c>
      <c r="L68" s="55">
        <v>7.3217592592592594E-4</v>
      </c>
      <c r="M68" s="351">
        <f>INDEX(event_lookup!$F$2:$Y$9,MATCH(2019.1,event_lookup!$A$2:$A$9,0),MATCH(RIGHT(ML_2019!K68,3),event_lookup!$F$1:$Y$1,0))</f>
        <v>9</v>
      </c>
      <c r="N68" s="18" t="s">
        <v>135</v>
      </c>
      <c r="O68" s="59">
        <v>103.4</v>
      </c>
      <c r="P68" s="351">
        <f>INDEX(event_lookup!$F$2:$Y$9,MATCH(2019.1,event_lookup!$A$2:$A$9,0),MATCH(RIGHT(ML_2019!N68,3),event_lookup!$F$1:$Y$1,0))</f>
        <v>11</v>
      </c>
      <c r="Q68" s="18" t="s">
        <v>102</v>
      </c>
      <c r="R68" s="88">
        <v>1.1689814814814815E-4</v>
      </c>
      <c r="S68" s="351">
        <f>INDEX(event_lookup!$F$2:$Y$9,MATCH(2019.1,event_lookup!$A$2:$A$9,0),MATCH(RIGHT(ML_2019!Q68,3),event_lookup!$F$1:$Y$1,0))</f>
        <v>13</v>
      </c>
      <c r="T68" s="18" t="s">
        <v>148</v>
      </c>
      <c r="U68" s="88">
        <v>3.4583333333333335E-4</v>
      </c>
      <c r="V68" s="351">
        <f>INDEX(event_lookup!$F$2:$Y$9,MATCH(2019.1,event_lookup!$A$2:$A$9,0),MATCH(RIGHT(ML_2019!T68,3),event_lookup!$F$1:$Y$1,0))</f>
        <v>6</v>
      </c>
      <c r="W68" s="11"/>
      <c r="X68" s="18" t="s">
        <v>154</v>
      </c>
      <c r="Y68" s="62" t="s">
        <v>181</v>
      </c>
      <c r="Z68" s="88">
        <v>1.9236111111111114E-4</v>
      </c>
      <c r="AA68" s="88"/>
      <c r="AB68" s="88">
        <v>1.9236111111111114E-4</v>
      </c>
      <c r="AC68" s="351">
        <f>INDEX(event_lookup!$F$2:$Y$9,MATCH(2019,event_lookup!$A$2:$A$9,0),MATCH(RIGHT(ML_2019!X68,3),event_lookup!$F$1:$Y$1,0))</f>
        <v>0</v>
      </c>
      <c r="AD68" s="18" t="s">
        <v>104</v>
      </c>
      <c r="AE68" s="62" t="s">
        <v>177</v>
      </c>
      <c r="AF68" s="55">
        <v>1.1443287037037036E-3</v>
      </c>
      <c r="AG68" s="55">
        <v>1.1443287037037036E-3</v>
      </c>
      <c r="AH68" s="351">
        <f>INDEX(event_lookup!$F$2:$Y$9,MATCH(2019,event_lookup!$A$2:$A$9,0),MATCH(RIGHT(ML_2019!AD68,3),event_lookup!$F$1:$Y$1,0))</f>
        <v>5</v>
      </c>
      <c r="AI68" s="18" t="s">
        <v>148</v>
      </c>
      <c r="AJ68" s="56">
        <v>200</v>
      </c>
      <c r="AK68" s="351">
        <f>INDEX(event_lookup!$F$2:$Y$9,MATCH(2019,event_lookup!$A$2:$A$9,0),MATCH(RIGHT(ML_2019!AI68,3),event_lookup!$F$1:$Y$1,0))</f>
        <v>3</v>
      </c>
      <c r="AL68" s="18" t="s">
        <v>120</v>
      </c>
      <c r="AM68" s="62" t="s">
        <v>181</v>
      </c>
      <c r="AN68" s="88">
        <v>1.1585648148148149E-4</v>
      </c>
      <c r="AO68" s="88"/>
      <c r="AP68" s="88">
        <v>1.1585648148148149E-4</v>
      </c>
      <c r="AQ68" s="351">
        <f>INDEX(event_lookup!$F$2:$Y$9,MATCH(2019,event_lookup!$A$2:$A$9,0),MATCH(RIGHT(ML_2019!AL68,3),event_lookup!$F$1:$Y$1,0))</f>
        <v>2</v>
      </c>
      <c r="AR68" s="18" t="s">
        <v>120</v>
      </c>
      <c r="AS68" s="56" t="s">
        <v>178</v>
      </c>
      <c r="AT68" s="85">
        <v>7.3425925925925921E-5</v>
      </c>
      <c r="AU68" s="85"/>
      <c r="AV68" s="85">
        <v>7.3425925925925921E-5</v>
      </c>
      <c r="AW68" s="351">
        <f>INDEX(event_lookup!$F$2:$Y$9,MATCH(2019,event_lookup!$A$2:$A$9,0),MATCH(RIGHT(ML_2019!AR68,3),event_lookup!$F$1:$Y$1,0))</f>
        <v>2</v>
      </c>
      <c r="AX68" s="18" t="s">
        <v>103</v>
      </c>
      <c r="AY68" s="62" t="s">
        <v>186</v>
      </c>
      <c r="AZ68" s="85">
        <v>1.0090277777777777E-4</v>
      </c>
      <c r="BA68" s="85" t="s">
        <v>537</v>
      </c>
      <c r="BB68" s="85" t="s">
        <v>537</v>
      </c>
      <c r="BC68" s="351">
        <f>INDEX(event_lookup!$F$2:$Y$9,MATCH(2019,event_lookup!$A$2:$A$9,0),MATCH(RIGHT(ML_2019!AX68,3),event_lookup!$F$1:$Y$1,0))</f>
        <v>9</v>
      </c>
      <c r="BD68" s="18" t="s">
        <v>149</v>
      </c>
      <c r="BE68" s="126">
        <v>50.2</v>
      </c>
      <c r="BF68" s="126">
        <v>55.8</v>
      </c>
      <c r="BG68" s="124">
        <f t="shared" si="0"/>
        <v>55.8</v>
      </c>
      <c r="BH68" s="351">
        <f>INDEX(event_lookup!$F$2:$Y$9,MATCH(2019,event_lookup!$A$2:$A$9,0),MATCH(RIGHT(ML_2019!BD68,3),event_lookup!$F$1:$Y$1,0))</f>
        <v>1</v>
      </c>
      <c r="BI68" s="18" t="s">
        <v>130</v>
      </c>
      <c r="BJ68" s="56" t="s">
        <v>181</v>
      </c>
      <c r="BK68" s="85">
        <v>3.8194444444444446E-4</v>
      </c>
      <c r="BL68" s="85"/>
      <c r="BM68" s="85">
        <v>3.8194444444444446E-4</v>
      </c>
      <c r="BN68" s="351">
        <f>INDEX(event_lookup!$F$2:$Y$9,MATCH(2019,event_lookup!$A$2:$A$9,0),MATCH(RIGHT(ML_2019!BI68,3),event_lookup!$F$1:$Y$1,0))</f>
        <v>4</v>
      </c>
      <c r="BO68" s="18" t="s">
        <v>154</v>
      </c>
      <c r="BP68" s="56" t="s">
        <v>181</v>
      </c>
      <c r="BQ68" s="85">
        <v>1.1189814814814813E-4</v>
      </c>
      <c r="BR68" s="85"/>
      <c r="BS68" s="85">
        <v>1.1189814814814813E-4</v>
      </c>
      <c r="BT68" s="351">
        <f>INDEX(event_lookup!$F$2:$Y$9,MATCH(2019,event_lookup!$A$2:$A$9,0),MATCH(RIGHT(ML_2019!BO68,3),event_lookup!$F$1:$Y$1,0))</f>
        <v>0</v>
      </c>
      <c r="BU68" s="18" t="s">
        <v>33</v>
      </c>
      <c r="BV68" s="56" t="s">
        <v>203</v>
      </c>
      <c r="BW68" s="56">
        <v>63</v>
      </c>
      <c r="BX68" s="56">
        <v>46</v>
      </c>
      <c r="BY68" s="56">
        <v>81</v>
      </c>
      <c r="BZ68" s="351">
        <f>INDEX(event_lookup!$F$2:$Y$9,MATCH(2019,event_lookup!$A$2:$A$9,0),MATCH(RIGHT(ML_2019!BU68,3),event_lookup!$F$1:$Y$1,0))</f>
        <v>20</v>
      </c>
      <c r="CA68" s="18" t="s">
        <v>32</v>
      </c>
      <c r="CB68" s="56" t="s">
        <v>188</v>
      </c>
      <c r="CC68" s="55" t="s">
        <v>268</v>
      </c>
      <c r="CD68" s="180">
        <v>8.9467592592592593E-4</v>
      </c>
      <c r="CE68" s="351">
        <f>INDEX(event_lookup!$F$2:$Y$9,MATCH(2019,event_lookup!$A$2:$A$9,0),MATCH(RIGHT(ML_2019!CA68,3),event_lookup!$F$1:$Y$1,0))</f>
        <v>25</v>
      </c>
      <c r="CF68" s="18" t="s">
        <v>103</v>
      </c>
      <c r="CG68" s="88">
        <v>4.3750000000000001E-4</v>
      </c>
      <c r="CH68" s="351">
        <f>INDEX(event_lookup!$F$2:$Y$9,MATCH(2019,event_lookup!$A$2:$A$9,0),MATCH(RIGHT(ML_2019!CF68,3),event_lookup!$F$1:$Y$1,0))</f>
        <v>9</v>
      </c>
      <c r="CI68" s="18" t="s">
        <v>154</v>
      </c>
      <c r="CJ68" s="56" t="s">
        <v>177</v>
      </c>
      <c r="CK68" s="183">
        <v>3.1574074074074073E-4</v>
      </c>
      <c r="CL68" s="183">
        <v>3.1574074074074073E-4</v>
      </c>
      <c r="CM68" s="351">
        <f>INDEX(event_lookup!$F$2:$Y$9,MATCH(2019,event_lookup!$A$2:$A$9,0),MATCH(RIGHT(ML_2019!CI68,3),event_lookup!$F$1:$Y$1,0))</f>
        <v>0</v>
      </c>
      <c r="CN68" s="18" t="s">
        <v>135</v>
      </c>
      <c r="CO68" s="56">
        <v>28</v>
      </c>
      <c r="CP68" s="56">
        <v>10.3</v>
      </c>
      <c r="CQ68" s="56">
        <v>27</v>
      </c>
      <c r="CR68" s="56">
        <v>10.5</v>
      </c>
      <c r="CS68" s="62">
        <f>MAX(CO68+(30-CP68),CQ68+(30-CR68))</f>
        <v>47.7</v>
      </c>
      <c r="CT68" s="351">
        <f>INDEX(event_lookup!$F$2:$Y$9,MATCH(2019,event_lookup!$A$2:$A$9,0),MATCH(RIGHT(ML_2019!CN68,3),event_lookup!$F$1:$Y$1,0))</f>
        <v>8</v>
      </c>
      <c r="CU68" s="18" t="s">
        <v>105</v>
      </c>
      <c r="CV68" s="56" t="s">
        <v>315</v>
      </c>
      <c r="CW68" s="186" t="s">
        <v>299</v>
      </c>
      <c r="CX68" s="186" t="s">
        <v>294</v>
      </c>
      <c r="CY68" s="186" t="s">
        <v>235</v>
      </c>
      <c r="CZ68" s="186" t="s">
        <v>311</v>
      </c>
      <c r="DA68" s="125">
        <v>6</v>
      </c>
      <c r="DB68" s="186" t="s">
        <v>534</v>
      </c>
      <c r="DC68" s="351">
        <f>INDEX(event_lookup!$F$2:$Y$9,MATCH(2019,event_lookup!$A$2:$A$9,0),MATCH(RIGHT(ML_2019!CU68,3),event_lookup!$F$1:$Y$1,0))</f>
        <v>7</v>
      </c>
      <c r="DD68" s="18" t="s">
        <v>120</v>
      </c>
      <c r="DE68" s="55">
        <v>1.4336805555555554E-3</v>
      </c>
      <c r="DF68" s="351">
        <f>INDEX(event_lookup!$F$2:$Y$9,MATCH(2019,event_lookup!$A$2:$A$9,0),MATCH(RIGHT(ML_2019!DD68,3),event_lookup!$F$1:$Y$1,0))</f>
        <v>2</v>
      </c>
    </row>
    <row r="69" spans="1:110">
      <c r="A69" s="15" t="s">
        <v>86</v>
      </c>
      <c r="B69" s="15">
        <v>3</v>
      </c>
      <c r="C69" s="19" t="s">
        <v>337</v>
      </c>
      <c r="D69" s="33">
        <f t="shared" si="1"/>
        <v>2</v>
      </c>
      <c r="E69" s="100">
        <f t="shared" si="2"/>
        <v>0</v>
      </c>
      <c r="F69" s="100">
        <f t="shared" si="3"/>
        <v>0</v>
      </c>
      <c r="G69" s="100">
        <f t="shared" si="4"/>
        <v>0</v>
      </c>
      <c r="H69" s="100">
        <f>SUM(COUNTIFS($X69:$EC69, {"#14","#15","#16"}))</f>
        <v>2</v>
      </c>
      <c r="I69" s="11"/>
      <c r="J69" s="6">
        <f>SUM(M69,P69/4,S69/4,V69)</f>
        <v>12</v>
      </c>
      <c r="K69" s="18"/>
      <c r="L69" s="55"/>
      <c r="M69" s="351">
        <f>IF(L69&lt;&gt;"",M$68,0)</f>
        <v>0</v>
      </c>
      <c r="N69" s="18"/>
      <c r="O69" s="59">
        <v>103.4</v>
      </c>
      <c r="P69" s="351">
        <f>IF(O69&lt;&gt;"",P$68,0)</f>
        <v>11</v>
      </c>
      <c r="Q69" s="18"/>
      <c r="R69" s="88">
        <v>3.0671296296296294E-5</v>
      </c>
      <c r="S69" s="351">
        <f>IF(R69&lt;&gt;"",S$68,0)</f>
        <v>13</v>
      </c>
      <c r="T69" s="18" t="s">
        <v>148</v>
      </c>
      <c r="U69" s="88">
        <v>3.4583333333333335E-4</v>
      </c>
      <c r="V69" s="351">
        <f>IF(U69&lt;&gt;"",V$68,0)</f>
        <v>6</v>
      </c>
      <c r="W69" s="11"/>
      <c r="X69" s="18"/>
      <c r="Y69" s="62"/>
      <c r="Z69" s="88"/>
      <c r="AA69" s="88"/>
      <c r="AB69" s="88"/>
      <c r="AC69" s="351">
        <f>IF(AB69&lt;&gt;"",AC$68,0)</f>
        <v>0</v>
      </c>
      <c r="AD69" s="18"/>
      <c r="AE69" s="62"/>
      <c r="AF69" s="55"/>
      <c r="AG69" s="55"/>
      <c r="AH69" s="351">
        <f>IF(AG69&lt;&gt;"",AH$68,0)</f>
        <v>0</v>
      </c>
      <c r="AI69" s="18"/>
      <c r="AJ69" s="56">
        <v>31</v>
      </c>
      <c r="AK69" s="351">
        <f>IF(AJ69&lt;&gt;"",AK$68,0)</f>
        <v>3</v>
      </c>
      <c r="AL69" s="5"/>
      <c r="AM69" s="62"/>
      <c r="AN69" s="88">
        <v>1.2048611111111113E-4</v>
      </c>
      <c r="AO69" s="88"/>
      <c r="AP69" s="88">
        <v>1.2048611111111113E-4</v>
      </c>
      <c r="AQ69" s="351">
        <f>IF(AP69&lt;&gt;"",AQ$68,0)</f>
        <v>2</v>
      </c>
      <c r="AR69" s="5"/>
      <c r="AS69" s="56"/>
      <c r="AT69" s="84"/>
      <c r="AU69" s="85"/>
      <c r="AV69" s="84"/>
      <c r="AW69" s="351">
        <f>IF(AV69&lt;&gt;"",AW$68,0)</f>
        <v>0</v>
      </c>
      <c r="AX69" s="5"/>
      <c r="AY69" s="83"/>
      <c r="AZ69" s="85">
        <v>2.3171296296296294E-5</v>
      </c>
      <c r="BA69" s="85" t="s">
        <v>545</v>
      </c>
      <c r="BB69" s="85" t="s">
        <v>545</v>
      </c>
      <c r="BC69" s="351">
        <f>IF(BB69&lt;&gt;"",BC$68,0)</f>
        <v>9</v>
      </c>
      <c r="BD69" s="5"/>
      <c r="BE69" s="126">
        <v>50.2</v>
      </c>
      <c r="BF69" s="126">
        <v>55.8</v>
      </c>
      <c r="BG69" s="124">
        <f t="shared" si="0"/>
        <v>55.8</v>
      </c>
      <c r="BH69" s="351">
        <f>IF(BG69&lt;&gt;"",BH$68,0)</f>
        <v>1</v>
      </c>
      <c r="BI69" s="18"/>
      <c r="BJ69" s="56"/>
      <c r="BK69" s="85"/>
      <c r="BL69" s="85"/>
      <c r="BM69" s="85"/>
      <c r="BN69" s="351">
        <f>IF(BM69&lt;&gt;"",BN$68,0)</f>
        <v>0</v>
      </c>
      <c r="BO69" s="18" t="s">
        <v>154</v>
      </c>
      <c r="BP69" s="56" t="s">
        <v>181</v>
      </c>
      <c r="BQ69" s="85">
        <v>1.1189814814814813E-4</v>
      </c>
      <c r="BR69" s="85"/>
      <c r="BS69" s="85">
        <v>1.1189814814814813E-4</v>
      </c>
      <c r="BT69" s="351">
        <f>IF(BS69&lt;&gt;"",BT$68,0)</f>
        <v>0</v>
      </c>
      <c r="BU69" s="18"/>
      <c r="BV69" s="56"/>
      <c r="BW69" s="56">
        <v>0</v>
      </c>
      <c r="BX69" s="56">
        <v>2</v>
      </c>
      <c r="BY69" s="56">
        <v>20</v>
      </c>
      <c r="BZ69" s="351">
        <f>IF(BY69&lt;&gt;"",BZ$68,0)</f>
        <v>20</v>
      </c>
      <c r="CA69" s="18"/>
      <c r="CB69" s="56"/>
      <c r="CC69" s="55"/>
      <c r="CD69" s="55"/>
      <c r="CE69" s="351">
        <f>IF(CD69&lt;&gt;"",CE$68,0)</f>
        <v>0</v>
      </c>
      <c r="CF69" s="18"/>
      <c r="CG69" s="88">
        <v>4.0046296296296291E-5</v>
      </c>
      <c r="CH69" s="351">
        <f>IF(CG69&lt;&gt;"",CH$68,0)</f>
        <v>9</v>
      </c>
      <c r="CI69" s="18"/>
      <c r="CJ69" s="56"/>
      <c r="CK69" s="183"/>
      <c r="CL69" s="183"/>
      <c r="CM69" s="351">
        <f>IF(CL69&lt;&gt;"",CM$68,0)</f>
        <v>0</v>
      </c>
      <c r="CN69" s="18"/>
      <c r="CO69" s="56"/>
      <c r="CP69" s="56"/>
      <c r="CQ69" s="56"/>
      <c r="CR69" s="56"/>
      <c r="CS69" s="56"/>
      <c r="CT69" s="351">
        <f>IF(CS69&lt;&gt;"",CT$68,0)</f>
        <v>0</v>
      </c>
      <c r="CU69" s="18"/>
      <c r="CV69" s="56"/>
      <c r="CW69" s="186" t="s">
        <v>299</v>
      </c>
      <c r="CX69" s="186" t="s">
        <v>294</v>
      </c>
      <c r="CY69" s="186" t="s">
        <v>235</v>
      </c>
      <c r="CZ69" s="186" t="s">
        <v>311</v>
      </c>
      <c r="DA69" s="125">
        <v>6</v>
      </c>
      <c r="DB69" s="186" t="s">
        <v>534</v>
      </c>
      <c r="DC69" s="351">
        <f>IF(DB69&lt;&gt;"",DC$68,0)</f>
        <v>7</v>
      </c>
      <c r="DD69" s="18" t="s">
        <v>120</v>
      </c>
      <c r="DE69" s="55">
        <v>1.4336805555555554E-3</v>
      </c>
      <c r="DF69" s="351">
        <f>IF(DE69&lt;&gt;"",DF$68,0)</f>
        <v>2</v>
      </c>
    </row>
    <row r="70" spans="1:110">
      <c r="A70" s="15" t="s">
        <v>87</v>
      </c>
      <c r="B70" s="15">
        <v>1</v>
      </c>
      <c r="C70" s="19" t="s">
        <v>337</v>
      </c>
      <c r="D70" s="33">
        <f t="shared" si="1"/>
        <v>8</v>
      </c>
      <c r="E70" s="100">
        <f t="shared" si="2"/>
        <v>0</v>
      </c>
      <c r="F70" s="100">
        <f t="shared" si="3"/>
        <v>0</v>
      </c>
      <c r="G70" s="100">
        <f t="shared" si="4"/>
        <v>0</v>
      </c>
      <c r="H70" s="100">
        <f>SUM(COUNTIFS($X70:$EC70, {"#14","#15","#16"}))</f>
        <v>1</v>
      </c>
      <c r="I70" s="11"/>
      <c r="J70" s="6">
        <f>SUM(M70,P70/4,S70/4,V70)</f>
        <v>15</v>
      </c>
      <c r="K70" s="18" t="s">
        <v>107</v>
      </c>
      <c r="L70" s="55">
        <v>7.3217592592592594E-4</v>
      </c>
      <c r="M70" s="351">
        <f>IF(L70&lt;&gt;"",M$68,0)</f>
        <v>9</v>
      </c>
      <c r="N70" s="18"/>
      <c r="O70" s="59">
        <v>103.4</v>
      </c>
      <c r="P70" s="351">
        <f>IF(O70&lt;&gt;"",P$68,0)</f>
        <v>11</v>
      </c>
      <c r="Q70" s="322"/>
      <c r="R70" s="88">
        <v>3.078703703703704E-5</v>
      </c>
      <c r="S70" s="351">
        <f>IF(R70&lt;&gt;"",S$68,0)</f>
        <v>13</v>
      </c>
      <c r="T70" s="18"/>
      <c r="U70" s="88"/>
      <c r="V70" s="351">
        <f>IF(U70&lt;&gt;"",V$68,0)</f>
        <v>0</v>
      </c>
      <c r="W70" s="11"/>
      <c r="X70" s="18" t="s">
        <v>154</v>
      </c>
      <c r="Y70" s="62" t="s">
        <v>181</v>
      </c>
      <c r="Z70" s="88">
        <v>1.9236111111111114E-4</v>
      </c>
      <c r="AA70" s="88"/>
      <c r="AB70" s="88">
        <v>1.9236111111111114E-4</v>
      </c>
      <c r="AC70" s="351">
        <f>IF(AB70&lt;&gt;"",AC$68,0)</f>
        <v>0</v>
      </c>
      <c r="AD70" s="18"/>
      <c r="AE70" s="62"/>
      <c r="AF70" s="55"/>
      <c r="AG70" s="55"/>
      <c r="AH70" s="351">
        <f>IF(AG70&lt;&gt;"",AH$68,0)</f>
        <v>0</v>
      </c>
      <c r="AI70" s="18"/>
      <c r="AJ70" s="56">
        <v>103</v>
      </c>
      <c r="AK70" s="351">
        <f>IF(AJ70&lt;&gt;"",AK$68,0)</f>
        <v>3</v>
      </c>
      <c r="AL70" s="5"/>
      <c r="AM70" s="62"/>
      <c r="AN70" s="88">
        <v>1.1585648148148149E-4</v>
      </c>
      <c r="AO70" s="88"/>
      <c r="AP70" s="88">
        <v>1.1585648148148149E-4</v>
      </c>
      <c r="AQ70" s="351">
        <f>IF(AP70&lt;&gt;"",AQ$68,0)</f>
        <v>2</v>
      </c>
      <c r="AR70" s="5"/>
      <c r="AS70" s="56"/>
      <c r="AT70" s="84"/>
      <c r="AU70" s="85"/>
      <c r="AV70" s="84"/>
      <c r="AW70" s="351">
        <f>IF(AV70&lt;&gt;"",AW$68,0)</f>
        <v>0</v>
      </c>
      <c r="AX70" s="5"/>
      <c r="AY70" s="83"/>
      <c r="AZ70" s="85">
        <v>3.2314814814814812E-5</v>
      </c>
      <c r="BA70" s="85" t="s">
        <v>541</v>
      </c>
      <c r="BB70" s="85" t="s">
        <v>541</v>
      </c>
      <c r="BC70" s="351">
        <f>IF(BB70&lt;&gt;"",BC$68,0)</f>
        <v>9</v>
      </c>
      <c r="BD70" s="5"/>
      <c r="BE70" s="126">
        <v>50.2</v>
      </c>
      <c r="BF70" s="126">
        <v>55.8</v>
      </c>
      <c r="BG70" s="124">
        <f t="shared" si="0"/>
        <v>55.8</v>
      </c>
      <c r="BH70" s="351">
        <f>IF(BG70&lt;&gt;"",BH$68,0)</f>
        <v>1</v>
      </c>
      <c r="BI70" s="18"/>
      <c r="BJ70" s="56"/>
      <c r="BK70" s="85"/>
      <c r="BL70" s="85"/>
      <c r="BM70" s="85"/>
      <c r="BN70" s="351">
        <f>IF(BM70&lt;&gt;"",BN$68,0)</f>
        <v>0</v>
      </c>
      <c r="BO70" s="18"/>
      <c r="BP70" s="56"/>
      <c r="BQ70" s="85"/>
      <c r="BR70" s="85"/>
      <c r="BS70" s="85"/>
      <c r="BT70" s="351">
        <f>IF(BS70&lt;&gt;"",BT$68,0)</f>
        <v>0</v>
      </c>
      <c r="BU70" s="18"/>
      <c r="BV70" s="56"/>
      <c r="BW70" s="56">
        <v>20</v>
      </c>
      <c r="BX70" s="56">
        <v>20</v>
      </c>
      <c r="BY70" s="56">
        <v>1</v>
      </c>
      <c r="BZ70" s="351">
        <f>IF(BY70&lt;&gt;"",BZ$68,0)</f>
        <v>20</v>
      </c>
      <c r="CA70" s="18"/>
      <c r="CB70" s="56"/>
      <c r="CC70" s="55"/>
      <c r="CD70" s="55"/>
      <c r="CE70" s="351">
        <f>IF(CD70&lt;&gt;"",CE$68,0)</f>
        <v>0</v>
      </c>
      <c r="CF70" s="18"/>
      <c r="CG70" s="88">
        <v>1.5902777777777779E-4</v>
      </c>
      <c r="CH70" s="351">
        <f>IF(CG70&lt;&gt;"",CH$68,0)</f>
        <v>9</v>
      </c>
      <c r="CI70" s="18"/>
      <c r="CJ70" s="56"/>
      <c r="CK70" s="183"/>
      <c r="CL70" s="183"/>
      <c r="CM70" s="351">
        <f>IF(CL70&lt;&gt;"",CM$68,0)</f>
        <v>0</v>
      </c>
      <c r="CN70" s="18" t="s">
        <v>135</v>
      </c>
      <c r="CO70" s="56">
        <v>28</v>
      </c>
      <c r="CP70" s="56">
        <v>10.3</v>
      </c>
      <c r="CQ70" s="56">
        <v>27</v>
      </c>
      <c r="CR70" s="56">
        <v>10.5</v>
      </c>
      <c r="CS70" s="62">
        <f>MAX(CO70+(30-CP70),CQ70+(30-CR70))</f>
        <v>47.7</v>
      </c>
      <c r="CT70" s="351">
        <f>IF(CS70&lt;&gt;"",CT$68,0)</f>
        <v>8</v>
      </c>
      <c r="CU70" s="18"/>
      <c r="CV70" s="56"/>
      <c r="CW70" s="186" t="s">
        <v>299</v>
      </c>
      <c r="CX70" s="186" t="s">
        <v>294</v>
      </c>
      <c r="CY70" s="186" t="s">
        <v>235</v>
      </c>
      <c r="CZ70" s="186" t="s">
        <v>311</v>
      </c>
      <c r="DA70" s="125">
        <v>6</v>
      </c>
      <c r="DB70" s="186" t="s">
        <v>534</v>
      </c>
      <c r="DC70" s="351">
        <f>IF(DB70&lt;&gt;"",DC$68,0)</f>
        <v>7</v>
      </c>
      <c r="DD70" s="18"/>
      <c r="DE70" s="55"/>
      <c r="DF70" s="351">
        <f>IF(DE70&lt;&gt;"",DF$68,0)</f>
        <v>0</v>
      </c>
    </row>
    <row r="71" spans="1:110">
      <c r="A71" s="15" t="s">
        <v>88</v>
      </c>
      <c r="B71" s="15">
        <v>2</v>
      </c>
      <c r="C71" s="7"/>
      <c r="D71" s="33">
        <f t="shared" si="1"/>
        <v>6</v>
      </c>
      <c r="E71" s="100">
        <f t="shared" si="2"/>
        <v>0</v>
      </c>
      <c r="F71" s="100">
        <f t="shared" si="3"/>
        <v>0</v>
      </c>
      <c r="G71" s="100">
        <f t="shared" si="4"/>
        <v>0</v>
      </c>
      <c r="H71" s="100">
        <f>SUM(COUNTIFS($X71:$EC71, {"#14","#15","#16"}))</f>
        <v>2</v>
      </c>
      <c r="I71" s="11"/>
      <c r="J71" s="6">
        <f>SUM(M71,P71/4,S71/4,V71)</f>
        <v>6</v>
      </c>
      <c r="K71" s="18"/>
      <c r="L71" s="55"/>
      <c r="M71" s="351">
        <f>IF(L71&lt;&gt;"",M$68,0)</f>
        <v>0</v>
      </c>
      <c r="N71" s="18"/>
      <c r="O71" s="59">
        <v>103.4</v>
      </c>
      <c r="P71" s="351">
        <f>IF(O71&lt;&gt;"",P$68,0)</f>
        <v>11</v>
      </c>
      <c r="Q71" s="322"/>
      <c r="R71" s="88">
        <v>2.1759259259259256E-5</v>
      </c>
      <c r="S71" s="351">
        <f>IF(R71&lt;&gt;"",S$68,0)</f>
        <v>13</v>
      </c>
      <c r="T71" s="18"/>
      <c r="U71" s="88"/>
      <c r="V71" s="351">
        <f>IF(U71&lt;&gt;"",V$68,0)</f>
        <v>0</v>
      </c>
      <c r="W71" s="11"/>
      <c r="X71" s="18"/>
      <c r="Y71" s="62"/>
      <c r="Z71" s="88"/>
      <c r="AA71" s="88"/>
      <c r="AB71" s="88"/>
      <c r="AC71" s="351">
        <f>IF(AB71&lt;&gt;"",AC$68,0)</f>
        <v>0</v>
      </c>
      <c r="AD71" s="18"/>
      <c r="AE71" s="62"/>
      <c r="AF71" s="55"/>
      <c r="AG71" s="55"/>
      <c r="AH71" s="351">
        <f>IF(AG71&lt;&gt;"",AH$68,0)</f>
        <v>0</v>
      </c>
      <c r="AI71" s="18"/>
      <c r="AJ71" s="56">
        <v>18</v>
      </c>
      <c r="AK71" s="351">
        <f>IF(AJ71&lt;&gt;"",AK$68,0)</f>
        <v>3</v>
      </c>
      <c r="AL71" s="5"/>
      <c r="AM71" s="62"/>
      <c r="AN71" s="88">
        <v>1.1423611111111108E-4</v>
      </c>
      <c r="AO71" s="88"/>
      <c r="AP71" s="88">
        <v>1.1423611111111108E-4</v>
      </c>
      <c r="AQ71" s="351">
        <f>IF(AP71&lt;&gt;"",AQ$68,0)</f>
        <v>2</v>
      </c>
      <c r="AR71" s="18" t="s">
        <v>120</v>
      </c>
      <c r="AS71" s="56" t="s">
        <v>178</v>
      </c>
      <c r="AT71" s="85">
        <v>7.3425925925925921E-5</v>
      </c>
      <c r="AU71" s="85"/>
      <c r="AV71" s="85">
        <v>7.3425925925925921E-5</v>
      </c>
      <c r="AW71" s="351">
        <f>IF(AV71&lt;&gt;"",AW$68,0)</f>
        <v>2</v>
      </c>
      <c r="AX71" s="5"/>
      <c r="AY71" s="83"/>
      <c r="AZ71" s="85">
        <v>2.3368055555555555E-5</v>
      </c>
      <c r="BA71" s="85" t="s">
        <v>543</v>
      </c>
      <c r="BB71" s="85" t="s">
        <v>543</v>
      </c>
      <c r="BC71" s="351">
        <f>IF(BB71&lt;&gt;"",BC$68,0)</f>
        <v>9</v>
      </c>
      <c r="BD71" s="5"/>
      <c r="BE71" s="126">
        <v>50.2</v>
      </c>
      <c r="BF71" s="126">
        <v>55.8</v>
      </c>
      <c r="BG71" s="124">
        <f t="shared" si="0"/>
        <v>55.8</v>
      </c>
      <c r="BH71" s="351">
        <f>IF(BG71&lt;&gt;"",BH$68,0)</f>
        <v>1</v>
      </c>
      <c r="BI71" s="18" t="s">
        <v>130</v>
      </c>
      <c r="BJ71" s="56" t="s">
        <v>181</v>
      </c>
      <c r="BK71" s="85">
        <v>3.8194444444444446E-4</v>
      </c>
      <c r="BL71" s="85"/>
      <c r="BM71" s="85">
        <v>3.8194444444444446E-4</v>
      </c>
      <c r="BN71" s="351">
        <f>IF(BM71&lt;&gt;"",BN$68,0)</f>
        <v>4</v>
      </c>
      <c r="BO71" s="18"/>
      <c r="BP71" s="56"/>
      <c r="BQ71" s="85"/>
      <c r="BR71" s="85"/>
      <c r="BS71" s="85"/>
      <c r="BT71" s="351">
        <f>IF(BS71&lt;&gt;"",BT$68,0)</f>
        <v>0</v>
      </c>
      <c r="BU71" s="18"/>
      <c r="BV71" s="56"/>
      <c r="BW71" s="56">
        <v>20</v>
      </c>
      <c r="BX71" s="56">
        <v>20</v>
      </c>
      <c r="BY71" s="56">
        <v>20</v>
      </c>
      <c r="BZ71" s="351">
        <f>IF(BY71&lt;&gt;"",BZ$68,0)</f>
        <v>20</v>
      </c>
      <c r="CA71" s="18"/>
      <c r="CB71" s="56"/>
      <c r="CC71" s="55"/>
      <c r="CD71" s="55"/>
      <c r="CE71" s="351">
        <f>IF(CD71&lt;&gt;"",CE$68,0)</f>
        <v>0</v>
      </c>
      <c r="CF71" s="18"/>
      <c r="CG71" s="88">
        <v>2.6157407407407412E-4</v>
      </c>
      <c r="CH71" s="351">
        <f>IF(CG71&lt;&gt;"",CH$68,0)</f>
        <v>9</v>
      </c>
      <c r="CI71" s="18" t="s">
        <v>154</v>
      </c>
      <c r="CJ71" s="56" t="s">
        <v>177</v>
      </c>
      <c r="CK71" s="183">
        <v>3.1574074074074073E-4</v>
      </c>
      <c r="CL71" s="183">
        <v>3.1574074074074073E-4</v>
      </c>
      <c r="CM71" s="351">
        <f>IF(CL71&lt;&gt;"",CM$68,0)</f>
        <v>0</v>
      </c>
      <c r="CN71" s="18"/>
      <c r="CO71" s="56"/>
      <c r="CP71" s="56"/>
      <c r="CQ71" s="56"/>
      <c r="CR71" s="56"/>
      <c r="CS71" s="56"/>
      <c r="CT71" s="351">
        <f>IF(CS71&lt;&gt;"",CT$68,0)</f>
        <v>0</v>
      </c>
      <c r="CU71" s="18"/>
      <c r="CV71" s="56"/>
      <c r="CW71" s="186" t="s">
        <v>299</v>
      </c>
      <c r="CX71" s="186" t="s">
        <v>294</v>
      </c>
      <c r="CY71" s="186" t="s">
        <v>235</v>
      </c>
      <c r="CZ71" s="186" t="s">
        <v>311</v>
      </c>
      <c r="DA71" s="125">
        <v>6</v>
      </c>
      <c r="DB71" s="186" t="s">
        <v>534</v>
      </c>
      <c r="DC71" s="351">
        <f>IF(DB71&lt;&gt;"",DC$68,0)</f>
        <v>7</v>
      </c>
      <c r="DD71" s="18"/>
      <c r="DE71" s="55"/>
      <c r="DF71" s="351">
        <f>IF(DE71&lt;&gt;"",DF$68,0)</f>
        <v>0</v>
      </c>
    </row>
    <row r="72" spans="1:110">
      <c r="A72" s="15" t="s">
        <v>89</v>
      </c>
      <c r="B72" s="15">
        <v>4</v>
      </c>
      <c r="C72" s="7"/>
      <c r="D72" s="33">
        <f t="shared" ref="D72:D89" si="6">SUM($AC72,$AH72,$AW72,$BN72,$BT72,$CE72,$CM72,$CT72,$DF72)</f>
        <v>25</v>
      </c>
      <c r="E72" s="100">
        <f t="shared" si="2"/>
        <v>1</v>
      </c>
      <c r="F72" s="100">
        <f t="shared" si="3"/>
        <v>0</v>
      </c>
      <c r="G72" s="100">
        <f t="shared" si="4"/>
        <v>0</v>
      </c>
      <c r="H72" s="100">
        <f>SUM(COUNTIFS($X72:$EC72, {"#14","#15","#16"}))</f>
        <v>0</v>
      </c>
      <c r="I72" s="11"/>
      <c r="J72" s="6">
        <f>SUM(M72,P72/4,S72/4,V72)</f>
        <v>6</v>
      </c>
      <c r="K72" s="18"/>
      <c r="L72" s="55"/>
      <c r="M72" s="351">
        <f>IF(L72&lt;&gt;"",M$68,0)</f>
        <v>0</v>
      </c>
      <c r="N72" s="18"/>
      <c r="O72" s="59">
        <v>103.4</v>
      </c>
      <c r="P72" s="351">
        <f>IF(O72&lt;&gt;"",P$68,0)</f>
        <v>11</v>
      </c>
      <c r="Q72" s="322"/>
      <c r="R72" s="88">
        <v>3.3680555555555555E-5</v>
      </c>
      <c r="S72" s="351">
        <f>IF(R72&lt;&gt;"",S$68,0)</f>
        <v>13</v>
      </c>
      <c r="T72" s="18"/>
      <c r="U72" s="88"/>
      <c r="V72" s="351">
        <f>IF(U72&lt;&gt;"",V$68,0)</f>
        <v>0</v>
      </c>
      <c r="W72" s="11"/>
      <c r="X72" s="18"/>
      <c r="Y72" s="62"/>
      <c r="Z72" s="88"/>
      <c r="AA72" s="88"/>
      <c r="AB72" s="88"/>
      <c r="AC72" s="351">
        <f>IF(AB72&lt;&gt;"",AC$68,0)</f>
        <v>0</v>
      </c>
      <c r="AD72" s="18"/>
      <c r="AE72" s="62"/>
      <c r="AF72" s="55"/>
      <c r="AG72" s="55"/>
      <c r="AH72" s="351">
        <f>IF(AG72&lt;&gt;"",AH$68,0)</f>
        <v>0</v>
      </c>
      <c r="AI72" s="18"/>
      <c r="AJ72" s="56">
        <v>48</v>
      </c>
      <c r="AK72" s="351">
        <f>IF(AJ72&lt;&gt;"",AK$68,0)</f>
        <v>3</v>
      </c>
      <c r="AL72" s="18"/>
      <c r="AM72" s="62"/>
      <c r="AN72" s="88">
        <v>1.1307870370370371E-4</v>
      </c>
      <c r="AO72" s="88"/>
      <c r="AP72" s="88">
        <v>1.1307870370370371E-4</v>
      </c>
      <c r="AQ72" s="351">
        <f>IF(AP72&lt;&gt;"",AQ$68,0)</f>
        <v>2</v>
      </c>
      <c r="AR72" s="5"/>
      <c r="AS72" s="56"/>
      <c r="AT72" s="85"/>
      <c r="AU72" s="85"/>
      <c r="AV72" s="85"/>
      <c r="AW72" s="351">
        <f>IF(AV72&lt;&gt;"",AW$68,0)</f>
        <v>0</v>
      </c>
      <c r="AX72" s="18"/>
      <c r="AY72" s="62"/>
      <c r="AZ72" s="85">
        <v>2.2048611111111113E-5</v>
      </c>
      <c r="BA72" s="85" t="s">
        <v>546</v>
      </c>
      <c r="BB72" s="85" t="s">
        <v>546</v>
      </c>
      <c r="BC72" s="351">
        <f>IF(BB72&lt;&gt;"",BC$68,0)</f>
        <v>9</v>
      </c>
      <c r="BD72" s="18"/>
      <c r="BE72" s="126">
        <v>50.2</v>
      </c>
      <c r="BF72" s="126">
        <v>55.8</v>
      </c>
      <c r="BG72" s="124">
        <f t="shared" ref="BG72:BG89" si="7">MAX(BE72:BF72)</f>
        <v>55.8</v>
      </c>
      <c r="BH72" s="351">
        <f>IF(BG72&lt;&gt;"",BH$68,0)</f>
        <v>1</v>
      </c>
      <c r="BI72" s="18"/>
      <c r="BJ72" s="56"/>
      <c r="BK72" s="85"/>
      <c r="BL72" s="85"/>
      <c r="BM72" s="85"/>
      <c r="BN72" s="351">
        <f>IF(BM72&lt;&gt;"",BN$68,0)</f>
        <v>0</v>
      </c>
      <c r="BO72" s="18"/>
      <c r="BP72" s="56"/>
      <c r="BQ72" s="85"/>
      <c r="BR72" s="85"/>
      <c r="BS72" s="85"/>
      <c r="BT72" s="351">
        <f>IF(BS72&lt;&gt;"",BT$68,0)</f>
        <v>0</v>
      </c>
      <c r="BU72" s="18"/>
      <c r="BV72" s="56"/>
      <c r="BW72" s="56">
        <v>3</v>
      </c>
      <c r="BX72" s="56">
        <v>3</v>
      </c>
      <c r="BY72" s="56">
        <v>20</v>
      </c>
      <c r="BZ72" s="351">
        <f>IF(BY72&lt;&gt;"",BZ$68,0)</f>
        <v>20</v>
      </c>
      <c r="CA72" s="18" t="s">
        <v>32</v>
      </c>
      <c r="CB72" s="56" t="s">
        <v>188</v>
      </c>
      <c r="CC72" s="55" t="s">
        <v>268</v>
      </c>
      <c r="CD72" s="180">
        <v>8.9467592592592593E-4</v>
      </c>
      <c r="CE72" s="351">
        <f>IF(CD72&lt;&gt;"",CE$68,0)</f>
        <v>25</v>
      </c>
      <c r="CF72" s="18"/>
      <c r="CG72" s="88">
        <v>3.3611111111111108E-4</v>
      </c>
      <c r="CH72" s="351">
        <f>IF(CG72&lt;&gt;"",CH$68,0)</f>
        <v>9</v>
      </c>
      <c r="CI72" s="18"/>
      <c r="CJ72" s="56"/>
      <c r="CK72" s="183"/>
      <c r="CL72" s="183"/>
      <c r="CM72" s="351">
        <f>IF(CL72&lt;&gt;"",CM$68,0)</f>
        <v>0</v>
      </c>
      <c r="CN72" s="18"/>
      <c r="CO72" s="56"/>
      <c r="CP72" s="56"/>
      <c r="CQ72" s="56"/>
      <c r="CR72" s="56"/>
      <c r="CS72" s="56"/>
      <c r="CT72" s="351">
        <f>IF(CS72&lt;&gt;"",CT$68,0)</f>
        <v>0</v>
      </c>
      <c r="CU72" s="18"/>
      <c r="CV72" s="56"/>
      <c r="CW72" s="186" t="s">
        <v>299</v>
      </c>
      <c r="CX72" s="186" t="s">
        <v>294</v>
      </c>
      <c r="CY72" s="186" t="s">
        <v>235</v>
      </c>
      <c r="CZ72" s="186" t="s">
        <v>311</v>
      </c>
      <c r="DA72" s="125">
        <v>6</v>
      </c>
      <c r="DB72" s="186" t="s">
        <v>534</v>
      </c>
      <c r="DC72" s="351">
        <f>IF(DB72&lt;&gt;"",DC$68,0)</f>
        <v>7</v>
      </c>
      <c r="DD72" s="18"/>
      <c r="DE72" s="55"/>
      <c r="DF72" s="351">
        <f>IF(DE72&lt;&gt;"",DF$68,0)</f>
        <v>0</v>
      </c>
    </row>
    <row r="73" spans="1:110">
      <c r="A73" s="15" t="s">
        <v>165</v>
      </c>
      <c r="B73" s="15">
        <v>5</v>
      </c>
      <c r="C73" s="7"/>
      <c r="D73" s="33">
        <f t="shared" si="6"/>
        <v>5</v>
      </c>
      <c r="E73" s="100">
        <f t="shared" ref="E73:E89" si="8">COUNTIF($X73:$EC73, "#1")</f>
        <v>0</v>
      </c>
      <c r="F73" s="100">
        <f t="shared" ref="F73:F89" si="9">COUNTIF($X73:$EC73, "#2")</f>
        <v>0</v>
      </c>
      <c r="G73" s="100">
        <f t="shared" ref="G73:G89" si="10">COUNTIF($X73:$EC73, "#3")</f>
        <v>0</v>
      </c>
      <c r="H73" s="100">
        <f>SUM(COUNTIFS($X73:$EC73, {"#14","#15","#16"}))</f>
        <v>0</v>
      </c>
      <c r="I73" s="11"/>
      <c r="J73" s="6">
        <f>SUM(M73,P73/4,S73/4,V73)</f>
        <v>0</v>
      </c>
      <c r="K73" s="18"/>
      <c r="L73" s="55"/>
      <c r="M73" s="351">
        <f>IF(L73&lt;&gt;"",M$68,0)</f>
        <v>0</v>
      </c>
      <c r="N73" s="18"/>
      <c r="O73" s="59"/>
      <c r="P73" s="351">
        <f>IF(O73&lt;&gt;"",P$68,0)</f>
        <v>0</v>
      </c>
      <c r="Q73" s="18"/>
      <c r="R73" s="88"/>
      <c r="S73" s="351">
        <f>IF(R73&lt;&gt;"",S$68,0)</f>
        <v>0</v>
      </c>
      <c r="T73" s="18"/>
      <c r="U73" s="88"/>
      <c r="V73" s="351">
        <f>IF(U73&lt;&gt;"",V$68,0)</f>
        <v>0</v>
      </c>
      <c r="W73" s="11"/>
      <c r="X73" s="18"/>
      <c r="Y73" s="62"/>
      <c r="Z73" s="88"/>
      <c r="AA73" s="88"/>
      <c r="AB73" s="88"/>
      <c r="AC73" s="351">
        <f>IF(AB73&lt;&gt;"",AC$68,0)</f>
        <v>0</v>
      </c>
      <c r="AD73" s="18" t="s">
        <v>104</v>
      </c>
      <c r="AE73" s="62" t="s">
        <v>177</v>
      </c>
      <c r="AF73" s="55">
        <v>1.1443287037037036E-3</v>
      </c>
      <c r="AG73" s="55">
        <v>1.1443287037037036E-3</v>
      </c>
      <c r="AH73" s="351">
        <f>IF(AG73&lt;&gt;"",AH$68,0)</f>
        <v>5</v>
      </c>
      <c r="AI73" s="5"/>
      <c r="AK73" s="351">
        <f>IF(AJ73&lt;&gt;"",AK$68,0)</f>
        <v>0</v>
      </c>
      <c r="AL73" s="18"/>
      <c r="AM73" s="62"/>
      <c r="AN73" s="88"/>
      <c r="AO73" s="88"/>
      <c r="AP73" s="90"/>
      <c r="AQ73" s="351">
        <f>IF(AP73&lt;&gt;"",AQ$68,0)</f>
        <v>0</v>
      </c>
      <c r="AR73" s="18"/>
      <c r="AS73" s="56"/>
      <c r="AT73" s="85"/>
      <c r="AU73" s="85"/>
      <c r="AV73" s="85"/>
      <c r="AW73" s="351">
        <f>IF(AV73&lt;&gt;"",AW$68,0)</f>
        <v>0</v>
      </c>
      <c r="AX73" s="18"/>
      <c r="AY73" s="62"/>
      <c r="AZ73" s="84"/>
      <c r="BA73" s="85"/>
      <c r="BB73" s="85"/>
      <c r="BC73" s="351">
        <f>IF(BB73&lt;&gt;"",BC$68,0)</f>
        <v>0</v>
      </c>
      <c r="BD73" s="18"/>
      <c r="BE73" s="124"/>
      <c r="BF73" s="124"/>
      <c r="BG73" s="124"/>
      <c r="BH73" s="351">
        <f>IF(BG73&lt;&gt;"",BH$68,0)</f>
        <v>0</v>
      </c>
      <c r="BI73" s="18"/>
      <c r="BJ73" s="56"/>
      <c r="BK73" s="85"/>
      <c r="BL73" s="85"/>
      <c r="BM73" s="85"/>
      <c r="BN73" s="351">
        <f>IF(BM73&lt;&gt;"",BN$68,0)</f>
        <v>0</v>
      </c>
      <c r="BO73" s="18"/>
      <c r="BP73" s="56"/>
      <c r="BQ73" s="85"/>
      <c r="BR73" s="85"/>
      <c r="BS73" s="85"/>
      <c r="BT73" s="351">
        <f>IF(BS73&lt;&gt;"",BT$68,0)</f>
        <v>0</v>
      </c>
      <c r="BU73" s="18"/>
      <c r="BV73" s="56"/>
      <c r="BW73" s="56">
        <v>20</v>
      </c>
      <c r="BX73" s="56">
        <v>1</v>
      </c>
      <c r="BY73" s="56">
        <v>20</v>
      </c>
      <c r="BZ73" s="351">
        <f>IF(BY73&lt;&gt;"",BZ$68,0)</f>
        <v>20</v>
      </c>
      <c r="CA73" s="18"/>
      <c r="CB73" s="56"/>
      <c r="CC73" s="55"/>
      <c r="CD73" s="55"/>
      <c r="CE73" s="351">
        <f>IF(CD73&lt;&gt;"",CE$68,0)</f>
        <v>0</v>
      </c>
      <c r="CF73" s="18"/>
      <c r="CG73" s="88"/>
      <c r="CH73" s="351">
        <f>IF(CG73&lt;&gt;"",CH$68,0)</f>
        <v>0</v>
      </c>
      <c r="CI73" s="18"/>
      <c r="CJ73" s="56"/>
      <c r="CK73" s="183"/>
      <c r="CL73" s="183"/>
      <c r="CM73" s="351">
        <f>IF(CL73&lt;&gt;"",CM$68,0)</f>
        <v>0</v>
      </c>
      <c r="CN73" s="18"/>
      <c r="CO73" s="56"/>
      <c r="CP73" s="56"/>
      <c r="CQ73" s="56"/>
      <c r="CR73" s="56"/>
      <c r="CS73" s="56"/>
      <c r="CT73" s="351">
        <f>IF(CS73&lt;&gt;"",CT$68,0)</f>
        <v>0</v>
      </c>
      <c r="CU73" s="18"/>
      <c r="CV73" s="56"/>
      <c r="CW73" s="186" t="s">
        <v>299</v>
      </c>
      <c r="CX73" s="186" t="s">
        <v>294</v>
      </c>
      <c r="CY73" s="186" t="s">
        <v>235</v>
      </c>
      <c r="CZ73" s="186" t="s">
        <v>311</v>
      </c>
      <c r="DA73" s="125">
        <v>6</v>
      </c>
      <c r="DB73" s="186" t="s">
        <v>534</v>
      </c>
      <c r="DC73" s="351">
        <f>IF(DB73&lt;&gt;"",DC$68,0)</f>
        <v>7</v>
      </c>
      <c r="DD73" s="18"/>
      <c r="DE73" s="55"/>
      <c r="DF73" s="351">
        <f>IF(DE73&lt;&gt;"",DF$68,0)</f>
        <v>0</v>
      </c>
    </row>
    <row r="74" spans="1:110">
      <c r="A74" s="28" t="s">
        <v>23</v>
      </c>
      <c r="B74" s="28"/>
      <c r="C74" s="19" t="s">
        <v>32</v>
      </c>
      <c r="D74" s="33">
        <f>SUM($AC74,$AH74,$AK74,$AQ74,$AW74,$BC74,$BH74,$BN74,$BT74,$BZ74,$CE74,$CH74,$CM74,$CT74,$DC74,$DF74)</f>
        <v>216</v>
      </c>
      <c r="E74" s="100">
        <f t="shared" si="8"/>
        <v>1</v>
      </c>
      <c r="F74" s="100">
        <f t="shared" si="9"/>
        <v>3</v>
      </c>
      <c r="G74" s="100">
        <f t="shared" si="10"/>
        <v>4</v>
      </c>
      <c r="H74" s="100">
        <f>SUM(COUNTIFS($X74:$EC74, {"#14","#15","#16"}))</f>
        <v>1</v>
      </c>
      <c r="I74" s="11"/>
      <c r="J74" s="6">
        <f>SUM(M74,P74,S74,V74)</f>
        <v>42</v>
      </c>
      <c r="K74" s="18" t="s">
        <v>108</v>
      </c>
      <c r="L74" s="55">
        <v>5.4861111111111104E-4</v>
      </c>
      <c r="M74" s="351">
        <f>INDEX(event_lookup!$F$2:$Y$9,MATCH(2019.1,event_lookup!$A$2:$A$9,0),MATCH(RIGHT(ML_2019!K74,3),event_lookup!$F$1:$Y$1,0))</f>
        <v>1</v>
      </c>
      <c r="N74" s="18" t="s">
        <v>37</v>
      </c>
      <c r="O74" s="59">
        <v>107.5</v>
      </c>
      <c r="P74" s="351">
        <f>INDEX(event_lookup!$F$2:$Y$9,MATCH(2019.1,event_lookup!$A$2:$A$9,0),MATCH(RIGHT(ML_2019!N74,3),event_lookup!$F$1:$Y$1,0))</f>
        <v>15</v>
      </c>
      <c r="Q74" s="18" t="s">
        <v>103</v>
      </c>
      <c r="R74" s="88">
        <v>1.1956018518518518E-4</v>
      </c>
      <c r="S74" s="351">
        <f>INDEX(event_lookup!$F$2:$Y$9,MATCH(2019.1,event_lookup!$A$2:$A$9,0),MATCH(RIGHT(ML_2019!Q74,3),event_lookup!$F$1:$Y$1,0))</f>
        <v>12</v>
      </c>
      <c r="T74" s="18" t="s">
        <v>101</v>
      </c>
      <c r="U74" s="88">
        <v>3.3310185185185184E-4</v>
      </c>
      <c r="V74" s="351">
        <f>INDEX(event_lookup!$F$2:$Y$9,MATCH(2019.1,event_lookup!$A$2:$A$9,0),MATCH(RIGHT(ML_2019!T74,3),event_lookup!$F$1:$Y$1,0))</f>
        <v>14</v>
      </c>
      <c r="W74" s="11"/>
      <c r="X74" s="18" t="s">
        <v>101</v>
      </c>
      <c r="Y74" s="62" t="s">
        <v>184</v>
      </c>
      <c r="Z74" s="88">
        <v>1.7835648148148149E-4</v>
      </c>
      <c r="AA74" s="88">
        <v>1.7511574074074077E-4</v>
      </c>
      <c r="AB74" s="88">
        <v>1.7511574074074077E-4</v>
      </c>
      <c r="AC74" s="351">
        <f>INDEX(event_lookup!$F$2:$Y$9,MATCH(2019,event_lookup!$A$2:$A$9,0),MATCH(RIGHT(ML_2019!X74,3),event_lookup!$F$1:$Y$1,0))</f>
        <v>11</v>
      </c>
      <c r="AD74" s="18" t="s">
        <v>33</v>
      </c>
      <c r="AE74" s="62" t="s">
        <v>188</v>
      </c>
      <c r="AF74" s="55">
        <v>1.6270833333333335E-3</v>
      </c>
      <c r="AG74" s="55">
        <v>1.468287037037037E-3</v>
      </c>
      <c r="AH74" s="351">
        <f>INDEX(event_lookup!$F$2:$Y$9,MATCH(2019,event_lookup!$A$2:$A$9,0),MATCH(RIGHT(ML_2019!AD74,3),event_lookup!$F$1:$Y$1,0))</f>
        <v>20</v>
      </c>
      <c r="AI74" s="18" t="s">
        <v>120</v>
      </c>
      <c r="AJ74" s="56">
        <v>199</v>
      </c>
      <c r="AK74" s="351">
        <f>INDEX(event_lookup!$F$2:$Y$9,MATCH(2019,event_lookup!$A$2:$A$9,0),MATCH(RIGHT(ML_2019!AI74,3),event_lookup!$F$1:$Y$1,0))</f>
        <v>2</v>
      </c>
      <c r="AL74" s="18" t="s">
        <v>33</v>
      </c>
      <c r="AM74" s="62" t="s">
        <v>180</v>
      </c>
      <c r="AN74" s="88">
        <v>9.699074074074075E-5</v>
      </c>
      <c r="AO74" s="88">
        <v>9.5370370370370376E-5</v>
      </c>
      <c r="AP74" s="90">
        <v>9.9884259259259265E-5</v>
      </c>
      <c r="AQ74" s="351">
        <f>INDEX(event_lookup!$F$2:$Y$9,MATCH(2019,event_lookup!$A$2:$A$9,0),MATCH(RIGHT(ML_2019!AL74,3),event_lookup!$F$1:$Y$1,0))</f>
        <v>20</v>
      </c>
      <c r="AR74" s="18" t="s">
        <v>105</v>
      </c>
      <c r="AS74" s="56" t="s">
        <v>182</v>
      </c>
      <c r="AT74" s="85">
        <v>7.1064814814814805E-5</v>
      </c>
      <c r="AU74" s="85"/>
      <c r="AV74" s="85">
        <v>7.1064814814814805E-5</v>
      </c>
      <c r="AW74" s="351">
        <f>INDEX(event_lookup!$F$2:$Y$9,MATCH(2019,event_lookup!$A$2:$A$9,0),MATCH(RIGHT(ML_2019!AR74,3),event_lookup!$F$1:$Y$1,0))</f>
        <v>7</v>
      </c>
      <c r="AX74" s="18" t="s">
        <v>34</v>
      </c>
      <c r="AY74" s="62" t="s">
        <v>190</v>
      </c>
      <c r="AZ74" s="85">
        <v>9.939814814814814E-5</v>
      </c>
      <c r="BA74" s="85">
        <v>1.0215277777777778E-4</v>
      </c>
      <c r="BB74" s="85">
        <v>1.1312500000000001E-4</v>
      </c>
      <c r="BC74" s="351">
        <f>INDEX(event_lookup!$F$2:$Y$9,MATCH(2019,event_lookup!$A$2:$A$9,0),MATCH(RIGHT(ML_2019!AX74,3),event_lookup!$F$1:$Y$1,0))</f>
        <v>15</v>
      </c>
      <c r="BD74" s="18" t="s">
        <v>37</v>
      </c>
      <c r="BE74" s="126">
        <v>64.3</v>
      </c>
      <c r="BF74" s="126">
        <v>53</v>
      </c>
      <c r="BG74" s="124">
        <f t="shared" si="7"/>
        <v>64.3</v>
      </c>
      <c r="BH74" s="351">
        <f>INDEX(event_lookup!$F$2:$Y$9,MATCH(2019,event_lookup!$A$2:$A$9,0),MATCH(RIGHT(ML_2019!BD74,3),event_lookup!$F$1:$Y$1,0))</f>
        <v>12</v>
      </c>
      <c r="BI74" s="18" t="s">
        <v>34</v>
      </c>
      <c r="BJ74" s="56" t="s">
        <v>190</v>
      </c>
      <c r="BK74" s="85">
        <v>3.5949074074074073E-4</v>
      </c>
      <c r="BL74" s="85">
        <v>3.5474537037037034E-4</v>
      </c>
      <c r="BM74" s="85">
        <v>3.7112268518518522E-4</v>
      </c>
      <c r="BN74" s="351">
        <f>INDEX(event_lookup!$F$2:$Y$9,MATCH(2019,event_lookup!$A$2:$A$9,0),MATCH(RIGHT(ML_2019!BI74,3),event_lookup!$F$1:$Y$1,0))</f>
        <v>15</v>
      </c>
      <c r="BO74" s="18" t="s">
        <v>33</v>
      </c>
      <c r="BP74" s="56" t="s">
        <v>180</v>
      </c>
      <c r="BQ74" s="85">
        <v>1.0114583333333334E-4</v>
      </c>
      <c r="BR74" s="85">
        <v>1.0072916666666666E-4</v>
      </c>
      <c r="BS74" s="85">
        <v>1.014236111111111E-4</v>
      </c>
      <c r="BT74" s="351">
        <f>INDEX(event_lookup!$F$2:$Y$9,MATCH(2019,event_lookup!$A$2:$A$9,0),MATCH(RIGHT(ML_2019!BO74,3),event_lookup!$F$1:$Y$1,0))</f>
        <v>20</v>
      </c>
      <c r="BU74" s="18" t="s">
        <v>107</v>
      </c>
      <c r="BV74" s="56" t="s">
        <v>177</v>
      </c>
      <c r="BW74" s="56">
        <v>62</v>
      </c>
      <c r="BX74" s="56"/>
      <c r="BY74" s="56">
        <v>62</v>
      </c>
      <c r="BZ74" s="351">
        <f>INDEX(event_lookup!$F$2:$Y$9,MATCH(2019,event_lookup!$A$2:$A$9,0),MATCH(RIGHT(ML_2019!BU74,3),event_lookup!$F$1:$Y$1,0))</f>
        <v>6</v>
      </c>
      <c r="CA74" s="18" t="s">
        <v>34</v>
      </c>
      <c r="CB74" s="56" t="s">
        <v>187</v>
      </c>
      <c r="CC74" s="55">
        <v>8.5300925925925919E-4</v>
      </c>
      <c r="CD74" s="180">
        <v>9.3750000000000007E-4</v>
      </c>
      <c r="CE74" s="351">
        <f>INDEX(event_lookup!$F$2:$Y$9,MATCH(2019,event_lookup!$A$2:$A$9,0),MATCH(RIGHT(ML_2019!CA74,3),event_lookup!$F$1:$Y$1,0))</f>
        <v>15</v>
      </c>
      <c r="CF74" s="18" t="s">
        <v>102</v>
      </c>
      <c r="CG74" s="88">
        <v>4.3657407407407403E-4</v>
      </c>
      <c r="CH74" s="351">
        <f>INDEX(event_lookup!$F$2:$Y$9,MATCH(2019,event_lookup!$A$2:$A$9,0),MATCH(RIGHT(ML_2019!CF74,3),event_lookup!$F$1:$Y$1,0))</f>
        <v>10</v>
      </c>
      <c r="CI74" s="18" t="s">
        <v>32</v>
      </c>
      <c r="CJ74" s="56" t="s">
        <v>188</v>
      </c>
      <c r="CK74" s="183" t="s">
        <v>287</v>
      </c>
      <c r="CL74" s="183" t="s">
        <v>277</v>
      </c>
      <c r="CM74" s="351">
        <f>INDEX(event_lookup!$F$2:$Y$9,MATCH(2019,event_lookup!$A$2:$A$9,0),MATCH(RIGHT(ML_2019!CI74,3),event_lookup!$F$1:$Y$1,0))</f>
        <v>25</v>
      </c>
      <c r="CN74" s="18" t="s">
        <v>37</v>
      </c>
      <c r="CO74" s="56">
        <v>30</v>
      </c>
      <c r="CP74" s="56">
        <v>10.08</v>
      </c>
      <c r="CQ74" s="56">
        <v>30</v>
      </c>
      <c r="CR74" s="56">
        <v>10.29</v>
      </c>
      <c r="CS74" s="62">
        <f>MAX(CO74+(30-CP74),CQ74+(30-CR74))</f>
        <v>49.92</v>
      </c>
      <c r="CT74" s="351">
        <f>INDEX(event_lookup!$F$2:$Y$9,MATCH(2019,event_lookup!$A$2:$A$9,0),MATCH(RIGHT(ML_2019!CN74,3),event_lookup!$F$1:$Y$1,0))</f>
        <v>12</v>
      </c>
      <c r="CU74" s="18" t="s">
        <v>101</v>
      </c>
      <c r="CV74" s="56" t="s">
        <v>319</v>
      </c>
      <c r="CW74" s="186" t="s">
        <v>235</v>
      </c>
      <c r="CX74" s="186" t="s">
        <v>296</v>
      </c>
      <c r="CY74" s="186" t="s">
        <v>300</v>
      </c>
      <c r="CZ74" s="186" t="s">
        <v>300</v>
      </c>
      <c r="DA74" s="125">
        <v>6</v>
      </c>
      <c r="DB74" s="186" t="s">
        <v>326</v>
      </c>
      <c r="DC74" s="351">
        <f>INDEX(event_lookup!$F$2:$Y$9,MATCH(2019,event_lookup!$A$2:$A$9,0),MATCH(RIGHT(ML_2019!CU74,3),event_lookup!$F$1:$Y$1,0))</f>
        <v>11</v>
      </c>
      <c r="DD74" s="18" t="s">
        <v>34</v>
      </c>
      <c r="DE74" s="55">
        <v>1.3964120370370369E-3</v>
      </c>
      <c r="DF74" s="351">
        <f>INDEX(event_lookup!$F$2:$Y$9,MATCH(2019,event_lookup!$A$2:$A$9,0),MATCH(RIGHT(ML_2019!DD74,3),event_lookup!$F$1:$Y$1,0))</f>
        <v>15</v>
      </c>
    </row>
    <row r="75" spans="1:110">
      <c r="A75" s="15" t="s">
        <v>90</v>
      </c>
      <c r="B75" s="15">
        <v>1</v>
      </c>
      <c r="C75" s="19" t="s">
        <v>337</v>
      </c>
      <c r="D75" s="33">
        <f t="shared" si="6"/>
        <v>55</v>
      </c>
      <c r="E75" s="100">
        <f t="shared" si="8"/>
        <v>0</v>
      </c>
      <c r="F75" s="100">
        <f t="shared" si="9"/>
        <v>2</v>
      </c>
      <c r="G75" s="100">
        <f t="shared" si="10"/>
        <v>1</v>
      </c>
      <c r="H75" s="100">
        <f>SUM(COUNTIFS($X75:$EC75, {"#14","#15","#16"}))</f>
        <v>0</v>
      </c>
      <c r="I75" s="11"/>
      <c r="J75" s="6">
        <f>SUM(M75,P75/4,S75/4,V75)</f>
        <v>20.75</v>
      </c>
      <c r="K75" s="18"/>
      <c r="L75" s="55"/>
      <c r="M75" s="351">
        <f>IF(L75&lt;&gt;"",M$74,0)</f>
        <v>0</v>
      </c>
      <c r="N75" s="18"/>
      <c r="O75" s="59">
        <v>107.5</v>
      </c>
      <c r="P75" s="351">
        <f>IF(O75&lt;&gt;"",P$74,0)</f>
        <v>15</v>
      </c>
      <c r="Q75" s="18"/>
      <c r="R75" s="88">
        <v>2.9861111111111113E-5</v>
      </c>
      <c r="S75" s="351">
        <f>IF(R75&lt;&gt;"",S$74,0)</f>
        <v>12</v>
      </c>
      <c r="T75" s="18" t="s">
        <v>101</v>
      </c>
      <c r="U75" s="88">
        <v>3.3310185185185184E-4</v>
      </c>
      <c r="V75" s="351">
        <f>IF(U75&lt;&gt;"",V$74,0)</f>
        <v>14</v>
      </c>
      <c r="W75" s="11"/>
      <c r="X75" s="18"/>
      <c r="Y75" s="62"/>
      <c r="Z75" s="88"/>
      <c r="AA75" s="88"/>
      <c r="AB75" s="88"/>
      <c r="AC75" s="351">
        <f>IF(AB75&lt;&gt;"",AC$74,0)</f>
        <v>0</v>
      </c>
      <c r="AD75" s="18" t="s">
        <v>33</v>
      </c>
      <c r="AE75" s="62" t="s">
        <v>188</v>
      </c>
      <c r="AF75" s="55">
        <v>1.6270833333333335E-3</v>
      </c>
      <c r="AG75" s="55">
        <v>1.468287037037037E-3</v>
      </c>
      <c r="AH75" s="351">
        <f>IF(AG75&lt;&gt;"",AH$74,0)</f>
        <v>20</v>
      </c>
      <c r="AI75" s="18"/>
      <c r="AJ75" s="56">
        <v>50</v>
      </c>
      <c r="AK75" s="351">
        <f>IF(AJ75&lt;&gt;"",AK$74,0)</f>
        <v>2</v>
      </c>
      <c r="AL75" s="5"/>
      <c r="AM75" s="62"/>
      <c r="AN75" s="88">
        <v>1.0312499999999999E-4</v>
      </c>
      <c r="AO75" s="88">
        <v>1.0150462962962963E-4</v>
      </c>
      <c r="AP75" s="90">
        <v>1.0231481481481483E-4</v>
      </c>
      <c r="AQ75" s="351">
        <f>IF(AP75&lt;&gt;"",AQ$74,0)</f>
        <v>20</v>
      </c>
      <c r="AR75" s="5"/>
      <c r="AS75" s="56"/>
      <c r="AT75" s="84"/>
      <c r="AU75" s="85"/>
      <c r="AV75" s="84"/>
      <c r="AW75" s="351">
        <f>IF(AV75&lt;&gt;"",AW$74,0)</f>
        <v>0</v>
      </c>
      <c r="AX75" s="5"/>
      <c r="AY75" s="83"/>
      <c r="AZ75" s="85">
        <v>3.2361111111111113E-5</v>
      </c>
      <c r="BA75" s="85">
        <v>3.2511574074074073E-5</v>
      </c>
      <c r="BB75" s="85">
        <v>3.2037037037037037E-5</v>
      </c>
      <c r="BC75" s="351">
        <f>IF(BB75&lt;&gt;"",BC$74,0)</f>
        <v>15</v>
      </c>
      <c r="BD75" s="5"/>
      <c r="BE75" s="126">
        <v>64.3</v>
      </c>
      <c r="BF75" s="126">
        <v>53</v>
      </c>
      <c r="BG75" s="124">
        <f t="shared" si="7"/>
        <v>64.3</v>
      </c>
      <c r="BH75" s="351">
        <f>IF(BG75&lt;&gt;"",BH$74,0)</f>
        <v>12</v>
      </c>
      <c r="BI75" s="18"/>
      <c r="BJ75" s="56"/>
      <c r="BK75" s="85"/>
      <c r="BL75" s="85"/>
      <c r="BM75" s="85"/>
      <c r="BN75" s="351">
        <f>IF(BM75&lt;&gt;"",BN$74,0)</f>
        <v>0</v>
      </c>
      <c r="BO75" s="18" t="s">
        <v>33</v>
      </c>
      <c r="BP75" s="56" t="s">
        <v>180</v>
      </c>
      <c r="BQ75" s="85">
        <v>1.0114583333333334E-4</v>
      </c>
      <c r="BR75" s="85">
        <v>1.0072916666666666E-4</v>
      </c>
      <c r="BS75" s="85">
        <v>1.014236111111111E-4</v>
      </c>
      <c r="BT75" s="351">
        <f>IF(BS75&lt;&gt;"",BT$74,0)</f>
        <v>20</v>
      </c>
      <c r="BU75" s="18"/>
      <c r="BV75" s="56"/>
      <c r="BW75" s="56">
        <v>2</v>
      </c>
      <c r="BX75" s="56"/>
      <c r="BY75" s="56">
        <v>2</v>
      </c>
      <c r="BZ75" s="351">
        <f>IF(BY75&lt;&gt;"",BZ$74,0)</f>
        <v>6</v>
      </c>
      <c r="CA75" s="18"/>
      <c r="CB75" s="56"/>
      <c r="CC75" s="55"/>
      <c r="CD75" s="55"/>
      <c r="CE75" s="351">
        <f>IF(CD75&lt;&gt;"",CE$74,0)</f>
        <v>0</v>
      </c>
      <c r="CF75" s="18"/>
      <c r="CG75" s="88">
        <v>3.6805555555555556E-5</v>
      </c>
      <c r="CH75" s="351">
        <f>IF(CG75&lt;&gt;"",CH$74,0)</f>
        <v>10</v>
      </c>
      <c r="CI75" s="18"/>
      <c r="CJ75" s="56"/>
      <c r="CK75" s="183"/>
      <c r="CL75" s="183"/>
      <c r="CM75" s="351">
        <f>IF(CL75&lt;&gt;"",CM$74,0)</f>
        <v>0</v>
      </c>
      <c r="CN75" s="18"/>
      <c r="CO75" s="56"/>
      <c r="CP75" s="56"/>
      <c r="CQ75" s="56"/>
      <c r="CR75" s="56"/>
      <c r="CS75" s="56"/>
      <c r="CT75" s="351">
        <f>IF(CS75&lt;&gt;"",CT$74,0)</f>
        <v>0</v>
      </c>
      <c r="CU75" s="18"/>
      <c r="CV75" s="56"/>
      <c r="CW75" s="186" t="s">
        <v>235</v>
      </c>
      <c r="CX75" s="186" t="s">
        <v>296</v>
      </c>
      <c r="CY75" s="186" t="s">
        <v>300</v>
      </c>
      <c r="CZ75" s="186" t="s">
        <v>300</v>
      </c>
      <c r="DA75" s="125">
        <v>6</v>
      </c>
      <c r="DB75" s="186" t="s">
        <v>326</v>
      </c>
      <c r="DC75" s="351">
        <f>IF(DB75&lt;&gt;"",DC$74,0)</f>
        <v>11</v>
      </c>
      <c r="DD75" s="18" t="s">
        <v>34</v>
      </c>
      <c r="DE75" s="55">
        <v>1.3964120370370369E-3</v>
      </c>
      <c r="DF75" s="351">
        <f>IF(DE75&lt;&gt;"",DF$74,0)</f>
        <v>15</v>
      </c>
    </row>
    <row r="76" spans="1:110">
      <c r="A76" s="15" t="s">
        <v>109</v>
      </c>
      <c r="B76" s="15">
        <v>2</v>
      </c>
      <c r="C76" s="7"/>
      <c r="D76" s="33">
        <f t="shared" si="6"/>
        <v>36</v>
      </c>
      <c r="E76" s="100">
        <f t="shared" si="8"/>
        <v>1</v>
      </c>
      <c r="F76" s="100">
        <f t="shared" si="9"/>
        <v>0</v>
      </c>
      <c r="G76" s="100">
        <f t="shared" si="10"/>
        <v>0</v>
      </c>
      <c r="H76" s="100">
        <f>SUM(COUNTIFS($X76:$EC76, {"#14","#15","#16"}))</f>
        <v>0</v>
      </c>
      <c r="I76" s="11"/>
      <c r="J76" s="6">
        <f>SUM(M76,P76/4,S76/4,V76)</f>
        <v>7.75</v>
      </c>
      <c r="K76" s="18" t="s">
        <v>108</v>
      </c>
      <c r="L76" s="55">
        <v>5.4861111111111104E-4</v>
      </c>
      <c r="M76" s="351">
        <f>IF(L76&lt;&gt;"",M$74,0)</f>
        <v>1</v>
      </c>
      <c r="N76" s="18"/>
      <c r="O76" s="59">
        <v>107.5</v>
      </c>
      <c r="P76" s="351">
        <f>IF(O76&lt;&gt;"",P$74,0)</f>
        <v>15</v>
      </c>
      <c r="Q76" s="322"/>
      <c r="R76" s="88">
        <v>2.1759259259259256E-5</v>
      </c>
      <c r="S76" s="351">
        <f>IF(R76&lt;&gt;"",S$74,0)</f>
        <v>12</v>
      </c>
      <c r="T76" s="18"/>
      <c r="U76" s="88"/>
      <c r="V76" s="351">
        <f>IF(U76&lt;&gt;"",V$74,0)</f>
        <v>0</v>
      </c>
      <c r="W76" s="11"/>
      <c r="X76" s="18" t="s">
        <v>101</v>
      </c>
      <c r="Y76" s="62" t="s">
        <v>184</v>
      </c>
      <c r="Z76" s="88">
        <v>1.7835648148148149E-4</v>
      </c>
      <c r="AA76" s="88">
        <v>1.7511574074074077E-4</v>
      </c>
      <c r="AB76" s="88">
        <v>1.7511574074074077E-4</v>
      </c>
      <c r="AC76" s="351">
        <f>IF(AB76&lt;&gt;"",AC$74,0)</f>
        <v>11</v>
      </c>
      <c r="AD76" s="18"/>
      <c r="AE76" s="62"/>
      <c r="AF76" s="55"/>
      <c r="AG76" s="55"/>
      <c r="AH76" s="351">
        <f>IF(AG76&lt;&gt;"",AH$74,0)</f>
        <v>0</v>
      </c>
      <c r="AI76" s="18"/>
      <c r="AJ76" s="56">
        <v>37</v>
      </c>
      <c r="AK76" s="351">
        <f>IF(AJ76&lt;&gt;"",AK$74,0)</f>
        <v>2</v>
      </c>
      <c r="AL76" s="5"/>
      <c r="AM76" s="62"/>
      <c r="AN76" s="88">
        <v>9.699074074074075E-5</v>
      </c>
      <c r="AO76" s="88">
        <v>9.5370370370370376E-5</v>
      </c>
      <c r="AP76" s="90">
        <v>9.9884259259259265E-5</v>
      </c>
      <c r="AQ76" s="351">
        <f>IF(AP76&lt;&gt;"",AQ$74,0)</f>
        <v>20</v>
      </c>
      <c r="AR76" s="5"/>
      <c r="AS76" s="56"/>
      <c r="AT76" s="84"/>
      <c r="AU76" s="85"/>
      <c r="AV76" s="84"/>
      <c r="AW76" s="351">
        <f>IF(AV76&lt;&gt;"",AW$74,0)</f>
        <v>0</v>
      </c>
      <c r="AX76" s="5"/>
      <c r="AY76" s="83"/>
      <c r="AZ76" s="85">
        <v>2.2650462962962961E-5</v>
      </c>
      <c r="BA76" s="85">
        <v>2.4756944444444446E-5</v>
      </c>
      <c r="BB76" s="85">
        <v>3.2962962962962957E-5</v>
      </c>
      <c r="BC76" s="351">
        <f>IF(BB76&lt;&gt;"",BC$74,0)</f>
        <v>15</v>
      </c>
      <c r="BD76" s="5"/>
      <c r="BE76" s="126">
        <v>64.3</v>
      </c>
      <c r="BF76" s="126">
        <v>53</v>
      </c>
      <c r="BG76" s="124">
        <f t="shared" si="7"/>
        <v>64.3</v>
      </c>
      <c r="BH76" s="351">
        <f>IF(BG76&lt;&gt;"",BH$74,0)</f>
        <v>12</v>
      </c>
      <c r="BI76" s="18"/>
      <c r="BJ76" s="56"/>
      <c r="BK76" s="85"/>
      <c r="BL76" s="85"/>
      <c r="BM76" s="85"/>
      <c r="BN76" s="351">
        <f>IF(BM76&lt;&gt;"",BN$74,0)</f>
        <v>0</v>
      </c>
      <c r="BO76" s="18"/>
      <c r="BP76" s="56"/>
      <c r="BQ76" s="85"/>
      <c r="BR76" s="85"/>
      <c r="BS76" s="85"/>
      <c r="BT76" s="351">
        <f>IF(BS76&lt;&gt;"",BT$74,0)</f>
        <v>0</v>
      </c>
      <c r="BU76" s="18"/>
      <c r="BV76" s="56"/>
      <c r="BW76" s="56">
        <v>20</v>
      </c>
      <c r="BX76" s="56"/>
      <c r="BY76" s="56">
        <v>20</v>
      </c>
      <c r="BZ76" s="351">
        <f>IF(BY76&lt;&gt;"",BZ$74,0)</f>
        <v>6</v>
      </c>
      <c r="CA76" s="18"/>
      <c r="CB76" s="56"/>
      <c r="CC76" s="55"/>
      <c r="CD76" s="55"/>
      <c r="CE76" s="351">
        <f>IF(CD76&lt;&gt;"",CE$74,0)</f>
        <v>0</v>
      </c>
      <c r="CF76" s="18"/>
      <c r="CG76" s="88">
        <v>1.5208333333333333E-4</v>
      </c>
      <c r="CH76" s="351">
        <f>IF(CG76&lt;&gt;"",CH$74,0)</f>
        <v>10</v>
      </c>
      <c r="CI76" s="18" t="s">
        <v>32</v>
      </c>
      <c r="CJ76" s="56" t="s">
        <v>188</v>
      </c>
      <c r="CK76" s="183" t="s">
        <v>287</v>
      </c>
      <c r="CL76" s="183" t="s">
        <v>277</v>
      </c>
      <c r="CM76" s="351">
        <f>IF(CL76&lt;&gt;"",CM$74,0)</f>
        <v>25</v>
      </c>
      <c r="CN76" s="18"/>
      <c r="CO76" s="56"/>
      <c r="CP76" s="56"/>
      <c r="CQ76" s="56"/>
      <c r="CR76" s="56"/>
      <c r="CS76" s="56"/>
      <c r="CT76" s="351">
        <f>IF(CS76&lt;&gt;"",CT$74,0)</f>
        <v>0</v>
      </c>
      <c r="CU76" s="18"/>
      <c r="CV76" s="56"/>
      <c r="CW76" s="186" t="s">
        <v>235</v>
      </c>
      <c r="CX76" s="186" t="s">
        <v>296</v>
      </c>
      <c r="CY76" s="186" t="s">
        <v>300</v>
      </c>
      <c r="CZ76" s="186" t="s">
        <v>300</v>
      </c>
      <c r="DA76" s="125">
        <v>6</v>
      </c>
      <c r="DB76" s="186" t="s">
        <v>326</v>
      </c>
      <c r="DC76" s="351">
        <f>IF(DB76&lt;&gt;"",DC$74,0)</f>
        <v>11</v>
      </c>
      <c r="DD76" s="18"/>
      <c r="DE76" s="55"/>
      <c r="DF76" s="351">
        <f>IF(DE76&lt;&gt;"",DF$74,0)</f>
        <v>0</v>
      </c>
    </row>
    <row r="77" spans="1:110">
      <c r="A77" s="15" t="s">
        <v>91</v>
      </c>
      <c r="B77" s="15">
        <v>3</v>
      </c>
      <c r="C77" s="19"/>
      <c r="D77" s="33">
        <f t="shared" si="6"/>
        <v>27</v>
      </c>
      <c r="E77" s="100">
        <f t="shared" si="8"/>
        <v>0</v>
      </c>
      <c r="F77" s="100">
        <f t="shared" si="9"/>
        <v>0</v>
      </c>
      <c r="G77" s="100">
        <f t="shared" si="10"/>
        <v>1</v>
      </c>
      <c r="H77" s="100">
        <f>SUM(COUNTIFS($X77:$EC77, {"#14","#15","#16"}))</f>
        <v>0</v>
      </c>
      <c r="I77" s="11"/>
      <c r="J77" s="6">
        <f>SUM(M77,P77/4,S77/4,V77)</f>
        <v>6.75</v>
      </c>
      <c r="K77" s="18"/>
      <c r="L77" s="55"/>
      <c r="M77" s="351">
        <f>IF(L77&lt;&gt;"",M$74,0)</f>
        <v>0</v>
      </c>
      <c r="N77" s="18"/>
      <c r="O77" s="59">
        <v>107.5</v>
      </c>
      <c r="P77" s="351">
        <f>IF(O77&lt;&gt;"",P$74,0)</f>
        <v>15</v>
      </c>
      <c r="Q77" s="322"/>
      <c r="R77" s="88">
        <v>3.1712962962962968E-5</v>
      </c>
      <c r="S77" s="351">
        <f>IF(R77&lt;&gt;"",S$74,0)</f>
        <v>12</v>
      </c>
      <c r="T77" s="18"/>
      <c r="U77" s="88"/>
      <c r="V77" s="351">
        <f>IF(U77&lt;&gt;"",V$74,0)</f>
        <v>0</v>
      </c>
      <c r="W77" s="11"/>
      <c r="X77" s="18"/>
      <c r="Y77" s="62"/>
      <c r="Z77" s="88"/>
      <c r="AA77" s="88"/>
      <c r="AB77" s="88"/>
      <c r="AC77" s="351">
        <f>IF(AB77&lt;&gt;"",AC$74,0)</f>
        <v>0</v>
      </c>
      <c r="AD77" s="18"/>
      <c r="AE77" s="62"/>
      <c r="AF77" s="55"/>
      <c r="AG77" s="55"/>
      <c r="AH77" s="351">
        <f>IF(AG77&lt;&gt;"",AH$74,0)</f>
        <v>0</v>
      </c>
      <c r="AI77" s="18"/>
      <c r="AJ77" s="56">
        <v>42</v>
      </c>
      <c r="AK77" s="351">
        <f>IF(AJ77&lt;&gt;"",AK$74,0)</f>
        <v>2</v>
      </c>
      <c r="AL77" s="18"/>
      <c r="AM77" s="62"/>
      <c r="AN77" s="88">
        <v>9.3634259259259248E-5</v>
      </c>
      <c r="AO77" s="88">
        <v>9.4675925925925936E-5</v>
      </c>
      <c r="AP77" s="90">
        <v>9.699074074074075E-5</v>
      </c>
      <c r="AQ77" s="351">
        <f>IF(AP77&lt;&gt;"",AQ$74,0)</f>
        <v>20</v>
      </c>
      <c r="AR77" s="5"/>
      <c r="AS77" s="56"/>
      <c r="AT77" s="85"/>
      <c r="AU77" s="85"/>
      <c r="AV77" s="85"/>
      <c r="AW77" s="351">
        <f>IF(AV77&lt;&gt;"",AW$74,0)</f>
        <v>0</v>
      </c>
      <c r="AX77" s="18"/>
      <c r="AY77" s="83"/>
      <c r="AZ77" s="85">
        <v>2.2118055555555555E-5</v>
      </c>
      <c r="BA77" s="85">
        <v>2.2766203703703708E-5</v>
      </c>
      <c r="BB77" s="85">
        <v>2.4201388888888896E-5</v>
      </c>
      <c r="BC77" s="351">
        <f>IF(BB77&lt;&gt;"",BC$74,0)</f>
        <v>15</v>
      </c>
      <c r="BD77" s="18"/>
      <c r="BE77" s="126">
        <v>64.3</v>
      </c>
      <c r="BF77" s="126">
        <v>53</v>
      </c>
      <c r="BG77" s="124">
        <f t="shared" si="7"/>
        <v>64.3</v>
      </c>
      <c r="BH77" s="351">
        <f>IF(BG77&lt;&gt;"",BH$74,0)</f>
        <v>12</v>
      </c>
      <c r="BI77" s="18" t="s">
        <v>34</v>
      </c>
      <c r="BJ77" s="56" t="s">
        <v>190</v>
      </c>
      <c r="BK77" s="85">
        <v>3.5949074074074073E-4</v>
      </c>
      <c r="BL77" s="85">
        <v>3.5474537037037034E-4</v>
      </c>
      <c r="BM77" s="85">
        <v>3.7112268518518522E-4</v>
      </c>
      <c r="BN77" s="351">
        <f>IF(BM77&lt;&gt;"",BN$74,0)</f>
        <v>15</v>
      </c>
      <c r="BO77" s="18"/>
      <c r="BP77" s="56"/>
      <c r="BQ77" s="85"/>
      <c r="BR77" s="85"/>
      <c r="BS77" s="85"/>
      <c r="BT77" s="351">
        <f>IF(BS77&lt;&gt;"",BT$74,0)</f>
        <v>0</v>
      </c>
      <c r="BU77" s="18"/>
      <c r="BV77" s="56"/>
      <c r="BW77" s="56">
        <v>20</v>
      </c>
      <c r="BX77" s="56"/>
      <c r="BY77" s="56">
        <v>20</v>
      </c>
      <c r="BZ77" s="351">
        <f>IF(BY77&lt;&gt;"",BZ$74,0)</f>
        <v>6</v>
      </c>
      <c r="CA77" s="18"/>
      <c r="CB77" s="56"/>
      <c r="CC77" s="55"/>
      <c r="CD77" s="55"/>
      <c r="CE77" s="351">
        <f>IF(CD77&lt;&gt;"",CE$74,0)</f>
        <v>0</v>
      </c>
      <c r="CF77" s="18"/>
      <c r="CG77" s="88">
        <v>2.5092592592592593E-4</v>
      </c>
      <c r="CH77" s="351">
        <f>IF(CG77&lt;&gt;"",CH$74,0)</f>
        <v>10</v>
      </c>
      <c r="CI77" s="18"/>
      <c r="CJ77" s="56"/>
      <c r="CK77" s="183"/>
      <c r="CL77" s="183"/>
      <c r="CM77" s="351">
        <f>IF(CL77&lt;&gt;"",CM$74,0)</f>
        <v>0</v>
      </c>
      <c r="CN77" s="18" t="s">
        <v>37</v>
      </c>
      <c r="CO77" s="56">
        <v>30</v>
      </c>
      <c r="CP77" s="56">
        <v>10.08</v>
      </c>
      <c r="CQ77" s="56">
        <v>30</v>
      </c>
      <c r="CR77" s="56">
        <v>10.29</v>
      </c>
      <c r="CS77" s="62">
        <f>MAX(CO77+(30-CP77),CQ77+(30-CR77))</f>
        <v>49.92</v>
      </c>
      <c r="CT77" s="351">
        <f>IF(CS77&lt;&gt;"",CT$74,0)</f>
        <v>12</v>
      </c>
      <c r="CU77" s="18"/>
      <c r="CV77" s="56"/>
      <c r="CW77" s="186" t="s">
        <v>235</v>
      </c>
      <c r="CX77" s="186" t="s">
        <v>296</v>
      </c>
      <c r="CY77" s="186" t="s">
        <v>300</v>
      </c>
      <c r="CZ77" s="186" t="s">
        <v>300</v>
      </c>
      <c r="DA77" s="125">
        <v>6</v>
      </c>
      <c r="DB77" s="186" t="s">
        <v>326</v>
      </c>
      <c r="DC77" s="351">
        <f>IF(DB77&lt;&gt;"",DC$74,0)</f>
        <v>11</v>
      </c>
      <c r="DD77" s="18"/>
      <c r="DE77" s="55"/>
      <c r="DF77" s="351">
        <f>IF(DE77&lt;&gt;"",DF$74,0)</f>
        <v>0</v>
      </c>
    </row>
    <row r="78" spans="1:110">
      <c r="A78" s="15" t="s">
        <v>92</v>
      </c>
      <c r="B78" s="15">
        <v>4</v>
      </c>
      <c r="C78" s="19"/>
      <c r="D78" s="33">
        <f t="shared" si="6"/>
        <v>22</v>
      </c>
      <c r="E78" s="100">
        <f t="shared" si="8"/>
        <v>0</v>
      </c>
      <c r="F78" s="100">
        <f t="shared" si="9"/>
        <v>0</v>
      </c>
      <c r="G78" s="100">
        <f t="shared" si="10"/>
        <v>1</v>
      </c>
      <c r="H78" s="100">
        <f>SUM(COUNTIFS($X78:$EC78, {"#14","#15","#16"}))</f>
        <v>0</v>
      </c>
      <c r="I78" s="11"/>
      <c r="J78" s="6">
        <f>SUM(M78,P78/4,S78/4,V78)</f>
        <v>6.75</v>
      </c>
      <c r="K78" s="18"/>
      <c r="L78" s="55"/>
      <c r="M78" s="351">
        <f>IF(L78&lt;&gt;"",M$74,0)</f>
        <v>0</v>
      </c>
      <c r="N78" s="18"/>
      <c r="O78" s="59">
        <v>107.5</v>
      </c>
      <c r="P78" s="351">
        <f>IF(O78&lt;&gt;"",P$74,0)</f>
        <v>15</v>
      </c>
      <c r="Q78" s="322"/>
      <c r="R78" s="88">
        <v>3.6226851851851849E-5</v>
      </c>
      <c r="S78" s="351">
        <f>IF(R78&lt;&gt;"",S$74,0)</f>
        <v>12</v>
      </c>
      <c r="T78" s="18"/>
      <c r="U78" s="88"/>
      <c r="V78" s="351">
        <f>IF(U78&lt;&gt;"",V$74,0)</f>
        <v>0</v>
      </c>
      <c r="W78" s="11"/>
      <c r="X78" s="18"/>
      <c r="Y78" s="62"/>
      <c r="Z78" s="88"/>
      <c r="AA78" s="88"/>
      <c r="AB78" s="88"/>
      <c r="AC78" s="351">
        <f>IF(AB78&lt;&gt;"",AC$74,0)</f>
        <v>0</v>
      </c>
      <c r="AD78" s="18"/>
      <c r="AE78" s="62"/>
      <c r="AF78" s="55"/>
      <c r="AG78" s="55"/>
      <c r="AH78" s="351">
        <f>IF(AG78&lt;&gt;"",AH$74,0)</f>
        <v>0</v>
      </c>
      <c r="AI78" s="18"/>
      <c r="AJ78" s="56">
        <v>70</v>
      </c>
      <c r="AK78" s="351">
        <f>IF(AJ78&lt;&gt;"",AK$74,0)</f>
        <v>2</v>
      </c>
      <c r="AL78" s="18"/>
      <c r="AM78" s="62"/>
      <c r="AN78" s="88">
        <v>9.0856481481481474E-5</v>
      </c>
      <c r="AO78" s="88">
        <v>9.1898148148148148E-5</v>
      </c>
      <c r="AP78" s="90">
        <v>9.1898148148148148E-5</v>
      </c>
      <c r="AQ78" s="351">
        <f>IF(AP78&lt;&gt;"",AQ$74,0)</f>
        <v>20</v>
      </c>
      <c r="AR78" s="18" t="s">
        <v>105</v>
      </c>
      <c r="AS78" s="56" t="s">
        <v>182</v>
      </c>
      <c r="AT78" s="85">
        <v>7.1064814814814805E-5</v>
      </c>
      <c r="AU78" s="85"/>
      <c r="AV78" s="85">
        <v>7.1064814814814805E-5</v>
      </c>
      <c r="AW78" s="351">
        <f>IF(AV78&lt;&gt;"",AW$74,0)</f>
        <v>7</v>
      </c>
      <c r="AX78" s="18"/>
      <c r="AY78" s="62"/>
      <c r="AZ78" s="85">
        <v>2.2268518518518521E-5</v>
      </c>
      <c r="BA78" s="85">
        <v>2.2118055555555552E-5</v>
      </c>
      <c r="BB78" s="85">
        <v>2.3923611111111118E-5</v>
      </c>
      <c r="BC78" s="351">
        <f>IF(BB78&lt;&gt;"",BC$74,0)</f>
        <v>15</v>
      </c>
      <c r="BD78" s="18"/>
      <c r="BE78" s="126">
        <v>64.3</v>
      </c>
      <c r="BF78" s="126">
        <v>53</v>
      </c>
      <c r="BG78" s="124">
        <f t="shared" si="7"/>
        <v>64.3</v>
      </c>
      <c r="BH78" s="351">
        <f>IF(BG78&lt;&gt;"",BH$74,0)</f>
        <v>12</v>
      </c>
      <c r="BI78" s="18"/>
      <c r="BJ78" s="56"/>
      <c r="BK78" s="85"/>
      <c r="BL78" s="85"/>
      <c r="BM78" s="85"/>
      <c r="BN78" s="351">
        <f>IF(BM78&lt;&gt;"",BN$74,0)</f>
        <v>0</v>
      </c>
      <c r="BO78" s="18"/>
      <c r="BP78" s="56"/>
      <c r="BQ78" s="85"/>
      <c r="BR78" s="85"/>
      <c r="BS78" s="85"/>
      <c r="BT78" s="351">
        <f>IF(BS78&lt;&gt;"",BT$74,0)</f>
        <v>0</v>
      </c>
      <c r="BU78" s="18"/>
      <c r="BV78" s="56"/>
      <c r="BW78" s="56">
        <v>20</v>
      </c>
      <c r="BX78" s="56"/>
      <c r="BY78" s="56">
        <v>20</v>
      </c>
      <c r="BZ78" s="351">
        <f>IF(BY78&lt;&gt;"",BZ$74,0)</f>
        <v>6</v>
      </c>
      <c r="CA78" s="18" t="s">
        <v>34</v>
      </c>
      <c r="CB78" s="56" t="s">
        <v>187</v>
      </c>
      <c r="CC78" s="55">
        <v>8.5300925925925919E-4</v>
      </c>
      <c r="CD78" s="180">
        <v>9.3750000000000007E-4</v>
      </c>
      <c r="CE78" s="351">
        <f>IF(CD78&lt;&gt;"",CE$74,0)</f>
        <v>15</v>
      </c>
      <c r="CF78" s="18"/>
      <c r="CG78" s="88">
        <v>3.3148148148148148E-4</v>
      </c>
      <c r="CH78" s="351">
        <f>IF(CG78&lt;&gt;"",CH$74,0)</f>
        <v>10</v>
      </c>
      <c r="CI78" s="18"/>
      <c r="CJ78" s="56"/>
      <c r="CK78" s="183"/>
      <c r="CL78" s="183"/>
      <c r="CM78" s="351">
        <f>IF(CL78&lt;&gt;"",CM$74,0)</f>
        <v>0</v>
      </c>
      <c r="CN78" s="18"/>
      <c r="CO78" s="56"/>
      <c r="CP78" s="56"/>
      <c r="CQ78" s="56"/>
      <c r="CR78" s="56"/>
      <c r="CS78" s="56"/>
      <c r="CT78" s="351">
        <f>IF(CS78&lt;&gt;"",CT$74,0)</f>
        <v>0</v>
      </c>
      <c r="CU78" s="18"/>
      <c r="CV78" s="56"/>
      <c r="CW78" s="186" t="s">
        <v>235</v>
      </c>
      <c r="CX78" s="186" t="s">
        <v>296</v>
      </c>
      <c r="CY78" s="186" t="s">
        <v>300</v>
      </c>
      <c r="CZ78" s="186" t="s">
        <v>300</v>
      </c>
      <c r="DA78" s="125">
        <v>6</v>
      </c>
      <c r="DB78" s="186" t="s">
        <v>326</v>
      </c>
      <c r="DC78" s="351">
        <f>IF(DB78&lt;&gt;"",DC$74,0)</f>
        <v>11</v>
      </c>
      <c r="DD78" s="18"/>
      <c r="DE78" s="55"/>
      <c r="DF78" s="351">
        <f>IF(DE78&lt;&gt;"",DF$74,0)</f>
        <v>0</v>
      </c>
    </row>
    <row r="79" spans="1:110">
      <c r="A79" s="29" t="s">
        <v>24</v>
      </c>
      <c r="B79" s="29"/>
      <c r="C79" s="19" t="s">
        <v>101</v>
      </c>
      <c r="D79" s="33">
        <f>SUM($AC79,$AH79,$AK79,$AQ79,$AW79,$BC79,$BH79,$BN79,$BT79,$BZ79,$CE79,$CH79,$CM79,$CT79,$DC79,$DF79)</f>
        <v>146</v>
      </c>
      <c r="E79" s="100">
        <f t="shared" si="8"/>
        <v>2</v>
      </c>
      <c r="F79" s="100">
        <f t="shared" si="9"/>
        <v>0</v>
      </c>
      <c r="G79" s="100">
        <f t="shared" si="10"/>
        <v>1</v>
      </c>
      <c r="H79" s="100">
        <f>SUM(COUNTIFS($X79:$EC79, {"#14","#15","#16"}))</f>
        <v>2</v>
      </c>
      <c r="I79" s="11"/>
      <c r="J79" s="6">
        <f>SUM(M79,P79,S79,V79)</f>
        <v>0</v>
      </c>
      <c r="K79" s="18" t="s">
        <v>602</v>
      </c>
      <c r="L79" s="55">
        <v>9.9652777777777782E-4</v>
      </c>
      <c r="M79" s="351"/>
      <c r="N79" s="18" t="s">
        <v>603</v>
      </c>
      <c r="O79" s="59">
        <v>78.900000000000006</v>
      </c>
      <c r="P79" s="351"/>
      <c r="Q79" s="18" t="s">
        <v>602</v>
      </c>
      <c r="R79" s="88">
        <v>1.2372685185185184E-4</v>
      </c>
      <c r="S79" s="351"/>
      <c r="T79" s="18" t="s">
        <v>600</v>
      </c>
      <c r="U79" s="88">
        <v>3.5115740740740745E-4</v>
      </c>
      <c r="V79" s="351"/>
      <c r="W79" s="11"/>
      <c r="X79" s="18" t="s">
        <v>32</v>
      </c>
      <c r="Y79" s="62" t="s">
        <v>185</v>
      </c>
      <c r="Z79" s="88">
        <v>1.7986111111111111E-4</v>
      </c>
      <c r="AA79" s="88">
        <v>1.7719907407407406E-4</v>
      </c>
      <c r="AB79" s="88">
        <v>1.7569444444444444E-4</v>
      </c>
      <c r="AC79" s="351">
        <f>INDEX(event_lookup!$F$2:$Y$9,MATCH(2019,event_lookup!$A$2:$A$9,0),MATCH(RIGHT(ML_2019!X79,3),event_lookup!$F$1:$Y$1,0))</f>
        <v>25</v>
      </c>
      <c r="AD79" s="18" t="s">
        <v>32</v>
      </c>
      <c r="AE79" s="62" t="s">
        <v>187</v>
      </c>
      <c r="AF79" s="55">
        <v>1.3231481481481482E-3</v>
      </c>
      <c r="AG79" s="55">
        <v>1.5170138888888889E-3</v>
      </c>
      <c r="AH79" s="351">
        <f>INDEX(event_lookup!$F$2:$Y$9,MATCH(2019,event_lookup!$A$2:$A$9,0),MATCH(RIGHT(ML_2019!AD79,3),event_lookup!$F$1:$Y$1,0))</f>
        <v>25</v>
      </c>
      <c r="AI79" s="18" t="s">
        <v>103</v>
      </c>
      <c r="AJ79" s="56">
        <v>268</v>
      </c>
      <c r="AK79" s="351">
        <f>INDEX(event_lookup!$F$2:$Y$9,MATCH(2019,event_lookup!$A$2:$A$9,0),MATCH(RIGHT(ML_2019!AI79,3),event_lookup!$F$1:$Y$1,0))</f>
        <v>9</v>
      </c>
      <c r="AL79" s="18" t="s">
        <v>135</v>
      </c>
      <c r="AM79" s="62" t="s">
        <v>194</v>
      </c>
      <c r="AN79" s="88">
        <v>1.0405092592592593E-4</v>
      </c>
      <c r="AO79" s="88">
        <v>1.122685185185185E-4</v>
      </c>
      <c r="AP79" s="88">
        <v>1.122685185185185E-4</v>
      </c>
      <c r="AQ79" s="351">
        <f>INDEX(event_lookup!$F$2:$Y$9,MATCH(2019,event_lookup!$A$2:$A$9,0),MATCH(RIGHT(ML_2019!AL79,3),event_lookup!$F$1:$Y$1,0))</f>
        <v>8</v>
      </c>
      <c r="AR79" s="18" t="s">
        <v>154</v>
      </c>
      <c r="AS79" s="56" t="s">
        <v>178</v>
      </c>
      <c r="AT79" s="85">
        <v>7.369212962962962E-5</v>
      </c>
      <c r="AU79" s="85"/>
      <c r="AV79" s="85">
        <v>7.369212962962962E-5</v>
      </c>
      <c r="AW79" s="351">
        <f>INDEX(event_lookup!$F$2:$Y$9,MATCH(2019,event_lookup!$A$2:$A$9,0),MATCH(RIGHT(ML_2019!AR79,3),event_lookup!$F$1:$Y$1,0))</f>
        <v>0</v>
      </c>
      <c r="AX79" s="18" t="s">
        <v>130</v>
      </c>
      <c r="AY79" s="62" t="s">
        <v>178</v>
      </c>
      <c r="AZ79" s="85">
        <v>1.1210648148148148E-4</v>
      </c>
      <c r="BA79" s="85"/>
      <c r="BB79" s="85">
        <v>1.1210648148148148E-4</v>
      </c>
      <c r="BC79" s="351">
        <f>INDEX(event_lookup!$F$2:$Y$9,MATCH(2019,event_lookup!$A$2:$A$9,0),MATCH(RIGHT(ML_2019!AX79,3),event_lookup!$F$1:$Y$1,0))</f>
        <v>4</v>
      </c>
      <c r="BD79" s="18" t="s">
        <v>103</v>
      </c>
      <c r="BE79" s="126">
        <v>61.5</v>
      </c>
      <c r="BF79" s="126">
        <v>51.5</v>
      </c>
      <c r="BG79" s="124">
        <f t="shared" si="7"/>
        <v>61.5</v>
      </c>
      <c r="BH79" s="351">
        <f>INDEX(event_lookup!$F$2:$Y$9,MATCH(2019,event_lookup!$A$2:$A$9,0),MATCH(RIGHT(ML_2019!BD79,3),event_lookup!$F$1:$Y$1,0))</f>
        <v>9</v>
      </c>
      <c r="BI79" s="18" t="s">
        <v>148</v>
      </c>
      <c r="BJ79" s="56" t="s">
        <v>178</v>
      </c>
      <c r="BK79" s="85">
        <v>3.8587962962962968E-4</v>
      </c>
      <c r="BL79" s="85"/>
      <c r="BM79" s="85">
        <v>3.8587962962962968E-4</v>
      </c>
      <c r="BN79" s="351">
        <f>INDEX(event_lookup!$F$2:$Y$9,MATCH(2019,event_lookup!$A$2:$A$9,0),MATCH(RIGHT(ML_2019!BI79,3),event_lookup!$F$1:$Y$1,0))</f>
        <v>3</v>
      </c>
      <c r="BO79" s="18" t="s">
        <v>107</v>
      </c>
      <c r="BP79" s="56" t="s">
        <v>182</v>
      </c>
      <c r="BQ79" s="85">
        <v>1.0641203703703706E-4</v>
      </c>
      <c r="BR79" s="85"/>
      <c r="BS79" s="85">
        <v>1.0641203703703706E-4</v>
      </c>
      <c r="BT79" s="351">
        <f>INDEX(event_lookup!$F$2:$Y$9,MATCH(2019,event_lookup!$A$2:$A$9,0),MATCH(RIGHT(ML_2019!BO79,3),event_lookup!$F$1:$Y$1,0))</f>
        <v>6</v>
      </c>
      <c r="BU79" s="18" t="s">
        <v>34</v>
      </c>
      <c r="BV79" s="56" t="s">
        <v>180</v>
      </c>
      <c r="BW79" s="56">
        <v>88</v>
      </c>
      <c r="BX79" s="56">
        <v>46</v>
      </c>
      <c r="BY79" s="56">
        <v>73</v>
      </c>
      <c r="BZ79" s="351">
        <f>INDEX(event_lookup!$F$2:$Y$9,MATCH(2019,event_lookup!$A$2:$A$9,0),MATCH(RIGHT(ML_2019!BU79,3),event_lookup!$F$1:$Y$1,0))</f>
        <v>15</v>
      </c>
      <c r="CA79" s="18" t="s">
        <v>37</v>
      </c>
      <c r="CB79" s="56" t="s">
        <v>188</v>
      </c>
      <c r="CC79" s="55">
        <v>9.4432870370370374E-4</v>
      </c>
      <c r="CD79" s="180">
        <v>9.3807870370370367E-4</v>
      </c>
      <c r="CE79" s="351">
        <f>INDEX(event_lookup!$F$2:$Y$9,MATCH(2019,event_lookup!$A$2:$A$9,0),MATCH(RIGHT(ML_2019!CA79,3),event_lookup!$F$1:$Y$1,0))</f>
        <v>12</v>
      </c>
      <c r="CF79" s="18" t="s">
        <v>107</v>
      </c>
      <c r="CG79" s="88">
        <v>4.4456018518518521E-4</v>
      </c>
      <c r="CH79" s="351">
        <f>INDEX(event_lookup!$F$2:$Y$9,MATCH(2019,event_lookup!$A$2:$A$9,0),MATCH(RIGHT(ML_2019!CF79,3),event_lookup!$F$1:$Y$1,0))</f>
        <v>6</v>
      </c>
      <c r="CI79" s="18" t="s">
        <v>130</v>
      </c>
      <c r="CJ79" s="56" t="s">
        <v>178</v>
      </c>
      <c r="CK79" s="183" t="s">
        <v>288</v>
      </c>
      <c r="CL79" s="183" t="s">
        <v>288</v>
      </c>
      <c r="CM79" s="351">
        <f>INDEX(event_lookup!$F$2:$Y$9,MATCH(2019,event_lookup!$A$2:$A$9,0),MATCH(RIGHT(ML_2019!CI79,3),event_lookup!$F$1:$Y$1,0))</f>
        <v>4</v>
      </c>
      <c r="CN79" s="18" t="s">
        <v>103</v>
      </c>
      <c r="CO79" s="56">
        <v>20</v>
      </c>
      <c r="CP79" s="56">
        <v>11.4</v>
      </c>
      <c r="CQ79" s="56">
        <v>28</v>
      </c>
      <c r="CR79" s="56">
        <v>10.119999999999999</v>
      </c>
      <c r="CS79" s="62">
        <f>MAX(CO79+(30-CP79),CQ79+(30-CR79))</f>
        <v>47.88</v>
      </c>
      <c r="CT79" s="351">
        <f>INDEX(event_lookup!$F$2:$Y$9,MATCH(2019,event_lookup!$A$2:$A$9,0),MATCH(RIGHT(ML_2019!CN79,3),event_lookup!$F$1:$Y$1,0))</f>
        <v>9</v>
      </c>
      <c r="CU79" s="18" t="s">
        <v>154</v>
      </c>
      <c r="CV79" s="56" t="s">
        <v>315</v>
      </c>
      <c r="CW79" s="186" t="s">
        <v>298</v>
      </c>
      <c r="CX79" s="186" t="s">
        <v>298</v>
      </c>
      <c r="CY79" s="186" t="s">
        <v>312</v>
      </c>
      <c r="CZ79" s="186" t="s">
        <v>235</v>
      </c>
      <c r="DA79" s="125">
        <v>0</v>
      </c>
      <c r="DB79" s="186" t="s">
        <v>531</v>
      </c>
      <c r="DC79" s="351">
        <f>INDEX(event_lookup!$F$2:$Y$9,MATCH(2019,event_lookup!$A$2:$A$9,0),MATCH(RIGHT(ML_2019!CU79,3),event_lookup!$F$1:$Y$1,0))</f>
        <v>0</v>
      </c>
      <c r="DD79" s="18" t="s">
        <v>101</v>
      </c>
      <c r="DE79" s="55">
        <v>1.407638888888889E-3</v>
      </c>
      <c r="DF79" s="351">
        <f>INDEX(event_lookup!$F$2:$Y$9,MATCH(2019,event_lookup!$A$2:$A$9,0),MATCH(RIGHT(ML_2019!DD79,3),event_lookup!$F$1:$Y$1,0))</f>
        <v>11</v>
      </c>
    </row>
    <row r="80" spans="1:110">
      <c r="A80" s="15" t="s">
        <v>93</v>
      </c>
      <c r="B80" s="15">
        <v>1</v>
      </c>
      <c r="C80" s="19"/>
      <c r="D80" s="33">
        <f t="shared" si="6"/>
        <v>34</v>
      </c>
      <c r="E80" s="100">
        <f t="shared" si="8"/>
        <v>1</v>
      </c>
      <c r="F80" s="100">
        <f t="shared" si="9"/>
        <v>0</v>
      </c>
      <c r="G80" s="100">
        <f t="shared" si="10"/>
        <v>0</v>
      </c>
      <c r="H80" s="100">
        <f>SUM(COUNTIFS($X80:$EC80, {"#14","#15","#16"}))</f>
        <v>0</v>
      </c>
      <c r="I80" s="11"/>
      <c r="J80" s="6">
        <f>SUM(M80,P80/4,S80/4,V80)</f>
        <v>0</v>
      </c>
      <c r="K80" s="18"/>
      <c r="L80" s="55"/>
      <c r="M80" s="351"/>
      <c r="N80" s="18"/>
      <c r="O80" s="59">
        <v>78.900000000000006</v>
      </c>
      <c r="P80" s="351"/>
      <c r="Q80" s="18"/>
      <c r="R80" s="88">
        <v>1.2372685185185184E-4</v>
      </c>
      <c r="S80" s="351"/>
      <c r="T80" s="18" t="s">
        <v>600</v>
      </c>
      <c r="U80" s="88">
        <v>3.5115740740740745E-4</v>
      </c>
      <c r="V80" s="351"/>
      <c r="W80" s="11"/>
      <c r="X80" s="18"/>
      <c r="Y80" s="62"/>
      <c r="Z80" s="88"/>
      <c r="AA80" s="88"/>
      <c r="AB80" s="88"/>
      <c r="AC80" s="351">
        <f>IF(AB80&lt;&gt;"",AC$79,0)</f>
        <v>0</v>
      </c>
      <c r="AD80" s="18" t="s">
        <v>32</v>
      </c>
      <c r="AE80" s="62" t="s">
        <v>187</v>
      </c>
      <c r="AF80" s="55">
        <v>1.3231481481481482E-3</v>
      </c>
      <c r="AG80" s="55">
        <v>1.5170138888888889E-3</v>
      </c>
      <c r="AH80" s="351">
        <f>IF(AG80&lt;&gt;"",AH$79,0)</f>
        <v>25</v>
      </c>
      <c r="AI80" s="18"/>
      <c r="AJ80" s="56">
        <v>130</v>
      </c>
      <c r="AK80" s="351">
        <f>IF(AJ80&lt;&gt;"",AK$79,0)</f>
        <v>9</v>
      </c>
      <c r="AL80" s="5"/>
      <c r="AM80" s="62"/>
      <c r="AN80" s="88">
        <v>1.2534722222222222E-4</v>
      </c>
      <c r="AO80" s="88">
        <v>1.1307870370370371E-4</v>
      </c>
      <c r="AP80" s="88">
        <v>1.1307870370370371E-4</v>
      </c>
      <c r="AQ80" s="351">
        <f>IF(AP80&lt;&gt;"",AQ$79,0)</f>
        <v>8</v>
      </c>
      <c r="AR80" s="5"/>
      <c r="AS80" s="56"/>
      <c r="AT80" s="85"/>
      <c r="AU80" s="85"/>
      <c r="AV80" s="85"/>
      <c r="AW80" s="351">
        <f>IF(AV80&lt;&gt;"",AW$79,0)</f>
        <v>0</v>
      </c>
      <c r="AX80" s="5"/>
      <c r="AY80" s="62"/>
      <c r="AZ80" s="85">
        <v>3.2743055555555553E-5</v>
      </c>
      <c r="BA80" s="85"/>
      <c r="BB80" s="85">
        <v>3.2743055555555553E-5</v>
      </c>
      <c r="BC80" s="351">
        <f>IF(BB80&lt;&gt;"",BC$79,0)</f>
        <v>4</v>
      </c>
      <c r="BD80" s="5"/>
      <c r="BE80" s="126">
        <v>61.5</v>
      </c>
      <c r="BF80" s="126">
        <v>51.5</v>
      </c>
      <c r="BG80" s="124">
        <f t="shared" si="7"/>
        <v>61.5</v>
      </c>
      <c r="BH80" s="351">
        <f>IF(BG80&lt;&gt;"",BH$79,0)</f>
        <v>9</v>
      </c>
      <c r="BI80" s="18"/>
      <c r="BJ80" s="56"/>
      <c r="BK80" s="85"/>
      <c r="BL80" s="85"/>
      <c r="BM80" s="85"/>
      <c r="BN80" s="351">
        <f>IF(BM80&lt;&gt;"",BN$79,0)</f>
        <v>0</v>
      </c>
      <c r="BO80" s="18"/>
      <c r="BP80" s="56"/>
      <c r="BQ80" s="85"/>
      <c r="BR80" s="85"/>
      <c r="BS80" s="85"/>
      <c r="BT80" s="351">
        <f>IF(BS80&lt;&gt;"",BT$79,0)</f>
        <v>0</v>
      </c>
      <c r="BU80" s="18"/>
      <c r="BV80" s="56"/>
      <c r="BW80" s="56">
        <v>20</v>
      </c>
      <c r="BX80" s="56">
        <v>20</v>
      </c>
      <c r="BY80" s="56">
        <v>12</v>
      </c>
      <c r="BZ80" s="351">
        <f>IF(BY80&lt;&gt;"",BZ$79,0)</f>
        <v>15</v>
      </c>
      <c r="CA80" s="18"/>
      <c r="CB80" s="56"/>
      <c r="CC80" s="55"/>
      <c r="CD80" s="55"/>
      <c r="CE80" s="351">
        <f>IF(CD80&lt;&gt;"",CE$79,0)</f>
        <v>0</v>
      </c>
      <c r="CF80" s="18"/>
      <c r="CG80" s="88">
        <v>3.2638888888888888E-5</v>
      </c>
      <c r="CH80" s="351">
        <f>IF(CG80&lt;&gt;"",CH$79,0)</f>
        <v>6</v>
      </c>
      <c r="CI80" s="18"/>
      <c r="CJ80" s="56"/>
      <c r="CK80" s="183"/>
      <c r="CL80" s="183"/>
      <c r="CM80" s="351">
        <f>IF(CL80&lt;&gt;"",CM$79,0)</f>
        <v>0</v>
      </c>
      <c r="CN80" s="18" t="s">
        <v>103</v>
      </c>
      <c r="CO80" s="56">
        <v>20</v>
      </c>
      <c r="CP80" s="56">
        <v>11.4</v>
      </c>
      <c r="CQ80" s="56">
        <v>28</v>
      </c>
      <c r="CR80" s="56">
        <v>10.119999999999999</v>
      </c>
      <c r="CS80" s="62">
        <f>MAX(CO80+(30-CP80),CQ80+(30-CR80))</f>
        <v>47.88</v>
      </c>
      <c r="CT80" s="351">
        <f>IF(CS80&lt;&gt;"",CT$79,0)</f>
        <v>9</v>
      </c>
      <c r="CU80" s="18"/>
      <c r="CV80" s="56"/>
      <c r="CW80" s="186" t="s">
        <v>298</v>
      </c>
      <c r="CX80" s="186" t="s">
        <v>298</v>
      </c>
      <c r="CY80" s="186" t="s">
        <v>312</v>
      </c>
      <c r="CZ80" s="186" t="s">
        <v>235</v>
      </c>
      <c r="DA80" s="125">
        <v>0</v>
      </c>
      <c r="DB80" s="186" t="s">
        <v>531</v>
      </c>
      <c r="DC80" s="351">
        <f>IF(DB80&lt;&gt;"",DC$79,0)</f>
        <v>0</v>
      </c>
      <c r="DD80" s="18"/>
      <c r="DE80" s="55"/>
      <c r="DF80" s="351">
        <f>IF(DE80&lt;&gt;"",DF$79,0)</f>
        <v>0</v>
      </c>
    </row>
    <row r="81" spans="1:110">
      <c r="A81" s="15" t="s">
        <v>94</v>
      </c>
      <c r="B81" s="15">
        <v>2</v>
      </c>
      <c r="C81" s="19"/>
      <c r="D81" s="33">
        <f t="shared" si="6"/>
        <v>39</v>
      </c>
      <c r="E81" s="100">
        <f t="shared" si="8"/>
        <v>1</v>
      </c>
      <c r="F81" s="100">
        <f t="shared" si="9"/>
        <v>0</v>
      </c>
      <c r="G81" s="100">
        <f t="shared" si="10"/>
        <v>0</v>
      </c>
      <c r="H81" s="100">
        <f>SUM(COUNTIFS($X81:$EC81, {"#14","#15","#16"}))</f>
        <v>0</v>
      </c>
      <c r="I81" s="11"/>
      <c r="J81" s="6">
        <f>SUM(M81,P81/4,S81/4,V81)</f>
        <v>0</v>
      </c>
      <c r="K81" s="18"/>
      <c r="L81" s="55"/>
      <c r="M81" s="351"/>
      <c r="N81" s="18"/>
      <c r="O81" s="59">
        <v>78.900000000000006</v>
      </c>
      <c r="P81" s="351"/>
      <c r="Q81" s="18"/>
      <c r="R81" s="88">
        <v>1.2372685185185184E-4</v>
      </c>
      <c r="S81" s="351"/>
      <c r="T81" s="18"/>
      <c r="U81" s="88"/>
      <c r="V81" s="351"/>
      <c r="W81" s="11"/>
      <c r="X81" s="18" t="s">
        <v>32</v>
      </c>
      <c r="Y81" s="62" t="s">
        <v>185</v>
      </c>
      <c r="Z81" s="88">
        <v>1.7986111111111111E-4</v>
      </c>
      <c r="AA81" s="88">
        <v>1.7719907407407406E-4</v>
      </c>
      <c r="AB81" s="88">
        <v>1.7569444444444444E-4</v>
      </c>
      <c r="AC81" s="351">
        <f>IF(AB81&lt;&gt;"",AC$79,0)</f>
        <v>25</v>
      </c>
      <c r="AD81" s="18"/>
      <c r="AE81" s="62"/>
      <c r="AF81" s="55"/>
      <c r="AG81" s="55"/>
      <c r="AH81" s="351">
        <f>IF(AG81&lt;&gt;"",AH$79,0)</f>
        <v>0</v>
      </c>
      <c r="AI81" s="18"/>
      <c r="AJ81" s="56">
        <v>48</v>
      </c>
      <c r="AK81" s="351">
        <f>IF(AJ81&lt;&gt;"",AK$79,0)</f>
        <v>9</v>
      </c>
      <c r="AL81" s="18"/>
      <c r="AM81" s="62"/>
      <c r="AN81" s="88">
        <v>1.0405092592592593E-4</v>
      </c>
      <c r="AO81" s="88">
        <v>1.122685185185185E-4</v>
      </c>
      <c r="AP81" s="88">
        <v>1.122685185185185E-4</v>
      </c>
      <c r="AQ81" s="351">
        <f>IF(AP81&lt;&gt;"",AQ$79,0)</f>
        <v>8</v>
      </c>
      <c r="AR81" s="18"/>
      <c r="AS81" s="56"/>
      <c r="AT81" s="85"/>
      <c r="AU81" s="85"/>
      <c r="AV81" s="85"/>
      <c r="AW81" s="351">
        <f>IF(AV81&lt;&gt;"",AW$79,0)</f>
        <v>0</v>
      </c>
      <c r="AX81" s="18"/>
      <c r="AY81" s="62"/>
      <c r="AZ81" s="85">
        <v>2.7372685185185186E-5</v>
      </c>
      <c r="BA81" s="85"/>
      <c r="BB81" s="85">
        <v>2.7372685185185186E-5</v>
      </c>
      <c r="BC81" s="351">
        <f>IF(BB81&lt;&gt;"",BC$79,0)</f>
        <v>4</v>
      </c>
      <c r="BD81" s="18"/>
      <c r="BE81" s="126">
        <v>61.5</v>
      </c>
      <c r="BF81" s="126">
        <v>51.5</v>
      </c>
      <c r="BG81" s="124">
        <f t="shared" si="7"/>
        <v>61.5</v>
      </c>
      <c r="BH81" s="351">
        <f>IF(BG81&lt;&gt;"",BH$79,0)</f>
        <v>9</v>
      </c>
      <c r="BI81" s="18" t="s">
        <v>148</v>
      </c>
      <c r="BJ81" s="56" t="s">
        <v>178</v>
      </c>
      <c r="BK81" s="85">
        <v>3.8587962962962968E-4</v>
      </c>
      <c r="BL81" s="85"/>
      <c r="BM81" s="85">
        <v>3.8587962962962968E-4</v>
      </c>
      <c r="BN81" s="351">
        <f>IF(BM81&lt;&gt;"",BN$79,0)</f>
        <v>3</v>
      </c>
      <c r="BO81" s="18"/>
      <c r="BP81" s="56"/>
      <c r="BQ81" s="85"/>
      <c r="BR81" s="85"/>
      <c r="BS81" s="85"/>
      <c r="BT81" s="351">
        <f>IF(BS81&lt;&gt;"",BT$79,0)</f>
        <v>0</v>
      </c>
      <c r="BU81" s="18"/>
      <c r="BV81" s="56"/>
      <c r="BW81" s="56">
        <v>20</v>
      </c>
      <c r="BX81" s="56">
        <v>4</v>
      </c>
      <c r="BY81" s="56">
        <v>20</v>
      </c>
      <c r="BZ81" s="351">
        <f>IF(BY81&lt;&gt;"",BZ$79,0)</f>
        <v>15</v>
      </c>
      <c r="CA81" s="18"/>
      <c r="CB81" s="56"/>
      <c r="CC81" s="55"/>
      <c r="CD81" s="55"/>
      <c r="CE81" s="351">
        <f>IF(CD81&lt;&gt;"",CE$79,0)</f>
        <v>0</v>
      </c>
      <c r="CF81" s="18"/>
      <c r="CG81" s="88">
        <v>1.3564814814814814E-4</v>
      </c>
      <c r="CH81" s="351">
        <f>IF(CG81&lt;&gt;"",CH$79,0)</f>
        <v>6</v>
      </c>
      <c r="CI81" s="18"/>
      <c r="CJ81" s="56"/>
      <c r="CK81" s="183"/>
      <c r="CL81" s="183"/>
      <c r="CM81" s="351">
        <f>IF(CL81&lt;&gt;"",CM$79,0)</f>
        <v>0</v>
      </c>
      <c r="CN81" s="18"/>
      <c r="CO81" s="56"/>
      <c r="CP81" s="56"/>
      <c r="CQ81" s="56"/>
      <c r="CR81" s="56"/>
      <c r="CS81" s="56"/>
      <c r="CT81" s="351">
        <f>IF(CS81&lt;&gt;"",CT$79,0)</f>
        <v>0</v>
      </c>
      <c r="CU81" s="18"/>
      <c r="CV81" s="56"/>
      <c r="CW81" s="186" t="s">
        <v>298</v>
      </c>
      <c r="CX81" s="186" t="s">
        <v>298</v>
      </c>
      <c r="CY81" s="186" t="s">
        <v>312</v>
      </c>
      <c r="CZ81" s="186" t="s">
        <v>235</v>
      </c>
      <c r="DA81" s="125">
        <v>0</v>
      </c>
      <c r="DB81" s="186" t="s">
        <v>531</v>
      </c>
      <c r="DC81" s="351">
        <f>IF(DB81&lt;&gt;"",DC$79,0)</f>
        <v>0</v>
      </c>
      <c r="DD81" s="18" t="s">
        <v>101</v>
      </c>
      <c r="DE81" s="55">
        <v>1.407638888888889E-3</v>
      </c>
      <c r="DF81" s="351">
        <f>IF(DE81&lt;&gt;"",DF$79,0)</f>
        <v>11</v>
      </c>
    </row>
    <row r="82" spans="1:110">
      <c r="A82" s="15" t="s">
        <v>95</v>
      </c>
      <c r="B82" s="15">
        <v>3</v>
      </c>
      <c r="C82" s="19"/>
      <c r="D82" s="33">
        <f t="shared" si="6"/>
        <v>12</v>
      </c>
      <c r="E82" s="100">
        <f t="shared" si="8"/>
        <v>0</v>
      </c>
      <c r="F82" s="100">
        <f t="shared" si="9"/>
        <v>0</v>
      </c>
      <c r="G82" s="100">
        <f t="shared" si="10"/>
        <v>0</v>
      </c>
      <c r="H82" s="100">
        <f>SUM(COUNTIFS($X82:$EC82, {"#14","#15","#16"}))</f>
        <v>0</v>
      </c>
      <c r="I82" s="11"/>
      <c r="J82" s="6">
        <f>SUM(M82,P82/4,S82/4,V82)</f>
        <v>0</v>
      </c>
      <c r="K82" s="18"/>
      <c r="L82" s="55"/>
      <c r="M82" s="351"/>
      <c r="N82" s="18"/>
      <c r="O82" s="59">
        <v>78.900000000000006</v>
      </c>
      <c r="P82" s="351"/>
      <c r="Q82" s="18"/>
      <c r="R82" s="88">
        <v>1.2372685185185184E-4</v>
      </c>
      <c r="S82" s="351"/>
      <c r="T82" s="18"/>
      <c r="U82" s="88"/>
      <c r="V82" s="351"/>
      <c r="W82" s="11"/>
      <c r="X82" s="18"/>
      <c r="Y82" s="62"/>
      <c r="Z82" s="88"/>
      <c r="AA82" s="88"/>
      <c r="AB82" s="88"/>
      <c r="AC82" s="351">
        <f>IF(AB82&lt;&gt;"",AC$79,0)</f>
        <v>0</v>
      </c>
      <c r="AD82" s="18"/>
      <c r="AE82" s="62"/>
      <c r="AF82" s="55"/>
      <c r="AG82" s="55"/>
      <c r="AH82" s="351">
        <f>IF(AG82&lt;&gt;"",AH$79,0)</f>
        <v>0</v>
      </c>
      <c r="AI82" s="18"/>
      <c r="AJ82" s="56">
        <v>53</v>
      </c>
      <c r="AK82" s="351">
        <f>IF(AJ82&lt;&gt;"",AK$79,0)</f>
        <v>9</v>
      </c>
      <c r="AL82" s="18"/>
      <c r="AM82" s="62"/>
      <c r="AN82" s="88">
        <v>1.0046296296296296E-4</v>
      </c>
      <c r="AO82" s="88">
        <v>1.0590277777777777E-4</v>
      </c>
      <c r="AP82" s="88">
        <v>1.0590277777777777E-4</v>
      </c>
      <c r="AQ82" s="351">
        <f>IF(AP82&lt;&gt;"",AQ$79,0)</f>
        <v>8</v>
      </c>
      <c r="AR82" s="18"/>
      <c r="AS82" s="56"/>
      <c r="AT82" s="85"/>
      <c r="AU82" s="85"/>
      <c r="AV82" s="85"/>
      <c r="AW82" s="351">
        <f>IF(AV82&lt;&gt;"",AW$79,0)</f>
        <v>0</v>
      </c>
      <c r="AX82" s="18"/>
      <c r="AY82" s="62"/>
      <c r="AZ82" s="85">
        <v>2.605324074074074E-5</v>
      </c>
      <c r="BA82" s="85"/>
      <c r="BB82" s="85">
        <v>2.605324074074074E-5</v>
      </c>
      <c r="BC82" s="351">
        <f>IF(BB82&lt;&gt;"",BC$79,0)</f>
        <v>4</v>
      </c>
      <c r="BD82" s="18"/>
      <c r="BE82" s="126">
        <v>61.5</v>
      </c>
      <c r="BF82" s="126">
        <v>51.5</v>
      </c>
      <c r="BG82" s="124">
        <f t="shared" si="7"/>
        <v>61.5</v>
      </c>
      <c r="BH82" s="351">
        <f>IF(BG82&lt;&gt;"",BH$79,0)</f>
        <v>9</v>
      </c>
      <c r="BI82" s="18"/>
      <c r="BJ82" s="56"/>
      <c r="BK82" s="85"/>
      <c r="BL82" s="85"/>
      <c r="BM82" s="85"/>
      <c r="BN82" s="351">
        <f>IF(BM82&lt;&gt;"",BN$79,0)</f>
        <v>0</v>
      </c>
      <c r="BO82" s="18"/>
      <c r="BP82" s="56"/>
      <c r="BQ82" s="85"/>
      <c r="BR82" s="85"/>
      <c r="BS82" s="85"/>
      <c r="BT82" s="351">
        <f>IF(BS82&lt;&gt;"",BT$79,0)</f>
        <v>0</v>
      </c>
      <c r="BU82" s="18"/>
      <c r="BV82" s="56"/>
      <c r="BW82" s="56">
        <v>20</v>
      </c>
      <c r="BX82" s="56">
        <v>1</v>
      </c>
      <c r="BY82" s="56">
        <v>20</v>
      </c>
      <c r="BZ82" s="351">
        <f>IF(BY82&lt;&gt;"",BZ$79,0)</f>
        <v>15</v>
      </c>
      <c r="CA82" s="18" t="s">
        <v>37</v>
      </c>
      <c r="CB82" s="56" t="s">
        <v>188</v>
      </c>
      <c r="CC82" s="55">
        <v>9.4432870370370374E-4</v>
      </c>
      <c r="CD82" s="180">
        <v>9.3807870370370367E-4</v>
      </c>
      <c r="CE82" s="351">
        <f>IF(CD82&lt;&gt;"",CE$79,0)</f>
        <v>12</v>
      </c>
      <c r="CF82" s="18"/>
      <c r="CG82" s="88">
        <v>2.4305555555555552E-4</v>
      </c>
      <c r="CH82" s="351">
        <f>IF(CG82&lt;&gt;"",CH$79,0)</f>
        <v>6</v>
      </c>
      <c r="CI82" s="18"/>
      <c r="CJ82" s="56"/>
      <c r="CK82" s="183"/>
      <c r="CL82" s="183"/>
      <c r="CM82" s="351">
        <f>IF(CL82&lt;&gt;"",CM$79,0)</f>
        <v>0</v>
      </c>
      <c r="CN82" s="18"/>
      <c r="CO82" s="56"/>
      <c r="CP82" s="56"/>
      <c r="CQ82" s="56"/>
      <c r="CR82" s="56"/>
      <c r="CS82" s="56"/>
      <c r="CT82" s="351">
        <f>IF(CS82&lt;&gt;"",CT$79,0)</f>
        <v>0</v>
      </c>
      <c r="CU82" s="18"/>
      <c r="CV82" s="56"/>
      <c r="CW82" s="186" t="s">
        <v>298</v>
      </c>
      <c r="CX82" s="186" t="s">
        <v>298</v>
      </c>
      <c r="CY82" s="186" t="s">
        <v>312</v>
      </c>
      <c r="CZ82" s="186" t="s">
        <v>235</v>
      </c>
      <c r="DA82" s="125">
        <v>0</v>
      </c>
      <c r="DB82" s="186" t="s">
        <v>531</v>
      </c>
      <c r="DC82" s="351">
        <f>IF(DB82&lt;&gt;"",DC$79,0)</f>
        <v>0</v>
      </c>
      <c r="DD82" s="18"/>
      <c r="DE82" s="55"/>
      <c r="DF82" s="351">
        <f>IF(DE82&lt;&gt;"",DF$79,0)</f>
        <v>0</v>
      </c>
    </row>
    <row r="83" spans="1:110">
      <c r="A83" s="15" t="s">
        <v>96</v>
      </c>
      <c r="B83" s="15">
        <v>4</v>
      </c>
      <c r="C83" s="19"/>
      <c r="D83" s="33">
        <f t="shared" si="6"/>
        <v>4</v>
      </c>
      <c r="E83" s="100">
        <f t="shared" si="8"/>
        <v>0</v>
      </c>
      <c r="F83" s="100">
        <f t="shared" si="9"/>
        <v>0</v>
      </c>
      <c r="G83" s="100">
        <f t="shared" si="10"/>
        <v>0</v>
      </c>
      <c r="H83" s="100">
        <f>SUM(COUNTIFS($X83:$EC83, {"#14","#15","#16"}))</f>
        <v>1</v>
      </c>
      <c r="I83" s="11"/>
      <c r="J83" s="6">
        <f>SUM(M83,P83/4,S83/4,V83)</f>
        <v>0</v>
      </c>
      <c r="K83" s="18" t="s">
        <v>602</v>
      </c>
      <c r="L83" s="55">
        <v>9.9652777777777782E-4</v>
      </c>
      <c r="M83" s="351"/>
      <c r="N83" s="18"/>
      <c r="O83" s="59">
        <v>78.900000000000006</v>
      </c>
      <c r="P83" s="351"/>
      <c r="Q83" s="18"/>
      <c r="R83" s="88">
        <v>1.2372685185185184E-4</v>
      </c>
      <c r="S83" s="351"/>
      <c r="T83" s="18"/>
      <c r="U83" s="88"/>
      <c r="V83" s="351"/>
      <c r="W83" s="11"/>
      <c r="X83" s="18"/>
      <c r="Y83" s="62"/>
      <c r="Z83" s="88"/>
      <c r="AA83" s="88"/>
      <c r="AB83" s="88"/>
      <c r="AC83" s="351">
        <f>IF(AB83&lt;&gt;"",AC$79,0)</f>
        <v>0</v>
      </c>
      <c r="AD83" s="18"/>
      <c r="AE83" s="62"/>
      <c r="AF83" s="55"/>
      <c r="AG83" s="55"/>
      <c r="AH83" s="351">
        <f>IF(AG83&lt;&gt;"",AH$79,0)</f>
        <v>0</v>
      </c>
      <c r="AI83" s="18"/>
      <c r="AJ83" s="56">
        <v>37</v>
      </c>
      <c r="AK83" s="351">
        <f>IF(AJ83&lt;&gt;"",AK$79,0)</f>
        <v>9</v>
      </c>
      <c r="AL83" s="18"/>
      <c r="AM83" s="62"/>
      <c r="AN83" s="88">
        <v>9.710648148148149E-5</v>
      </c>
      <c r="AO83" s="88">
        <v>1.0289351851851853E-4</v>
      </c>
      <c r="AP83" s="88">
        <v>1.0289351851851853E-4</v>
      </c>
      <c r="AQ83" s="351">
        <f>IF(AP83&lt;&gt;"",AQ$79,0)</f>
        <v>8</v>
      </c>
      <c r="AR83" s="18" t="s">
        <v>154</v>
      </c>
      <c r="AS83" s="56" t="s">
        <v>178</v>
      </c>
      <c r="AT83" s="85">
        <v>7.369212962962962E-5</v>
      </c>
      <c r="AU83" s="85"/>
      <c r="AV83" s="85">
        <v>7.369212962962962E-5</v>
      </c>
      <c r="AW83" s="351">
        <f>IF(AV83&lt;&gt;"",AW$79,0)</f>
        <v>0</v>
      </c>
      <c r="AX83" s="18"/>
      <c r="AY83" s="62"/>
      <c r="AZ83" s="85">
        <v>2.59375E-5</v>
      </c>
      <c r="BA83" s="85"/>
      <c r="BB83" s="85">
        <v>2.59375E-5</v>
      </c>
      <c r="BC83" s="351">
        <f>IF(BB83&lt;&gt;"",BC$79,0)</f>
        <v>4</v>
      </c>
      <c r="BD83" s="18"/>
      <c r="BE83" s="126">
        <v>61.5</v>
      </c>
      <c r="BF83" s="126">
        <v>51.5</v>
      </c>
      <c r="BG83" s="124">
        <f t="shared" si="7"/>
        <v>61.5</v>
      </c>
      <c r="BH83" s="351">
        <f>IF(BG83&lt;&gt;"",BH$79,0)</f>
        <v>9</v>
      </c>
      <c r="BI83" s="18"/>
      <c r="BJ83" s="56"/>
      <c r="BK83" s="85"/>
      <c r="BL83" s="85"/>
      <c r="BM83" s="85"/>
      <c r="BN83" s="351">
        <f>IF(BM83&lt;&gt;"",BN$79,0)</f>
        <v>0</v>
      </c>
      <c r="BO83" s="18"/>
      <c r="BP83" s="56"/>
      <c r="BQ83" s="85"/>
      <c r="BR83" s="85"/>
      <c r="BS83" s="85"/>
      <c r="BT83" s="351">
        <f>IF(BS83&lt;&gt;"",BT$79,0)</f>
        <v>0</v>
      </c>
      <c r="BU83" s="18"/>
      <c r="BV83" s="56"/>
      <c r="BW83" s="56">
        <v>8</v>
      </c>
      <c r="BX83" s="56">
        <v>1</v>
      </c>
      <c r="BY83" s="56">
        <v>1</v>
      </c>
      <c r="BZ83" s="351">
        <f>IF(BY83&lt;&gt;"",BZ$79,0)</f>
        <v>15</v>
      </c>
      <c r="CA83" s="18"/>
      <c r="CB83" s="56"/>
      <c r="CC83" s="55"/>
      <c r="CD83" s="55"/>
      <c r="CE83" s="351">
        <f>IF(CD83&lt;&gt;"",CE$79,0)</f>
        <v>0</v>
      </c>
      <c r="CF83" s="18"/>
      <c r="CG83" s="88">
        <v>3.2453703703703702E-4</v>
      </c>
      <c r="CH83" s="351">
        <f>IF(CG83&lt;&gt;"",CH$79,0)</f>
        <v>6</v>
      </c>
      <c r="CI83" s="18" t="s">
        <v>130</v>
      </c>
      <c r="CJ83" s="56" t="s">
        <v>178</v>
      </c>
      <c r="CK83" s="183" t="s">
        <v>288</v>
      </c>
      <c r="CL83" s="183" t="s">
        <v>288</v>
      </c>
      <c r="CM83" s="351">
        <f>IF(CL83&lt;&gt;"",CM$79,0)</f>
        <v>4</v>
      </c>
      <c r="CN83" s="18"/>
      <c r="CO83" s="56"/>
      <c r="CP83" s="56"/>
      <c r="CQ83" s="56"/>
      <c r="CR83" s="56"/>
      <c r="CS83" s="56"/>
      <c r="CT83" s="351">
        <f>IF(CS83&lt;&gt;"",CT$79,0)</f>
        <v>0</v>
      </c>
      <c r="CU83" s="18"/>
      <c r="CV83" s="56"/>
      <c r="CW83" s="186" t="s">
        <v>298</v>
      </c>
      <c r="CX83" s="186" t="s">
        <v>298</v>
      </c>
      <c r="CY83" s="186" t="s">
        <v>312</v>
      </c>
      <c r="CZ83" s="186" t="s">
        <v>235</v>
      </c>
      <c r="DA83" s="125">
        <v>0</v>
      </c>
      <c r="DB83" s="186" t="s">
        <v>531</v>
      </c>
      <c r="DC83" s="351">
        <f>IF(DB83&lt;&gt;"",DC$79,0)</f>
        <v>0</v>
      </c>
      <c r="DD83" s="18"/>
      <c r="DE83" s="55"/>
      <c r="DF83" s="351">
        <f>IF(DE83&lt;&gt;"",DF$79,0)</f>
        <v>0</v>
      </c>
    </row>
    <row r="84" spans="1:110">
      <c r="A84" s="15" t="s">
        <v>233</v>
      </c>
      <c r="B84" s="15">
        <v>5</v>
      </c>
      <c r="C84" s="19"/>
      <c r="D84" s="33">
        <f t="shared" si="6"/>
        <v>6</v>
      </c>
      <c r="E84" s="100">
        <f t="shared" si="8"/>
        <v>0</v>
      </c>
      <c r="F84" s="100">
        <f t="shared" si="9"/>
        <v>0</v>
      </c>
      <c r="G84" s="100">
        <f t="shared" si="10"/>
        <v>0</v>
      </c>
      <c r="H84" s="100">
        <f>SUM(COUNTIFS($X84:$EC84, {"#14","#15","#16"}))</f>
        <v>0</v>
      </c>
      <c r="I84" s="11"/>
      <c r="J84" s="6">
        <f>SUM(M84,P84/4,S84/4,V84)</f>
        <v>0</v>
      </c>
      <c r="K84" s="18"/>
      <c r="L84" s="55"/>
      <c r="M84" s="351"/>
      <c r="N84" s="18"/>
      <c r="O84" s="59"/>
      <c r="P84" s="351"/>
      <c r="Q84" s="18"/>
      <c r="R84" s="88"/>
      <c r="S84" s="351"/>
      <c r="T84" s="18"/>
      <c r="U84" s="88"/>
      <c r="V84" s="351"/>
      <c r="W84" s="11"/>
      <c r="X84" s="18"/>
      <c r="Y84" s="62"/>
      <c r="Z84" s="88"/>
      <c r="AA84" s="88"/>
      <c r="AB84" s="88"/>
      <c r="AC84" s="351">
        <f>IF(AB84&lt;&gt;"",AC$79,0)</f>
        <v>0</v>
      </c>
      <c r="AD84" s="18"/>
      <c r="AE84" s="62"/>
      <c r="AF84" s="55"/>
      <c r="AG84" s="55"/>
      <c r="AH84" s="351">
        <f>IF(AG84&lt;&gt;"",AH$79,0)</f>
        <v>0</v>
      </c>
      <c r="AI84" s="18"/>
      <c r="AJ84" s="56"/>
      <c r="AK84" s="351">
        <f>IF(AJ84&lt;&gt;"",AK$79,0)</f>
        <v>0</v>
      </c>
      <c r="AL84" s="18"/>
      <c r="AM84" s="62"/>
      <c r="AN84" s="88"/>
      <c r="AO84" s="88"/>
      <c r="AP84" s="90"/>
      <c r="AQ84" s="351">
        <f>IF(AP84&lt;&gt;"",AQ$79,0)</f>
        <v>0</v>
      </c>
      <c r="AR84" s="18"/>
      <c r="AS84" s="56"/>
      <c r="AT84" s="85"/>
      <c r="AU84" s="85"/>
      <c r="AV84" s="85"/>
      <c r="AW84" s="351">
        <f>IF(AV84&lt;&gt;"",AW$79,0)</f>
        <v>0</v>
      </c>
      <c r="AX84" s="18"/>
      <c r="AY84" s="62"/>
      <c r="AZ84" s="85"/>
      <c r="BA84" s="85"/>
      <c r="BB84" s="85"/>
      <c r="BC84" s="351">
        <f>IF(BB84&lt;&gt;"",BC$79,0)</f>
        <v>0</v>
      </c>
      <c r="BD84" s="18"/>
      <c r="BE84" s="126"/>
      <c r="BF84" s="126"/>
      <c r="BG84" s="124"/>
      <c r="BH84" s="351">
        <f>IF(BG84&lt;&gt;"",BH$79,0)</f>
        <v>0</v>
      </c>
      <c r="BI84" s="18"/>
      <c r="BJ84" s="56"/>
      <c r="BK84" s="85"/>
      <c r="BL84" s="85"/>
      <c r="BM84" s="85"/>
      <c r="BN84" s="351">
        <f>IF(BM84&lt;&gt;"",BN$79,0)</f>
        <v>0</v>
      </c>
      <c r="BO84" s="18" t="s">
        <v>107</v>
      </c>
      <c r="BP84" s="56" t="s">
        <v>182</v>
      </c>
      <c r="BQ84" s="85">
        <v>1.0641203703703706E-4</v>
      </c>
      <c r="BR84" s="85"/>
      <c r="BS84" s="85">
        <v>1.0641203703703706E-4</v>
      </c>
      <c r="BT84" s="351">
        <f>IF(BS84&lt;&gt;"",BT$79,0)</f>
        <v>6</v>
      </c>
      <c r="BU84" s="18"/>
      <c r="BV84" s="56"/>
      <c r="BW84" s="56">
        <v>20</v>
      </c>
      <c r="BX84" s="56">
        <v>20</v>
      </c>
      <c r="BY84" s="56">
        <v>20</v>
      </c>
      <c r="BZ84" s="351">
        <f>IF(BY84&lt;&gt;"",BZ$79,0)</f>
        <v>15</v>
      </c>
      <c r="CA84" s="18"/>
      <c r="CB84" s="56"/>
      <c r="CC84" s="55"/>
      <c r="CD84" s="55"/>
      <c r="CE84" s="351">
        <f>IF(CD84&lt;&gt;"",CE$79,0)</f>
        <v>0</v>
      </c>
      <c r="CF84" s="18"/>
      <c r="CG84" s="88"/>
      <c r="CH84" s="351">
        <f>IF(CG84&lt;&gt;"",CH$79,0)</f>
        <v>0</v>
      </c>
      <c r="CI84" s="18"/>
      <c r="CJ84" s="56"/>
      <c r="CK84" s="183"/>
      <c r="CL84" s="183"/>
      <c r="CM84" s="351">
        <f>IF(CL84&lt;&gt;"",CM$79,0)</f>
        <v>0</v>
      </c>
      <c r="CN84" s="18"/>
      <c r="CO84" s="56"/>
      <c r="CP84" s="56"/>
      <c r="CQ84" s="56"/>
      <c r="CR84" s="56"/>
      <c r="CS84" s="56"/>
      <c r="CT84" s="351">
        <f>IF(CS84&lt;&gt;"",CT$79,0)</f>
        <v>0</v>
      </c>
      <c r="CU84" s="18"/>
      <c r="CV84" s="56"/>
      <c r="CW84" s="186" t="s">
        <v>298</v>
      </c>
      <c r="CX84" s="186" t="s">
        <v>298</v>
      </c>
      <c r="CY84" s="186" t="s">
        <v>312</v>
      </c>
      <c r="CZ84" s="186" t="s">
        <v>235</v>
      </c>
      <c r="DA84" s="125">
        <v>0</v>
      </c>
      <c r="DB84" s="186" t="s">
        <v>531</v>
      </c>
      <c r="DC84" s="351">
        <f>IF(DB84&lt;&gt;"",DC$79,0)</f>
        <v>0</v>
      </c>
      <c r="DD84" s="18"/>
      <c r="DE84" s="55"/>
      <c r="DF84" s="351">
        <f>IF(DE84&lt;&gt;"",DF$79,0)</f>
        <v>0</v>
      </c>
    </row>
    <row r="85" spans="1:110">
      <c r="A85" s="30" t="s">
        <v>26</v>
      </c>
      <c r="B85" s="30"/>
      <c r="C85" s="196" t="s">
        <v>148</v>
      </c>
      <c r="D85" s="33">
        <f>SUM($AC85,$AH85,$AK85,$AQ85,$AW85,$BC85,$BH85,$BN85,$BT85,$BZ85,$CE85,$CH85,$CM85,$CT85,$DC85,$DF85)</f>
        <v>119</v>
      </c>
      <c r="E85" s="100">
        <f t="shared" si="8"/>
        <v>0</v>
      </c>
      <c r="F85" s="100">
        <f t="shared" si="9"/>
        <v>1</v>
      </c>
      <c r="G85" s="100">
        <f t="shared" si="10"/>
        <v>0</v>
      </c>
      <c r="H85" s="100">
        <f>SUM(COUNTIFS($X85:$EC85, {"#14","#15","#16"}))</f>
        <v>3</v>
      </c>
      <c r="I85" s="11"/>
      <c r="J85" s="6">
        <f>SUM(M85,P85,S85,V85)</f>
        <v>40</v>
      </c>
      <c r="K85" s="18" t="s">
        <v>102</v>
      </c>
      <c r="L85" s="55">
        <v>8.8923611111111104E-4</v>
      </c>
      <c r="M85" s="351">
        <f>INDEX(event_lookup!$F$2:$Y$9,MATCH(2019.1,event_lookup!$A$2:$A$9,0),MATCH(RIGHT(ML_2019!K85,3),event_lookup!$F$1:$Y$1,0))</f>
        <v>13</v>
      </c>
      <c r="N85" s="18" t="s">
        <v>103</v>
      </c>
      <c r="O85" s="59">
        <v>103.8</v>
      </c>
      <c r="P85" s="351">
        <f>INDEX(event_lookup!$F$2:$Y$9,MATCH(2019.1,event_lookup!$A$2:$A$9,0),MATCH(RIGHT(ML_2019!N85,3),event_lookup!$F$1:$Y$1,0))</f>
        <v>12</v>
      </c>
      <c r="Q85" s="18" t="s">
        <v>107</v>
      </c>
      <c r="R85" s="88">
        <v>1.1979166666666666E-4</v>
      </c>
      <c r="S85" s="351">
        <f>INDEX(event_lookup!$F$2:$Y$9,MATCH(2019.1,event_lookup!$A$2:$A$9,0),MATCH(RIGHT(ML_2019!Q85,3),event_lookup!$F$1:$Y$1,0))</f>
        <v>9</v>
      </c>
      <c r="T85" s="18" t="s">
        <v>148</v>
      </c>
      <c r="U85" s="88">
        <v>3.4583333333333335E-4</v>
      </c>
      <c r="V85" s="351">
        <f>INDEX(event_lookup!$F$2:$Y$9,MATCH(2019.1,event_lookup!$A$2:$A$9,0),MATCH(RIGHT(ML_2019!T85,3),event_lookup!$F$1:$Y$1,0))</f>
        <v>6</v>
      </c>
      <c r="W85" s="11"/>
      <c r="X85" s="18" t="s">
        <v>102</v>
      </c>
      <c r="Y85" s="62" t="s">
        <v>186</v>
      </c>
      <c r="Z85" s="88">
        <v>1.8912037037037034E-4</v>
      </c>
      <c r="AA85" s="88">
        <v>1.7881944444444445E-4</v>
      </c>
      <c r="AB85" s="88">
        <v>1.7881944444444445E-4</v>
      </c>
      <c r="AC85" s="351">
        <f>INDEX(event_lookup!$F$2:$Y$9,MATCH(2019,event_lookup!$A$2:$A$9,0),MATCH(RIGHT(ML_2019!X85,3),event_lookup!$F$1:$Y$1,0))</f>
        <v>10</v>
      </c>
      <c r="AD85" s="18" t="s">
        <v>101</v>
      </c>
      <c r="AE85" s="62" t="s">
        <v>188</v>
      </c>
      <c r="AF85" s="55">
        <v>1.3541666666666667E-3</v>
      </c>
      <c r="AG85" s="55">
        <v>1.224537037037037E-3</v>
      </c>
      <c r="AH85" s="351">
        <f>INDEX(event_lookup!$F$2:$Y$9,MATCH(2019,event_lookup!$A$2:$A$9,0),MATCH(RIGHT(ML_2019!AD85,3),event_lookup!$F$1:$Y$1,0))</f>
        <v>11</v>
      </c>
      <c r="AI85" s="18" t="s">
        <v>33</v>
      </c>
      <c r="AJ85" s="56">
        <v>408</v>
      </c>
      <c r="AK85" s="351">
        <f>INDEX(event_lookup!$F$2:$Y$9,MATCH(2019,event_lookup!$A$2:$A$9,0),MATCH(RIGHT(ML_2019!AI85,3),event_lookup!$F$1:$Y$1,0))</f>
        <v>20</v>
      </c>
      <c r="AL85" s="18" t="s">
        <v>104</v>
      </c>
      <c r="AM85" s="62" t="s">
        <v>181</v>
      </c>
      <c r="AN85" s="88">
        <v>1.0717592592592591E-4</v>
      </c>
      <c r="AO85" s="90"/>
      <c r="AP85" s="88">
        <v>1.0717592592592591E-4</v>
      </c>
      <c r="AQ85" s="351">
        <f>INDEX(event_lookup!$F$2:$Y$9,MATCH(2019,event_lookup!$A$2:$A$9,0),MATCH(RIGHT(ML_2019!AL85,3),event_lookup!$F$1:$Y$1,0))</f>
        <v>5</v>
      </c>
      <c r="AR85" s="18" t="s">
        <v>104</v>
      </c>
      <c r="AS85" s="56" t="s">
        <v>181</v>
      </c>
      <c r="AT85" s="85">
        <v>7.201388888888889E-5</v>
      </c>
      <c r="AU85" s="85"/>
      <c r="AV85" s="85">
        <v>7.201388888888889E-5</v>
      </c>
      <c r="AW85" s="351">
        <f>INDEX(event_lookup!$F$2:$Y$9,MATCH(2019,event_lookup!$A$2:$A$9,0),MATCH(RIGHT(ML_2019!AR85,3),event_lookup!$F$1:$Y$1,0))</f>
        <v>5</v>
      </c>
      <c r="AX85" s="18" t="s">
        <v>37</v>
      </c>
      <c r="AY85" s="62" t="s">
        <v>192</v>
      </c>
      <c r="AZ85" s="85">
        <v>1.0915509259259258E-4</v>
      </c>
      <c r="BA85" s="85">
        <v>1.0525462962962962E-4</v>
      </c>
      <c r="BB85" s="85">
        <v>1.1673611111111112E-4</v>
      </c>
      <c r="BC85" s="351">
        <f>INDEX(event_lookup!$F$2:$Y$9,MATCH(2019,event_lookup!$A$2:$A$9,0),MATCH(RIGHT(ML_2019!AX85,3),event_lookup!$F$1:$Y$1,0))</f>
        <v>12</v>
      </c>
      <c r="BD85" s="18" t="s">
        <v>130</v>
      </c>
      <c r="BE85" s="124">
        <v>57.8</v>
      </c>
      <c r="BF85" s="124">
        <v>57.8</v>
      </c>
      <c r="BG85" s="124">
        <f t="shared" si="7"/>
        <v>57.8</v>
      </c>
      <c r="BH85" s="351">
        <f>INDEX(event_lookup!$F$2:$Y$9,MATCH(2019,event_lookup!$A$2:$A$9,0),MATCH(RIGHT(ML_2019!BD85,3),event_lookup!$F$1:$Y$1,0))</f>
        <v>4</v>
      </c>
      <c r="BI85" s="18" t="s">
        <v>135</v>
      </c>
      <c r="BJ85" s="56" t="s">
        <v>186</v>
      </c>
      <c r="BK85" s="85">
        <v>3.5625000000000001E-4</v>
      </c>
      <c r="BL85" s="85">
        <v>3.9618055555555549E-4</v>
      </c>
      <c r="BM85" s="85">
        <v>3.9618055555555549E-4</v>
      </c>
      <c r="BN85" s="351">
        <f>INDEX(event_lookup!$F$2:$Y$9,MATCH(2019,event_lookup!$A$2:$A$9,0),MATCH(RIGHT(ML_2019!BI85,3),event_lookup!$F$1:$Y$1,0))</f>
        <v>8</v>
      </c>
      <c r="BO85" s="18" t="s">
        <v>149</v>
      </c>
      <c r="BP85" s="56" t="s">
        <v>177</v>
      </c>
      <c r="BQ85" s="85">
        <v>1.1042824074074074E-4</v>
      </c>
      <c r="BR85" s="85"/>
      <c r="BS85" s="85">
        <v>1.1042824074074074E-4</v>
      </c>
      <c r="BT85" s="351">
        <f>INDEX(event_lookup!$F$2:$Y$9,MATCH(2019,event_lookup!$A$2:$A$9,0),MATCH(RIGHT(ML_2019!BO85,3),event_lookup!$F$1:$Y$1,0))</f>
        <v>1</v>
      </c>
      <c r="BU85" s="18" t="s">
        <v>105</v>
      </c>
      <c r="BV85" s="56" t="s">
        <v>177</v>
      </c>
      <c r="BW85" s="56">
        <v>75</v>
      </c>
      <c r="BX85" s="56"/>
      <c r="BY85" s="56">
        <v>75</v>
      </c>
      <c r="BZ85" s="351">
        <f>INDEX(event_lookup!$F$2:$Y$9,MATCH(2019,event_lookup!$A$2:$A$9,0),MATCH(RIGHT(ML_2019!BU85,3),event_lookup!$F$1:$Y$1,0))</f>
        <v>7</v>
      </c>
      <c r="CA85" s="18" t="s">
        <v>154</v>
      </c>
      <c r="CB85" s="56" t="s">
        <v>178</v>
      </c>
      <c r="CC85" s="55" t="s">
        <v>164</v>
      </c>
      <c r="CD85" s="55" t="s">
        <v>164</v>
      </c>
      <c r="CE85" s="351">
        <f>INDEX(event_lookup!$F$2:$Y$9,MATCH(2019,event_lookup!$A$2:$A$9,0),MATCH(RIGHT(ML_2019!CA85,3),event_lookup!$F$1:$Y$1,0))</f>
        <v>0</v>
      </c>
      <c r="CF85" s="18" t="s">
        <v>154</v>
      </c>
      <c r="CG85" s="88" t="s">
        <v>271</v>
      </c>
      <c r="CH85" s="351">
        <f>INDEX(event_lookup!$F$2:$Y$9,MATCH(2019,event_lookup!$A$2:$A$9,0),MATCH(RIGHT(ML_2019!CF85,3),event_lookup!$F$1:$Y$1,0))</f>
        <v>0</v>
      </c>
      <c r="CI85" s="18" t="s">
        <v>135</v>
      </c>
      <c r="CJ85" s="56" t="s">
        <v>188</v>
      </c>
      <c r="CK85" s="183">
        <v>1.9178240740740741E-4</v>
      </c>
      <c r="CL85" s="183">
        <v>2.59375E-4</v>
      </c>
      <c r="CM85" s="351">
        <f>INDEX(event_lookup!$F$2:$Y$9,MATCH(2019,event_lookup!$A$2:$A$9,0),MATCH(RIGHT(ML_2019!CI85,3),event_lookup!$F$1:$Y$1,0))</f>
        <v>8</v>
      </c>
      <c r="CN85" s="18" t="s">
        <v>102</v>
      </c>
      <c r="CO85" s="56">
        <v>27</v>
      </c>
      <c r="CP85" s="56">
        <v>10.5</v>
      </c>
      <c r="CQ85" s="56">
        <v>29</v>
      </c>
      <c r="CR85" s="56">
        <v>10.16</v>
      </c>
      <c r="CS85" s="62">
        <f>MAX(CO85+(30-CP85),CQ85+(30-CR85))</f>
        <v>48.84</v>
      </c>
      <c r="CT85" s="351">
        <f>INDEX(event_lookup!$F$2:$Y$9,MATCH(2019,event_lookup!$A$2:$A$9,0),MATCH(RIGHT(ML_2019!CN85,3),event_lookup!$F$1:$Y$1,0))</f>
        <v>10</v>
      </c>
      <c r="CU85" s="18" t="s">
        <v>103</v>
      </c>
      <c r="CV85" s="56" t="s">
        <v>316</v>
      </c>
      <c r="CW85" s="186" t="s">
        <v>294</v>
      </c>
      <c r="CX85" s="186" t="s">
        <v>235</v>
      </c>
      <c r="CY85" s="186" t="s">
        <v>238</v>
      </c>
      <c r="CZ85" s="186" t="s">
        <v>300</v>
      </c>
      <c r="DA85" s="125">
        <v>6</v>
      </c>
      <c r="DB85" s="186" t="s">
        <v>296</v>
      </c>
      <c r="DC85" s="351">
        <f>INDEX(event_lookup!$F$2:$Y$9,MATCH(2019,event_lookup!$A$2:$A$9,0),MATCH(RIGHT(ML_2019!CU85,3),event_lookup!$F$1:$Y$1,0))</f>
        <v>9</v>
      </c>
      <c r="DD85" s="18" t="s">
        <v>103</v>
      </c>
      <c r="DE85" s="55">
        <v>1.4153935185185187E-3</v>
      </c>
      <c r="DF85" s="351">
        <f>INDEX(event_lookup!$F$2:$Y$9,MATCH(2019,event_lookup!$A$2:$A$9,0),MATCH(RIGHT(ML_2019!DD85,3),event_lookup!$F$1:$Y$1,0))</f>
        <v>9</v>
      </c>
    </row>
    <row r="86" spans="1:110">
      <c r="A86" s="15" t="s">
        <v>97</v>
      </c>
      <c r="B86" s="328">
        <v>1</v>
      </c>
      <c r="C86" s="19"/>
      <c r="D86" s="33">
        <f t="shared" si="6"/>
        <v>10</v>
      </c>
      <c r="E86" s="100">
        <f t="shared" si="8"/>
        <v>0</v>
      </c>
      <c r="F86" s="100">
        <f t="shared" si="9"/>
        <v>0</v>
      </c>
      <c r="G86" s="100">
        <f t="shared" si="10"/>
        <v>0</v>
      </c>
      <c r="H86" s="100">
        <f>SUM(COUNTIFS($X86:$EC86, {"#14","#15","#16"}))</f>
        <v>0</v>
      </c>
      <c r="I86" s="11"/>
      <c r="J86" s="6">
        <f>SUM(M86,P86/4,S86/4,V86)</f>
        <v>5.25</v>
      </c>
      <c r="K86" s="18"/>
      <c r="L86" s="55"/>
      <c r="M86" s="351">
        <f>IF(L86&lt;&gt;"",M$85,0)</f>
        <v>0</v>
      </c>
      <c r="N86" s="18"/>
      <c r="O86" s="59">
        <v>103.8</v>
      </c>
      <c r="P86" s="351">
        <f>IF(O86&lt;&gt;"",P$85,0)</f>
        <v>12</v>
      </c>
      <c r="Q86" s="18"/>
      <c r="R86" s="88">
        <v>3.0555555555555554E-5</v>
      </c>
      <c r="S86" s="351">
        <f>IF(R86&lt;&gt;"",S$85,0)</f>
        <v>9</v>
      </c>
      <c r="T86" s="18"/>
      <c r="U86" s="88"/>
      <c r="V86" s="351">
        <f>IF(U86&lt;&gt;"",V$85,0)</f>
        <v>0</v>
      </c>
      <c r="W86" s="11"/>
      <c r="X86" s="18"/>
      <c r="Y86" s="62"/>
      <c r="Z86" s="88"/>
      <c r="AA86" s="88"/>
      <c r="AB86" s="88"/>
      <c r="AC86" s="351">
        <f>IF(AB86&lt;&gt;"",AC$85,0)</f>
        <v>0</v>
      </c>
      <c r="AD86" s="18"/>
      <c r="AE86" s="62"/>
      <c r="AF86" s="55"/>
      <c r="AG86" s="55"/>
      <c r="AH86" s="351">
        <f>IF(AG86&lt;&gt;"",AH$85,0)</f>
        <v>0</v>
      </c>
      <c r="AI86" s="18"/>
      <c r="AJ86" s="56">
        <v>130</v>
      </c>
      <c r="AK86" s="351">
        <f>IF(AJ86&lt;&gt;"",AK$85,0)</f>
        <v>20</v>
      </c>
      <c r="AL86" s="18"/>
      <c r="AM86" s="62"/>
      <c r="AN86" s="88">
        <v>1.1076388888888888E-4</v>
      </c>
      <c r="AO86" s="90"/>
      <c r="AP86" s="88">
        <v>1.1076388888888888E-4</v>
      </c>
      <c r="AQ86" s="351">
        <f>IF(AP86&lt;&gt;"",AQ$85,0)</f>
        <v>5</v>
      </c>
      <c r="AR86" s="18"/>
      <c r="AS86" s="56"/>
      <c r="AT86" s="85"/>
      <c r="AU86" s="85"/>
      <c r="AV86" s="85"/>
      <c r="AW86" s="351">
        <f>IF(AV86&lt;&gt;"",AW$85,0)</f>
        <v>0</v>
      </c>
      <c r="AX86" s="18"/>
      <c r="AY86" s="83"/>
      <c r="AZ86" s="85">
        <v>3.2719907407407409E-5</v>
      </c>
      <c r="BA86" s="85">
        <v>3.3124999999999999E-5</v>
      </c>
      <c r="BB86" s="85">
        <v>3.3206018518518513E-5</v>
      </c>
      <c r="BC86" s="351">
        <f>IF(BB87&lt;&gt;"",BC$85,0)</f>
        <v>12</v>
      </c>
      <c r="BD86" s="18"/>
      <c r="BE86" s="124">
        <v>57.8</v>
      </c>
      <c r="BF86" s="124">
        <v>57.8</v>
      </c>
      <c r="BG86" s="124">
        <f t="shared" si="7"/>
        <v>57.8</v>
      </c>
      <c r="BH86" s="351">
        <f>IF(BG86&lt;&gt;"",BH$85,0)</f>
        <v>4</v>
      </c>
      <c r="BI86" s="18"/>
      <c r="BJ86" s="56"/>
      <c r="BK86" s="85"/>
      <c r="BL86" s="85"/>
      <c r="BM86" s="85"/>
      <c r="BN86" s="351">
        <f>IF(BM86&lt;&gt;"",BN$85,0)</f>
        <v>0</v>
      </c>
      <c r="BO86" s="18"/>
      <c r="BP86" s="56"/>
      <c r="BQ86" s="85"/>
      <c r="BR86" s="85"/>
      <c r="BS86" s="85"/>
      <c r="BT86" s="351">
        <f>IF(BS86&lt;&gt;"",BT$85,0)</f>
        <v>0</v>
      </c>
      <c r="BU86" s="18"/>
      <c r="BV86" s="56"/>
      <c r="BW86" s="56">
        <v>1</v>
      </c>
      <c r="BX86" s="56"/>
      <c r="BY86" s="56">
        <v>1</v>
      </c>
      <c r="BZ86" s="351">
        <f>IF(BY86&lt;&gt;"",BZ$85,0)</f>
        <v>7</v>
      </c>
      <c r="CA86" s="18"/>
      <c r="CB86" s="56"/>
      <c r="CC86" s="55"/>
      <c r="CD86" s="55"/>
      <c r="CE86" s="351">
        <f>IF(CD86&lt;&gt;"",CE$85,0)</f>
        <v>0</v>
      </c>
      <c r="CF86" s="18"/>
      <c r="CG86" s="88">
        <v>4.3055555555555546E-5</v>
      </c>
      <c r="CH86" s="351">
        <f>IF(CG86&lt;&gt;"",CH$85,0)</f>
        <v>0</v>
      </c>
      <c r="CI86" s="18"/>
      <c r="CJ86" s="56"/>
      <c r="CK86" s="183"/>
      <c r="CL86" s="183"/>
      <c r="CM86" s="351">
        <f>IF(CL86&lt;&gt;"",CM$85,0)</f>
        <v>0</v>
      </c>
      <c r="CN86" s="18" t="s">
        <v>102</v>
      </c>
      <c r="CO86" s="56">
        <v>27</v>
      </c>
      <c r="CP86" s="56">
        <v>10.5</v>
      </c>
      <c r="CQ86" s="56">
        <v>29</v>
      </c>
      <c r="CR86" s="56">
        <v>10.16</v>
      </c>
      <c r="CS86" s="62">
        <f>MAX(CO86+(30-CP86),CQ86+(30-CR86))</f>
        <v>48.84</v>
      </c>
      <c r="CT86" s="351">
        <f>IF(CS86&lt;&gt;"",CT$85,0)</f>
        <v>10</v>
      </c>
      <c r="CU86" s="18"/>
      <c r="CV86" s="56"/>
      <c r="CW86" s="186" t="s">
        <v>294</v>
      </c>
      <c r="CX86" s="186" t="s">
        <v>235</v>
      </c>
      <c r="CY86" s="186" t="s">
        <v>238</v>
      </c>
      <c r="CZ86" s="186" t="s">
        <v>300</v>
      </c>
      <c r="DA86" s="125">
        <v>6</v>
      </c>
      <c r="DB86" s="186" t="s">
        <v>296</v>
      </c>
      <c r="DC86" s="351">
        <f>IF(DB86&lt;&gt;"",DC$85,0)</f>
        <v>9</v>
      </c>
      <c r="DD86" s="18"/>
      <c r="DE86" s="55"/>
      <c r="DF86" s="351">
        <f>IF(DE86&lt;&gt;"",DF$85,0)</f>
        <v>0</v>
      </c>
    </row>
    <row r="87" spans="1:110">
      <c r="A87" s="15" t="s">
        <v>98</v>
      </c>
      <c r="B87" s="328">
        <v>2</v>
      </c>
      <c r="C87" s="19"/>
      <c r="D87" s="33">
        <f t="shared" si="6"/>
        <v>10</v>
      </c>
      <c r="E87" s="100">
        <f t="shared" si="8"/>
        <v>0</v>
      </c>
      <c r="F87" s="100">
        <f t="shared" si="9"/>
        <v>0</v>
      </c>
      <c r="G87" s="100">
        <f t="shared" si="10"/>
        <v>0</v>
      </c>
      <c r="H87" s="100">
        <f>SUM(COUNTIFS($X87:$EC87, {"#14","#15","#16"}))</f>
        <v>1</v>
      </c>
      <c r="I87" s="11"/>
      <c r="J87" s="6">
        <f>SUM(M87,P87/4,S87/4,V87)</f>
        <v>18.25</v>
      </c>
      <c r="K87" s="18" t="s">
        <v>102</v>
      </c>
      <c r="L87" s="55">
        <v>8.8923611111111104E-4</v>
      </c>
      <c r="M87" s="351">
        <f>IF(L87&lt;&gt;"",M$85,0)</f>
        <v>13</v>
      </c>
      <c r="N87" s="18"/>
      <c r="O87" s="59">
        <v>103.8</v>
      </c>
      <c r="P87" s="351">
        <f>IF(O87&lt;&gt;"",P$85,0)</f>
        <v>12</v>
      </c>
      <c r="Q87" s="322"/>
      <c r="R87" s="88">
        <v>2.152777777777778E-5</v>
      </c>
      <c r="S87" s="351">
        <f>IF(R87&lt;&gt;"",S$85,0)</f>
        <v>9</v>
      </c>
      <c r="T87" s="18"/>
      <c r="U87" s="88"/>
      <c r="V87" s="351">
        <f>IF(U87&lt;&gt;"",V$85,0)</f>
        <v>0</v>
      </c>
      <c r="W87" s="11"/>
      <c r="X87" s="18" t="s">
        <v>102</v>
      </c>
      <c r="Y87" s="62" t="s">
        <v>186</v>
      </c>
      <c r="Z87" s="88">
        <v>1.8912037037037034E-4</v>
      </c>
      <c r="AA87" s="88">
        <v>1.7881944444444445E-4</v>
      </c>
      <c r="AB87" s="88">
        <v>1.7881944444444445E-4</v>
      </c>
      <c r="AC87" s="351">
        <f>IF(AB87&lt;&gt;"",AC$85,0)</f>
        <v>10</v>
      </c>
      <c r="AD87" s="18"/>
      <c r="AE87" s="62"/>
      <c r="AF87" s="55"/>
      <c r="AG87" s="55"/>
      <c r="AH87" s="351">
        <f>IF(AG87&lt;&gt;"",AH$85,0)</f>
        <v>0</v>
      </c>
      <c r="AI87" s="18"/>
      <c r="AJ87" s="56">
        <v>62</v>
      </c>
      <c r="AK87" s="351">
        <f>IF(AJ87&lt;&gt;"",AK$85,0)</f>
        <v>20</v>
      </c>
      <c r="AL87" s="18"/>
      <c r="AM87" s="62"/>
      <c r="AN87" s="88">
        <v>1.0717592592592591E-4</v>
      </c>
      <c r="AO87" s="90"/>
      <c r="AP87" s="88">
        <v>1.0717592592592591E-4</v>
      </c>
      <c r="AQ87" s="351">
        <f>IF(AP87&lt;&gt;"",AQ$85,0)</f>
        <v>5</v>
      </c>
      <c r="AR87" s="18"/>
      <c r="AS87" s="56"/>
      <c r="AT87" s="85"/>
      <c r="AU87" s="85"/>
      <c r="AV87" s="85"/>
      <c r="AW87" s="351">
        <f>IF(AV87&lt;&gt;"",AW$85,0)</f>
        <v>0</v>
      </c>
      <c r="AX87" s="18"/>
      <c r="AY87" s="83"/>
      <c r="AZ87" s="85">
        <v>2.9722222222222219E-5</v>
      </c>
      <c r="BA87" s="85">
        <v>2.5520833333333331E-5</v>
      </c>
      <c r="BB87" s="85">
        <v>3.2905092592592594E-5</v>
      </c>
      <c r="BC87" s="351">
        <f>IF(BB86&lt;&gt;"",BC$85,0)</f>
        <v>12</v>
      </c>
      <c r="BD87" s="18"/>
      <c r="BE87" s="124">
        <v>57.8</v>
      </c>
      <c r="BF87" s="124">
        <v>57.8</v>
      </c>
      <c r="BG87" s="124">
        <f t="shared" si="7"/>
        <v>57.8</v>
      </c>
      <c r="BH87" s="351">
        <f>IF(BG87&lt;&gt;"",BH$85,0)</f>
        <v>4</v>
      </c>
      <c r="BI87" s="18"/>
      <c r="BJ87" s="56"/>
      <c r="BK87" s="85"/>
      <c r="BL87" s="85"/>
      <c r="BM87" s="85"/>
      <c r="BN87" s="351">
        <f>IF(BM87&lt;&gt;"",BN$85,0)</f>
        <v>0</v>
      </c>
      <c r="BO87" s="18"/>
      <c r="BP87" s="56"/>
      <c r="BQ87" s="85"/>
      <c r="BR87" s="85"/>
      <c r="BS87" s="85"/>
      <c r="BT87" s="351">
        <f>IF(BS87&lt;&gt;"",BT$85,0)</f>
        <v>0</v>
      </c>
      <c r="BU87" s="18"/>
      <c r="BV87" s="56"/>
      <c r="BW87" s="56">
        <v>20</v>
      </c>
      <c r="BX87" s="56"/>
      <c r="BY87" s="56">
        <v>20</v>
      </c>
      <c r="BZ87" s="351">
        <f>IF(BY87&lt;&gt;"",BZ$85,0)</f>
        <v>7</v>
      </c>
      <c r="CA87" s="18" t="s">
        <v>154</v>
      </c>
      <c r="CB87" s="56" t="s">
        <v>178</v>
      </c>
      <c r="CC87" s="55" t="s">
        <v>164</v>
      </c>
      <c r="CD87" s="55" t="s">
        <v>164</v>
      </c>
      <c r="CE87" s="351">
        <f>IF(CD87&lt;&gt;"",CE$85,0)</f>
        <v>0</v>
      </c>
      <c r="CF87" s="18"/>
      <c r="CG87" s="88">
        <v>1.5648148148148148E-4</v>
      </c>
      <c r="CH87" s="351">
        <f>IF(CG87&lt;&gt;"",CH$85,0)</f>
        <v>0</v>
      </c>
      <c r="CI87" s="18"/>
      <c r="CJ87" s="56"/>
      <c r="CK87" s="183"/>
      <c r="CL87" s="183"/>
      <c r="CM87" s="351">
        <f>IF(CL87&lt;&gt;"",CM$85,0)</f>
        <v>0</v>
      </c>
      <c r="CN87" s="18"/>
      <c r="CO87" s="56"/>
      <c r="CP87" s="56"/>
      <c r="CQ87" s="56"/>
      <c r="CR87" s="56"/>
      <c r="CS87" s="56"/>
      <c r="CT87" s="351">
        <f>IF(CS87&lt;&gt;"",CT$85,0)</f>
        <v>0</v>
      </c>
      <c r="CU87" s="18"/>
      <c r="CV87" s="56"/>
      <c r="CW87" s="186" t="s">
        <v>294</v>
      </c>
      <c r="CX87" s="186" t="s">
        <v>235</v>
      </c>
      <c r="CY87" s="186" t="s">
        <v>238</v>
      </c>
      <c r="CZ87" s="186" t="s">
        <v>300</v>
      </c>
      <c r="DA87" s="125">
        <v>6</v>
      </c>
      <c r="DB87" s="186" t="s">
        <v>296</v>
      </c>
      <c r="DC87" s="351">
        <f>IF(DB87&lt;&gt;"",DC$85,0)</f>
        <v>9</v>
      </c>
      <c r="DD87" s="18"/>
      <c r="DE87" s="55"/>
      <c r="DF87" s="351">
        <f>IF(DE87&lt;&gt;"",DF$85,0)</f>
        <v>0</v>
      </c>
    </row>
    <row r="88" spans="1:110">
      <c r="A88" s="15" t="s">
        <v>99</v>
      </c>
      <c r="B88" s="328">
        <v>3</v>
      </c>
      <c r="C88" s="19"/>
      <c r="D88" s="33">
        <f t="shared" si="6"/>
        <v>15</v>
      </c>
      <c r="E88" s="100">
        <f t="shared" si="8"/>
        <v>0</v>
      </c>
      <c r="F88" s="100">
        <f t="shared" si="9"/>
        <v>0</v>
      </c>
      <c r="G88" s="100">
        <f t="shared" si="10"/>
        <v>0</v>
      </c>
      <c r="H88" s="100">
        <f>SUM(COUNTIFS($X88:$EC88, {"#14","#15","#16"}))</f>
        <v>1</v>
      </c>
      <c r="I88" s="11"/>
      <c r="J88" s="6">
        <f>SUM(M88,P88/4,S88/4,V88)</f>
        <v>5.25</v>
      </c>
      <c r="K88" s="18"/>
      <c r="L88" s="55"/>
      <c r="M88" s="351">
        <f>IF(L88&lt;&gt;"",M$85,0)</f>
        <v>0</v>
      </c>
      <c r="N88" s="18"/>
      <c r="O88" s="59">
        <v>103.8</v>
      </c>
      <c r="P88" s="351">
        <f>IF(O88&lt;&gt;"",P$85,0)</f>
        <v>12</v>
      </c>
      <c r="Q88" s="322"/>
      <c r="R88" s="88">
        <v>2.8935185185185186E-5</v>
      </c>
      <c r="S88" s="351">
        <f>IF(R88&lt;&gt;"",S$85,0)</f>
        <v>9</v>
      </c>
      <c r="T88" s="18"/>
      <c r="U88" s="88"/>
      <c r="V88" s="351">
        <f>IF(U88&lt;&gt;"",V$85,0)</f>
        <v>0</v>
      </c>
      <c r="W88" s="11"/>
      <c r="X88" s="18"/>
      <c r="Y88" s="62"/>
      <c r="Z88" s="88"/>
      <c r="AA88" s="88"/>
      <c r="AB88" s="88"/>
      <c r="AC88" s="351">
        <f>IF(AB88&lt;&gt;"",AC$85,0)</f>
        <v>0</v>
      </c>
      <c r="AD88" s="18"/>
      <c r="AE88" s="62"/>
      <c r="AF88" s="55"/>
      <c r="AG88" s="55"/>
      <c r="AH88" s="351">
        <f>IF(AG88&lt;&gt;"",AH$85,0)</f>
        <v>0</v>
      </c>
      <c r="AI88" s="18"/>
      <c r="AJ88" s="56">
        <v>101</v>
      </c>
      <c r="AK88" s="351">
        <f>IF(AJ88&lt;&gt;"",AK$85,0)</f>
        <v>20</v>
      </c>
      <c r="AL88" s="18"/>
      <c r="AM88" s="62"/>
      <c r="AN88" s="88">
        <v>1.0138888888888889E-4</v>
      </c>
      <c r="AO88" s="90"/>
      <c r="AP88" s="88">
        <v>1.0138888888888889E-4</v>
      </c>
      <c r="AQ88" s="351">
        <f>IF(AP88&lt;&gt;"",AQ$85,0)</f>
        <v>5</v>
      </c>
      <c r="AR88" s="18" t="s">
        <v>104</v>
      </c>
      <c r="AS88" s="56" t="s">
        <v>181</v>
      </c>
      <c r="AT88" s="85">
        <v>7.201388888888889E-5</v>
      </c>
      <c r="AU88" s="85"/>
      <c r="AV88" s="85">
        <v>7.201388888888889E-5</v>
      </c>
      <c r="AW88" s="351">
        <f>IF(AV88&lt;&gt;"",AW$85,0)</f>
        <v>5</v>
      </c>
      <c r="AX88" s="18"/>
      <c r="AY88" s="83"/>
      <c r="AZ88" s="85">
        <v>2.5092592592592597E-5</v>
      </c>
      <c r="BA88" s="85">
        <v>2.449074074074074E-5</v>
      </c>
      <c r="BB88" s="85">
        <v>2.3657407407407409E-5</v>
      </c>
      <c r="BC88" s="351">
        <f>IF(BB88&lt;&gt;"",BC$85,0)</f>
        <v>12</v>
      </c>
      <c r="BD88" s="18"/>
      <c r="BE88" s="124">
        <v>57.8</v>
      </c>
      <c r="BF88" s="124">
        <v>57.8</v>
      </c>
      <c r="BG88" s="124">
        <f t="shared" si="7"/>
        <v>57.8</v>
      </c>
      <c r="BH88" s="351">
        <f>IF(BG88&lt;&gt;"",BH$85,0)</f>
        <v>4</v>
      </c>
      <c r="BI88" s="18"/>
      <c r="BJ88" s="56"/>
      <c r="BK88" s="85"/>
      <c r="BL88" s="85"/>
      <c r="BM88" s="85"/>
      <c r="BN88" s="351">
        <f>IF(BM88&lt;&gt;"",BN$85,0)</f>
        <v>0</v>
      </c>
      <c r="BO88" s="18" t="s">
        <v>149</v>
      </c>
      <c r="BP88" s="56" t="s">
        <v>177</v>
      </c>
      <c r="BQ88" s="85">
        <v>1.1042824074074074E-4</v>
      </c>
      <c r="BR88" s="85"/>
      <c r="BS88" s="85">
        <v>1.1042824074074074E-4</v>
      </c>
      <c r="BT88" s="351">
        <f>IF(BS88&lt;&gt;"",BT$85,0)</f>
        <v>1</v>
      </c>
      <c r="BU88" s="18"/>
      <c r="BV88" s="56"/>
      <c r="BW88" s="56">
        <v>20</v>
      </c>
      <c r="BX88" s="56"/>
      <c r="BY88" s="56">
        <v>20</v>
      </c>
      <c r="BZ88" s="351">
        <f>IF(BY88&lt;&gt;"",BZ$85,0)</f>
        <v>7</v>
      </c>
      <c r="CA88" s="18"/>
      <c r="CB88" s="56"/>
      <c r="CC88" s="55"/>
      <c r="CD88" s="55"/>
      <c r="CE88" s="351">
        <f>IF(CD88&lt;&gt;"",CE$85,0)</f>
        <v>0</v>
      </c>
      <c r="CF88" s="18"/>
      <c r="CG88" s="88">
        <v>2.7962962962962962E-4</v>
      </c>
      <c r="CH88" s="351">
        <f>IF(CG88&lt;&gt;"",CH$85,0)</f>
        <v>0</v>
      </c>
      <c r="CI88" s="18"/>
      <c r="CJ88" s="56"/>
      <c r="CK88" s="183"/>
      <c r="CL88" s="183"/>
      <c r="CM88" s="351">
        <f>IF(CL88&lt;&gt;"",CM$85,0)</f>
        <v>0</v>
      </c>
      <c r="CN88" s="18"/>
      <c r="CO88" s="56"/>
      <c r="CP88" s="56"/>
      <c r="CQ88" s="56"/>
      <c r="CR88" s="56"/>
      <c r="CS88" s="56"/>
      <c r="CT88" s="351">
        <f>IF(CS88&lt;&gt;"",CT$85,0)</f>
        <v>0</v>
      </c>
      <c r="CU88" s="18"/>
      <c r="CV88" s="56"/>
      <c r="CW88" s="186" t="s">
        <v>294</v>
      </c>
      <c r="CX88" s="186" t="s">
        <v>235</v>
      </c>
      <c r="CY88" s="186" t="s">
        <v>238</v>
      </c>
      <c r="CZ88" s="186" t="s">
        <v>300</v>
      </c>
      <c r="DA88" s="125">
        <v>6</v>
      </c>
      <c r="DB88" s="186" t="s">
        <v>296</v>
      </c>
      <c r="DC88" s="351">
        <f>IF(DB88&lt;&gt;"",DC$85,0)</f>
        <v>9</v>
      </c>
      <c r="DD88" s="18" t="s">
        <v>103</v>
      </c>
      <c r="DE88" s="55">
        <v>1.4153935185185187E-3</v>
      </c>
      <c r="DF88" s="351">
        <f>IF(DE88&lt;&gt;"",DF$85,0)</f>
        <v>9</v>
      </c>
    </row>
    <row r="89" spans="1:110">
      <c r="A89" s="15" t="s">
        <v>100</v>
      </c>
      <c r="B89" s="328">
        <v>4</v>
      </c>
      <c r="C89" s="19"/>
      <c r="D89" s="33">
        <f t="shared" si="6"/>
        <v>27</v>
      </c>
      <c r="E89" s="100">
        <f t="shared" si="8"/>
        <v>0</v>
      </c>
      <c r="F89" s="100">
        <f t="shared" si="9"/>
        <v>0</v>
      </c>
      <c r="G89" s="100">
        <f t="shared" si="10"/>
        <v>0</v>
      </c>
      <c r="H89" s="100">
        <f>SUM(COUNTIFS($X89:$EC89, {"#14","#15","#16"}))</f>
        <v>0</v>
      </c>
      <c r="I89" s="11"/>
      <c r="J89" s="6">
        <f>SUM(M89,P89/4,S89/4,V89)</f>
        <v>11.25</v>
      </c>
      <c r="K89" s="18"/>
      <c r="L89" s="55"/>
      <c r="M89" s="351">
        <f>IF(L89&lt;&gt;"",M$85,0)</f>
        <v>0</v>
      </c>
      <c r="N89" s="18"/>
      <c r="O89" s="59">
        <v>103.8</v>
      </c>
      <c r="P89" s="351">
        <f>IF(O89&lt;&gt;"",P$85,0)</f>
        <v>12</v>
      </c>
      <c r="Q89" s="322"/>
      <c r="R89" s="88">
        <v>3.8773148148148144E-5</v>
      </c>
      <c r="S89" s="351">
        <f>IF(R89&lt;&gt;"",S$85,0)</f>
        <v>9</v>
      </c>
      <c r="T89" s="18" t="s">
        <v>148</v>
      </c>
      <c r="U89" s="88">
        <v>3.4583333333333335E-4</v>
      </c>
      <c r="V89" s="351">
        <f>IF(U89&lt;&gt;"",V$85,0)</f>
        <v>6</v>
      </c>
      <c r="W89" s="11"/>
      <c r="X89" s="18"/>
      <c r="Y89" s="62"/>
      <c r="Z89" s="88"/>
      <c r="AA89" s="88"/>
      <c r="AB89" s="88"/>
      <c r="AC89" s="351">
        <f>IF(AB89&lt;&gt;"",AC$85,0)</f>
        <v>0</v>
      </c>
      <c r="AD89" s="18" t="s">
        <v>101</v>
      </c>
      <c r="AE89" s="62" t="s">
        <v>188</v>
      </c>
      <c r="AF89" s="55">
        <v>1.3541666666666667E-3</v>
      </c>
      <c r="AG89" s="55">
        <v>1.224537037037037E-3</v>
      </c>
      <c r="AH89" s="351">
        <f>IF(AG89&lt;&gt;"",AH$85,0)</f>
        <v>11</v>
      </c>
      <c r="AI89" s="18"/>
      <c r="AJ89" s="56">
        <v>115</v>
      </c>
      <c r="AK89" s="351">
        <f>IF(AJ89&lt;&gt;"",AK$85,0)</f>
        <v>20</v>
      </c>
      <c r="AL89" s="18"/>
      <c r="AM89" s="62"/>
      <c r="AN89" s="88">
        <v>9.5601851851851856E-5</v>
      </c>
      <c r="AO89" s="90"/>
      <c r="AP89" s="88">
        <v>9.5601851851851856E-5</v>
      </c>
      <c r="AQ89" s="351">
        <f>IF(AP89&lt;&gt;"",AQ$85,0)</f>
        <v>5</v>
      </c>
      <c r="AR89" s="18"/>
      <c r="AS89" s="56"/>
      <c r="AT89" s="85"/>
      <c r="AU89" s="85"/>
      <c r="AV89" s="85"/>
      <c r="AW89" s="351">
        <f>IF(AV89&lt;&gt;"",AW$85,0)</f>
        <v>0</v>
      </c>
      <c r="AX89" s="18"/>
      <c r="AY89" s="62"/>
      <c r="AZ89" s="85">
        <v>2.1620370370370369E-5</v>
      </c>
      <c r="BA89" s="85">
        <v>2.2118055555555552E-5</v>
      </c>
      <c r="BB89" s="85">
        <v>2.6967592592592606E-5</v>
      </c>
      <c r="BC89" s="351">
        <f>IF(BB89&lt;&gt;"",BC$85,0)</f>
        <v>12</v>
      </c>
      <c r="BD89" s="18"/>
      <c r="BE89" s="124">
        <v>57.8</v>
      </c>
      <c r="BF89" s="124">
        <v>57.8</v>
      </c>
      <c r="BG89" s="124">
        <f t="shared" si="7"/>
        <v>57.8</v>
      </c>
      <c r="BH89" s="351">
        <f>IF(BG89&lt;&gt;"",BH$85,0)</f>
        <v>4</v>
      </c>
      <c r="BI89" s="18" t="s">
        <v>135</v>
      </c>
      <c r="BJ89" s="56" t="s">
        <v>186</v>
      </c>
      <c r="BK89" s="85">
        <v>3.5625000000000001E-4</v>
      </c>
      <c r="BL89" s="85">
        <v>3.9618055555555549E-4</v>
      </c>
      <c r="BM89" s="85">
        <v>3.9618055555555549E-4</v>
      </c>
      <c r="BN89" s="351">
        <f>IF(BM89&lt;&gt;"",BN$85,0)</f>
        <v>8</v>
      </c>
      <c r="BO89" s="18"/>
      <c r="BP89" s="56"/>
      <c r="BQ89" s="85"/>
      <c r="BR89" s="85"/>
      <c r="BS89" s="85"/>
      <c r="BT89" s="351">
        <f>IF(BS89&lt;&gt;"",BT$85,0)</f>
        <v>0</v>
      </c>
      <c r="BU89" s="18"/>
      <c r="BV89" s="56"/>
      <c r="BW89" s="56">
        <v>14</v>
      </c>
      <c r="BX89" s="56"/>
      <c r="BY89" s="56">
        <v>14</v>
      </c>
      <c r="BZ89" s="351">
        <f>IF(BY89&lt;&gt;"",BZ$85,0)</f>
        <v>7</v>
      </c>
      <c r="CA89" s="18"/>
      <c r="CB89" s="56"/>
      <c r="CC89" s="55"/>
      <c r="CD89" s="55"/>
      <c r="CE89" s="351">
        <f>IF(CD89&lt;&gt;"",CE$85,0)</f>
        <v>0</v>
      </c>
      <c r="CF89" s="18"/>
      <c r="CG89" s="88">
        <v>3.6296296296296294E-4</v>
      </c>
      <c r="CH89" s="351">
        <f>IF(CG89&lt;&gt;"",CH$85,0)</f>
        <v>0</v>
      </c>
      <c r="CI89" s="18" t="s">
        <v>135</v>
      </c>
      <c r="CJ89" s="56" t="s">
        <v>188</v>
      </c>
      <c r="CK89" s="183">
        <v>1.9178240740740741E-4</v>
      </c>
      <c r="CL89" s="183">
        <v>2.59375E-4</v>
      </c>
      <c r="CM89" s="351">
        <f>IF(CL89&lt;&gt;"",CM$85,0)</f>
        <v>8</v>
      </c>
      <c r="CN89" s="18"/>
      <c r="CO89" s="56"/>
      <c r="CP89" s="56"/>
      <c r="CQ89" s="56"/>
      <c r="CR89" s="56"/>
      <c r="CS89" s="56"/>
      <c r="CT89" s="351">
        <f>IF(CS89&lt;&gt;"",CT$85,0)</f>
        <v>0</v>
      </c>
      <c r="CU89" s="18"/>
      <c r="CV89" s="56"/>
      <c r="CW89" s="186" t="s">
        <v>294</v>
      </c>
      <c r="CX89" s="186" t="s">
        <v>235</v>
      </c>
      <c r="CY89" s="186" t="s">
        <v>238</v>
      </c>
      <c r="CZ89" s="186" t="s">
        <v>300</v>
      </c>
      <c r="DA89" s="125">
        <v>6</v>
      </c>
      <c r="DB89" s="186" t="s">
        <v>296</v>
      </c>
      <c r="DC89" s="351">
        <f>IF(DB89&lt;&gt;"",DC$85,0)</f>
        <v>9</v>
      </c>
      <c r="DD89" s="18"/>
      <c r="DE89" s="55"/>
      <c r="DF89" s="351">
        <f>IF(DE89&lt;&gt;"",DF$85,0)</f>
        <v>0</v>
      </c>
    </row>
    <row r="90" spans="1:110">
      <c r="A90" s="35" t="s">
        <v>110</v>
      </c>
      <c r="B90" s="35"/>
      <c r="C90" s="19"/>
      <c r="E90" s="101"/>
      <c r="F90" s="101"/>
      <c r="G90" s="101"/>
      <c r="H90" s="101"/>
      <c r="I90" s="11"/>
      <c r="J90" s="6">
        <f>SUM(M90,P90,S90,V90)</f>
        <v>19</v>
      </c>
      <c r="K90" s="18" t="s">
        <v>120</v>
      </c>
      <c r="L90" s="55">
        <v>6.7731481481481494E-4</v>
      </c>
      <c r="M90" s="351">
        <f>INDEX(event_lookup!$F$2:$Y$9,MATCH(2019.1,event_lookup!$A$2:$A$9,0),MATCH(RIGHT(ML_2019!K90,3),event_lookup!$F$1:$Y$1,0))</f>
        <v>5</v>
      </c>
      <c r="N90" s="18" t="s">
        <v>130</v>
      </c>
      <c r="O90" s="59">
        <v>97.9</v>
      </c>
      <c r="P90" s="351">
        <f>INDEX(event_lookup!$F$2:$Y$9,MATCH(2019.1,event_lookup!$A$2:$A$9,0),MATCH(RIGHT(ML_2019!N90,3),event_lookup!$F$1:$Y$1,0))</f>
        <v>7</v>
      </c>
      <c r="Q90" s="18" t="s">
        <v>154</v>
      </c>
      <c r="R90" s="88">
        <v>1.2511574074074074E-4</v>
      </c>
      <c r="S90" s="351">
        <f>INDEX(event_lookup!$F$2:$Y$9,MATCH(2019.1,event_lookup!$A$2:$A$9,0),MATCH(RIGHT(ML_2019!Q90,3),event_lookup!$F$1:$Y$1,0))</f>
        <v>3</v>
      </c>
      <c r="T90" s="18" t="s">
        <v>149</v>
      </c>
      <c r="U90" s="88">
        <v>3.4606481481481484E-4</v>
      </c>
      <c r="V90" s="351">
        <f>INDEX(event_lookup!$F$2:$Y$9,MATCH(2019.1,event_lookup!$A$2:$A$9,0),MATCH(RIGHT(ML_2019!T90,3),event_lookup!$F$1:$Y$1,0))</f>
        <v>4</v>
      </c>
      <c r="W90" s="11"/>
      <c r="X90" s="18"/>
      <c r="Y90" s="62"/>
      <c r="Z90" s="88"/>
      <c r="AA90" s="88"/>
      <c r="AB90" s="88"/>
      <c r="AC90" s="351"/>
      <c r="AD90" s="18" t="s">
        <v>105</v>
      </c>
      <c r="AE90" s="62" t="s">
        <v>177</v>
      </c>
      <c r="AF90" s="55">
        <v>9.6585648148148149E-4</v>
      </c>
      <c r="AG90" s="55">
        <v>9.6585648148148149E-4</v>
      </c>
      <c r="AH90" s="351">
        <f>INDEX(event_lookup!$F$2:$Y$9,MATCH(2019.5,event_lookup!$A$2:$A$9,0),MATCH(RIGHT(ML_2019!AD90,3),event_lookup!$F$1:$Y$1,0))</f>
        <v>3</v>
      </c>
      <c r="AI90" s="18"/>
      <c r="AJ90" s="56"/>
      <c r="AK90" s="56"/>
      <c r="AL90" s="18"/>
      <c r="AM90" s="62"/>
      <c r="AN90" s="88"/>
      <c r="AO90" s="88"/>
      <c r="AP90" s="88"/>
      <c r="AQ90" s="56"/>
      <c r="AR90" s="18"/>
      <c r="AS90" s="56"/>
      <c r="AT90" s="85"/>
      <c r="AU90" s="85"/>
      <c r="AV90" s="85"/>
      <c r="AW90" s="56"/>
      <c r="AX90" s="18"/>
      <c r="AY90" s="56"/>
      <c r="BC90" s="56"/>
      <c r="BD90" s="18"/>
      <c r="BE90" s="125"/>
      <c r="BF90" s="126"/>
      <c r="BG90" s="126"/>
      <c r="BI90" s="5"/>
      <c r="BK90" s="84"/>
      <c r="BL90" s="84"/>
      <c r="BM90" s="84"/>
      <c r="BO90" s="5"/>
      <c r="BQ90" s="84"/>
      <c r="BR90" s="84"/>
      <c r="BS90" s="84"/>
      <c r="BU90" s="18"/>
      <c r="BV90" s="56"/>
      <c r="BW90" s="56"/>
      <c r="BX90" s="56"/>
      <c r="BY90" s="56"/>
      <c r="BZ90" s="56"/>
      <c r="CA90" s="18"/>
      <c r="CB90" s="56"/>
      <c r="CC90" s="55"/>
      <c r="CD90" s="55"/>
      <c r="CE90" s="56"/>
      <c r="CF90" s="18"/>
      <c r="CG90" s="88"/>
      <c r="CH90" s="56"/>
      <c r="CI90" s="18"/>
      <c r="CJ90" s="56"/>
      <c r="CK90" s="183"/>
      <c r="CL90" s="183"/>
      <c r="CM90" s="56"/>
      <c r="CN90" s="18"/>
      <c r="CO90" s="56"/>
      <c r="CP90" s="56"/>
      <c r="CQ90" s="56"/>
      <c r="CR90" s="56"/>
      <c r="CS90" s="56"/>
      <c r="CT90" s="56"/>
      <c r="CU90" s="18" t="s">
        <v>135</v>
      </c>
      <c r="CV90" s="56" t="s">
        <v>486</v>
      </c>
      <c r="CW90" s="186" t="s">
        <v>235</v>
      </c>
      <c r="CX90" s="186" t="s">
        <v>879</v>
      </c>
      <c r="CY90" s="186" t="s">
        <v>295</v>
      </c>
      <c r="CZ90" s="186"/>
      <c r="DA90" s="125">
        <v>4</v>
      </c>
      <c r="DB90" s="186" t="s">
        <v>299</v>
      </c>
      <c r="DC90" s="351">
        <f>INDEX(event_lookup!$F$2:$Y$9,MATCH(2019.5,event_lookup!$A$2:$A$9,0),MATCH(RIGHT(ML_2019!CU90,3),event_lookup!$F$1:$Y$1,0))</f>
        <v>4</v>
      </c>
      <c r="DD90" s="18" t="s">
        <v>32</v>
      </c>
      <c r="DE90" s="55">
        <v>1.5388888888888891E-3</v>
      </c>
      <c r="DF90" s="351">
        <f>INDEX(event_lookup!$F$2:$Y$9,MATCH(2019.5,event_lookup!$A$2:$A$9,0),MATCH(RIGHT(ML_2019!DD90,3),event_lookup!$F$1:$Y$1,0))</f>
        <v>20</v>
      </c>
    </row>
    <row r="91" spans="1:110">
      <c r="A91" s="15" t="s">
        <v>121</v>
      </c>
      <c r="B91" s="328">
        <v>1</v>
      </c>
      <c r="C91" s="19"/>
      <c r="E91" s="101"/>
      <c r="F91" s="101"/>
      <c r="G91" s="101"/>
      <c r="H91" s="101"/>
      <c r="I91" s="11"/>
      <c r="J91" s="6">
        <f>SUM(M91,P91/4,S91/4,V91)</f>
        <v>2.5</v>
      </c>
      <c r="K91" s="18"/>
      <c r="L91" s="55"/>
      <c r="M91" s="351">
        <f>IF(L91&lt;&gt;"",M$90,0)</f>
        <v>0</v>
      </c>
      <c r="N91" s="18"/>
      <c r="O91" s="59">
        <v>97.9</v>
      </c>
      <c r="P91" s="351">
        <f>IF(O91&lt;&gt;"",P$90,0)</f>
        <v>7</v>
      </c>
      <c r="Q91" s="18"/>
      <c r="R91" s="88">
        <v>2.9050925925925923E-5</v>
      </c>
      <c r="S91" s="351">
        <f>IF(R91&lt;&gt;"",S$90,0)</f>
        <v>3</v>
      </c>
      <c r="T91" s="18"/>
      <c r="U91" s="88"/>
      <c r="V91" s="351">
        <f>IF(U91&lt;&gt;"",V$90,0)</f>
        <v>0</v>
      </c>
      <c r="W91" s="11"/>
      <c r="X91" s="18"/>
      <c r="Y91" s="62"/>
      <c r="Z91" s="88"/>
      <c r="AA91" s="88"/>
      <c r="AB91" s="88"/>
      <c r="AC91" s="351"/>
      <c r="AD91" s="18"/>
      <c r="AE91" s="62"/>
      <c r="AF91" s="55"/>
      <c r="AG91" s="55"/>
      <c r="AH91" s="351">
        <f>IF(AG91&lt;&gt;"",AH$90,0)</f>
        <v>0</v>
      </c>
      <c r="AI91" s="18"/>
      <c r="AJ91" s="56"/>
      <c r="AK91" s="56"/>
      <c r="AL91" s="18"/>
      <c r="AM91" s="62"/>
      <c r="AN91" s="88"/>
      <c r="AO91" s="88"/>
      <c r="AP91" s="88"/>
      <c r="AQ91" s="56"/>
      <c r="AR91" s="18"/>
      <c r="AS91" s="56"/>
      <c r="AT91" s="85"/>
      <c r="AU91" s="85"/>
      <c r="AV91" s="85"/>
      <c r="AW91" s="56"/>
      <c r="AX91" s="18"/>
      <c r="AY91" s="56"/>
      <c r="AZ91" s="85"/>
      <c r="BA91" s="85"/>
      <c r="BB91" s="85"/>
      <c r="BC91" s="56"/>
      <c r="BD91" s="18"/>
      <c r="BE91" s="125"/>
      <c r="BF91" s="126"/>
      <c r="BG91" s="126"/>
      <c r="BI91" s="5"/>
      <c r="BK91" s="84"/>
      <c r="BL91" s="84"/>
      <c r="BM91" s="84"/>
      <c r="BO91" s="5"/>
      <c r="BQ91" s="84"/>
      <c r="BR91" s="84"/>
      <c r="BS91" s="84"/>
      <c r="BU91" s="18"/>
      <c r="BV91" s="56"/>
      <c r="BW91" s="56"/>
      <c r="BX91" s="56"/>
      <c r="BY91" s="56"/>
      <c r="BZ91" s="56"/>
      <c r="CA91" s="18"/>
      <c r="CB91" s="56"/>
      <c r="CC91" s="55"/>
      <c r="CD91" s="55"/>
      <c r="CE91" s="56"/>
      <c r="CF91" s="18"/>
      <c r="CG91" s="88"/>
      <c r="CH91" s="56"/>
      <c r="CI91" s="18"/>
      <c r="CJ91" s="56"/>
      <c r="CK91" s="183"/>
      <c r="CL91" s="183"/>
      <c r="CM91" s="56"/>
      <c r="CN91" s="18"/>
      <c r="CO91" s="56"/>
      <c r="CP91" s="56"/>
      <c r="CQ91" s="56"/>
      <c r="CR91" s="56"/>
      <c r="CS91" s="56"/>
      <c r="CT91" s="56"/>
      <c r="CU91" s="18"/>
      <c r="CV91" s="56"/>
      <c r="CW91" s="186" t="s">
        <v>235</v>
      </c>
      <c r="CX91" s="186" t="s">
        <v>879</v>
      </c>
      <c r="CY91" s="186" t="s">
        <v>295</v>
      </c>
      <c r="CZ91" s="186"/>
      <c r="DA91" s="125">
        <v>4</v>
      </c>
      <c r="DB91" s="186" t="s">
        <v>299</v>
      </c>
      <c r="DC91" s="351">
        <f>IF(DB91&lt;&gt;"",DC$90,0)</f>
        <v>4</v>
      </c>
      <c r="DD91" s="18" t="s">
        <v>32</v>
      </c>
      <c r="DE91" s="55">
        <v>1.5388888888888891E-3</v>
      </c>
      <c r="DF91" s="351">
        <f>IF(DE91&lt;&gt;"",DF$90,0)</f>
        <v>20</v>
      </c>
    </row>
    <row r="92" spans="1:110">
      <c r="A92" s="15" t="s">
        <v>122</v>
      </c>
      <c r="B92" s="328">
        <v>2</v>
      </c>
      <c r="C92" s="19"/>
      <c r="E92" s="101"/>
      <c r="F92" s="101"/>
      <c r="G92" s="101"/>
      <c r="H92" s="101"/>
      <c r="I92" s="11"/>
      <c r="J92" s="6">
        <f>SUM(M92,P92/4,S92/4,V92)</f>
        <v>7.5</v>
      </c>
      <c r="K92" s="18" t="s">
        <v>120</v>
      </c>
      <c r="L92" s="55">
        <v>6.7731481481481494E-4</v>
      </c>
      <c r="M92" s="351">
        <f t="shared" ref="M92:M94" si="11">IF(L92&lt;&gt;"",M$90,0)</f>
        <v>5</v>
      </c>
      <c r="N92" s="18"/>
      <c r="O92" s="59">
        <v>97.9</v>
      </c>
      <c r="P92" s="351">
        <f t="shared" ref="P92:P94" si="12">IF(O92&lt;&gt;"",P$90,0)</f>
        <v>7</v>
      </c>
      <c r="Q92" s="322"/>
      <c r="R92" s="88">
        <v>2.210648148148148E-5</v>
      </c>
      <c r="S92" s="351">
        <f t="shared" ref="S92:S94" si="13">IF(R92&lt;&gt;"",S$90,0)</f>
        <v>3</v>
      </c>
      <c r="T92" s="18"/>
      <c r="U92" s="88"/>
      <c r="V92" s="351">
        <f t="shared" ref="V92:V94" si="14">IF(U92&lt;&gt;"",V$90,0)</f>
        <v>0</v>
      </c>
      <c r="W92" s="11"/>
      <c r="X92" s="18"/>
      <c r="Y92" s="62"/>
      <c r="Z92" s="88"/>
      <c r="AA92" s="88"/>
      <c r="AB92" s="88"/>
      <c r="AC92" s="351"/>
      <c r="AD92" s="18"/>
      <c r="AE92" s="62"/>
      <c r="AF92" s="55"/>
      <c r="AG92" s="55"/>
      <c r="AH92" s="351">
        <f t="shared" ref="AH92:AH94" si="15">IF(AG92&lt;&gt;"",AH$90,0)</f>
        <v>0</v>
      </c>
      <c r="AI92" s="18"/>
      <c r="AJ92" s="56"/>
      <c r="AK92" s="56"/>
      <c r="AL92" s="18"/>
      <c r="AM92" s="62"/>
      <c r="AN92" s="88"/>
      <c r="AO92" s="88"/>
      <c r="AP92" s="88"/>
      <c r="AQ92" s="56"/>
      <c r="AR92" s="18"/>
      <c r="AS92" s="56"/>
      <c r="AT92" s="85"/>
      <c r="AU92" s="85"/>
      <c r="AV92" s="85"/>
      <c r="AW92" s="56"/>
      <c r="AX92" s="18"/>
      <c r="AY92" s="56"/>
      <c r="AZ92" s="85"/>
      <c r="BA92" s="85"/>
      <c r="BB92" s="85"/>
      <c r="BC92" s="56"/>
      <c r="BD92" s="18"/>
      <c r="BE92" s="125"/>
      <c r="BF92" s="126"/>
      <c r="BG92" s="126"/>
      <c r="BI92" s="5"/>
      <c r="BK92" s="84"/>
      <c r="BL92" s="84"/>
      <c r="BM92" s="84"/>
      <c r="BO92" s="5"/>
      <c r="BQ92" s="84"/>
      <c r="BR92" s="84"/>
      <c r="BS92" s="84"/>
      <c r="BU92" s="18"/>
      <c r="BV92" s="56"/>
      <c r="BW92" s="56"/>
      <c r="BX92" s="56"/>
      <c r="BY92" s="56"/>
      <c r="BZ92" s="56"/>
      <c r="CA92" s="18"/>
      <c r="CB92" s="56"/>
      <c r="CC92" s="55"/>
      <c r="CD92" s="55"/>
      <c r="CE92" s="56"/>
      <c r="CF92" s="18"/>
      <c r="CG92" s="88"/>
      <c r="CH92" s="56"/>
      <c r="CI92" s="18"/>
      <c r="CJ92" s="56"/>
      <c r="CK92" s="183"/>
      <c r="CL92" s="183"/>
      <c r="CM92" s="56"/>
      <c r="CN92" s="18"/>
      <c r="CO92" s="56"/>
      <c r="CP92" s="56"/>
      <c r="CQ92" s="56"/>
      <c r="CR92" s="56"/>
      <c r="CS92" s="56"/>
      <c r="CT92" s="56"/>
      <c r="CU92" s="18"/>
      <c r="CV92" s="56"/>
      <c r="CW92" s="186" t="s">
        <v>235</v>
      </c>
      <c r="CX92" s="186" t="s">
        <v>879</v>
      </c>
      <c r="CY92" s="186" t="s">
        <v>295</v>
      </c>
      <c r="CZ92" s="186"/>
      <c r="DA92" s="125">
        <v>4</v>
      </c>
      <c r="DB92" s="186" t="s">
        <v>299</v>
      </c>
      <c r="DC92" s="351">
        <f t="shared" ref="DC92:DC94" si="16">IF(DB92&lt;&gt;"",DC$90,0)</f>
        <v>4</v>
      </c>
      <c r="DD92" s="18"/>
      <c r="DE92" s="55"/>
      <c r="DF92" s="351">
        <f t="shared" ref="DF92:DF94" si="17">IF(DE92&lt;&gt;"",DF$90,0)</f>
        <v>0</v>
      </c>
    </row>
    <row r="93" spans="1:110">
      <c r="A93" s="15" t="s">
        <v>123</v>
      </c>
      <c r="B93" s="328">
        <v>3</v>
      </c>
      <c r="C93" s="19"/>
      <c r="E93" s="101"/>
      <c r="F93" s="101"/>
      <c r="G93" s="101"/>
      <c r="H93" s="101"/>
      <c r="I93" s="11"/>
      <c r="J93" s="6">
        <f>SUM(M93,P93/4,S93/4,V93)</f>
        <v>6.5</v>
      </c>
      <c r="K93" s="18"/>
      <c r="L93" s="55"/>
      <c r="M93" s="351">
        <f t="shared" si="11"/>
        <v>0</v>
      </c>
      <c r="N93" s="18"/>
      <c r="O93" s="59">
        <v>97.9</v>
      </c>
      <c r="P93" s="351">
        <f t="shared" si="12"/>
        <v>7</v>
      </c>
      <c r="Q93" s="322"/>
      <c r="R93" s="88">
        <v>3.3564814814814815E-5</v>
      </c>
      <c r="S93" s="351">
        <f t="shared" si="13"/>
        <v>3</v>
      </c>
      <c r="T93" s="18" t="s">
        <v>149</v>
      </c>
      <c r="U93" s="88">
        <v>3.4606481481481484E-4</v>
      </c>
      <c r="V93" s="351">
        <f t="shared" si="14"/>
        <v>4</v>
      </c>
      <c r="W93" s="11"/>
      <c r="X93" s="18"/>
      <c r="Y93" s="62"/>
      <c r="Z93" s="88"/>
      <c r="AA93" s="88"/>
      <c r="AB93" s="88"/>
      <c r="AC93" s="351"/>
      <c r="AD93" s="18" t="s">
        <v>105</v>
      </c>
      <c r="AE93" s="62" t="s">
        <v>177</v>
      </c>
      <c r="AF93" s="55">
        <v>9.6585648148148149E-4</v>
      </c>
      <c r="AG93" s="55">
        <v>9.6585648148148149E-4</v>
      </c>
      <c r="AH93" s="351">
        <f t="shared" si="15"/>
        <v>3</v>
      </c>
      <c r="AI93" s="18"/>
      <c r="AJ93" s="56"/>
      <c r="AK93" s="56"/>
      <c r="AL93" s="18"/>
      <c r="AM93" s="62"/>
      <c r="AN93" s="88"/>
      <c r="AO93" s="88"/>
      <c r="AP93" s="88"/>
      <c r="AQ93" s="56"/>
      <c r="AR93" s="18"/>
      <c r="AS93" s="56"/>
      <c r="AT93" s="85"/>
      <c r="AU93" s="85"/>
      <c r="AV93" s="85"/>
      <c r="AW93" s="56"/>
      <c r="AX93" s="18"/>
      <c r="AY93" s="56"/>
      <c r="AZ93" s="85"/>
      <c r="BA93" s="85"/>
      <c r="BB93" s="85"/>
      <c r="BC93" s="56"/>
      <c r="BD93" s="18"/>
      <c r="BE93" s="125"/>
      <c r="BF93" s="126"/>
      <c r="BG93" s="126"/>
      <c r="BI93" s="5"/>
      <c r="BK93" s="84"/>
      <c r="BL93" s="84"/>
      <c r="BM93" s="84"/>
      <c r="BO93" s="5"/>
      <c r="BQ93" s="84"/>
      <c r="BR93" s="84"/>
      <c r="BS93" s="84"/>
      <c r="BU93" s="18"/>
      <c r="BV93" s="56"/>
      <c r="BW93" s="56"/>
      <c r="BX93" s="56"/>
      <c r="BY93" s="56"/>
      <c r="BZ93" s="56"/>
      <c r="CA93" s="18"/>
      <c r="CB93" s="56"/>
      <c r="CC93" s="55"/>
      <c r="CD93" s="55"/>
      <c r="CE93" s="56"/>
      <c r="CF93" s="18"/>
      <c r="CG93" s="88"/>
      <c r="CH93" s="56"/>
      <c r="CI93" s="18"/>
      <c r="CJ93" s="56"/>
      <c r="CK93" s="183"/>
      <c r="CL93" s="183"/>
      <c r="CM93" s="56"/>
      <c r="CN93" s="18"/>
      <c r="CO93" s="56"/>
      <c r="CP93" s="56"/>
      <c r="CQ93" s="56"/>
      <c r="CR93" s="56"/>
      <c r="CS93" s="56"/>
      <c r="CT93" s="56"/>
      <c r="CU93" s="18"/>
      <c r="CV93" s="56"/>
      <c r="CW93" s="186" t="s">
        <v>235</v>
      </c>
      <c r="CX93" s="186" t="s">
        <v>879</v>
      </c>
      <c r="CY93" s="186" t="s">
        <v>295</v>
      </c>
      <c r="CZ93" s="186"/>
      <c r="DA93" s="125">
        <v>4</v>
      </c>
      <c r="DB93" s="186" t="s">
        <v>299</v>
      </c>
      <c r="DC93" s="351">
        <f t="shared" si="16"/>
        <v>4</v>
      </c>
      <c r="DD93" s="18"/>
      <c r="DE93" s="55"/>
      <c r="DF93" s="351">
        <f t="shared" si="17"/>
        <v>0</v>
      </c>
    </row>
    <row r="94" spans="1:110">
      <c r="A94" s="15" t="s">
        <v>124</v>
      </c>
      <c r="B94" s="328">
        <v>4</v>
      </c>
      <c r="C94" s="19"/>
      <c r="E94" s="101"/>
      <c r="F94" s="101"/>
      <c r="G94" s="101"/>
      <c r="H94" s="101"/>
      <c r="I94" s="11"/>
      <c r="J94" s="6">
        <f>SUM(M94,P94/4,S94/4,V94)</f>
        <v>2.5</v>
      </c>
      <c r="K94" s="18"/>
      <c r="L94" s="55"/>
      <c r="M94" s="351">
        <f t="shared" si="11"/>
        <v>0</v>
      </c>
      <c r="N94" s="18"/>
      <c r="O94" s="59">
        <v>97.9</v>
      </c>
      <c r="P94" s="351">
        <f t="shared" si="12"/>
        <v>7</v>
      </c>
      <c r="Q94" s="322"/>
      <c r="R94" s="88">
        <v>4.0393518518518518E-5</v>
      </c>
      <c r="S94" s="351">
        <f t="shared" si="13"/>
        <v>3</v>
      </c>
      <c r="T94" s="18"/>
      <c r="U94" s="88"/>
      <c r="V94" s="351">
        <f t="shared" si="14"/>
        <v>0</v>
      </c>
      <c r="W94" s="11"/>
      <c r="X94" s="18"/>
      <c r="Y94" s="62"/>
      <c r="Z94" s="88"/>
      <c r="AA94" s="88"/>
      <c r="AB94" s="88"/>
      <c r="AC94" s="351"/>
      <c r="AD94" s="18"/>
      <c r="AE94" s="62"/>
      <c r="AF94" s="55"/>
      <c r="AG94" s="55"/>
      <c r="AH94" s="351">
        <f t="shared" si="15"/>
        <v>0</v>
      </c>
      <c r="AI94" s="18"/>
      <c r="AJ94" s="56"/>
      <c r="AK94" s="56"/>
      <c r="AL94" s="18"/>
      <c r="AM94" s="62"/>
      <c r="AN94" s="88"/>
      <c r="AO94" s="88"/>
      <c r="AP94" s="88"/>
      <c r="AQ94" s="56"/>
      <c r="AR94" s="18"/>
      <c r="AS94" s="56"/>
      <c r="AT94" s="85"/>
      <c r="AU94" s="85"/>
      <c r="AV94" s="85"/>
      <c r="AW94" s="56"/>
      <c r="AX94" s="18"/>
      <c r="AY94" s="56"/>
      <c r="AZ94" s="85"/>
      <c r="BA94" s="85"/>
      <c r="BB94" s="85"/>
      <c r="BC94" s="56"/>
      <c r="BD94" s="18"/>
      <c r="BE94" s="125"/>
      <c r="BF94" s="126"/>
      <c r="BG94" s="126"/>
      <c r="BI94" s="5"/>
      <c r="BK94" s="84"/>
      <c r="BL94" s="84"/>
      <c r="BM94" s="84"/>
      <c r="BO94" s="5"/>
      <c r="BQ94" s="84"/>
      <c r="BR94" s="84"/>
      <c r="BS94" s="84"/>
      <c r="BU94" s="18"/>
      <c r="BV94" s="56"/>
      <c r="BW94" s="56"/>
      <c r="BX94" s="56"/>
      <c r="BY94" s="56"/>
      <c r="BZ94" s="56"/>
      <c r="CA94" s="18"/>
      <c r="CB94" s="56"/>
      <c r="CC94" s="55"/>
      <c r="CD94" s="55"/>
      <c r="CE94" s="56"/>
      <c r="CF94" s="18"/>
      <c r="CG94" s="88"/>
      <c r="CH94" s="56"/>
      <c r="CI94" s="18"/>
      <c r="CJ94" s="56"/>
      <c r="CK94" s="183"/>
      <c r="CL94" s="183"/>
      <c r="CM94" s="56"/>
      <c r="CN94" s="18"/>
      <c r="CO94" s="56"/>
      <c r="CP94" s="56"/>
      <c r="CQ94" s="56"/>
      <c r="CR94" s="56"/>
      <c r="CS94" s="56"/>
      <c r="CT94" s="56"/>
      <c r="CU94" s="18"/>
      <c r="CV94" s="56"/>
      <c r="CW94" s="186" t="s">
        <v>235</v>
      </c>
      <c r="CX94" s="186" t="s">
        <v>879</v>
      </c>
      <c r="CY94" s="186" t="s">
        <v>295</v>
      </c>
      <c r="CZ94" s="186"/>
      <c r="DA94" s="125">
        <v>4</v>
      </c>
      <c r="DB94" s="186" t="s">
        <v>299</v>
      </c>
      <c r="DC94" s="351">
        <f t="shared" si="16"/>
        <v>4</v>
      </c>
      <c r="DD94" s="18"/>
      <c r="DE94" s="55"/>
      <c r="DF94" s="351">
        <f t="shared" si="17"/>
        <v>0</v>
      </c>
    </row>
    <row r="95" spans="1:110">
      <c r="A95" s="36" t="s">
        <v>111</v>
      </c>
      <c r="B95" s="36"/>
      <c r="C95" s="19"/>
      <c r="E95" s="101"/>
      <c r="F95" s="101"/>
      <c r="G95" s="101"/>
      <c r="H95" s="101"/>
      <c r="I95" s="11"/>
      <c r="J95" s="6">
        <f>SUM(M95,P95,S95,V95)</f>
        <v>23</v>
      </c>
      <c r="K95" s="18" t="s">
        <v>125</v>
      </c>
      <c r="L95" s="55">
        <v>5.8449074074074078E-4</v>
      </c>
      <c r="M95" s="351">
        <f>INDEX(event_lookup!$F$2:$Y$9,MATCH(2019.1,event_lookup!$A$2:$A$9,0),MATCH(RIGHT(ML_2019!K95,3),event_lookup!$F$1:$Y$1,0))</f>
        <v>1</v>
      </c>
      <c r="N95" s="18" t="s">
        <v>105</v>
      </c>
      <c r="O95" s="59">
        <v>102.7</v>
      </c>
      <c r="P95" s="351">
        <f>INDEX(event_lookup!$F$2:$Y$9,MATCH(2019.1,event_lookup!$A$2:$A$9,0),MATCH(RIGHT(ML_2019!N95,3),event_lookup!$F$1:$Y$1,0))</f>
        <v>10</v>
      </c>
      <c r="Q95" s="18" t="s">
        <v>120</v>
      </c>
      <c r="R95" s="88">
        <v>1.2430555555555556E-4</v>
      </c>
      <c r="S95" s="351">
        <f>INDEX(event_lookup!$F$2:$Y$9,MATCH(2019.1,event_lookup!$A$2:$A$9,0),MATCH(RIGHT(ML_2019!Q95,3),event_lookup!$F$1:$Y$1,0))</f>
        <v>5</v>
      </c>
      <c r="T95" s="18" t="s">
        <v>130</v>
      </c>
      <c r="U95" s="88">
        <v>3.4537037037037039E-4</v>
      </c>
      <c r="V95" s="351">
        <f>INDEX(event_lookup!$F$2:$Y$9,MATCH(2019.1,event_lookup!$A$2:$A$9,0),MATCH(RIGHT(ML_2019!T95,3),event_lookup!$F$1:$Y$1,0))</f>
        <v>7</v>
      </c>
      <c r="W95" s="11"/>
      <c r="X95" s="18"/>
      <c r="Y95" s="62"/>
      <c r="Z95" s="88"/>
      <c r="AA95" s="88"/>
      <c r="AB95" s="88"/>
      <c r="AC95" s="351"/>
      <c r="AD95" s="18" t="s">
        <v>135</v>
      </c>
      <c r="AE95" s="62" t="s">
        <v>177</v>
      </c>
      <c r="AF95" s="55">
        <v>9.8217592592592605E-4</v>
      </c>
      <c r="AG95" s="55">
        <v>9.8217592592592605E-4</v>
      </c>
      <c r="AH95" s="351">
        <f>INDEX(event_lookup!$F$2:$Y$9,MATCH(2019.5,event_lookup!$A$2:$A$9,0),MATCH(RIGHT(ML_2019!AD95,3),event_lookup!$F$1:$Y$1,0))</f>
        <v>4</v>
      </c>
      <c r="AI95" s="18"/>
      <c r="AJ95" s="56"/>
      <c r="AK95" s="56"/>
      <c r="AL95" s="18"/>
      <c r="AM95" s="62"/>
      <c r="AN95" s="88"/>
      <c r="AO95" s="88"/>
      <c r="AP95" s="88"/>
      <c r="AQ95" s="56"/>
      <c r="AR95" s="18"/>
      <c r="AS95" s="56"/>
      <c r="AT95" s="85"/>
      <c r="AU95" s="85"/>
      <c r="AV95" s="85"/>
      <c r="AW95" s="56"/>
      <c r="AX95" s="18"/>
      <c r="AY95" s="56"/>
      <c r="AZ95" s="85"/>
      <c r="BA95" s="85"/>
      <c r="BB95" s="85"/>
      <c r="BC95" s="56"/>
      <c r="BD95" s="18"/>
      <c r="BE95" s="125"/>
      <c r="BF95" s="126"/>
      <c r="BG95" s="126"/>
      <c r="BI95" s="5"/>
      <c r="BK95" s="84"/>
      <c r="BL95" s="84"/>
      <c r="BM95" s="84"/>
      <c r="BO95" s="5"/>
      <c r="BQ95" s="84"/>
      <c r="BR95" s="84"/>
      <c r="BS95" s="84"/>
      <c r="BU95" s="18"/>
      <c r="BV95" s="56"/>
      <c r="BW95" s="56"/>
      <c r="BX95" s="56"/>
      <c r="BY95" s="56"/>
      <c r="BZ95" s="56"/>
      <c r="CA95" s="18"/>
      <c r="CB95" s="56"/>
      <c r="CC95" s="55"/>
      <c r="CD95" s="55"/>
      <c r="CE95" s="56"/>
      <c r="CF95" s="18"/>
      <c r="CG95" s="88"/>
      <c r="CH95" s="56"/>
      <c r="CI95" s="18"/>
      <c r="CJ95" s="56"/>
      <c r="CK95" s="183"/>
      <c r="CL95" s="183"/>
      <c r="CM95" s="56"/>
      <c r="CN95" s="18"/>
      <c r="CO95" s="56"/>
      <c r="CP95" s="56"/>
      <c r="CQ95" s="56"/>
      <c r="CR95" s="56"/>
      <c r="CS95" s="56"/>
      <c r="CT95" s="56"/>
      <c r="CU95" s="18" t="s">
        <v>104</v>
      </c>
      <c r="CV95" s="56" t="s">
        <v>301</v>
      </c>
      <c r="CW95" s="186" t="s">
        <v>299</v>
      </c>
      <c r="CX95" s="186" t="s">
        <v>293</v>
      </c>
      <c r="CY95" s="186" t="s">
        <v>235</v>
      </c>
      <c r="CZ95" s="186"/>
      <c r="DA95" s="125">
        <v>1</v>
      </c>
      <c r="DB95" s="186" t="s">
        <v>529</v>
      </c>
      <c r="DC95" s="351">
        <f>INDEX(event_lookup!$F$2:$Y$9,MATCH(2019.5,event_lookup!$A$2:$A$9,0),MATCH(RIGHT(ML_2019!CU95,3),event_lookup!$F$1:$Y$1,0))</f>
        <v>1</v>
      </c>
      <c r="DD95" s="18" t="s">
        <v>101</v>
      </c>
      <c r="DE95" s="55">
        <v>1.5603009259259259E-3</v>
      </c>
      <c r="DF95" s="351">
        <f>INDEX(event_lookup!$F$2:$Y$9,MATCH(2019.5,event_lookup!$A$2:$A$9,0),MATCH(RIGHT(ML_2019!DD95,3),event_lookup!$F$1:$Y$1,0))</f>
        <v>7</v>
      </c>
    </row>
    <row r="96" spans="1:110">
      <c r="A96" s="15" t="s">
        <v>126</v>
      </c>
      <c r="B96" s="328">
        <v>1</v>
      </c>
      <c r="C96" s="19"/>
      <c r="E96" s="101"/>
      <c r="F96" s="101"/>
      <c r="G96" s="101"/>
      <c r="H96" s="101"/>
      <c r="I96" s="11"/>
      <c r="J96" s="6">
        <f>SUM(M96,P96/4,S96/4,V96)</f>
        <v>10.75</v>
      </c>
      <c r="K96" s="18"/>
      <c r="L96" s="55"/>
      <c r="M96" s="351">
        <f>IF(L96&lt;&gt;"",M$95,0)</f>
        <v>0</v>
      </c>
      <c r="N96" s="18"/>
      <c r="O96" s="59">
        <v>102.7</v>
      </c>
      <c r="P96" s="351">
        <f>IF(O96&lt;&gt;"",P$95,0)</f>
        <v>10</v>
      </c>
      <c r="Q96" s="18"/>
      <c r="R96" s="88">
        <v>2.8819444444444446E-5</v>
      </c>
      <c r="S96" s="351">
        <f>IF(R96&lt;&gt;"",S$95,0)</f>
        <v>5</v>
      </c>
      <c r="T96" s="18" t="s">
        <v>130</v>
      </c>
      <c r="U96" s="88">
        <v>3.4537037037037039E-4</v>
      </c>
      <c r="V96" s="351">
        <f>IF(U96&lt;&gt;"",V$95,0)</f>
        <v>7</v>
      </c>
      <c r="W96" s="11"/>
      <c r="X96" s="18"/>
      <c r="Y96" s="62"/>
      <c r="Z96" s="88"/>
      <c r="AA96" s="88"/>
      <c r="AB96" s="88"/>
      <c r="AC96" s="351"/>
      <c r="AD96" s="18"/>
      <c r="AE96" s="62"/>
      <c r="AF96" s="55"/>
      <c r="AG96" s="55"/>
      <c r="AH96" s="351">
        <f>IF(AG96&lt;&gt;"",AH$95,0)</f>
        <v>0</v>
      </c>
      <c r="AI96" s="18"/>
      <c r="AJ96" s="56"/>
      <c r="AK96" s="56"/>
      <c r="AL96" s="18"/>
      <c r="AM96" s="62"/>
      <c r="AN96" s="88"/>
      <c r="AO96" s="88"/>
      <c r="AP96" s="88"/>
      <c r="AQ96" s="56"/>
      <c r="AR96" s="18"/>
      <c r="AS96" s="56"/>
      <c r="AT96" s="85"/>
      <c r="AU96" s="85"/>
      <c r="AV96" s="85"/>
      <c r="AW96" s="56"/>
      <c r="AX96" s="18"/>
      <c r="AY96" s="56"/>
      <c r="AZ96" s="85"/>
      <c r="BA96" s="85"/>
      <c r="BB96" s="85"/>
      <c r="BC96" s="56"/>
      <c r="BD96" s="18"/>
      <c r="BE96" s="125"/>
      <c r="BF96" s="126"/>
      <c r="BG96" s="126"/>
      <c r="BI96" s="5"/>
      <c r="BK96" s="84"/>
      <c r="BL96" s="84"/>
      <c r="BM96" s="84"/>
      <c r="BO96" s="5"/>
      <c r="BQ96" s="84"/>
      <c r="BR96" s="84"/>
      <c r="BS96" s="84"/>
      <c r="BU96" s="18"/>
      <c r="BV96" s="56"/>
      <c r="BW96" s="56"/>
      <c r="BX96" s="56"/>
      <c r="BY96" s="56"/>
      <c r="BZ96" s="56"/>
      <c r="CA96" s="18"/>
      <c r="CB96" s="56"/>
      <c r="CC96" s="55"/>
      <c r="CD96" s="55"/>
      <c r="CE96" s="56"/>
      <c r="CF96" s="18"/>
      <c r="CG96" s="88"/>
      <c r="CH96" s="56"/>
      <c r="CI96" s="18"/>
      <c r="CJ96" s="56"/>
      <c r="CK96" s="183"/>
      <c r="CL96" s="183"/>
      <c r="CM96" s="56"/>
      <c r="CN96" s="18"/>
      <c r="CO96" s="56"/>
      <c r="CP96" s="56"/>
      <c r="CQ96" s="56"/>
      <c r="CR96" s="56"/>
      <c r="CS96" s="56"/>
      <c r="CT96" s="56"/>
      <c r="CU96" s="18"/>
      <c r="CV96" s="56"/>
      <c r="CW96" s="186" t="s">
        <v>299</v>
      </c>
      <c r="CX96" s="186" t="s">
        <v>293</v>
      </c>
      <c r="CY96" s="186" t="s">
        <v>235</v>
      </c>
      <c r="CZ96" s="186"/>
      <c r="DA96" s="125">
        <v>1</v>
      </c>
      <c r="DB96" s="186" t="s">
        <v>529</v>
      </c>
      <c r="DC96" s="351">
        <f>IF(DB96&lt;&gt;"",DC$95,0)</f>
        <v>1</v>
      </c>
      <c r="DD96" s="18" t="s">
        <v>101</v>
      </c>
      <c r="DE96" s="55">
        <v>1.5603009259259259E-3</v>
      </c>
      <c r="DF96" s="351">
        <f>IF(DE96&lt;&gt;"",DF$95,0)</f>
        <v>7</v>
      </c>
    </row>
    <row r="97" spans="1:110">
      <c r="A97" s="15" t="s">
        <v>128</v>
      </c>
      <c r="B97" s="328">
        <v>2</v>
      </c>
      <c r="C97" s="19"/>
      <c r="E97" s="101"/>
      <c r="F97" s="101"/>
      <c r="G97" s="101"/>
      <c r="H97" s="101"/>
      <c r="I97" s="11"/>
      <c r="J97" s="6">
        <f>SUM(M97,P97/4,S97/4,V97)</f>
        <v>3.75</v>
      </c>
      <c r="K97" s="18"/>
      <c r="L97" s="55"/>
      <c r="M97" s="351">
        <f t="shared" ref="M97:M99" si="18">IF(L97&lt;&gt;"",M$95,0)</f>
        <v>0</v>
      </c>
      <c r="N97" s="18"/>
      <c r="O97" s="59">
        <v>102.7</v>
      </c>
      <c r="P97" s="351">
        <f t="shared" ref="P97:P99" si="19">IF(O97&lt;&gt;"",P$95,0)</f>
        <v>10</v>
      </c>
      <c r="Q97" s="322"/>
      <c r="R97" s="88">
        <v>2.0949074074074076E-5</v>
      </c>
      <c r="S97" s="351">
        <f t="shared" ref="S97:S99" si="20">IF(R97&lt;&gt;"",S$95,0)</f>
        <v>5</v>
      </c>
      <c r="T97" s="18"/>
      <c r="U97" s="88"/>
      <c r="V97" s="351">
        <f t="shared" ref="V97:V99" si="21">IF(U97&lt;&gt;"",V$95,0)</f>
        <v>0</v>
      </c>
      <c r="W97" s="11"/>
      <c r="X97" s="18"/>
      <c r="Y97" s="62"/>
      <c r="Z97" s="88"/>
      <c r="AA97" s="88"/>
      <c r="AB97" s="88"/>
      <c r="AC97" s="351"/>
      <c r="AD97" s="18"/>
      <c r="AE97" s="62"/>
      <c r="AF97" s="55"/>
      <c r="AG97" s="55"/>
      <c r="AH97" s="351">
        <f t="shared" ref="AH97:AH99" si="22">IF(AG97&lt;&gt;"",AH$95,0)</f>
        <v>0</v>
      </c>
      <c r="AI97" s="18"/>
      <c r="AJ97" s="56"/>
      <c r="AK97" s="56"/>
      <c r="AL97" s="18"/>
      <c r="AM97" s="62"/>
      <c r="AN97" s="88"/>
      <c r="AO97" s="88"/>
      <c r="AP97" s="88"/>
      <c r="AQ97" s="56"/>
      <c r="AR97" s="18"/>
      <c r="AS97" s="56"/>
      <c r="AT97" s="85"/>
      <c r="AU97" s="85"/>
      <c r="AV97" s="85"/>
      <c r="AW97" s="56"/>
      <c r="AX97" s="18"/>
      <c r="AY97" s="56"/>
      <c r="AZ97" s="85"/>
      <c r="BA97" s="85"/>
      <c r="BB97" s="85"/>
      <c r="BC97" s="56"/>
      <c r="BD97" s="18"/>
      <c r="BE97" s="125"/>
      <c r="BF97" s="126"/>
      <c r="BG97" s="126"/>
      <c r="BI97" s="5"/>
      <c r="BK97" s="84"/>
      <c r="BL97" s="84"/>
      <c r="BM97" s="84"/>
      <c r="BO97" s="5"/>
      <c r="BQ97" s="84"/>
      <c r="BR97" s="84"/>
      <c r="BS97" s="84"/>
      <c r="BU97" s="18"/>
      <c r="BV97" s="56"/>
      <c r="BW97" s="56"/>
      <c r="BX97" s="56"/>
      <c r="BY97" s="56"/>
      <c r="BZ97" s="56"/>
      <c r="CA97" s="18"/>
      <c r="CB97" s="56"/>
      <c r="CC97" s="55"/>
      <c r="CD97" s="55"/>
      <c r="CE97" s="56"/>
      <c r="CF97" s="18"/>
      <c r="CG97" s="88"/>
      <c r="CH97" s="56"/>
      <c r="CI97" s="18"/>
      <c r="CJ97" s="56"/>
      <c r="CK97" s="183"/>
      <c r="CL97" s="183"/>
      <c r="CM97" s="56"/>
      <c r="CN97" s="18"/>
      <c r="CO97" s="56"/>
      <c r="CP97" s="56"/>
      <c r="CQ97" s="56"/>
      <c r="CR97" s="56"/>
      <c r="CS97" s="56"/>
      <c r="CT97" s="56"/>
      <c r="CU97" s="18"/>
      <c r="CV97" s="56"/>
      <c r="CW97" s="186" t="s">
        <v>299</v>
      </c>
      <c r="CX97" s="186" t="s">
        <v>293</v>
      </c>
      <c r="CY97" s="186" t="s">
        <v>235</v>
      </c>
      <c r="CZ97" s="186"/>
      <c r="DA97" s="125">
        <v>1</v>
      </c>
      <c r="DB97" s="186" t="s">
        <v>529</v>
      </c>
      <c r="DC97" s="351">
        <f t="shared" ref="DC97:DC99" si="23">IF(DB97&lt;&gt;"",DC$95,0)</f>
        <v>1</v>
      </c>
      <c r="DD97" s="18"/>
      <c r="DE97" s="55"/>
      <c r="DF97" s="351">
        <f t="shared" ref="DF97:DF99" si="24">IF(DE97&lt;&gt;"",DF$95,0)</f>
        <v>0</v>
      </c>
    </row>
    <row r="98" spans="1:110">
      <c r="A98" s="15" t="s">
        <v>127</v>
      </c>
      <c r="B98" s="328">
        <v>3</v>
      </c>
      <c r="C98" s="19"/>
      <c r="E98" s="101"/>
      <c r="F98" s="101"/>
      <c r="G98" s="101"/>
      <c r="H98" s="101"/>
      <c r="I98" s="11"/>
      <c r="J98" s="6">
        <f>SUM(M98,P98/4,S98/4,V98)</f>
        <v>4.75</v>
      </c>
      <c r="K98" s="18" t="s">
        <v>125</v>
      </c>
      <c r="L98" s="55">
        <v>5.8449074074074078E-4</v>
      </c>
      <c r="M98" s="351">
        <f t="shared" si="18"/>
        <v>1</v>
      </c>
      <c r="N98" s="18"/>
      <c r="O98" s="59">
        <v>102.7</v>
      </c>
      <c r="P98" s="351">
        <f t="shared" si="19"/>
        <v>10</v>
      </c>
      <c r="Q98" s="322"/>
      <c r="R98" s="88">
        <v>3.3101851851851848E-5</v>
      </c>
      <c r="S98" s="351">
        <f t="shared" si="20"/>
        <v>5</v>
      </c>
      <c r="T98" s="18"/>
      <c r="U98" s="88"/>
      <c r="V98" s="351">
        <f t="shared" si="21"/>
        <v>0</v>
      </c>
      <c r="W98" s="11"/>
      <c r="X98" s="18"/>
      <c r="Y98" s="62"/>
      <c r="Z98" s="88"/>
      <c r="AA98" s="88"/>
      <c r="AB98" s="88"/>
      <c r="AC98" s="351"/>
      <c r="AD98" s="18" t="s">
        <v>135</v>
      </c>
      <c r="AE98" s="62" t="s">
        <v>177</v>
      </c>
      <c r="AF98" s="55">
        <v>9.8217592592592605E-4</v>
      </c>
      <c r="AG98" s="55">
        <v>9.8217592592592605E-4</v>
      </c>
      <c r="AH98" s="351">
        <f t="shared" si="22"/>
        <v>4</v>
      </c>
      <c r="AI98" s="18"/>
      <c r="AJ98" s="56"/>
      <c r="AK98" s="56"/>
      <c r="AL98" s="18"/>
      <c r="AM98" s="62"/>
      <c r="AN98" s="88"/>
      <c r="AO98" s="88"/>
      <c r="AP98" s="88"/>
      <c r="AQ98" s="56"/>
      <c r="AR98" s="18"/>
      <c r="AS98" s="56"/>
      <c r="AT98" s="85"/>
      <c r="AU98" s="85"/>
      <c r="AV98" s="85"/>
      <c r="AW98" s="56"/>
      <c r="AX98" s="18"/>
      <c r="AY98" s="56"/>
      <c r="AZ98" s="85"/>
      <c r="BA98" s="85"/>
      <c r="BB98" s="85"/>
      <c r="BC98" s="56"/>
      <c r="BD98" s="18"/>
      <c r="BE98" s="125"/>
      <c r="BF98" s="126"/>
      <c r="BG98" s="126"/>
      <c r="BI98" s="5"/>
      <c r="BK98" s="84"/>
      <c r="BL98" s="84"/>
      <c r="BM98" s="84"/>
      <c r="BO98" s="5"/>
      <c r="BQ98" s="84"/>
      <c r="BR98" s="84"/>
      <c r="BS98" s="84"/>
      <c r="BU98" s="18"/>
      <c r="BV98" s="56"/>
      <c r="BW98" s="56"/>
      <c r="BX98" s="56"/>
      <c r="BY98" s="56"/>
      <c r="BZ98" s="56"/>
      <c r="CA98" s="18"/>
      <c r="CB98" s="56"/>
      <c r="CC98" s="55"/>
      <c r="CD98" s="55"/>
      <c r="CE98" s="56"/>
      <c r="CF98" s="18"/>
      <c r="CG98" s="88"/>
      <c r="CH98" s="56"/>
      <c r="CI98" s="18"/>
      <c r="CJ98" s="56"/>
      <c r="CK98" s="183"/>
      <c r="CL98" s="183"/>
      <c r="CM98" s="56"/>
      <c r="CN98" s="18"/>
      <c r="CO98" s="56"/>
      <c r="CP98" s="56"/>
      <c r="CQ98" s="56"/>
      <c r="CR98" s="56"/>
      <c r="CS98" s="56"/>
      <c r="CT98" s="56"/>
      <c r="CU98" s="18"/>
      <c r="CV98" s="56"/>
      <c r="CW98" s="186" t="s">
        <v>299</v>
      </c>
      <c r="CX98" s="186" t="s">
        <v>293</v>
      </c>
      <c r="CY98" s="186" t="s">
        <v>235</v>
      </c>
      <c r="CZ98" s="186"/>
      <c r="DA98" s="125">
        <v>1</v>
      </c>
      <c r="DB98" s="186" t="s">
        <v>529</v>
      </c>
      <c r="DC98" s="351">
        <f t="shared" si="23"/>
        <v>1</v>
      </c>
      <c r="DD98" s="18"/>
      <c r="DE98" s="55"/>
      <c r="DF98" s="351">
        <f t="shared" si="24"/>
        <v>0</v>
      </c>
    </row>
    <row r="99" spans="1:110">
      <c r="A99" s="15" t="s">
        <v>129</v>
      </c>
      <c r="B99" s="328">
        <v>4</v>
      </c>
      <c r="C99" s="19"/>
      <c r="E99" s="101"/>
      <c r="F99" s="101"/>
      <c r="G99" s="101"/>
      <c r="H99" s="101"/>
      <c r="I99" s="11"/>
      <c r="J99" s="6">
        <f>SUM(M99,P99/4,S99/4,V99)</f>
        <v>3.75</v>
      </c>
      <c r="K99" s="18"/>
      <c r="L99" s="55"/>
      <c r="M99" s="351">
        <f t="shared" si="18"/>
        <v>0</v>
      </c>
      <c r="N99" s="18"/>
      <c r="O99" s="59">
        <v>102.7</v>
      </c>
      <c r="P99" s="351">
        <f t="shared" si="19"/>
        <v>10</v>
      </c>
      <c r="Q99" s="322"/>
      <c r="R99" s="88">
        <v>4.1435185185185185E-5</v>
      </c>
      <c r="S99" s="351">
        <f t="shared" si="20"/>
        <v>5</v>
      </c>
      <c r="T99" s="18"/>
      <c r="U99" s="88"/>
      <c r="V99" s="351">
        <f t="shared" si="21"/>
        <v>0</v>
      </c>
      <c r="W99" s="11"/>
      <c r="X99" s="18"/>
      <c r="Y99" s="62"/>
      <c r="Z99" s="88"/>
      <c r="AA99" s="88"/>
      <c r="AB99" s="88"/>
      <c r="AC99" s="351"/>
      <c r="AD99" s="18"/>
      <c r="AE99" s="62"/>
      <c r="AF99" s="55"/>
      <c r="AG99" s="55"/>
      <c r="AH99" s="351">
        <f t="shared" si="22"/>
        <v>0</v>
      </c>
      <c r="AI99" s="18"/>
      <c r="AJ99" s="56"/>
      <c r="AK99" s="56"/>
      <c r="AL99" s="18"/>
      <c r="AM99" s="62"/>
      <c r="AN99" s="88"/>
      <c r="AO99" s="88"/>
      <c r="AP99" s="88"/>
      <c r="AQ99" s="56"/>
      <c r="AR99" s="18"/>
      <c r="AS99" s="56"/>
      <c r="AT99" s="85"/>
      <c r="AU99" s="85"/>
      <c r="AV99" s="85"/>
      <c r="AW99" s="56"/>
      <c r="AX99" s="18"/>
      <c r="AY99" s="56"/>
      <c r="AZ99" s="85"/>
      <c r="BA99" s="85"/>
      <c r="BB99" s="85"/>
      <c r="BC99" s="56"/>
      <c r="BD99" s="18"/>
      <c r="BE99" s="125"/>
      <c r="BF99" s="126"/>
      <c r="BG99" s="126"/>
      <c r="BI99" s="5"/>
      <c r="BK99" s="84"/>
      <c r="BL99" s="84"/>
      <c r="BM99" s="84"/>
      <c r="BO99" s="5"/>
      <c r="BQ99" s="84"/>
      <c r="BR99" s="84"/>
      <c r="BS99" s="84"/>
      <c r="BU99" s="18"/>
      <c r="BV99" s="56"/>
      <c r="BW99" s="56"/>
      <c r="BX99" s="56"/>
      <c r="BY99" s="56"/>
      <c r="BZ99" s="56"/>
      <c r="CA99" s="18"/>
      <c r="CB99" s="56"/>
      <c r="CC99" s="55"/>
      <c r="CD99" s="55"/>
      <c r="CE99" s="56"/>
      <c r="CF99" s="18"/>
      <c r="CG99" s="88"/>
      <c r="CH99" s="56"/>
      <c r="CI99" s="18"/>
      <c r="CJ99" s="56"/>
      <c r="CK99" s="183"/>
      <c r="CL99" s="183"/>
      <c r="CM99" s="56"/>
      <c r="CN99" s="18"/>
      <c r="CO99" s="56"/>
      <c r="CP99" s="56"/>
      <c r="CQ99" s="56"/>
      <c r="CR99" s="56"/>
      <c r="CS99" s="56"/>
      <c r="CT99" s="56"/>
      <c r="CU99" s="18"/>
      <c r="CV99" s="56"/>
      <c r="CW99" s="186" t="s">
        <v>299</v>
      </c>
      <c r="CX99" s="186" t="s">
        <v>293</v>
      </c>
      <c r="CY99" s="186" t="s">
        <v>235</v>
      </c>
      <c r="CZ99" s="186"/>
      <c r="DA99" s="125">
        <v>1</v>
      </c>
      <c r="DB99" s="186" t="s">
        <v>529</v>
      </c>
      <c r="DC99" s="351">
        <f t="shared" si="23"/>
        <v>1</v>
      </c>
      <c r="DD99" s="18"/>
      <c r="DE99" s="55"/>
      <c r="DF99" s="351">
        <f t="shared" si="24"/>
        <v>0</v>
      </c>
    </row>
    <row r="100" spans="1:110">
      <c r="A100" s="37" t="s">
        <v>112</v>
      </c>
      <c r="B100" s="37"/>
      <c r="C100" s="19"/>
      <c r="E100" s="101"/>
      <c r="F100" s="101"/>
      <c r="G100" s="101"/>
      <c r="H100" s="101"/>
      <c r="I100" s="11"/>
      <c r="J100" s="6">
        <f>SUM(M100,P100,S100,V100)</f>
        <v>35</v>
      </c>
      <c r="K100" s="18" t="s">
        <v>130</v>
      </c>
      <c r="L100" s="55">
        <v>7.3217592592592594E-4</v>
      </c>
      <c r="M100" s="351">
        <f>INDEX(event_lookup!$F$2:$Y$9,MATCH(2019.1,event_lookup!$A$2:$A$9,0),MATCH(RIGHT(ML_2019!K100,3),event_lookup!$F$1:$Y$1,0))</f>
        <v>7</v>
      </c>
      <c r="N100" s="18" t="s">
        <v>33</v>
      </c>
      <c r="O100" s="59">
        <v>109.7</v>
      </c>
      <c r="P100" s="351">
        <f>INDEX(event_lookup!$F$2:$Y$9,MATCH(2019.1,event_lookup!$A$2:$A$9,0),MATCH(RIGHT(ML_2019!N100,3),event_lookup!$F$1:$Y$1,0))</f>
        <v>20</v>
      </c>
      <c r="Q100" s="18" t="s">
        <v>130</v>
      </c>
      <c r="R100" s="88">
        <v>1.2187499999999999E-4</v>
      </c>
      <c r="S100" s="351">
        <f>INDEX(event_lookup!$F$2:$Y$9,MATCH(2019.1,event_lookup!$A$2:$A$9,0),MATCH(RIGHT(ML_2019!Q100,3),event_lookup!$F$1:$Y$1,0))</f>
        <v>7</v>
      </c>
      <c r="T100" s="18" t="s">
        <v>108</v>
      </c>
      <c r="U100" s="88">
        <v>3.4976851851851852E-4</v>
      </c>
      <c r="V100" s="351">
        <f>INDEX(event_lookup!$F$2:$Y$9,MATCH(2019.1,event_lookup!$A$2:$A$9,0),MATCH(RIGHT(ML_2019!T100,3),event_lookup!$F$1:$Y$1,0))</f>
        <v>1</v>
      </c>
      <c r="W100" s="11"/>
      <c r="X100" s="18"/>
      <c r="Y100" s="62"/>
      <c r="Z100" s="88"/>
      <c r="AA100" s="88"/>
      <c r="AB100" s="88"/>
      <c r="AC100" s="351"/>
      <c r="AD100" s="18" t="s">
        <v>130</v>
      </c>
      <c r="AE100" s="62" t="s">
        <v>177</v>
      </c>
      <c r="AF100" s="55">
        <v>8.8252314814814801E-4</v>
      </c>
      <c r="AG100" s="55">
        <v>8.8252314814814801E-4</v>
      </c>
      <c r="AH100" s="351">
        <f>INDEX(event_lookup!$F$2:$Y$9,MATCH(2019.5,event_lookup!$A$2:$A$9,0),MATCH(RIGHT(ML_2019!AD100,3),event_lookup!$F$1:$Y$1,0))</f>
        <v>0</v>
      </c>
      <c r="AI100" s="18"/>
      <c r="AJ100" s="56"/>
      <c r="AK100" s="56"/>
      <c r="AL100" s="18"/>
      <c r="AM100" s="62"/>
      <c r="AN100" s="88"/>
      <c r="AO100" s="88"/>
      <c r="AP100" s="88"/>
      <c r="AQ100" s="56"/>
      <c r="AR100" s="18"/>
      <c r="AS100" s="56"/>
      <c r="AT100" s="85"/>
      <c r="AU100" s="85"/>
      <c r="AV100" s="85"/>
      <c r="AW100" s="56"/>
      <c r="AX100" s="18"/>
      <c r="AY100" s="56"/>
      <c r="AZ100" s="85"/>
      <c r="BA100" s="85"/>
      <c r="BB100" s="85"/>
      <c r="BC100" s="56"/>
      <c r="BD100" s="18"/>
      <c r="BE100" s="125"/>
      <c r="BF100" s="126"/>
      <c r="BG100" s="126"/>
      <c r="BI100" s="5"/>
      <c r="BK100" s="84"/>
      <c r="BL100" s="84"/>
      <c r="BM100" s="84"/>
      <c r="BO100" s="5"/>
      <c r="BQ100" s="84"/>
      <c r="BR100" s="84"/>
      <c r="BS100" s="84"/>
      <c r="BU100" s="18"/>
      <c r="BV100" s="56"/>
      <c r="BW100" s="56"/>
      <c r="BX100" s="56"/>
      <c r="BY100" s="56"/>
      <c r="BZ100" s="56"/>
      <c r="CA100" s="18"/>
      <c r="CB100" s="56"/>
      <c r="CC100" s="55"/>
      <c r="CD100" s="55"/>
      <c r="CE100" s="56"/>
      <c r="CF100" s="18"/>
      <c r="CG100" s="88"/>
      <c r="CH100" s="56"/>
      <c r="CI100" s="18"/>
      <c r="CJ100" s="56"/>
      <c r="CK100" s="183"/>
      <c r="CL100" s="183"/>
      <c r="CM100" s="56"/>
      <c r="CN100" s="18"/>
      <c r="CO100" s="56"/>
      <c r="CP100" s="56"/>
      <c r="CQ100" s="56"/>
      <c r="CR100" s="56"/>
      <c r="CS100" s="56"/>
      <c r="CT100" s="56"/>
      <c r="CU100" s="18" t="s">
        <v>107</v>
      </c>
      <c r="CV100" s="56" t="s">
        <v>315</v>
      </c>
      <c r="CW100" s="186" t="s">
        <v>308</v>
      </c>
      <c r="CX100" s="186" t="s">
        <v>293</v>
      </c>
      <c r="CY100" s="186" t="s">
        <v>235</v>
      </c>
      <c r="CZ100" s="186"/>
      <c r="DA100" s="125">
        <v>1</v>
      </c>
      <c r="DB100" s="186" t="s">
        <v>534</v>
      </c>
      <c r="DC100" s="351">
        <f>INDEX(event_lookup!$F$2:$Y$9,MATCH(2019.5,event_lookup!$A$2:$A$9,0),MATCH(RIGHT(ML_2019!CU100,3),event_lookup!$F$1:$Y$1,0))</f>
        <v>2</v>
      </c>
      <c r="DD100" s="18" t="s">
        <v>130</v>
      </c>
      <c r="DE100" s="55">
        <v>1.60625E-3</v>
      </c>
      <c r="DF100" s="351">
        <f>INDEX(event_lookup!$F$2:$Y$9,MATCH(2019.5,event_lookup!$A$2:$A$9,0),MATCH(RIGHT(ML_2019!DD100,3),event_lookup!$F$1:$Y$1,0))</f>
        <v>0</v>
      </c>
    </row>
    <row r="101" spans="1:110">
      <c r="A101" s="15" t="s">
        <v>131</v>
      </c>
      <c r="B101" s="328">
        <v>1</v>
      </c>
      <c r="C101" s="19"/>
      <c r="E101" s="101"/>
      <c r="F101" s="101"/>
      <c r="G101" s="101"/>
      <c r="H101" s="101"/>
      <c r="I101" s="11"/>
      <c r="J101" s="6">
        <f>SUM(M101,P101/4,S101/4,V101)</f>
        <v>6.75</v>
      </c>
      <c r="K101" s="18"/>
      <c r="L101" s="55"/>
      <c r="M101" s="351">
        <f>IF(L101&lt;&gt;"",M$100,0)</f>
        <v>0</v>
      </c>
      <c r="N101" s="18"/>
      <c r="O101" s="59">
        <v>109.7</v>
      </c>
      <c r="P101" s="351">
        <f>IF(O101&lt;&gt;"",P$100,0)</f>
        <v>20</v>
      </c>
      <c r="Q101" s="18"/>
      <c r="R101" s="88">
        <v>2.8935185185185186E-5</v>
      </c>
      <c r="S101" s="351">
        <f>IF(R101&lt;&gt;"",S$100,0)</f>
        <v>7</v>
      </c>
      <c r="T101" s="18"/>
      <c r="U101" s="88"/>
      <c r="V101" s="351">
        <f>IF(U101&lt;&gt;"",V$100,0)</f>
        <v>0</v>
      </c>
      <c r="W101" s="11"/>
      <c r="X101" s="18"/>
      <c r="Y101" s="62"/>
      <c r="Z101" s="88"/>
      <c r="AA101" s="88"/>
      <c r="AB101" s="88"/>
      <c r="AC101" s="351"/>
      <c r="AD101" s="18"/>
      <c r="AE101" s="62"/>
      <c r="AF101" s="55"/>
      <c r="AG101" s="55"/>
      <c r="AH101" s="351">
        <f>IF(AG101&lt;&gt;"",AH$100,0)</f>
        <v>0</v>
      </c>
      <c r="AI101" s="18"/>
      <c r="AJ101" s="56"/>
      <c r="AK101" s="56"/>
      <c r="AL101" s="18"/>
      <c r="AM101" s="62"/>
      <c r="AN101" s="88"/>
      <c r="AO101" s="88"/>
      <c r="AP101" s="88"/>
      <c r="AQ101" s="56"/>
      <c r="AR101" s="18"/>
      <c r="AS101" s="56"/>
      <c r="AT101" s="85"/>
      <c r="AU101" s="85"/>
      <c r="AV101" s="85"/>
      <c r="AW101" s="56"/>
      <c r="AX101" s="18"/>
      <c r="AY101" s="56"/>
      <c r="AZ101" s="85"/>
      <c r="BA101" s="85"/>
      <c r="BB101" s="85"/>
      <c r="BC101" s="56"/>
      <c r="BD101" s="18"/>
      <c r="BE101" s="125"/>
      <c r="BF101" s="126"/>
      <c r="BG101" s="126"/>
      <c r="BI101" s="5"/>
      <c r="BK101" s="84"/>
      <c r="BL101" s="84"/>
      <c r="BM101" s="84"/>
      <c r="BO101" s="5"/>
      <c r="BQ101" s="84"/>
      <c r="BR101" s="84"/>
      <c r="BS101" s="84"/>
      <c r="BU101" s="18"/>
      <c r="BV101" s="56"/>
      <c r="BW101" s="56"/>
      <c r="BX101" s="56"/>
      <c r="BY101" s="56"/>
      <c r="BZ101" s="56"/>
      <c r="CA101" s="18"/>
      <c r="CB101" s="56"/>
      <c r="CC101" s="55"/>
      <c r="CD101" s="55"/>
      <c r="CE101" s="56"/>
      <c r="CF101" s="18"/>
      <c r="CG101" s="88"/>
      <c r="CH101" s="56"/>
      <c r="CI101" s="18"/>
      <c r="CJ101" s="56"/>
      <c r="CK101" s="183"/>
      <c r="CL101" s="183"/>
      <c r="CM101" s="56"/>
      <c r="CN101" s="18"/>
      <c r="CO101" s="56"/>
      <c r="CP101" s="56"/>
      <c r="CQ101" s="56"/>
      <c r="CR101" s="56"/>
      <c r="CS101" s="56"/>
      <c r="CT101" s="56"/>
      <c r="CU101" s="18"/>
      <c r="CV101" s="56"/>
      <c r="CW101" s="186" t="s">
        <v>308</v>
      </c>
      <c r="CX101" s="186" t="s">
        <v>293</v>
      </c>
      <c r="CY101" s="186" t="s">
        <v>235</v>
      </c>
      <c r="CZ101" s="186"/>
      <c r="DA101" s="125">
        <v>1</v>
      </c>
      <c r="DB101" s="186" t="s">
        <v>534</v>
      </c>
      <c r="DC101" s="351">
        <f>IF(DB101&lt;&gt;"",DC$100,0)</f>
        <v>2</v>
      </c>
      <c r="DD101" s="18"/>
      <c r="DE101" s="55"/>
      <c r="DF101" s="351">
        <f>IF(DE101&lt;&gt;"",DF$100,0)</f>
        <v>0</v>
      </c>
    </row>
    <row r="102" spans="1:110">
      <c r="A102" s="15" t="s">
        <v>132</v>
      </c>
      <c r="B102" s="328">
        <v>2</v>
      </c>
      <c r="C102" s="19"/>
      <c r="E102" s="101"/>
      <c r="F102" s="101"/>
      <c r="G102" s="101"/>
      <c r="H102" s="101"/>
      <c r="I102" s="11"/>
      <c r="J102" s="6">
        <f>SUM(M102,P102/4,S102/4,V102)</f>
        <v>13.75</v>
      </c>
      <c r="K102" s="18" t="s">
        <v>130</v>
      </c>
      <c r="L102" s="55">
        <v>7.3217592592592594E-4</v>
      </c>
      <c r="M102" s="351">
        <f t="shared" ref="M102:M104" si="25">IF(L102&lt;&gt;"",M$100,0)</f>
        <v>7</v>
      </c>
      <c r="N102" s="18"/>
      <c r="O102" s="59">
        <v>109.7</v>
      </c>
      <c r="P102" s="351">
        <f t="shared" ref="P102:P104" si="26">IF(O102&lt;&gt;"",P$100,0)</f>
        <v>20</v>
      </c>
      <c r="Q102" s="322"/>
      <c r="R102" s="88">
        <v>2.222222222222222E-5</v>
      </c>
      <c r="S102" s="351">
        <f t="shared" ref="S102:S105" si="27">IF(R102&lt;&gt;"",S$100,0)</f>
        <v>7</v>
      </c>
      <c r="T102" s="18"/>
      <c r="U102" s="88"/>
      <c r="V102" s="351">
        <f t="shared" ref="V102:V104" si="28">IF(U102&lt;&gt;"",V$100,0)</f>
        <v>0</v>
      </c>
      <c r="W102" s="11"/>
      <c r="X102" s="18"/>
      <c r="Y102" s="62"/>
      <c r="Z102" s="88"/>
      <c r="AA102" s="88"/>
      <c r="AB102" s="88"/>
      <c r="AC102" s="351"/>
      <c r="AD102" s="18"/>
      <c r="AE102" s="62"/>
      <c r="AF102" s="55"/>
      <c r="AG102" s="55"/>
      <c r="AH102" s="351">
        <f t="shared" ref="AH102:AH103" si="29">IF(AG102&lt;&gt;"",AH$100,0)</f>
        <v>0</v>
      </c>
      <c r="AI102" s="18"/>
      <c r="AJ102" s="56"/>
      <c r="AK102" s="56"/>
      <c r="AL102" s="18"/>
      <c r="AM102" s="62"/>
      <c r="AN102" s="88"/>
      <c r="AO102" s="88"/>
      <c r="AP102" s="88"/>
      <c r="AQ102" s="56"/>
      <c r="AR102" s="18"/>
      <c r="AS102" s="56"/>
      <c r="AT102" s="85"/>
      <c r="AU102" s="85"/>
      <c r="AV102" s="85"/>
      <c r="AW102" s="56"/>
      <c r="AX102" s="18"/>
      <c r="AY102" s="56"/>
      <c r="AZ102" s="85"/>
      <c r="BA102" s="85"/>
      <c r="BB102" s="85"/>
      <c r="BC102" s="56"/>
      <c r="BD102" s="18"/>
      <c r="BE102" s="125"/>
      <c r="BF102" s="126"/>
      <c r="BG102" s="126"/>
      <c r="BI102" s="5"/>
      <c r="BK102" s="84"/>
      <c r="BL102" s="84"/>
      <c r="BM102" s="84"/>
      <c r="BO102" s="5"/>
      <c r="BQ102" s="84"/>
      <c r="BR102" s="84"/>
      <c r="BS102" s="84"/>
      <c r="BU102" s="18"/>
      <c r="BV102" s="56"/>
      <c r="BW102" s="56"/>
      <c r="BX102" s="56"/>
      <c r="BY102" s="56"/>
      <c r="BZ102" s="56"/>
      <c r="CA102" s="18"/>
      <c r="CB102" s="56"/>
      <c r="CC102" s="55"/>
      <c r="CD102" s="55"/>
      <c r="CE102" s="56"/>
      <c r="CF102" s="18"/>
      <c r="CG102" s="88"/>
      <c r="CH102" s="56"/>
      <c r="CI102" s="18"/>
      <c r="CJ102" s="56"/>
      <c r="CK102" s="183"/>
      <c r="CL102" s="183"/>
      <c r="CM102" s="56"/>
      <c r="CN102" s="18"/>
      <c r="CO102" s="56"/>
      <c r="CP102" s="56"/>
      <c r="CQ102" s="56"/>
      <c r="CR102" s="56"/>
      <c r="CS102" s="56"/>
      <c r="CT102" s="56"/>
      <c r="CU102" s="18"/>
      <c r="CV102" s="56"/>
      <c r="CW102" s="186" t="s">
        <v>308</v>
      </c>
      <c r="CX102" s="186" t="s">
        <v>293</v>
      </c>
      <c r="CY102" s="186" t="s">
        <v>235</v>
      </c>
      <c r="CZ102" s="186"/>
      <c r="DA102" s="125">
        <v>1</v>
      </c>
      <c r="DB102" s="186" t="s">
        <v>534</v>
      </c>
      <c r="DC102" s="351">
        <f t="shared" ref="DC102:DC104" si="30">IF(DB102&lt;&gt;"",DC$100,0)</f>
        <v>2</v>
      </c>
      <c r="DD102" s="18"/>
      <c r="DE102" s="55"/>
      <c r="DF102" s="351">
        <f t="shared" ref="DF102:DF104" si="31">IF(DE102&lt;&gt;"",DF$100,0)</f>
        <v>0</v>
      </c>
    </row>
    <row r="103" spans="1:110">
      <c r="A103" s="15" t="s">
        <v>133</v>
      </c>
      <c r="B103" s="328">
        <v>3</v>
      </c>
      <c r="C103" s="19"/>
      <c r="E103" s="101"/>
      <c r="F103" s="101"/>
      <c r="G103" s="101"/>
      <c r="H103" s="101"/>
      <c r="I103" s="11"/>
      <c r="J103" s="6">
        <f>SUM(M103,P103/4,S103/4,V103)</f>
        <v>6.75</v>
      </c>
      <c r="K103" s="18"/>
      <c r="L103" s="55"/>
      <c r="M103" s="351">
        <f t="shared" si="25"/>
        <v>0</v>
      </c>
      <c r="N103" s="18"/>
      <c r="O103" s="59">
        <v>109.7</v>
      </c>
      <c r="P103" s="351">
        <f t="shared" si="26"/>
        <v>20</v>
      </c>
      <c r="Q103" s="322"/>
      <c r="R103" s="88">
        <v>3.4259259259259262E-5</v>
      </c>
      <c r="S103" s="351">
        <f t="shared" si="27"/>
        <v>7</v>
      </c>
      <c r="T103" s="18"/>
      <c r="U103" s="88"/>
      <c r="V103" s="351">
        <f t="shared" si="28"/>
        <v>0</v>
      </c>
      <c r="W103" s="11"/>
      <c r="X103" s="18"/>
      <c r="Y103" s="62"/>
      <c r="Z103" s="88"/>
      <c r="AA103" s="88"/>
      <c r="AB103" s="88"/>
      <c r="AC103" s="351"/>
      <c r="AD103" s="18"/>
      <c r="AE103" s="62"/>
      <c r="AF103" s="55"/>
      <c r="AG103" s="55"/>
      <c r="AH103" s="351">
        <f t="shared" si="29"/>
        <v>0</v>
      </c>
      <c r="AI103" s="18"/>
      <c r="AJ103" s="56"/>
      <c r="AK103" s="56"/>
      <c r="AL103" s="18"/>
      <c r="AM103" s="62"/>
      <c r="AN103" s="88"/>
      <c r="AO103" s="88"/>
      <c r="AP103" s="88"/>
      <c r="AQ103" s="56"/>
      <c r="AR103" s="18"/>
      <c r="AS103" s="56"/>
      <c r="AT103" s="85"/>
      <c r="AU103" s="85"/>
      <c r="AV103" s="85"/>
      <c r="AW103" s="56"/>
      <c r="AX103" s="18"/>
      <c r="AY103" s="56"/>
      <c r="AZ103" s="85"/>
      <c r="BA103" s="85"/>
      <c r="BB103" s="85"/>
      <c r="BC103" s="56"/>
      <c r="BD103" s="18"/>
      <c r="BE103" s="125"/>
      <c r="BF103" s="126"/>
      <c r="BG103" s="126"/>
      <c r="BI103" s="5"/>
      <c r="BK103" s="84"/>
      <c r="BL103" s="84"/>
      <c r="BM103" s="84"/>
      <c r="BO103" s="5"/>
      <c r="BQ103" s="84"/>
      <c r="BR103" s="84"/>
      <c r="BS103" s="84"/>
      <c r="BU103" s="18"/>
      <c r="BV103" s="56"/>
      <c r="BW103" s="56"/>
      <c r="BX103" s="56"/>
      <c r="BY103" s="56"/>
      <c r="BZ103" s="56"/>
      <c r="CA103" s="18"/>
      <c r="CB103" s="56"/>
      <c r="CC103" s="55"/>
      <c r="CD103" s="55"/>
      <c r="CE103" s="56"/>
      <c r="CF103" s="18"/>
      <c r="CG103" s="88"/>
      <c r="CH103" s="56"/>
      <c r="CI103" s="18"/>
      <c r="CJ103" s="56"/>
      <c r="CK103" s="183"/>
      <c r="CL103" s="183"/>
      <c r="CM103" s="56"/>
      <c r="CN103" s="18"/>
      <c r="CO103" s="56"/>
      <c r="CP103" s="56"/>
      <c r="CQ103" s="56"/>
      <c r="CR103" s="56"/>
      <c r="CS103" s="56"/>
      <c r="CT103" s="56"/>
      <c r="CU103" s="18"/>
      <c r="CV103" s="56"/>
      <c r="CW103" s="186" t="s">
        <v>308</v>
      </c>
      <c r="CX103" s="186" t="s">
        <v>293</v>
      </c>
      <c r="CY103" s="186" t="s">
        <v>235</v>
      </c>
      <c r="CZ103" s="186"/>
      <c r="DA103" s="125">
        <v>1</v>
      </c>
      <c r="DB103" s="186" t="s">
        <v>534</v>
      </c>
      <c r="DC103" s="351">
        <f t="shared" si="30"/>
        <v>2</v>
      </c>
      <c r="DD103" s="18" t="s">
        <v>130</v>
      </c>
      <c r="DE103" s="55">
        <v>1.60625E-3</v>
      </c>
      <c r="DF103" s="351">
        <f t="shared" si="31"/>
        <v>0</v>
      </c>
    </row>
    <row r="104" spans="1:110">
      <c r="A104" s="15" t="s">
        <v>134</v>
      </c>
      <c r="B104" s="328">
        <v>4</v>
      </c>
      <c r="C104" s="19"/>
      <c r="E104" s="101"/>
      <c r="F104" s="101"/>
      <c r="G104" s="101"/>
      <c r="H104" s="101"/>
      <c r="I104" s="11"/>
      <c r="J104" s="6">
        <f>SUM(M104,P104/4,S104/4,V104)</f>
        <v>7.75</v>
      </c>
      <c r="K104" s="18"/>
      <c r="L104" s="55"/>
      <c r="M104" s="351">
        <f t="shared" si="25"/>
        <v>0</v>
      </c>
      <c r="N104" s="18"/>
      <c r="O104" s="59">
        <v>109.7</v>
      </c>
      <c r="P104" s="351">
        <f t="shared" si="26"/>
        <v>20</v>
      </c>
      <c r="Q104" s="322"/>
      <c r="R104" s="88">
        <v>3.645833333333333E-5</v>
      </c>
      <c r="S104" s="351">
        <f t="shared" si="27"/>
        <v>7</v>
      </c>
      <c r="T104" s="18" t="s">
        <v>108</v>
      </c>
      <c r="U104" s="88">
        <v>3.4976851851851852E-4</v>
      </c>
      <c r="V104" s="351">
        <f t="shared" si="28"/>
        <v>1</v>
      </c>
      <c r="W104" s="11"/>
      <c r="X104" s="18"/>
      <c r="Y104" s="62"/>
      <c r="Z104" s="88"/>
      <c r="AA104" s="88"/>
      <c r="AB104" s="88"/>
      <c r="AC104" s="351"/>
      <c r="AD104" s="18"/>
      <c r="AH104" s="351">
        <f>IF(AG105&lt;&gt;"",AH$100,0)</f>
        <v>0</v>
      </c>
      <c r="AI104" s="18"/>
      <c r="AJ104" s="56"/>
      <c r="AK104" s="56"/>
      <c r="AL104" s="18"/>
      <c r="AM104" s="62"/>
      <c r="AN104" s="88"/>
      <c r="AO104" s="88"/>
      <c r="AP104" s="88"/>
      <c r="AQ104" s="56"/>
      <c r="AR104" s="18"/>
      <c r="AS104" s="56"/>
      <c r="AT104" s="85"/>
      <c r="AU104" s="85"/>
      <c r="AV104" s="85"/>
      <c r="AW104" s="56"/>
      <c r="AX104" s="18"/>
      <c r="AY104" s="56"/>
      <c r="AZ104" s="85"/>
      <c r="BA104" s="85"/>
      <c r="BB104" s="85"/>
      <c r="BC104" s="56"/>
      <c r="BD104" s="18"/>
      <c r="BE104" s="125"/>
      <c r="BF104" s="126"/>
      <c r="BG104" s="126"/>
      <c r="BI104" s="5"/>
      <c r="BK104" s="84"/>
      <c r="BL104" s="84"/>
      <c r="BM104" s="84"/>
      <c r="BO104" s="5"/>
      <c r="BQ104" s="84"/>
      <c r="BR104" s="84"/>
      <c r="BS104" s="84"/>
      <c r="BU104" s="18"/>
      <c r="BV104" s="56"/>
      <c r="BW104" s="56"/>
      <c r="BX104" s="56"/>
      <c r="BY104" s="56"/>
      <c r="BZ104" s="56"/>
      <c r="CA104" s="18"/>
      <c r="CB104" s="56"/>
      <c r="CC104" s="55"/>
      <c r="CD104" s="55"/>
      <c r="CE104" s="56"/>
      <c r="CF104" s="18"/>
      <c r="CG104" s="88"/>
      <c r="CH104" s="56"/>
      <c r="CI104" s="18"/>
      <c r="CJ104" s="56"/>
      <c r="CK104" s="183"/>
      <c r="CL104" s="183"/>
      <c r="CM104" s="56"/>
      <c r="CN104" s="18"/>
      <c r="CO104" s="56"/>
      <c r="CP104" s="56"/>
      <c r="CQ104" s="56"/>
      <c r="CR104" s="56"/>
      <c r="CS104" s="56"/>
      <c r="CT104" s="56"/>
      <c r="CU104" s="18"/>
      <c r="CV104" s="56"/>
      <c r="CW104" s="186" t="s">
        <v>308</v>
      </c>
      <c r="CX104" s="186" t="s">
        <v>293</v>
      </c>
      <c r="CY104" s="186" t="s">
        <v>235</v>
      </c>
      <c r="CZ104" s="186"/>
      <c r="DA104" s="125">
        <v>1</v>
      </c>
      <c r="DB104" s="186" t="s">
        <v>534</v>
      </c>
      <c r="DC104" s="351">
        <f t="shared" si="30"/>
        <v>2</v>
      </c>
      <c r="DD104" s="18"/>
      <c r="DE104" s="55"/>
      <c r="DF104" s="351">
        <f t="shared" si="31"/>
        <v>0</v>
      </c>
    </row>
    <row r="105" spans="1:110">
      <c r="A105" s="15" t="s">
        <v>884</v>
      </c>
      <c r="B105" s="328">
        <v>5</v>
      </c>
      <c r="C105" s="19"/>
      <c r="E105" s="101"/>
      <c r="F105" s="101"/>
      <c r="G105" s="101"/>
      <c r="H105" s="101"/>
      <c r="I105" s="11"/>
      <c r="J105" s="6">
        <f>SUM(M105,P105/4,S105/4,V105)</f>
        <v>6.75</v>
      </c>
      <c r="K105" s="18"/>
      <c r="L105" s="55"/>
      <c r="M105" s="351"/>
      <c r="N105" s="18"/>
      <c r="O105" s="59">
        <v>109.7</v>
      </c>
      <c r="P105" s="351">
        <f t="shared" ref="P105" si="32">IF(O105&lt;&gt;"",P$100,0)</f>
        <v>20</v>
      </c>
      <c r="Q105" s="322"/>
      <c r="R105" s="88">
        <v>4.1703125000000001E-2</v>
      </c>
      <c r="S105" s="351">
        <f t="shared" si="27"/>
        <v>7</v>
      </c>
      <c r="T105" s="18"/>
      <c r="U105" s="88"/>
      <c r="V105" s="351"/>
      <c r="W105" s="11"/>
      <c r="X105" s="18"/>
      <c r="Y105" s="62"/>
      <c r="Z105" s="88"/>
      <c r="AA105" s="88"/>
      <c r="AB105" s="88"/>
      <c r="AC105" s="351"/>
      <c r="AD105" s="18" t="s">
        <v>130</v>
      </c>
      <c r="AE105" s="62" t="s">
        <v>177</v>
      </c>
      <c r="AF105" s="55">
        <v>8.8252314814814801E-4</v>
      </c>
      <c r="AG105" s="55">
        <v>8.8252314814814801E-4</v>
      </c>
      <c r="AH105" s="351">
        <f>IF(AG106&lt;&gt;"",AH$100,0)</f>
        <v>0</v>
      </c>
      <c r="AI105" s="18"/>
      <c r="AJ105" s="56"/>
      <c r="AK105" s="56"/>
      <c r="AL105" s="18"/>
      <c r="AM105" s="62"/>
      <c r="AN105" s="88"/>
      <c r="AO105" s="88"/>
      <c r="AP105" s="88"/>
      <c r="AQ105" s="56"/>
      <c r="AR105" s="18"/>
      <c r="AS105" s="56"/>
      <c r="AT105" s="85"/>
      <c r="AU105" s="85"/>
      <c r="AV105" s="85"/>
      <c r="AW105" s="56"/>
      <c r="AX105" s="18"/>
      <c r="AY105" s="56"/>
      <c r="AZ105" s="85"/>
      <c r="BA105" s="85"/>
      <c r="BB105" s="85"/>
      <c r="BC105" s="56"/>
      <c r="BD105" s="18"/>
      <c r="BE105" s="125"/>
      <c r="BF105" s="126"/>
      <c r="BG105" s="126"/>
      <c r="BI105" s="5"/>
      <c r="BK105" s="84"/>
      <c r="BL105" s="84"/>
      <c r="BM105" s="84"/>
      <c r="BO105" s="5"/>
      <c r="BQ105" s="84"/>
      <c r="BR105" s="84"/>
      <c r="BS105" s="84"/>
      <c r="BU105" s="18"/>
      <c r="BV105" s="56"/>
      <c r="BW105" s="56"/>
      <c r="BX105" s="56"/>
      <c r="BY105" s="56"/>
      <c r="BZ105" s="56"/>
      <c r="CA105" s="18"/>
      <c r="CB105" s="56"/>
      <c r="CC105" s="55"/>
      <c r="CD105" s="55"/>
      <c r="CE105" s="56"/>
      <c r="CF105" s="18"/>
      <c r="CG105" s="88"/>
      <c r="CH105" s="56"/>
      <c r="CI105" s="18"/>
      <c r="CJ105" s="56"/>
      <c r="CK105" s="183"/>
      <c r="CL105" s="183"/>
      <c r="CM105" s="56"/>
      <c r="CN105" s="18"/>
      <c r="CO105" s="56"/>
      <c r="CP105" s="56"/>
      <c r="CQ105" s="56"/>
      <c r="CR105" s="56"/>
      <c r="CS105" s="56"/>
      <c r="CT105" s="56"/>
      <c r="CU105" s="18"/>
      <c r="CV105" s="56"/>
      <c r="CW105" s="186" t="s">
        <v>308</v>
      </c>
      <c r="CX105" s="186" t="s">
        <v>293</v>
      </c>
      <c r="CY105" s="186" t="s">
        <v>235</v>
      </c>
      <c r="CZ105" s="186"/>
      <c r="DA105" s="125">
        <v>1</v>
      </c>
      <c r="DB105" s="186" t="s">
        <v>534</v>
      </c>
      <c r="DC105" s="351">
        <f t="shared" ref="DC105" si="33">IF(DB105&lt;&gt;"",DC$100,0)</f>
        <v>2</v>
      </c>
      <c r="DD105" s="18"/>
      <c r="DE105" s="55"/>
      <c r="DF105" s="351"/>
    </row>
    <row r="106" spans="1:110">
      <c r="A106" s="38" t="s">
        <v>113</v>
      </c>
      <c r="B106" s="38"/>
      <c r="C106" s="19"/>
      <c r="E106" s="101"/>
      <c r="F106" s="101"/>
      <c r="G106" s="101"/>
      <c r="H106" s="101"/>
      <c r="I106" s="11"/>
      <c r="J106" s="6">
        <f>SUM(M106,P106,S106,V106)</f>
        <v>28</v>
      </c>
      <c r="K106" s="18" t="s">
        <v>135</v>
      </c>
      <c r="L106" s="55">
        <v>8.4548611111111109E-4</v>
      </c>
      <c r="M106" s="351">
        <f>INDEX(event_lookup!$F$2:$Y$9,MATCH(2019.1,event_lookup!$A$2:$A$9,0),MATCH(RIGHT(ML_2019!K106,3),event_lookup!$F$1:$Y$1,0))</f>
        <v>11</v>
      </c>
      <c r="N106" s="18" t="s">
        <v>148</v>
      </c>
      <c r="O106" s="59">
        <v>97.5</v>
      </c>
      <c r="P106" s="351">
        <f>INDEX(event_lookup!$F$2:$Y$9,MATCH(2019.1,event_lookup!$A$2:$A$9,0),MATCH(RIGHT(ML_2019!N106,3),event_lookup!$F$1:$Y$1,0))</f>
        <v>6</v>
      </c>
      <c r="Q106" s="18" t="s">
        <v>104</v>
      </c>
      <c r="R106" s="88">
        <v>1.2175925925925925E-4</v>
      </c>
      <c r="S106" s="351">
        <f>INDEX(event_lookup!$F$2:$Y$9,MATCH(2019.1,event_lookup!$A$2:$A$9,0),MATCH(RIGHT(ML_2019!Q106,3),event_lookup!$F$1:$Y$1,0))</f>
        <v>8</v>
      </c>
      <c r="T106" s="18" t="s">
        <v>154</v>
      </c>
      <c r="U106" s="88">
        <v>3.4722222222222224E-4</v>
      </c>
      <c r="V106" s="351">
        <f>INDEX(event_lookup!$F$2:$Y$9,MATCH(2019.1,event_lookup!$A$2:$A$9,0),MATCH(RIGHT(ML_2019!T106,3),event_lookup!$F$1:$Y$1,0))</f>
        <v>3</v>
      </c>
      <c r="W106" s="11"/>
      <c r="X106" s="18"/>
      <c r="Y106" s="62"/>
      <c r="Z106" s="88"/>
      <c r="AA106" s="88"/>
      <c r="AB106" s="88"/>
      <c r="AC106" s="351"/>
      <c r="AD106" s="18" t="s">
        <v>104</v>
      </c>
      <c r="AE106" s="62" t="s">
        <v>178</v>
      </c>
      <c r="AF106" s="55">
        <v>9.208333333333334E-4</v>
      </c>
      <c r="AG106" s="55">
        <v>9.208333333333334E-4</v>
      </c>
      <c r="AH106" s="351">
        <f>INDEX(event_lookup!$F$2:$Y$9,MATCH(2019.5,event_lookup!$A$2:$A$9,0),MATCH(RIGHT(ML_2019!AD106,3),event_lookup!$F$1:$Y$1,0))</f>
        <v>1</v>
      </c>
      <c r="AI106" s="18"/>
      <c r="AJ106" s="56"/>
      <c r="AK106" s="56"/>
      <c r="AL106" s="18"/>
      <c r="AM106" s="62"/>
      <c r="AN106" s="88"/>
      <c r="AO106" s="88"/>
      <c r="AP106" s="88"/>
      <c r="AQ106" s="56"/>
      <c r="AR106" s="18"/>
      <c r="AS106" s="56"/>
      <c r="AT106" s="85"/>
      <c r="AU106" s="85"/>
      <c r="AV106" s="85"/>
      <c r="AW106" s="56"/>
      <c r="AX106" s="18"/>
      <c r="AY106" s="56"/>
      <c r="AZ106" s="85"/>
      <c r="BA106" s="85"/>
      <c r="BB106" s="85"/>
      <c r="BC106" s="56"/>
      <c r="BD106" s="18"/>
      <c r="BE106" s="125"/>
      <c r="BF106" s="126"/>
      <c r="BG106" s="126"/>
      <c r="BI106" s="5"/>
      <c r="BK106" s="84"/>
      <c r="BL106" s="84"/>
      <c r="BM106" s="84"/>
      <c r="BO106" s="5"/>
      <c r="BQ106" s="84"/>
      <c r="BR106" s="84"/>
      <c r="BS106" s="84"/>
      <c r="BU106" s="18"/>
      <c r="BV106" s="56"/>
      <c r="BW106" s="56"/>
      <c r="BX106" s="56"/>
      <c r="BY106" s="56"/>
      <c r="BZ106" s="56"/>
      <c r="CA106" s="18"/>
      <c r="CB106" s="56"/>
      <c r="CC106" s="55"/>
      <c r="CD106" s="55"/>
      <c r="CE106" s="56"/>
      <c r="CF106" s="18"/>
      <c r="CG106" s="88"/>
      <c r="CH106" s="56"/>
      <c r="CI106" s="18"/>
      <c r="CJ106" s="56"/>
      <c r="CK106" s="183"/>
      <c r="CL106" s="183"/>
      <c r="CM106" s="56"/>
      <c r="CN106" s="18"/>
      <c r="CO106" s="56"/>
      <c r="CP106" s="56"/>
      <c r="CQ106" s="56"/>
      <c r="CR106" s="56"/>
      <c r="CS106" s="56"/>
      <c r="CT106" s="56"/>
      <c r="CU106" s="18" t="s">
        <v>103</v>
      </c>
      <c r="CV106" s="56" t="s">
        <v>878</v>
      </c>
      <c r="CW106" s="186" t="s">
        <v>879</v>
      </c>
      <c r="CX106" s="186" t="s">
        <v>235</v>
      </c>
      <c r="CY106" s="186" t="s">
        <v>297</v>
      </c>
      <c r="CZ106" s="186"/>
      <c r="DA106" s="125">
        <v>4</v>
      </c>
      <c r="DB106" s="186" t="s">
        <v>298</v>
      </c>
      <c r="DC106" s="351">
        <f>INDEX(event_lookup!$F$2:$Y$9,MATCH(2019.5,event_lookup!$A$2:$A$9,0),MATCH(RIGHT(ML_2019!CU106,3),event_lookup!$F$1:$Y$1,0))</f>
        <v>5</v>
      </c>
      <c r="DD106" s="376" t="s">
        <v>37</v>
      </c>
      <c r="DE106" s="55">
        <v>1.5599537037037038E-3</v>
      </c>
      <c r="DF106" s="351">
        <f>INDEX(event_lookup!$F$2:$Y$9,MATCH(2019.5,event_lookup!$A$2:$A$9,0),MATCH(RIGHT(ML_2019!DD106,3),event_lookup!$F$1:$Y$1,0))</f>
        <v>9</v>
      </c>
    </row>
    <row r="107" spans="1:110">
      <c r="A107" s="15" t="s">
        <v>138</v>
      </c>
      <c r="B107" s="15">
        <v>4</v>
      </c>
      <c r="C107" s="19"/>
      <c r="E107" s="101"/>
      <c r="F107" s="101"/>
      <c r="G107" s="101"/>
      <c r="H107" s="101"/>
      <c r="I107" s="11"/>
      <c r="J107" s="6">
        <f>SUM(M107,P107/4,S107/4,V107)</f>
        <v>14.5</v>
      </c>
      <c r="K107" s="18" t="s">
        <v>135</v>
      </c>
      <c r="L107" s="55">
        <v>8.4548611111111109E-4</v>
      </c>
      <c r="M107" s="351">
        <f>IF(L107&lt;&gt;"",M$106,0)</f>
        <v>11</v>
      </c>
      <c r="N107" s="18"/>
      <c r="O107" s="59">
        <v>97.5</v>
      </c>
      <c r="P107" s="351">
        <f>IF(O107&lt;&gt;"",P$106,0)</f>
        <v>6</v>
      </c>
      <c r="Q107" s="18"/>
      <c r="R107" s="88">
        <v>3.6342592592592576E-5</v>
      </c>
      <c r="S107" s="351">
        <f>IF(R107&lt;&gt;"",S$106,0)</f>
        <v>8</v>
      </c>
      <c r="T107" s="18"/>
      <c r="U107" s="88"/>
      <c r="V107" s="351">
        <f>IF(U107&lt;&gt;"",V$106,0)</f>
        <v>0</v>
      </c>
      <c r="W107" s="11"/>
      <c r="X107" s="18"/>
      <c r="Y107" s="62"/>
      <c r="Z107" s="88"/>
      <c r="AA107" s="88"/>
      <c r="AB107" s="88"/>
      <c r="AC107" s="351"/>
      <c r="AD107" s="18"/>
      <c r="AE107" s="62"/>
      <c r="AF107" s="55"/>
      <c r="AG107" s="55"/>
      <c r="AH107" s="351">
        <f>IF(AG107&lt;&gt;"",AH$106,0)</f>
        <v>0</v>
      </c>
      <c r="AI107" s="18"/>
      <c r="AJ107" s="56"/>
      <c r="AK107" s="56"/>
      <c r="AL107" s="18"/>
      <c r="AM107" s="62"/>
      <c r="AN107" s="88"/>
      <c r="AO107" s="88"/>
      <c r="AP107" s="88"/>
      <c r="AQ107" s="56"/>
      <c r="AR107" s="18"/>
      <c r="AS107" s="56"/>
      <c r="AT107" s="85"/>
      <c r="AU107" s="85"/>
      <c r="AV107" s="85"/>
      <c r="AW107" s="56"/>
      <c r="AX107" s="18"/>
      <c r="AY107" s="56"/>
      <c r="AZ107" s="85"/>
      <c r="BA107" s="85"/>
      <c r="BB107" s="85"/>
      <c r="BC107" s="56"/>
      <c r="BD107" s="18"/>
      <c r="BE107" s="125"/>
      <c r="BF107" s="126"/>
      <c r="BG107" s="126"/>
      <c r="BI107" s="5"/>
      <c r="BK107" s="84"/>
      <c r="BL107" s="84"/>
      <c r="BM107" s="84"/>
      <c r="BO107" s="5"/>
      <c r="BQ107" s="84"/>
      <c r="BR107" s="84"/>
      <c r="BS107" s="84"/>
      <c r="BU107" s="18"/>
      <c r="BV107" s="56"/>
      <c r="BW107" s="56"/>
      <c r="BX107" s="56"/>
      <c r="BY107" s="56"/>
      <c r="BZ107" s="56"/>
      <c r="CA107" s="18"/>
      <c r="CB107" s="56"/>
      <c r="CC107" s="55"/>
      <c r="CD107" s="55"/>
      <c r="CE107" s="56"/>
      <c r="CF107" s="18"/>
      <c r="CG107" s="88"/>
      <c r="CH107" s="56"/>
      <c r="CI107" s="18"/>
      <c r="CJ107" s="56"/>
      <c r="CK107" s="183"/>
      <c r="CL107" s="183"/>
      <c r="CM107" s="56"/>
      <c r="CN107" s="18"/>
      <c r="CO107" s="56"/>
      <c r="CP107" s="56"/>
      <c r="CQ107" s="56"/>
      <c r="CR107" s="56"/>
      <c r="CS107" s="56"/>
      <c r="CT107" s="56"/>
      <c r="CU107" s="18"/>
      <c r="CV107" s="56"/>
      <c r="CW107" s="186" t="s">
        <v>879</v>
      </c>
      <c r="CX107" s="186" t="s">
        <v>235</v>
      </c>
      <c r="CY107" s="186" t="s">
        <v>297</v>
      </c>
      <c r="CZ107" s="186"/>
      <c r="DA107" s="125">
        <v>4</v>
      </c>
      <c r="DB107" s="186" t="s">
        <v>298</v>
      </c>
      <c r="DC107" s="351">
        <f>IF(DB107&lt;&gt;"",DC$106,0)</f>
        <v>5</v>
      </c>
      <c r="DD107" s="376" t="s">
        <v>37</v>
      </c>
      <c r="DE107" s="55">
        <v>1.5599537037037038E-3</v>
      </c>
      <c r="DF107" s="351">
        <f>IF(DE107&lt;&gt;"",DF$106,0)</f>
        <v>9</v>
      </c>
    </row>
    <row r="108" spans="1:110">
      <c r="A108" s="15" t="s">
        <v>136</v>
      </c>
      <c r="B108" s="15">
        <v>1</v>
      </c>
      <c r="C108" s="19"/>
      <c r="E108" s="101"/>
      <c r="F108" s="101"/>
      <c r="G108" s="101"/>
      <c r="H108" s="101"/>
      <c r="I108" s="11"/>
      <c r="J108" s="6">
        <f>SUM(M108,P108/4,S108/4,V108)</f>
        <v>6.5</v>
      </c>
      <c r="K108" s="18"/>
      <c r="L108" s="55"/>
      <c r="M108" s="351">
        <f t="shared" ref="M108:M110" si="34">IF(L108&lt;&gt;"",M$106,0)</f>
        <v>0</v>
      </c>
      <c r="N108" s="18"/>
      <c r="O108" s="59">
        <v>97.5</v>
      </c>
      <c r="P108" s="351">
        <f t="shared" ref="P108:P110" si="35">IF(O108&lt;&gt;"",P$106,0)</f>
        <v>6</v>
      </c>
      <c r="Q108" s="322"/>
      <c r="R108" s="88">
        <v>2.9166666666666666E-5</v>
      </c>
      <c r="S108" s="351">
        <f t="shared" ref="S108:S110" si="36">IF(R108&lt;&gt;"",S$106,0)</f>
        <v>8</v>
      </c>
      <c r="T108" s="18" t="s">
        <v>154</v>
      </c>
      <c r="U108" s="88">
        <v>3.4722222222222224E-4</v>
      </c>
      <c r="V108" s="351">
        <f t="shared" ref="V108:V110" si="37">IF(U108&lt;&gt;"",V$106,0)</f>
        <v>3</v>
      </c>
      <c r="W108" s="11"/>
      <c r="X108" s="18"/>
      <c r="Y108" s="62"/>
      <c r="Z108" s="88"/>
      <c r="AA108" s="88"/>
      <c r="AB108" s="88"/>
      <c r="AC108" s="351"/>
      <c r="AD108" s="18" t="s">
        <v>104</v>
      </c>
      <c r="AE108" s="62" t="s">
        <v>178</v>
      </c>
      <c r="AF108" s="55">
        <v>9.208333333333334E-4</v>
      </c>
      <c r="AG108" s="55">
        <v>9.208333333333334E-4</v>
      </c>
      <c r="AH108" s="351">
        <f t="shared" ref="AH108:AH110" si="38">IF(AG108&lt;&gt;"",AH$106,0)</f>
        <v>1</v>
      </c>
      <c r="AI108" s="18"/>
      <c r="AJ108" s="56"/>
      <c r="AK108" s="56"/>
      <c r="AL108" s="18"/>
      <c r="AM108" s="62"/>
      <c r="AN108" s="88"/>
      <c r="AO108" s="88"/>
      <c r="AP108" s="88"/>
      <c r="AQ108" s="56"/>
      <c r="AR108" s="18"/>
      <c r="AS108" s="56"/>
      <c r="AT108" s="85"/>
      <c r="AU108" s="85"/>
      <c r="AV108" s="85"/>
      <c r="AW108" s="56"/>
      <c r="AX108" s="18"/>
      <c r="AY108" s="56"/>
      <c r="AZ108" s="85"/>
      <c r="BA108" s="85"/>
      <c r="BB108" s="85"/>
      <c r="BC108" s="56"/>
      <c r="BD108" s="18"/>
      <c r="BE108" s="125"/>
      <c r="BF108" s="126"/>
      <c r="BG108" s="126"/>
      <c r="BI108" s="5"/>
      <c r="BK108" s="84"/>
      <c r="BL108" s="84"/>
      <c r="BM108" s="84"/>
      <c r="BO108" s="5"/>
      <c r="BQ108" s="84"/>
      <c r="BR108" s="84"/>
      <c r="BS108" s="84"/>
      <c r="BU108" s="18"/>
      <c r="BV108" s="56"/>
      <c r="BW108" s="56"/>
      <c r="BX108" s="56"/>
      <c r="BY108" s="56"/>
      <c r="BZ108" s="56"/>
      <c r="CA108" s="18"/>
      <c r="CB108" s="56"/>
      <c r="CC108" s="55"/>
      <c r="CD108" s="55"/>
      <c r="CE108" s="56"/>
      <c r="CF108" s="18"/>
      <c r="CG108" s="88"/>
      <c r="CH108" s="56"/>
      <c r="CI108" s="18"/>
      <c r="CJ108" s="56"/>
      <c r="CK108" s="183"/>
      <c r="CL108" s="183"/>
      <c r="CM108" s="56"/>
      <c r="CN108" s="18"/>
      <c r="CO108" s="56"/>
      <c r="CP108" s="56"/>
      <c r="CQ108" s="56"/>
      <c r="CR108" s="56"/>
      <c r="CS108" s="56"/>
      <c r="CT108" s="56"/>
      <c r="CU108" s="18"/>
      <c r="CV108" s="56"/>
      <c r="CW108" s="186" t="s">
        <v>879</v>
      </c>
      <c r="CX108" s="186" t="s">
        <v>235</v>
      </c>
      <c r="CY108" s="186" t="s">
        <v>297</v>
      </c>
      <c r="CZ108" s="186"/>
      <c r="DA108" s="125">
        <v>4</v>
      </c>
      <c r="DB108" s="186" t="s">
        <v>298</v>
      </c>
      <c r="DC108" s="351">
        <f t="shared" ref="DC108:DC110" si="39">IF(DB108&lt;&gt;"",DC$106,0)</f>
        <v>5</v>
      </c>
      <c r="DD108" s="18"/>
      <c r="DE108" s="55"/>
      <c r="DF108" s="351">
        <f t="shared" ref="DF108:DF110" si="40">IF(DE108&lt;&gt;"",DF$106,0)</f>
        <v>0</v>
      </c>
    </row>
    <row r="109" spans="1:110">
      <c r="A109" s="15" t="s">
        <v>137</v>
      </c>
      <c r="B109" s="15">
        <v>2</v>
      </c>
      <c r="C109" s="19"/>
      <c r="E109" s="101"/>
      <c r="F109" s="101"/>
      <c r="G109" s="101"/>
      <c r="H109" s="101"/>
      <c r="I109" s="11"/>
      <c r="J109" s="6">
        <f>SUM(M109,P109/4,S109/4,V109)</f>
        <v>3.5</v>
      </c>
      <c r="K109" s="18"/>
      <c r="L109" s="55"/>
      <c r="M109" s="351">
        <f t="shared" si="34"/>
        <v>0</v>
      </c>
      <c r="N109" s="18"/>
      <c r="O109" s="59">
        <v>97.5</v>
      </c>
      <c r="P109" s="351">
        <f t="shared" si="35"/>
        <v>6</v>
      </c>
      <c r="Q109" s="322"/>
      <c r="R109" s="88">
        <v>2.2800925925925927E-5</v>
      </c>
      <c r="S109" s="351">
        <f t="shared" si="36"/>
        <v>8</v>
      </c>
      <c r="T109" s="18"/>
      <c r="U109" s="88"/>
      <c r="V109" s="351">
        <f t="shared" si="37"/>
        <v>0</v>
      </c>
      <c r="W109" s="11"/>
      <c r="X109" s="18"/>
      <c r="Y109" s="62"/>
      <c r="Z109" s="88"/>
      <c r="AA109" s="88"/>
      <c r="AB109" s="88"/>
      <c r="AC109" s="351"/>
      <c r="AD109" s="18"/>
      <c r="AE109" s="62"/>
      <c r="AF109" s="55"/>
      <c r="AG109" s="55"/>
      <c r="AH109" s="351">
        <f t="shared" si="38"/>
        <v>0</v>
      </c>
      <c r="AI109" s="18"/>
      <c r="AJ109" s="56"/>
      <c r="AK109" s="56"/>
      <c r="AL109" s="18"/>
      <c r="AM109" s="62"/>
      <c r="AN109" s="88"/>
      <c r="AO109" s="88"/>
      <c r="AP109" s="88"/>
      <c r="AQ109" s="56"/>
      <c r="AR109" s="18"/>
      <c r="AS109" s="56"/>
      <c r="AT109" s="85"/>
      <c r="AU109" s="85"/>
      <c r="AV109" s="85"/>
      <c r="AW109" s="56"/>
      <c r="AX109" s="18"/>
      <c r="AY109" s="56"/>
      <c r="AZ109" s="85"/>
      <c r="BA109" s="85"/>
      <c r="BB109" s="85"/>
      <c r="BC109" s="56"/>
      <c r="BD109" s="18"/>
      <c r="BE109" s="125"/>
      <c r="BF109" s="126"/>
      <c r="BG109" s="126"/>
      <c r="BI109" s="5"/>
      <c r="BK109" s="84"/>
      <c r="BL109" s="84"/>
      <c r="BM109" s="84"/>
      <c r="BO109" s="5"/>
      <c r="BQ109" s="84"/>
      <c r="BR109" s="84"/>
      <c r="BS109" s="84"/>
      <c r="BU109" s="18"/>
      <c r="BV109" s="56"/>
      <c r="BW109" s="56"/>
      <c r="BX109" s="56"/>
      <c r="BY109" s="56"/>
      <c r="BZ109" s="56"/>
      <c r="CA109" s="18"/>
      <c r="CB109" s="56"/>
      <c r="CC109" s="55"/>
      <c r="CD109" s="55"/>
      <c r="CE109" s="56"/>
      <c r="CF109" s="18"/>
      <c r="CG109" s="88"/>
      <c r="CH109" s="56"/>
      <c r="CI109" s="18"/>
      <c r="CJ109" s="56"/>
      <c r="CK109" s="183"/>
      <c r="CL109" s="183"/>
      <c r="CM109" s="56"/>
      <c r="CN109" s="18"/>
      <c r="CO109" s="56"/>
      <c r="CP109" s="56"/>
      <c r="CQ109" s="56"/>
      <c r="CR109" s="56"/>
      <c r="CS109" s="56"/>
      <c r="CT109" s="56"/>
      <c r="CU109" s="18"/>
      <c r="CV109" s="56"/>
      <c r="CW109" s="186" t="s">
        <v>879</v>
      </c>
      <c r="CX109" s="186" t="s">
        <v>235</v>
      </c>
      <c r="CY109" s="186" t="s">
        <v>297</v>
      </c>
      <c r="CZ109" s="186"/>
      <c r="DA109" s="125">
        <v>4</v>
      </c>
      <c r="DB109" s="186" t="s">
        <v>298</v>
      </c>
      <c r="DC109" s="351">
        <f t="shared" si="39"/>
        <v>5</v>
      </c>
      <c r="DD109" s="18"/>
      <c r="DE109" s="55"/>
      <c r="DF109" s="351">
        <f t="shared" si="40"/>
        <v>0</v>
      </c>
    </row>
    <row r="110" spans="1:110">
      <c r="A110" s="15" t="s">
        <v>139</v>
      </c>
      <c r="B110" s="15">
        <v>3</v>
      </c>
      <c r="C110" s="19"/>
      <c r="E110" s="101"/>
      <c r="F110" s="101"/>
      <c r="G110" s="101"/>
      <c r="H110" s="101"/>
      <c r="I110" s="11"/>
      <c r="J110" s="6">
        <f>SUM(M110,P110/4,S110/4,V110)</f>
        <v>3.5</v>
      </c>
      <c r="K110" s="18"/>
      <c r="L110" s="55"/>
      <c r="M110" s="351">
        <f t="shared" si="34"/>
        <v>0</v>
      </c>
      <c r="N110" s="18"/>
      <c r="O110" s="59">
        <v>97.5</v>
      </c>
      <c r="P110" s="351">
        <f t="shared" si="35"/>
        <v>6</v>
      </c>
      <c r="Q110" s="322"/>
      <c r="R110" s="88">
        <v>3.3449074074074075E-5</v>
      </c>
      <c r="S110" s="351">
        <f t="shared" si="36"/>
        <v>8</v>
      </c>
      <c r="T110" s="18"/>
      <c r="U110" s="88"/>
      <c r="V110" s="351">
        <f t="shared" si="37"/>
        <v>0</v>
      </c>
      <c r="W110" s="11"/>
      <c r="X110" s="18"/>
      <c r="Y110" s="62"/>
      <c r="Z110" s="88"/>
      <c r="AA110" s="88"/>
      <c r="AB110" s="88"/>
      <c r="AC110" s="351"/>
      <c r="AD110" s="18"/>
      <c r="AE110" s="62"/>
      <c r="AF110" s="55"/>
      <c r="AG110" s="55"/>
      <c r="AH110" s="351">
        <f t="shared" si="38"/>
        <v>0</v>
      </c>
      <c r="AI110" s="18"/>
      <c r="AJ110" s="56"/>
      <c r="AK110" s="56"/>
      <c r="AL110" s="18"/>
      <c r="AM110" s="62"/>
      <c r="AN110" s="88"/>
      <c r="AO110" s="88"/>
      <c r="AP110" s="88"/>
      <c r="AQ110" s="56"/>
      <c r="AR110" s="18"/>
      <c r="AS110" s="56"/>
      <c r="AT110" s="85"/>
      <c r="AU110" s="85"/>
      <c r="AV110" s="85"/>
      <c r="AW110" s="56"/>
      <c r="AX110" s="18"/>
      <c r="AY110" s="56"/>
      <c r="AZ110" s="85"/>
      <c r="BA110" s="85"/>
      <c r="BB110" s="85"/>
      <c r="BC110" s="56"/>
      <c r="BD110" s="18"/>
      <c r="BE110" s="125"/>
      <c r="BF110" s="126"/>
      <c r="BG110" s="126"/>
      <c r="BI110" s="5"/>
      <c r="BK110" s="84"/>
      <c r="BL110" s="84"/>
      <c r="BM110" s="84"/>
      <c r="BO110" s="5"/>
      <c r="BQ110" s="84"/>
      <c r="BR110" s="84"/>
      <c r="BS110" s="84"/>
      <c r="BU110" s="18"/>
      <c r="BV110" s="56"/>
      <c r="BW110" s="56"/>
      <c r="BX110" s="56"/>
      <c r="BY110" s="56"/>
      <c r="BZ110" s="56"/>
      <c r="CA110" s="18"/>
      <c r="CB110" s="56"/>
      <c r="CC110" s="55"/>
      <c r="CD110" s="55"/>
      <c r="CE110" s="56"/>
      <c r="CF110" s="18"/>
      <c r="CG110" s="88"/>
      <c r="CH110" s="56"/>
      <c r="CI110" s="18"/>
      <c r="CJ110" s="56"/>
      <c r="CK110" s="183"/>
      <c r="CL110" s="183"/>
      <c r="CM110" s="56"/>
      <c r="CN110" s="18"/>
      <c r="CO110" s="56"/>
      <c r="CP110" s="56"/>
      <c r="CQ110" s="56"/>
      <c r="CR110" s="56"/>
      <c r="CS110" s="56"/>
      <c r="CT110" s="56"/>
      <c r="CU110" s="18"/>
      <c r="CV110" s="56"/>
      <c r="CW110" s="186" t="s">
        <v>879</v>
      </c>
      <c r="CX110" s="186" t="s">
        <v>235</v>
      </c>
      <c r="CY110" s="186" t="s">
        <v>297</v>
      </c>
      <c r="CZ110" s="186"/>
      <c r="DA110" s="125">
        <v>4</v>
      </c>
      <c r="DB110" s="186" t="s">
        <v>298</v>
      </c>
      <c r="DC110" s="351">
        <f t="shared" si="39"/>
        <v>5</v>
      </c>
      <c r="DD110" s="18"/>
      <c r="DE110" s="55"/>
      <c r="DF110" s="351">
        <f t="shared" si="40"/>
        <v>0</v>
      </c>
    </row>
    <row r="111" spans="1:110">
      <c r="A111" s="39" t="s">
        <v>114</v>
      </c>
      <c r="B111" s="39"/>
      <c r="C111" s="19"/>
      <c r="E111" s="101"/>
      <c r="F111" s="101"/>
      <c r="G111" s="101"/>
      <c r="H111" s="101"/>
      <c r="I111" s="11"/>
      <c r="J111" s="6">
        <f>SUM(M111,P111,S111,V111)</f>
        <v>8</v>
      </c>
      <c r="K111" s="18" t="s">
        <v>140</v>
      </c>
      <c r="L111" s="55">
        <v>6.2905092592592602E-4</v>
      </c>
      <c r="M111" s="351">
        <f>INDEX(event_lookup!$F$2:$Y$9,MATCH(2019.1,event_lookup!$A$2:$A$9,0),MATCH(RIGHT(ML_2019!K111,3),event_lookup!$F$1:$Y$1,0))</f>
        <v>2</v>
      </c>
      <c r="N111" s="18" t="s">
        <v>154</v>
      </c>
      <c r="O111" s="59">
        <v>91.5</v>
      </c>
      <c r="P111" s="351">
        <f>INDEX(event_lookup!$F$2:$Y$9,MATCH(2019.1,event_lookup!$A$2:$A$9,0),MATCH(RIGHT(ML_2019!N111,3),event_lookup!$F$1:$Y$1,0))</f>
        <v>3</v>
      </c>
      <c r="Q111" s="18" t="s">
        <v>106</v>
      </c>
      <c r="R111" s="88" t="s">
        <v>164</v>
      </c>
      <c r="S111" s="351">
        <f>INDEX(event_lookup!$F$2:$Y$9,MATCH(2019.1,event_lookup!$A$2:$A$9,0),MATCH(RIGHT(ML_2019!Q111,3),event_lookup!$F$1:$Y$1,0))</f>
        <v>1</v>
      </c>
      <c r="T111" s="18" t="s">
        <v>140</v>
      </c>
      <c r="U111" s="88">
        <v>3.4733796296296292E-4</v>
      </c>
      <c r="V111" s="351">
        <f>INDEX(event_lookup!$F$2:$Y$9,MATCH(2019.1,event_lookup!$A$2:$A$9,0),MATCH(RIGHT(ML_2019!T111,3),event_lookup!$F$1:$Y$1,0))</f>
        <v>2</v>
      </c>
      <c r="W111" s="11"/>
      <c r="X111" s="18"/>
      <c r="Y111" s="62"/>
      <c r="Z111" s="88"/>
      <c r="AA111" s="88"/>
      <c r="AB111" s="88"/>
      <c r="AC111" s="351"/>
      <c r="AD111" s="18" t="s">
        <v>103</v>
      </c>
      <c r="AE111" s="62" t="s">
        <v>178</v>
      </c>
      <c r="AF111" s="55">
        <v>1.0159722222222221E-3</v>
      </c>
      <c r="AG111" s="55">
        <v>1.0159722222222221E-3</v>
      </c>
      <c r="AH111" s="351">
        <f>INDEX(event_lookup!$F$2:$Y$9,MATCH(2019.5,event_lookup!$A$2:$A$9,0),MATCH(RIGHT(ML_2019!AD111,3),event_lookup!$F$1:$Y$1,0))</f>
        <v>5</v>
      </c>
      <c r="AI111" s="18"/>
      <c r="AJ111" s="56"/>
      <c r="AK111" s="56"/>
      <c r="AL111" s="18"/>
      <c r="AM111" s="62"/>
      <c r="AN111" s="88"/>
      <c r="AO111" s="88"/>
      <c r="AP111" s="88"/>
      <c r="AQ111" s="56"/>
      <c r="AR111" s="18"/>
      <c r="AS111" s="56"/>
      <c r="AT111" s="85"/>
      <c r="AU111" s="85"/>
      <c r="AV111" s="85"/>
      <c r="AW111" s="56"/>
      <c r="AX111" s="18"/>
      <c r="AY111" s="56"/>
      <c r="AZ111" s="85"/>
      <c r="BA111" s="85"/>
      <c r="BB111" s="85"/>
      <c r="BC111" s="56"/>
      <c r="BD111" s="18"/>
      <c r="BE111" s="125"/>
      <c r="BF111" s="126"/>
      <c r="BG111" s="126"/>
      <c r="BI111" s="5"/>
      <c r="BK111" s="84"/>
      <c r="BL111" s="84"/>
      <c r="BM111" s="84"/>
      <c r="BO111" s="5"/>
      <c r="BQ111" s="84"/>
      <c r="BR111" s="84"/>
      <c r="BS111" s="84"/>
      <c r="BU111" s="18"/>
      <c r="BV111" s="56"/>
      <c r="BW111" s="56"/>
      <c r="BX111" s="56"/>
      <c r="BY111" s="56"/>
      <c r="BZ111" s="56"/>
      <c r="CA111" s="18"/>
      <c r="CB111" s="56"/>
      <c r="CC111" s="55"/>
      <c r="CD111" s="55"/>
      <c r="CE111" s="56"/>
      <c r="CF111" s="18"/>
      <c r="CG111" s="88"/>
      <c r="CH111" s="56"/>
      <c r="CI111" s="18"/>
      <c r="CJ111" s="56"/>
      <c r="CK111" s="183"/>
      <c r="CL111" s="183"/>
      <c r="CM111" s="56"/>
      <c r="CN111" s="18"/>
      <c r="CO111" s="56"/>
      <c r="CP111" s="56"/>
      <c r="CQ111" s="56"/>
      <c r="CR111" s="56"/>
      <c r="CS111" s="56"/>
      <c r="CT111" s="56"/>
      <c r="CU111" s="18" t="s">
        <v>37</v>
      </c>
      <c r="CV111" s="56" t="s">
        <v>499</v>
      </c>
      <c r="CW111" s="186" t="s">
        <v>305</v>
      </c>
      <c r="CX111" s="186" t="s">
        <v>235</v>
      </c>
      <c r="CY111" s="186" t="s">
        <v>305</v>
      </c>
      <c r="CZ111" s="186"/>
      <c r="DA111" s="125">
        <v>2</v>
      </c>
      <c r="DB111" s="186" t="s">
        <v>881</v>
      </c>
      <c r="DC111" s="351">
        <f>INDEX(event_lookup!$F$2:$Y$9,MATCH(2019.5,event_lookup!$A$2:$A$9,0),MATCH(RIGHT(ML_2019!CU111,3),event_lookup!$F$1:$Y$1,0))</f>
        <v>9</v>
      </c>
      <c r="DD111" s="18" t="s">
        <v>107</v>
      </c>
      <c r="DE111" s="55">
        <v>1.580787037037037E-3</v>
      </c>
      <c r="DF111" s="351">
        <f>INDEX(event_lookup!$F$2:$Y$9,MATCH(2019.5,event_lookup!$A$2:$A$9,0),MATCH(RIGHT(ML_2019!DD111,3),event_lookup!$F$1:$Y$1,0))</f>
        <v>2</v>
      </c>
    </row>
    <row r="112" spans="1:110">
      <c r="A112" s="15" t="s">
        <v>141</v>
      </c>
      <c r="B112" s="15">
        <v>1</v>
      </c>
      <c r="C112" s="19"/>
      <c r="E112" s="101"/>
      <c r="F112" s="101"/>
      <c r="G112" s="101"/>
      <c r="H112" s="101"/>
      <c r="I112" s="11"/>
      <c r="J112" s="6">
        <f>SUM(M112,P112/4,S112/4,V112)</f>
        <v>1</v>
      </c>
      <c r="K112" s="18"/>
      <c r="L112" s="55"/>
      <c r="M112" s="351">
        <f>IF(L112&lt;&gt;"",M$111,0)</f>
        <v>0</v>
      </c>
      <c r="N112" s="18"/>
      <c r="O112" s="59">
        <v>91.5</v>
      </c>
      <c r="P112" s="351">
        <f>IF(O112&lt;&gt;"",P$111,0)</f>
        <v>3</v>
      </c>
      <c r="Q112" s="18"/>
      <c r="R112" s="88">
        <v>2.962962962962963E-5</v>
      </c>
      <c r="S112" s="351">
        <f>IF(R112&lt;&gt;"",S$111,0)</f>
        <v>1</v>
      </c>
      <c r="T112" s="18"/>
      <c r="U112" s="88"/>
      <c r="V112" s="351">
        <f>IF(U112&lt;&gt;"",V$111,0)</f>
        <v>0</v>
      </c>
      <c r="W112" s="11"/>
      <c r="X112" s="18"/>
      <c r="Y112" s="62"/>
      <c r="Z112" s="88"/>
      <c r="AA112" s="88"/>
      <c r="AB112" s="88"/>
      <c r="AC112" s="351"/>
      <c r="AD112" s="18" t="s">
        <v>103</v>
      </c>
      <c r="AE112" s="62" t="s">
        <v>178</v>
      </c>
      <c r="AF112" s="55">
        <v>1.0159722222222221E-3</v>
      </c>
      <c r="AG112" s="55">
        <v>1.0159722222222221E-3</v>
      </c>
      <c r="AH112" s="351">
        <f>IF(AG112&lt;&gt;"",AH$111,0)</f>
        <v>5</v>
      </c>
      <c r="AI112" s="18"/>
      <c r="AJ112" s="56"/>
      <c r="AK112" s="56"/>
      <c r="AL112" s="18"/>
      <c r="AM112" s="62"/>
      <c r="AN112" s="88"/>
      <c r="AO112" s="88"/>
      <c r="AP112" s="88"/>
      <c r="AQ112" s="56"/>
      <c r="AR112" s="18"/>
      <c r="AS112" s="56"/>
      <c r="AT112" s="85"/>
      <c r="AU112" s="85"/>
      <c r="AV112" s="85"/>
      <c r="AW112" s="56"/>
      <c r="AX112" s="18"/>
      <c r="AY112" s="56"/>
      <c r="AZ112" s="85"/>
      <c r="BA112" s="85"/>
      <c r="BB112" s="85"/>
      <c r="BC112" s="56"/>
      <c r="BD112" s="18"/>
      <c r="BE112" s="125"/>
      <c r="BF112" s="126"/>
      <c r="BG112" s="126"/>
      <c r="BI112" s="5"/>
      <c r="BK112" s="84"/>
      <c r="BL112" s="84"/>
      <c r="BM112" s="84"/>
      <c r="BO112" s="5"/>
      <c r="BQ112" s="84"/>
      <c r="BR112" s="84"/>
      <c r="BS112" s="84"/>
      <c r="BU112" s="18"/>
      <c r="BV112" s="56"/>
      <c r="BW112" s="56"/>
      <c r="BX112" s="56"/>
      <c r="BY112" s="56"/>
      <c r="BZ112" s="56"/>
      <c r="CA112" s="18"/>
      <c r="CB112" s="56"/>
      <c r="CC112" s="55"/>
      <c r="CD112" s="55"/>
      <c r="CE112" s="56"/>
      <c r="CF112" s="18"/>
      <c r="CG112" s="88"/>
      <c r="CH112" s="56"/>
      <c r="CI112" s="18"/>
      <c r="CJ112" s="56"/>
      <c r="CK112" s="183"/>
      <c r="CL112" s="183"/>
      <c r="CM112" s="56"/>
      <c r="CN112" s="18"/>
      <c r="CO112" s="56"/>
      <c r="CP112" s="56"/>
      <c r="CQ112" s="56"/>
      <c r="CR112" s="56"/>
      <c r="CS112" s="56"/>
      <c r="CT112" s="56"/>
      <c r="CU112" s="18"/>
      <c r="CV112" s="56"/>
      <c r="CW112" s="186" t="s">
        <v>305</v>
      </c>
      <c r="CX112" s="186" t="s">
        <v>235</v>
      </c>
      <c r="CY112" s="186" t="s">
        <v>305</v>
      </c>
      <c r="CZ112" s="186"/>
      <c r="DA112" s="125">
        <v>2</v>
      </c>
      <c r="DB112" s="186" t="s">
        <v>881</v>
      </c>
      <c r="DC112" s="351">
        <f>IF(DB112&lt;&gt;"",DC$111,0)</f>
        <v>9</v>
      </c>
      <c r="DD112" s="18"/>
      <c r="DE112" s="55"/>
      <c r="DF112" s="351">
        <f>IF(DE112&lt;&gt;"",DF$111,0)</f>
        <v>0</v>
      </c>
    </row>
    <row r="113" spans="1:110">
      <c r="A113" s="15" t="s">
        <v>144</v>
      </c>
      <c r="B113" s="15">
        <v>2</v>
      </c>
      <c r="C113" s="19"/>
      <c r="E113" s="101"/>
      <c r="F113" s="101"/>
      <c r="G113" s="101"/>
      <c r="H113" s="101"/>
      <c r="I113" s="11"/>
      <c r="J113" s="6">
        <f>SUM(M113,P113/4,S113/4,V113)</f>
        <v>1</v>
      </c>
      <c r="K113" s="18"/>
      <c r="L113" s="55"/>
      <c r="M113" s="351">
        <f t="shared" ref="M113:M116" si="41">IF(L113&lt;&gt;"",M$111,0)</f>
        <v>0</v>
      </c>
      <c r="N113" s="18"/>
      <c r="O113" s="59">
        <v>91.5</v>
      </c>
      <c r="P113" s="351">
        <f t="shared" ref="P113:P116" si="42">IF(O113&lt;&gt;"",P$111,0)</f>
        <v>3</v>
      </c>
      <c r="Q113" s="322"/>
      <c r="R113" s="88">
        <v>2.164351851851852E-5</v>
      </c>
      <c r="S113" s="351">
        <f t="shared" ref="S113:S116" si="43">IF(R113&lt;&gt;"",S$111,0)</f>
        <v>1</v>
      </c>
      <c r="T113" s="18"/>
      <c r="U113" s="88"/>
      <c r="V113" s="351">
        <f t="shared" ref="V113:V116" si="44">IF(U113&lt;&gt;"",V$111,0)</f>
        <v>0</v>
      </c>
      <c r="W113" s="11"/>
      <c r="X113" s="18"/>
      <c r="Y113" s="62"/>
      <c r="Z113" s="88"/>
      <c r="AA113" s="88"/>
      <c r="AB113" s="88"/>
      <c r="AC113" s="351"/>
      <c r="AD113" s="18"/>
      <c r="AE113" s="62"/>
      <c r="AF113" s="55"/>
      <c r="AG113" s="55"/>
      <c r="AH113" s="351">
        <f t="shared" ref="AH113:AH116" si="45">IF(AG113&lt;&gt;"",AH$111,0)</f>
        <v>0</v>
      </c>
      <c r="AI113" s="18"/>
      <c r="AJ113" s="56"/>
      <c r="AK113" s="56"/>
      <c r="AL113" s="18"/>
      <c r="AM113" s="62"/>
      <c r="AN113" s="88"/>
      <c r="AO113" s="88"/>
      <c r="AP113" s="88"/>
      <c r="AQ113" s="56"/>
      <c r="AR113" s="18"/>
      <c r="AS113" s="56"/>
      <c r="AT113" s="85"/>
      <c r="AU113" s="85"/>
      <c r="AV113" s="85"/>
      <c r="AW113" s="56"/>
      <c r="AX113" s="18"/>
      <c r="AY113" s="56"/>
      <c r="AZ113" s="85"/>
      <c r="BA113" s="85"/>
      <c r="BB113" s="85"/>
      <c r="BC113" s="56"/>
      <c r="BD113" s="18"/>
      <c r="BE113" s="125"/>
      <c r="BF113" s="126"/>
      <c r="BG113" s="126"/>
      <c r="BI113" s="5"/>
      <c r="BK113" s="84"/>
      <c r="BL113" s="84"/>
      <c r="BM113" s="84"/>
      <c r="BO113" s="5"/>
      <c r="BQ113" s="84"/>
      <c r="BR113" s="84"/>
      <c r="BS113" s="84"/>
      <c r="BU113" s="18"/>
      <c r="BV113" s="56"/>
      <c r="BW113" s="56"/>
      <c r="BX113" s="56"/>
      <c r="BY113" s="56"/>
      <c r="BZ113" s="56"/>
      <c r="CA113" s="18"/>
      <c r="CB113" s="56"/>
      <c r="CC113" s="55"/>
      <c r="CD113" s="55"/>
      <c r="CE113" s="56"/>
      <c r="CF113" s="18"/>
      <c r="CG113" s="88"/>
      <c r="CH113" s="56"/>
      <c r="CI113" s="18"/>
      <c r="CJ113" s="56"/>
      <c r="CK113" s="183"/>
      <c r="CL113" s="183"/>
      <c r="CM113" s="56"/>
      <c r="CN113" s="18"/>
      <c r="CO113" s="56"/>
      <c r="CP113" s="56"/>
      <c r="CQ113" s="56"/>
      <c r="CR113" s="56"/>
      <c r="CS113" s="56"/>
      <c r="CT113" s="56"/>
      <c r="CU113" s="18"/>
      <c r="CV113" s="56"/>
      <c r="CW113" s="186" t="s">
        <v>305</v>
      </c>
      <c r="CX113" s="186" t="s">
        <v>235</v>
      </c>
      <c r="CY113" s="186" t="s">
        <v>305</v>
      </c>
      <c r="CZ113" s="186"/>
      <c r="DA113" s="125">
        <v>2</v>
      </c>
      <c r="DB113" s="186" t="s">
        <v>881</v>
      </c>
      <c r="DC113" s="351">
        <f t="shared" ref="DC113:DC116" si="46">IF(DB113&lt;&gt;"",DC$111,0)</f>
        <v>9</v>
      </c>
      <c r="DD113" s="18"/>
      <c r="DE113" s="55"/>
      <c r="DF113" s="351">
        <f t="shared" ref="DF113:DF116" si="47">IF(DE113&lt;&gt;"",DF$111,0)</f>
        <v>0</v>
      </c>
    </row>
    <row r="114" spans="1:110">
      <c r="A114" s="15" t="s">
        <v>143</v>
      </c>
      <c r="B114" s="15">
        <v>3</v>
      </c>
      <c r="C114" s="19"/>
      <c r="E114" s="101"/>
      <c r="F114" s="101"/>
      <c r="G114" s="101"/>
      <c r="H114" s="101"/>
      <c r="I114" s="11"/>
      <c r="J114" s="6">
        <f>SUM(M114,P114/4,S114/4,V114)</f>
        <v>3</v>
      </c>
      <c r="K114" s="18" t="s">
        <v>140</v>
      </c>
      <c r="L114" s="55">
        <v>6.2905092592592602E-4</v>
      </c>
      <c r="M114" s="351">
        <f t="shared" si="41"/>
        <v>2</v>
      </c>
      <c r="N114" s="18"/>
      <c r="O114" s="59">
        <v>91.5</v>
      </c>
      <c r="P114" s="351">
        <f t="shared" si="42"/>
        <v>3</v>
      </c>
      <c r="Q114" s="322"/>
      <c r="R114" s="88">
        <v>3.2175925925925921E-5</v>
      </c>
      <c r="S114" s="351">
        <f t="shared" si="43"/>
        <v>1</v>
      </c>
      <c r="T114" s="18"/>
      <c r="U114" s="88"/>
      <c r="V114" s="351">
        <f t="shared" si="44"/>
        <v>0</v>
      </c>
      <c r="W114" s="11"/>
      <c r="X114" s="18"/>
      <c r="Y114" s="62"/>
      <c r="Z114" s="88"/>
      <c r="AA114" s="88"/>
      <c r="AB114" s="88"/>
      <c r="AC114" s="351"/>
      <c r="AD114" s="18"/>
      <c r="AE114" s="62"/>
      <c r="AF114" s="55"/>
      <c r="AG114" s="55"/>
      <c r="AH114" s="351">
        <f t="shared" si="45"/>
        <v>0</v>
      </c>
      <c r="AI114" s="18"/>
      <c r="AJ114" s="56"/>
      <c r="AK114" s="56"/>
      <c r="AL114" s="18"/>
      <c r="AM114" s="62"/>
      <c r="AN114" s="88"/>
      <c r="AO114" s="88"/>
      <c r="AP114" s="88"/>
      <c r="AQ114" s="56"/>
      <c r="AR114" s="18"/>
      <c r="AS114" s="56"/>
      <c r="AT114" s="85"/>
      <c r="AU114" s="85"/>
      <c r="AV114" s="85"/>
      <c r="AW114" s="56"/>
      <c r="AX114" s="18"/>
      <c r="AY114" s="56"/>
      <c r="AZ114" s="85"/>
      <c r="BA114" s="85"/>
      <c r="BB114" s="85"/>
      <c r="BC114" s="56"/>
      <c r="BD114" s="18"/>
      <c r="BE114" s="125"/>
      <c r="BF114" s="126"/>
      <c r="BG114" s="126"/>
      <c r="BI114" s="5"/>
      <c r="BK114" s="84"/>
      <c r="BL114" s="84"/>
      <c r="BM114" s="84"/>
      <c r="BO114" s="5"/>
      <c r="BQ114" s="84"/>
      <c r="BR114" s="84"/>
      <c r="BS114" s="84"/>
      <c r="BU114" s="18"/>
      <c r="BV114" s="56"/>
      <c r="BW114" s="56"/>
      <c r="BX114" s="56"/>
      <c r="BY114" s="56"/>
      <c r="BZ114" s="56"/>
      <c r="CA114" s="18"/>
      <c r="CB114" s="56"/>
      <c r="CC114" s="55"/>
      <c r="CD114" s="55"/>
      <c r="CE114" s="56"/>
      <c r="CF114" s="18"/>
      <c r="CG114" s="88"/>
      <c r="CH114" s="56"/>
      <c r="CI114" s="18"/>
      <c r="CJ114" s="56"/>
      <c r="CK114" s="183"/>
      <c r="CL114" s="183"/>
      <c r="CM114" s="56"/>
      <c r="CN114" s="18"/>
      <c r="CO114" s="56"/>
      <c r="CP114" s="56"/>
      <c r="CQ114" s="56"/>
      <c r="CR114" s="56"/>
      <c r="CS114" s="56"/>
      <c r="CT114" s="56"/>
      <c r="CU114" s="18"/>
      <c r="CV114" s="56"/>
      <c r="CW114" s="186" t="s">
        <v>305</v>
      </c>
      <c r="CX114" s="186" t="s">
        <v>235</v>
      </c>
      <c r="CY114" s="186" t="s">
        <v>305</v>
      </c>
      <c r="CZ114" s="186"/>
      <c r="DA114" s="125">
        <v>2</v>
      </c>
      <c r="DB114" s="186" t="s">
        <v>881</v>
      </c>
      <c r="DC114" s="351">
        <f t="shared" si="46"/>
        <v>9</v>
      </c>
      <c r="DD114" s="18"/>
      <c r="DE114" s="55"/>
      <c r="DF114" s="351">
        <f t="shared" si="47"/>
        <v>0</v>
      </c>
    </row>
    <row r="115" spans="1:110">
      <c r="A115" s="15" t="s">
        <v>142</v>
      </c>
      <c r="B115" s="15">
        <v>4</v>
      </c>
      <c r="C115" s="19"/>
      <c r="E115" s="101"/>
      <c r="F115" s="101"/>
      <c r="G115" s="101"/>
      <c r="H115" s="101"/>
      <c r="I115" s="11"/>
      <c r="J115" s="6">
        <f>SUM(M115,P115/4,S115/4,V115)</f>
        <v>1</v>
      </c>
      <c r="K115" s="18"/>
      <c r="L115" s="55"/>
      <c r="M115" s="351">
        <f t="shared" si="41"/>
        <v>0</v>
      </c>
      <c r="N115" s="18"/>
      <c r="O115" s="59">
        <v>91.5</v>
      </c>
      <c r="P115" s="351">
        <f t="shared" si="42"/>
        <v>3</v>
      </c>
      <c r="Q115" s="322"/>
      <c r="R115" s="88" t="s">
        <v>164</v>
      </c>
      <c r="S115" s="351">
        <f t="shared" si="43"/>
        <v>1</v>
      </c>
      <c r="T115" s="18"/>
      <c r="U115" s="88"/>
      <c r="V115" s="351">
        <f t="shared" si="44"/>
        <v>0</v>
      </c>
      <c r="W115" s="11"/>
      <c r="X115" s="18"/>
      <c r="Y115" s="62"/>
      <c r="Z115" s="88"/>
      <c r="AA115" s="88"/>
      <c r="AB115" s="88"/>
      <c r="AC115" s="351"/>
      <c r="AD115" s="18"/>
      <c r="AE115" s="62"/>
      <c r="AF115" s="55"/>
      <c r="AG115" s="55"/>
      <c r="AH115" s="351">
        <f t="shared" si="45"/>
        <v>0</v>
      </c>
      <c r="AI115" s="18"/>
      <c r="AJ115" s="56"/>
      <c r="AK115" s="56"/>
      <c r="AL115" s="18"/>
      <c r="AM115" s="62"/>
      <c r="AN115" s="88"/>
      <c r="AO115" s="88"/>
      <c r="AP115" s="88"/>
      <c r="AQ115" s="56"/>
      <c r="AR115" s="18"/>
      <c r="AS115" s="56"/>
      <c r="AT115" s="85"/>
      <c r="AU115" s="85"/>
      <c r="AV115" s="85"/>
      <c r="AW115" s="56"/>
      <c r="AX115" s="18"/>
      <c r="AY115" s="56"/>
      <c r="AZ115" s="85"/>
      <c r="BA115" s="85"/>
      <c r="BB115" s="85"/>
      <c r="BC115" s="56"/>
      <c r="BD115" s="18"/>
      <c r="BE115" s="125"/>
      <c r="BF115" s="126"/>
      <c r="BG115" s="126"/>
      <c r="BI115" s="5"/>
      <c r="BK115" s="84"/>
      <c r="BL115" s="84"/>
      <c r="BM115" s="84"/>
      <c r="BO115" s="5"/>
      <c r="BQ115" s="84"/>
      <c r="BR115" s="84"/>
      <c r="BS115" s="84"/>
      <c r="BU115" s="18"/>
      <c r="BV115" s="56"/>
      <c r="BW115" s="56"/>
      <c r="BX115" s="56"/>
      <c r="BY115" s="56"/>
      <c r="BZ115" s="56"/>
      <c r="CA115" s="18"/>
      <c r="CB115" s="56"/>
      <c r="CC115" s="55"/>
      <c r="CD115" s="55"/>
      <c r="CE115" s="56"/>
      <c r="CF115" s="18"/>
      <c r="CG115" s="88"/>
      <c r="CH115" s="56"/>
      <c r="CI115" s="18"/>
      <c r="CJ115" s="56"/>
      <c r="CK115" s="183"/>
      <c r="CL115" s="183"/>
      <c r="CM115" s="56"/>
      <c r="CN115" s="18"/>
      <c r="CO115" s="56"/>
      <c r="CP115" s="56"/>
      <c r="CQ115" s="56"/>
      <c r="CR115" s="56"/>
      <c r="CS115" s="56"/>
      <c r="CT115" s="56"/>
      <c r="CU115" s="18"/>
      <c r="CV115" s="56"/>
      <c r="CW115" s="186" t="s">
        <v>305</v>
      </c>
      <c r="CX115" s="186" t="s">
        <v>235</v>
      </c>
      <c r="CY115" s="186" t="s">
        <v>305</v>
      </c>
      <c r="CZ115" s="186"/>
      <c r="DA115" s="125">
        <v>2</v>
      </c>
      <c r="DB115" s="186" t="s">
        <v>881</v>
      </c>
      <c r="DC115" s="351">
        <f t="shared" si="46"/>
        <v>9</v>
      </c>
      <c r="DD115" s="18" t="s">
        <v>107</v>
      </c>
      <c r="DE115" s="55">
        <v>1.580787037037037E-3</v>
      </c>
      <c r="DF115" s="351">
        <f t="shared" si="47"/>
        <v>2</v>
      </c>
    </row>
    <row r="116" spans="1:110">
      <c r="A116" s="15" t="s">
        <v>339</v>
      </c>
      <c r="B116" s="15">
        <v>5</v>
      </c>
      <c r="C116" s="19"/>
      <c r="E116" s="101"/>
      <c r="F116" s="101"/>
      <c r="G116" s="101"/>
      <c r="H116" s="101"/>
      <c r="I116" s="11"/>
      <c r="J116" s="6">
        <f>SUM(M116,P116/4,S116/4,V116)</f>
        <v>2</v>
      </c>
      <c r="K116" s="18"/>
      <c r="L116" s="55"/>
      <c r="M116" s="351">
        <f t="shared" si="41"/>
        <v>0</v>
      </c>
      <c r="N116" s="18"/>
      <c r="O116" s="59"/>
      <c r="P116" s="351">
        <f t="shared" si="42"/>
        <v>0</v>
      </c>
      <c r="Q116" s="18"/>
      <c r="R116" s="88"/>
      <c r="S116" s="351">
        <f t="shared" si="43"/>
        <v>0</v>
      </c>
      <c r="T116" s="18" t="s">
        <v>140</v>
      </c>
      <c r="U116" s="88">
        <v>3.4733796296296292E-4</v>
      </c>
      <c r="V116" s="351">
        <f t="shared" si="44"/>
        <v>2</v>
      </c>
      <c r="W116" s="11"/>
      <c r="X116" s="18"/>
      <c r="Y116" s="62"/>
      <c r="Z116" s="88"/>
      <c r="AA116" s="88"/>
      <c r="AB116" s="88"/>
      <c r="AC116" s="351"/>
      <c r="AD116" s="18"/>
      <c r="AE116" s="62"/>
      <c r="AF116" s="55"/>
      <c r="AG116" s="55"/>
      <c r="AH116" s="351">
        <f t="shared" si="45"/>
        <v>0</v>
      </c>
      <c r="AI116" s="18"/>
      <c r="AJ116" s="56"/>
      <c r="AK116" s="56"/>
      <c r="AL116" s="18"/>
      <c r="AM116" s="62"/>
      <c r="AN116" s="88"/>
      <c r="AO116" s="88"/>
      <c r="AP116" s="88"/>
      <c r="AQ116" s="56"/>
      <c r="AR116" s="18"/>
      <c r="AS116" s="56"/>
      <c r="AT116" s="85"/>
      <c r="AU116" s="85"/>
      <c r="AV116" s="85"/>
      <c r="AW116" s="56"/>
      <c r="AX116" s="18"/>
      <c r="AY116" s="56"/>
      <c r="AZ116" s="85"/>
      <c r="BA116" s="85"/>
      <c r="BB116" s="85"/>
      <c r="BC116" s="56"/>
      <c r="BD116" s="18"/>
      <c r="BE116" s="125"/>
      <c r="BF116" s="126"/>
      <c r="BG116" s="126"/>
      <c r="BI116" s="5"/>
      <c r="BK116" s="84"/>
      <c r="BL116" s="84"/>
      <c r="BM116" s="84"/>
      <c r="BO116" s="5"/>
      <c r="BQ116" s="84"/>
      <c r="BR116" s="84"/>
      <c r="BS116" s="84"/>
      <c r="BU116" s="18"/>
      <c r="BV116" s="56"/>
      <c r="BW116" s="56"/>
      <c r="BX116" s="56"/>
      <c r="BY116" s="56"/>
      <c r="BZ116" s="56"/>
      <c r="CA116" s="18"/>
      <c r="CB116" s="56"/>
      <c r="CC116" s="55"/>
      <c r="CD116" s="55"/>
      <c r="CE116" s="56"/>
      <c r="CF116" s="18"/>
      <c r="CG116" s="88"/>
      <c r="CH116" s="56"/>
      <c r="CI116" s="18"/>
      <c r="CJ116" s="56"/>
      <c r="CK116" s="183"/>
      <c r="CL116" s="183"/>
      <c r="CM116" s="56"/>
      <c r="CN116" s="18"/>
      <c r="CO116" s="56"/>
      <c r="CP116" s="56"/>
      <c r="CQ116" s="56"/>
      <c r="CR116" s="56"/>
      <c r="CS116" s="56"/>
      <c r="CT116" s="56"/>
      <c r="CU116" s="18"/>
      <c r="CV116" s="56"/>
      <c r="CW116" s="186" t="s">
        <v>305</v>
      </c>
      <c r="CX116" s="186" t="s">
        <v>235</v>
      </c>
      <c r="CY116" s="186" t="s">
        <v>305</v>
      </c>
      <c r="CZ116" s="186"/>
      <c r="DA116" s="125">
        <v>2</v>
      </c>
      <c r="DB116" s="186" t="s">
        <v>881</v>
      </c>
      <c r="DC116" s="351">
        <f t="shared" si="46"/>
        <v>9</v>
      </c>
      <c r="DD116" s="18"/>
      <c r="DE116" s="55"/>
      <c r="DF116" s="351">
        <f t="shared" si="47"/>
        <v>0</v>
      </c>
    </row>
    <row r="117" spans="1:110">
      <c r="A117" s="40" t="s">
        <v>115</v>
      </c>
      <c r="B117" s="40"/>
      <c r="C117" s="19"/>
      <c r="E117" s="101"/>
      <c r="F117" s="101"/>
      <c r="G117" s="101"/>
      <c r="H117" s="101"/>
      <c r="I117" s="11"/>
      <c r="J117" s="6">
        <f>SUM(M117,P117,S117,V117)</f>
        <v>26</v>
      </c>
      <c r="K117" s="18" t="s">
        <v>148</v>
      </c>
      <c r="L117" s="55">
        <v>6.9409722222222225E-4</v>
      </c>
      <c r="M117" s="351">
        <f>INDEX(event_lookup!$F$2:$Y$9,MATCH(2019.1,event_lookup!$A$2:$A$9,0),MATCH(RIGHT(ML_2019!K117,3),event_lookup!$F$1:$Y$1,0))</f>
        <v>6</v>
      </c>
      <c r="N117" s="18" t="s">
        <v>107</v>
      </c>
      <c r="O117" s="59">
        <v>102.2</v>
      </c>
      <c r="P117" s="351">
        <f>INDEX(event_lookup!$F$2:$Y$9,MATCH(2019.1,event_lookup!$A$2:$A$9,0),MATCH(RIGHT(ML_2019!N117,3),event_lookup!$F$1:$Y$1,0))</f>
        <v>9</v>
      </c>
      <c r="Q117" s="18" t="s">
        <v>140</v>
      </c>
      <c r="R117" s="88">
        <v>1.2581018518518518E-4</v>
      </c>
      <c r="S117" s="351">
        <f>INDEX(event_lookup!$F$2:$Y$9,MATCH(2019.1,event_lookup!$A$2:$A$9,0),MATCH(RIGHT(ML_2019!Q117,3),event_lookup!$F$1:$Y$1,0))</f>
        <v>2</v>
      </c>
      <c r="T117" s="18" t="s">
        <v>107</v>
      </c>
      <c r="U117" s="88">
        <v>3.4398148148148141E-4</v>
      </c>
      <c r="V117" s="351">
        <f>INDEX(event_lookup!$F$2:$Y$9,MATCH(2019.1,event_lookup!$A$2:$A$9,0),MATCH(RIGHT(ML_2019!T117,3),event_lookup!$F$1:$Y$1,0))</f>
        <v>9</v>
      </c>
      <c r="W117" s="11"/>
      <c r="X117" s="18"/>
      <c r="Y117" s="62"/>
      <c r="Z117" s="88"/>
      <c r="AA117" s="88"/>
      <c r="AB117" s="88"/>
      <c r="AC117" s="351"/>
      <c r="AD117" s="18" t="s">
        <v>34</v>
      </c>
      <c r="AE117" s="62" t="s">
        <v>187</v>
      </c>
      <c r="AF117" s="55">
        <v>1.1892361111111112E-3</v>
      </c>
      <c r="AG117" s="55">
        <v>1.2118055555555556E-3</v>
      </c>
      <c r="AH117" s="351">
        <f>INDEX(event_lookup!$F$2:$Y$9,MATCH(2019.5,event_lookup!$A$2:$A$9,0),MATCH(RIGHT(ML_2019!AD117,3),event_lookup!$F$1:$Y$1,0))</f>
        <v>12</v>
      </c>
      <c r="AI117" s="18"/>
      <c r="AJ117" s="56"/>
      <c r="AK117" s="56"/>
      <c r="AL117" s="18"/>
      <c r="AM117" s="62"/>
      <c r="AN117" s="88"/>
      <c r="AO117" s="88"/>
      <c r="AP117" s="88"/>
      <c r="AQ117" s="56"/>
      <c r="AR117" s="18"/>
      <c r="AS117" s="56"/>
      <c r="AT117" s="85"/>
      <c r="AU117" s="85"/>
      <c r="AV117" s="85"/>
      <c r="AW117" s="56"/>
      <c r="AX117" s="18"/>
      <c r="AY117" s="56"/>
      <c r="AZ117" s="85"/>
      <c r="BA117" s="85"/>
      <c r="BB117" s="85"/>
      <c r="BC117" s="56"/>
      <c r="BD117" s="18"/>
      <c r="BE117" s="125"/>
      <c r="BF117" s="126"/>
      <c r="BG117" s="126"/>
      <c r="BI117" s="5"/>
      <c r="BK117" s="84"/>
      <c r="BL117" s="84"/>
      <c r="BM117" s="84"/>
      <c r="BO117" s="5"/>
      <c r="BQ117" s="84"/>
      <c r="BR117" s="84"/>
      <c r="BS117" s="84"/>
      <c r="BU117" s="18"/>
      <c r="BV117" s="56"/>
      <c r="BW117" s="56"/>
      <c r="BX117" s="56"/>
      <c r="BY117" s="56"/>
      <c r="BZ117" s="56"/>
      <c r="CA117" s="18"/>
      <c r="CB117" s="56"/>
      <c r="CC117" s="55"/>
      <c r="CD117" s="55"/>
      <c r="CE117" s="56"/>
      <c r="CF117" s="18"/>
      <c r="CG117" s="88"/>
      <c r="CH117" s="56"/>
      <c r="CI117" s="18"/>
      <c r="CJ117" s="56"/>
      <c r="CK117" s="183"/>
      <c r="CL117" s="183"/>
      <c r="CM117" s="56"/>
      <c r="CN117" s="18"/>
      <c r="CO117" s="56"/>
      <c r="CP117" s="56"/>
      <c r="CQ117" s="56"/>
      <c r="CR117" s="56"/>
      <c r="CS117" s="56"/>
      <c r="CT117" s="56"/>
      <c r="CU117" s="18" t="s">
        <v>32</v>
      </c>
      <c r="CV117" s="56" t="s">
        <v>877</v>
      </c>
      <c r="CW117" s="186" t="s">
        <v>235</v>
      </c>
      <c r="CX117" s="186" t="s">
        <v>300</v>
      </c>
      <c r="CY117" s="186" t="s">
        <v>305</v>
      </c>
      <c r="CZ117" s="186"/>
      <c r="DA117" s="125">
        <v>4</v>
      </c>
      <c r="DB117" s="186" t="s">
        <v>883</v>
      </c>
      <c r="DC117" s="351">
        <f>INDEX(event_lookup!$F$2:$Y$9,MATCH(2019.5,event_lookup!$A$2:$A$9,0),MATCH(RIGHT(ML_2019!CU117,3),event_lookup!$F$1:$Y$1,0))</f>
        <v>20</v>
      </c>
      <c r="DD117" s="18" t="s">
        <v>103</v>
      </c>
      <c r="DE117" s="55">
        <v>1.5657407407407408E-3</v>
      </c>
      <c r="DF117" s="351">
        <f>INDEX(event_lookup!$F$2:$Y$9,MATCH(2019.5,event_lookup!$A$2:$A$9,0),MATCH(RIGHT(ML_2019!DD117,3),event_lookup!$F$1:$Y$1,0))</f>
        <v>5</v>
      </c>
    </row>
    <row r="118" spans="1:110">
      <c r="A118" s="15" t="s">
        <v>145</v>
      </c>
      <c r="B118" s="328">
        <v>1</v>
      </c>
      <c r="C118" s="19"/>
      <c r="E118" s="101"/>
      <c r="F118" s="101"/>
      <c r="G118" s="101"/>
      <c r="H118" s="101"/>
      <c r="I118" s="11"/>
      <c r="J118" s="6">
        <f>SUM(M118,P118/4,S118/4,V118)</f>
        <v>11.75</v>
      </c>
      <c r="K118" s="18"/>
      <c r="L118" s="55"/>
      <c r="M118" s="351">
        <f>IF(L118&lt;&gt;"",M$117,0)</f>
        <v>0</v>
      </c>
      <c r="N118" s="18"/>
      <c r="O118" s="59">
        <v>102.2</v>
      </c>
      <c r="P118" s="351">
        <f>IF(O118&lt;&gt;"",P$117,0)</f>
        <v>9</v>
      </c>
      <c r="Q118" s="323"/>
      <c r="R118" s="88">
        <v>3.0671296296296294E-5</v>
      </c>
      <c r="S118" s="351">
        <f>IF(R118&lt;&gt;"",S$117,0)</f>
        <v>2</v>
      </c>
      <c r="T118" s="18" t="s">
        <v>107</v>
      </c>
      <c r="U118" s="88">
        <v>3.4398148148148141E-4</v>
      </c>
      <c r="V118" s="351">
        <f>IF(U118&lt;&gt;"",V$117,0)</f>
        <v>9</v>
      </c>
      <c r="W118" s="11"/>
      <c r="X118" s="18"/>
      <c r="Y118" s="62"/>
      <c r="Z118" s="88"/>
      <c r="AA118" s="88"/>
      <c r="AB118" s="88"/>
      <c r="AC118" s="351"/>
      <c r="AD118" s="18"/>
      <c r="AE118" s="62"/>
      <c r="AF118" s="55"/>
      <c r="AG118" s="55"/>
      <c r="AH118" s="351">
        <f>IF(AG118&lt;&gt;"",AH$117,0)</f>
        <v>0</v>
      </c>
      <c r="AI118" s="18"/>
      <c r="AJ118" s="56"/>
      <c r="AK118" s="56"/>
      <c r="AL118" s="18"/>
      <c r="AM118" s="62"/>
      <c r="AN118" s="88"/>
      <c r="AO118" s="88"/>
      <c r="AP118" s="88"/>
      <c r="AQ118" s="56"/>
      <c r="AR118" s="18"/>
      <c r="AS118" s="56"/>
      <c r="AT118" s="85"/>
      <c r="AU118" s="85"/>
      <c r="AV118" s="85"/>
      <c r="AW118" s="56"/>
      <c r="AX118" s="18"/>
      <c r="AY118" s="56"/>
      <c r="AZ118" s="85"/>
      <c r="BA118" s="85"/>
      <c r="BB118" s="85"/>
      <c r="BC118" s="56"/>
      <c r="BD118" s="18"/>
      <c r="BE118" s="125"/>
      <c r="BF118" s="126"/>
      <c r="BG118" s="126"/>
      <c r="BI118" s="5"/>
      <c r="BK118" s="84"/>
      <c r="BL118" s="84"/>
      <c r="BM118" s="84"/>
      <c r="BO118" s="5"/>
      <c r="BQ118" s="84"/>
      <c r="BR118" s="84"/>
      <c r="BS118" s="84"/>
      <c r="BU118" s="18"/>
      <c r="BV118" s="56"/>
      <c r="BW118" s="56"/>
      <c r="BX118" s="56"/>
      <c r="BY118" s="56"/>
      <c r="BZ118" s="56"/>
      <c r="CA118" s="18"/>
      <c r="CB118" s="56"/>
      <c r="CC118" s="55"/>
      <c r="CD118" s="55"/>
      <c r="CE118" s="56"/>
      <c r="CF118" s="18"/>
      <c r="CG118" s="88"/>
      <c r="CH118" s="56"/>
      <c r="CI118" s="18"/>
      <c r="CJ118" s="56"/>
      <c r="CK118" s="183"/>
      <c r="CL118" s="183"/>
      <c r="CM118" s="56"/>
      <c r="CN118" s="18"/>
      <c r="CO118" s="56"/>
      <c r="CP118" s="56"/>
      <c r="CQ118" s="56"/>
      <c r="CR118" s="56"/>
      <c r="CS118" s="56"/>
      <c r="CT118" s="56"/>
      <c r="CU118" s="18"/>
      <c r="CV118" s="56"/>
      <c r="CW118" s="186" t="s">
        <v>235</v>
      </c>
      <c r="CX118" s="186" t="s">
        <v>300</v>
      </c>
      <c r="CY118" s="186" t="s">
        <v>305</v>
      </c>
      <c r="CZ118" s="186"/>
      <c r="DA118" s="125">
        <v>4</v>
      </c>
      <c r="DB118" s="186" t="s">
        <v>883</v>
      </c>
      <c r="DC118" s="351">
        <f>IF(DB118&lt;&gt;"",DC$117,0)</f>
        <v>20</v>
      </c>
      <c r="DD118" s="18"/>
      <c r="DE118" s="55"/>
      <c r="DF118" s="351">
        <f>IF(DE118&lt;&gt;"",DF$117,0)</f>
        <v>0</v>
      </c>
    </row>
    <row r="119" spans="1:110">
      <c r="A119" s="15" t="s">
        <v>146</v>
      </c>
      <c r="B119" s="328">
        <v>2</v>
      </c>
      <c r="C119" s="19"/>
      <c r="E119" s="101"/>
      <c r="F119" s="101"/>
      <c r="G119" s="101"/>
      <c r="H119" s="101"/>
      <c r="I119" s="11"/>
      <c r="J119" s="6">
        <f>SUM(M119,P119/4,S119/4,V119)</f>
        <v>2.75</v>
      </c>
      <c r="K119" s="18"/>
      <c r="L119" s="55"/>
      <c r="M119" s="351">
        <f t="shared" ref="M119:M121" si="48">IF(L119&lt;&gt;"",M$117,0)</f>
        <v>0</v>
      </c>
      <c r="N119" s="18"/>
      <c r="O119" s="59">
        <v>102.2</v>
      </c>
      <c r="P119" s="351">
        <f t="shared" ref="P119:P121" si="49">IF(O119&lt;&gt;"",P$117,0)</f>
        <v>9</v>
      </c>
      <c r="Q119" s="322"/>
      <c r="R119" s="88">
        <v>2.2800925925925927E-5</v>
      </c>
      <c r="S119" s="351">
        <f t="shared" ref="S119:S121" si="50">IF(R119&lt;&gt;"",S$117,0)</f>
        <v>2</v>
      </c>
      <c r="T119" s="18"/>
      <c r="U119" s="88"/>
      <c r="V119" s="351">
        <f t="shared" ref="V119:V121" si="51">IF(U119&lt;&gt;"",V$117,0)</f>
        <v>0</v>
      </c>
      <c r="W119" s="11"/>
      <c r="X119" s="18"/>
      <c r="Y119" s="62"/>
      <c r="Z119" s="88"/>
      <c r="AA119" s="88"/>
      <c r="AB119" s="88"/>
      <c r="AC119" s="351"/>
      <c r="AD119" s="18" t="s">
        <v>34</v>
      </c>
      <c r="AE119" s="62" t="s">
        <v>187</v>
      </c>
      <c r="AF119" s="55">
        <v>1.1892361111111112E-3</v>
      </c>
      <c r="AG119" s="55">
        <v>1.2118055555555556E-3</v>
      </c>
      <c r="AH119" s="351">
        <f t="shared" ref="AH119:AH121" si="52">IF(AG119&lt;&gt;"",AH$117,0)</f>
        <v>12</v>
      </c>
      <c r="AI119" s="18"/>
      <c r="AJ119" s="56"/>
      <c r="AK119" s="56"/>
      <c r="AL119" s="18"/>
      <c r="AM119" s="62"/>
      <c r="AN119" s="88"/>
      <c r="AO119" s="88"/>
      <c r="AP119" s="88"/>
      <c r="AQ119" s="56"/>
      <c r="AR119" s="18"/>
      <c r="AS119" s="56"/>
      <c r="AT119" s="85"/>
      <c r="AU119" s="85"/>
      <c r="AV119" s="85"/>
      <c r="AW119" s="56"/>
      <c r="AX119" s="18"/>
      <c r="AY119" s="56"/>
      <c r="AZ119" s="85"/>
      <c r="BA119" s="85"/>
      <c r="BB119" s="85"/>
      <c r="BC119" s="56"/>
      <c r="BD119" s="18"/>
      <c r="BE119" s="125"/>
      <c r="BF119" s="126"/>
      <c r="BG119" s="126"/>
      <c r="BI119" s="5"/>
      <c r="BK119" s="84"/>
      <c r="BL119" s="84"/>
      <c r="BM119" s="84"/>
      <c r="BO119" s="5"/>
      <c r="BQ119" s="84"/>
      <c r="BR119" s="84"/>
      <c r="BS119" s="84"/>
      <c r="BU119" s="18"/>
      <c r="BV119" s="56"/>
      <c r="BW119" s="56"/>
      <c r="BX119" s="56"/>
      <c r="BY119" s="56"/>
      <c r="BZ119" s="56"/>
      <c r="CA119" s="18"/>
      <c r="CB119" s="56"/>
      <c r="CC119" s="55"/>
      <c r="CD119" s="55"/>
      <c r="CE119" s="56"/>
      <c r="CF119" s="18"/>
      <c r="CG119" s="88"/>
      <c r="CH119" s="56"/>
      <c r="CI119" s="18"/>
      <c r="CJ119" s="56"/>
      <c r="CK119" s="183"/>
      <c r="CL119" s="183"/>
      <c r="CM119" s="56"/>
      <c r="CN119" s="18"/>
      <c r="CO119" s="56"/>
      <c r="CP119" s="56"/>
      <c r="CQ119" s="56"/>
      <c r="CR119" s="56"/>
      <c r="CS119" s="56"/>
      <c r="CT119" s="56"/>
      <c r="CU119" s="18"/>
      <c r="CV119" s="56"/>
      <c r="CW119" s="186" t="s">
        <v>235</v>
      </c>
      <c r="CX119" s="186" t="s">
        <v>300</v>
      </c>
      <c r="CY119" s="186" t="s">
        <v>305</v>
      </c>
      <c r="CZ119" s="186"/>
      <c r="DA119" s="125">
        <v>4</v>
      </c>
      <c r="DB119" s="186" t="s">
        <v>883</v>
      </c>
      <c r="DC119" s="351">
        <f t="shared" ref="DC119:DC121" si="53">IF(DB119&lt;&gt;"",DC$117,0)</f>
        <v>20</v>
      </c>
      <c r="DD119" s="18"/>
      <c r="DE119" s="55"/>
      <c r="DF119" s="351">
        <f t="shared" ref="DF119:DF121" si="54">IF(DE119&lt;&gt;"",DF$117,0)</f>
        <v>0</v>
      </c>
    </row>
    <row r="120" spans="1:110">
      <c r="A120" s="15" t="s">
        <v>147</v>
      </c>
      <c r="B120" s="328">
        <v>3</v>
      </c>
      <c r="C120" s="19"/>
      <c r="E120" s="101"/>
      <c r="F120" s="101"/>
      <c r="G120" s="101"/>
      <c r="H120" s="101"/>
      <c r="I120" s="11"/>
      <c r="J120" s="6">
        <f>SUM(M120,P120/4,S120/4,V120)</f>
        <v>2.75</v>
      </c>
      <c r="K120" s="18"/>
      <c r="L120" s="55"/>
      <c r="M120" s="351">
        <f t="shared" si="48"/>
        <v>0</v>
      </c>
      <c r="N120" s="18"/>
      <c r="O120" s="59">
        <v>102.2</v>
      </c>
      <c r="P120" s="351">
        <f t="shared" si="49"/>
        <v>9</v>
      </c>
      <c r="Q120" s="322"/>
      <c r="R120" s="88">
        <v>3.3564814814814815E-5</v>
      </c>
      <c r="S120" s="351">
        <f t="shared" si="50"/>
        <v>2</v>
      </c>
      <c r="T120" s="18"/>
      <c r="U120" s="88"/>
      <c r="V120" s="351">
        <f t="shared" si="51"/>
        <v>0</v>
      </c>
      <c r="W120" s="11"/>
      <c r="X120" s="18"/>
      <c r="Y120" s="62"/>
      <c r="Z120" s="88"/>
      <c r="AA120" s="88"/>
      <c r="AB120" s="88"/>
      <c r="AC120" s="351"/>
      <c r="AD120" s="18"/>
      <c r="AE120" s="62"/>
      <c r="AF120" s="55"/>
      <c r="AG120" s="55"/>
      <c r="AH120" s="351">
        <f t="shared" si="52"/>
        <v>0</v>
      </c>
      <c r="AI120" s="18"/>
      <c r="AJ120" s="56"/>
      <c r="AK120" s="56"/>
      <c r="AL120" s="18"/>
      <c r="AM120" s="62"/>
      <c r="AN120" s="88"/>
      <c r="AO120" s="88"/>
      <c r="AP120" s="88"/>
      <c r="AQ120" s="56"/>
      <c r="AR120" s="18"/>
      <c r="AS120" s="56"/>
      <c r="AT120" s="85"/>
      <c r="AU120" s="85"/>
      <c r="AV120" s="85"/>
      <c r="AW120" s="56"/>
      <c r="AX120" s="18"/>
      <c r="AY120" s="56"/>
      <c r="AZ120" s="85"/>
      <c r="BA120" s="85"/>
      <c r="BB120" s="85"/>
      <c r="BC120" s="56"/>
      <c r="BD120" s="18"/>
      <c r="BE120" s="125"/>
      <c r="BF120" s="126"/>
      <c r="BG120" s="126"/>
      <c r="BI120" s="5"/>
      <c r="BK120" s="84"/>
      <c r="BL120" s="84"/>
      <c r="BM120" s="84"/>
      <c r="BO120" s="5"/>
      <c r="BQ120" s="84"/>
      <c r="BR120" s="84"/>
      <c r="BS120" s="84"/>
      <c r="BU120" s="18"/>
      <c r="BV120" s="56"/>
      <c r="BW120" s="56"/>
      <c r="BX120" s="56"/>
      <c r="BY120" s="56"/>
      <c r="BZ120" s="56"/>
      <c r="CA120" s="18"/>
      <c r="CB120" s="56"/>
      <c r="CC120" s="55"/>
      <c r="CD120" s="55"/>
      <c r="CE120" s="56"/>
      <c r="CF120" s="18"/>
      <c r="CG120" s="88"/>
      <c r="CH120" s="56"/>
      <c r="CI120" s="18"/>
      <c r="CJ120" s="56"/>
      <c r="CK120" s="183"/>
      <c r="CL120" s="183"/>
      <c r="CM120" s="56"/>
      <c r="CN120" s="18"/>
      <c r="CO120" s="56"/>
      <c r="CP120" s="56"/>
      <c r="CQ120" s="56"/>
      <c r="CR120" s="56"/>
      <c r="CS120" s="56"/>
      <c r="CT120" s="56"/>
      <c r="CU120" s="18"/>
      <c r="CV120" s="56"/>
      <c r="CW120" s="186" t="s">
        <v>235</v>
      </c>
      <c r="CX120" s="186" t="s">
        <v>300</v>
      </c>
      <c r="CY120" s="186" t="s">
        <v>305</v>
      </c>
      <c r="CZ120" s="186"/>
      <c r="DA120" s="125">
        <v>4</v>
      </c>
      <c r="DB120" s="186" t="s">
        <v>883</v>
      </c>
      <c r="DC120" s="351">
        <f t="shared" si="53"/>
        <v>20</v>
      </c>
      <c r="DD120" s="18"/>
      <c r="DE120" s="55"/>
      <c r="DF120" s="351">
        <f t="shared" si="54"/>
        <v>0</v>
      </c>
    </row>
    <row r="121" spans="1:110">
      <c r="A121" s="15" t="s">
        <v>575</v>
      </c>
      <c r="B121" s="328">
        <v>4</v>
      </c>
      <c r="C121" s="19"/>
      <c r="E121" s="101"/>
      <c r="F121" s="101"/>
      <c r="G121" s="101"/>
      <c r="H121" s="101"/>
      <c r="I121" s="11"/>
      <c r="J121" s="6">
        <f>SUM(M121,P121/4,S121/4,V121)</f>
        <v>8.75</v>
      </c>
      <c r="K121" s="18" t="s">
        <v>148</v>
      </c>
      <c r="L121" s="55">
        <v>6.9409722222222225E-4</v>
      </c>
      <c r="M121" s="351">
        <f t="shared" si="48"/>
        <v>6</v>
      </c>
      <c r="N121" s="18"/>
      <c r="O121" s="59">
        <v>102.2</v>
      </c>
      <c r="P121" s="351">
        <f t="shared" si="49"/>
        <v>9</v>
      </c>
      <c r="Q121" s="322"/>
      <c r="R121" s="88">
        <v>3.8773148148148144E-5</v>
      </c>
      <c r="S121" s="351">
        <f t="shared" si="50"/>
        <v>2</v>
      </c>
      <c r="T121" s="18"/>
      <c r="U121" s="88"/>
      <c r="V121" s="351">
        <f t="shared" si="51"/>
        <v>0</v>
      </c>
      <c r="W121" s="11"/>
      <c r="X121" s="18"/>
      <c r="Y121" s="62"/>
      <c r="Z121" s="88"/>
      <c r="AA121" s="88"/>
      <c r="AB121" s="88"/>
      <c r="AC121" s="351"/>
      <c r="AD121" s="18"/>
      <c r="AE121" s="62"/>
      <c r="AF121" s="55"/>
      <c r="AG121" s="55"/>
      <c r="AH121" s="351">
        <f t="shared" si="52"/>
        <v>0</v>
      </c>
      <c r="AI121" s="18"/>
      <c r="AJ121" s="56"/>
      <c r="AK121" s="56"/>
      <c r="AL121" s="18"/>
      <c r="AM121" s="62"/>
      <c r="AN121" s="88"/>
      <c r="AO121" s="88"/>
      <c r="AP121" s="88"/>
      <c r="AQ121" s="56"/>
      <c r="AR121" s="18"/>
      <c r="AS121" s="56"/>
      <c r="AT121" s="85"/>
      <c r="AU121" s="85"/>
      <c r="AV121" s="85"/>
      <c r="AW121" s="56"/>
      <c r="AX121" s="18"/>
      <c r="AY121" s="56"/>
      <c r="AZ121" s="85"/>
      <c r="BA121" s="85"/>
      <c r="BB121" s="85"/>
      <c r="BC121" s="56"/>
      <c r="BD121" s="18"/>
      <c r="BE121" s="125"/>
      <c r="BF121" s="126"/>
      <c r="BG121" s="126"/>
      <c r="BI121" s="5"/>
      <c r="BK121" s="84"/>
      <c r="BL121" s="84"/>
      <c r="BM121" s="84"/>
      <c r="BO121" s="5"/>
      <c r="BQ121" s="84"/>
      <c r="BR121" s="84"/>
      <c r="BS121" s="84"/>
      <c r="BU121" s="18"/>
      <c r="BV121" s="56"/>
      <c r="BW121" s="56"/>
      <c r="BX121" s="56"/>
      <c r="BY121" s="56"/>
      <c r="BZ121" s="56"/>
      <c r="CA121" s="18"/>
      <c r="CB121" s="56"/>
      <c r="CC121" s="55"/>
      <c r="CD121" s="55"/>
      <c r="CE121" s="56"/>
      <c r="CF121" s="18"/>
      <c r="CG121" s="88"/>
      <c r="CH121" s="56"/>
      <c r="CI121" s="18"/>
      <c r="CJ121" s="56"/>
      <c r="CK121" s="183"/>
      <c r="CL121" s="183"/>
      <c r="CM121" s="56"/>
      <c r="CN121" s="18"/>
      <c r="CO121" s="56"/>
      <c r="CP121" s="56"/>
      <c r="CQ121" s="56"/>
      <c r="CR121" s="56"/>
      <c r="CS121" s="56"/>
      <c r="CT121" s="56"/>
      <c r="CU121" s="18"/>
      <c r="CV121" s="56"/>
      <c r="CW121" s="186" t="s">
        <v>235</v>
      </c>
      <c r="CX121" s="186" t="s">
        <v>300</v>
      </c>
      <c r="CY121" s="186" t="s">
        <v>305</v>
      </c>
      <c r="CZ121" s="186"/>
      <c r="DA121" s="125">
        <v>4</v>
      </c>
      <c r="DB121" s="186" t="s">
        <v>883</v>
      </c>
      <c r="DC121" s="351">
        <f t="shared" si="53"/>
        <v>20</v>
      </c>
      <c r="DD121" s="18" t="s">
        <v>103</v>
      </c>
      <c r="DE121" s="55">
        <v>1.5657407407407408E-3</v>
      </c>
      <c r="DF121" s="351">
        <f t="shared" si="54"/>
        <v>5</v>
      </c>
    </row>
    <row r="122" spans="1:110">
      <c r="A122" s="41" t="s">
        <v>116</v>
      </c>
      <c r="B122" s="41"/>
      <c r="C122" s="19"/>
      <c r="E122" s="101"/>
      <c r="F122" s="101"/>
      <c r="G122" s="101"/>
      <c r="H122" s="101"/>
      <c r="I122" s="11"/>
      <c r="J122" s="6">
        <f>SUM(M122,P122,S122,V122)</f>
        <v>18</v>
      </c>
      <c r="K122" s="18" t="s">
        <v>149</v>
      </c>
      <c r="L122" s="55">
        <v>6.5219907407407414E-4</v>
      </c>
      <c r="M122" s="351">
        <f>INDEX(event_lookup!$F$2:$Y$9,MATCH(2019.1,event_lookup!$A$2:$A$9,0),MATCH(RIGHT(ML_2019!K122,3),event_lookup!$F$1:$Y$1,0))</f>
        <v>4</v>
      </c>
      <c r="N122" s="18" t="s">
        <v>140</v>
      </c>
      <c r="O122" s="59">
        <v>90</v>
      </c>
      <c r="P122" s="351">
        <f>INDEX(event_lookup!$F$2:$Y$9,MATCH(2019.1,event_lookup!$A$2:$A$9,0),MATCH(RIGHT(ML_2019!N122,3),event_lookup!$F$1:$Y$1,0))</f>
        <v>2</v>
      </c>
      <c r="Q122" s="18" t="s">
        <v>108</v>
      </c>
      <c r="R122" s="88">
        <v>1.5775462962962965E-4</v>
      </c>
      <c r="S122" s="351">
        <f>INDEX(event_lookup!$F$2:$Y$9,MATCH(2019.1,event_lookup!$A$2:$A$9,0),MATCH(RIGHT(ML_2019!Q122,3),event_lookup!$F$1:$Y$1,0))</f>
        <v>1</v>
      </c>
      <c r="T122" s="18" t="s">
        <v>135</v>
      </c>
      <c r="U122" s="88">
        <v>3.4270833333333332E-4</v>
      </c>
      <c r="V122" s="351">
        <f>INDEX(event_lookup!$F$2:$Y$9,MATCH(2019.1,event_lookup!$A$2:$A$9,0),MATCH(RIGHT(ML_2019!T122,3),event_lookup!$F$1:$Y$1,0))</f>
        <v>11</v>
      </c>
      <c r="W122" s="11"/>
      <c r="X122" s="18"/>
      <c r="Y122" s="62"/>
      <c r="Z122" s="88"/>
      <c r="AA122" s="88"/>
      <c r="AB122" s="88"/>
      <c r="AC122" s="351"/>
      <c r="AD122" s="18" t="s">
        <v>32</v>
      </c>
      <c r="AE122" s="62" t="s">
        <v>187</v>
      </c>
      <c r="AF122" s="55">
        <v>1.3466435185185185E-3</v>
      </c>
      <c r="AG122" s="55">
        <v>1.3858796296296295E-3</v>
      </c>
      <c r="AH122" s="351">
        <f>INDEX(event_lookup!$F$2:$Y$9,MATCH(2019.5,event_lookup!$A$2:$A$9,0),MATCH(RIGHT(ML_2019!AD122,3),event_lookup!$F$1:$Y$1,0))</f>
        <v>20</v>
      </c>
      <c r="AI122" s="18"/>
      <c r="AJ122" s="56"/>
      <c r="AK122" s="56"/>
      <c r="AL122" s="18"/>
      <c r="AM122" s="62"/>
      <c r="AN122" s="88"/>
      <c r="AO122" s="88"/>
      <c r="AP122" s="88"/>
      <c r="AQ122" s="56"/>
      <c r="AR122" s="18"/>
      <c r="AS122" s="56"/>
      <c r="AT122" s="85"/>
      <c r="AU122" s="85"/>
      <c r="AV122" s="85"/>
      <c r="AW122" s="56"/>
      <c r="AX122" s="18"/>
      <c r="AY122" s="56"/>
      <c r="AZ122" s="85"/>
      <c r="BA122" s="85"/>
      <c r="BB122" s="85"/>
      <c r="BC122" s="56"/>
      <c r="BD122" s="18"/>
      <c r="BE122" s="125"/>
      <c r="BF122" s="126"/>
      <c r="BG122" s="126"/>
      <c r="BI122" s="5"/>
      <c r="BK122" s="84"/>
      <c r="BL122" s="84"/>
      <c r="BM122" s="84"/>
      <c r="BO122" s="5"/>
      <c r="BQ122" s="84"/>
      <c r="BR122" s="84"/>
      <c r="BS122" s="84"/>
      <c r="BU122" s="18"/>
      <c r="BV122" s="56"/>
      <c r="BW122" s="56"/>
      <c r="BX122" s="56"/>
      <c r="BY122" s="56"/>
      <c r="BZ122" s="56"/>
      <c r="CA122" s="18"/>
      <c r="CB122" s="56"/>
      <c r="CC122" s="55"/>
      <c r="CD122" s="55"/>
      <c r="CE122" s="56"/>
      <c r="CF122" s="18"/>
      <c r="CG122" s="88"/>
      <c r="CH122" s="56"/>
      <c r="CI122" s="18"/>
      <c r="CJ122" s="56"/>
      <c r="CK122" s="183"/>
      <c r="CL122" s="183"/>
      <c r="CM122" s="56"/>
      <c r="CN122" s="18"/>
      <c r="CO122" s="56"/>
      <c r="CP122" s="56"/>
      <c r="CQ122" s="56"/>
      <c r="CR122" s="56"/>
      <c r="CS122" s="56"/>
      <c r="CT122" s="56"/>
      <c r="CU122" s="18" t="s">
        <v>102</v>
      </c>
      <c r="CV122" s="56" t="s">
        <v>500</v>
      </c>
      <c r="CW122" s="186" t="s">
        <v>235</v>
      </c>
      <c r="CX122" s="186" t="s">
        <v>306</v>
      </c>
      <c r="CY122" s="186" t="s">
        <v>294</v>
      </c>
      <c r="CZ122" s="186"/>
      <c r="DA122" s="125">
        <v>6</v>
      </c>
      <c r="DB122" s="186" t="s">
        <v>298</v>
      </c>
      <c r="DC122" s="351">
        <f>INDEX(event_lookup!$F$2:$Y$9,MATCH(2019.5,event_lookup!$A$2:$A$9,0),MATCH(RIGHT(ML_2019!CU122,3),event_lookup!$F$1:$Y$1,0))</f>
        <v>6</v>
      </c>
      <c r="DD122" s="18" t="s">
        <v>34</v>
      </c>
      <c r="DE122" s="55">
        <v>1.5574074074074073E-3</v>
      </c>
      <c r="DF122" s="351">
        <f>INDEX(event_lookup!$F$2:$Y$9,MATCH(2019.5,event_lookup!$A$2:$A$9,0),MATCH(RIGHT(ML_2019!DD122,3),event_lookup!$F$1:$Y$1,0))</f>
        <v>12</v>
      </c>
    </row>
    <row r="123" spans="1:110">
      <c r="A123" s="15" t="s">
        <v>150</v>
      </c>
      <c r="B123" s="328">
        <v>3</v>
      </c>
      <c r="C123" s="19"/>
      <c r="E123" s="101"/>
      <c r="F123" s="101"/>
      <c r="G123" s="101"/>
      <c r="H123" s="101"/>
      <c r="I123" s="11"/>
      <c r="J123" s="6">
        <f>SUM(M123,P123/4,S123/4,V123)</f>
        <v>4.75</v>
      </c>
      <c r="K123" s="18" t="s">
        <v>149</v>
      </c>
      <c r="L123" s="55">
        <v>6.5219907407407414E-4</v>
      </c>
      <c r="M123" s="351">
        <f>IF(L123&lt;&gt;"",M$122,0)</f>
        <v>4</v>
      </c>
      <c r="N123" s="18"/>
      <c r="O123" s="59">
        <v>90</v>
      </c>
      <c r="P123" s="351">
        <f>IF(O123&lt;&gt;"",P$122,0)</f>
        <v>2</v>
      </c>
      <c r="Q123" s="18"/>
      <c r="R123" s="88">
        <v>4.4560185185185187E-5</v>
      </c>
      <c r="S123" s="351">
        <f>IF(R123&lt;&gt;"",S$122,0)</f>
        <v>1</v>
      </c>
      <c r="T123" s="18"/>
      <c r="U123" s="88"/>
      <c r="V123" s="351">
        <f>IF(U123&lt;&gt;"",V$122,0)</f>
        <v>0</v>
      </c>
      <c r="W123" s="11"/>
      <c r="X123" s="18"/>
      <c r="Y123" s="62"/>
      <c r="Z123" s="88"/>
      <c r="AA123" s="88"/>
      <c r="AB123" s="88"/>
      <c r="AC123" s="351"/>
      <c r="AD123" s="18"/>
      <c r="AE123" s="62"/>
      <c r="AF123" s="55"/>
      <c r="AG123" s="55"/>
      <c r="AH123" s="351">
        <f>IF(AG123&lt;&gt;"",AH$122,0)</f>
        <v>0</v>
      </c>
      <c r="AI123" s="18"/>
      <c r="AJ123" s="56"/>
      <c r="AK123" s="56"/>
      <c r="AL123" s="18"/>
      <c r="AM123" s="62"/>
      <c r="AN123" s="88"/>
      <c r="AO123" s="88"/>
      <c r="AP123" s="88"/>
      <c r="AQ123" s="56"/>
      <c r="AR123" s="18"/>
      <c r="AS123" s="56"/>
      <c r="AT123" s="85"/>
      <c r="AU123" s="85"/>
      <c r="AV123" s="85"/>
      <c r="AW123" s="56"/>
      <c r="AX123" s="18"/>
      <c r="AY123" s="56"/>
      <c r="AZ123" s="85"/>
      <c r="BA123" s="85"/>
      <c r="BB123" s="85"/>
      <c r="BC123" s="56"/>
      <c r="BD123" s="18"/>
      <c r="BE123" s="125"/>
      <c r="BF123" s="126"/>
      <c r="BG123" s="126"/>
      <c r="BI123" s="5"/>
      <c r="BK123" s="84"/>
      <c r="BL123" s="84"/>
      <c r="BM123" s="84"/>
      <c r="BO123" s="5"/>
      <c r="BQ123" s="84"/>
      <c r="BR123" s="84"/>
      <c r="BS123" s="84"/>
      <c r="BU123" s="18"/>
      <c r="BV123" s="56"/>
      <c r="BW123" s="56"/>
      <c r="BX123" s="56"/>
      <c r="BY123" s="56"/>
      <c r="BZ123" s="56"/>
      <c r="CA123" s="18"/>
      <c r="CB123" s="56"/>
      <c r="CC123" s="55"/>
      <c r="CD123" s="55"/>
      <c r="CE123" s="56"/>
      <c r="CF123" s="18"/>
      <c r="CG123" s="88"/>
      <c r="CH123" s="56"/>
      <c r="CI123" s="18"/>
      <c r="CJ123" s="56"/>
      <c r="CK123" s="183"/>
      <c r="CL123" s="183"/>
      <c r="CM123" s="56"/>
      <c r="CN123" s="18"/>
      <c r="CO123" s="56"/>
      <c r="CP123" s="56"/>
      <c r="CQ123" s="56"/>
      <c r="CR123" s="56"/>
      <c r="CS123" s="56"/>
      <c r="CT123" s="56"/>
      <c r="CU123" s="18"/>
      <c r="CV123" s="56"/>
      <c r="CW123" s="186" t="s">
        <v>235</v>
      </c>
      <c r="CX123" s="186" t="s">
        <v>306</v>
      </c>
      <c r="CY123" s="186" t="s">
        <v>294</v>
      </c>
      <c r="CZ123" s="186"/>
      <c r="DA123" s="125">
        <v>6</v>
      </c>
      <c r="DB123" s="186" t="s">
        <v>298</v>
      </c>
      <c r="DC123" s="351">
        <f>IF(DB123&lt;&gt;"",DC$122,0)</f>
        <v>6</v>
      </c>
      <c r="DD123" s="18"/>
      <c r="DE123" s="55"/>
      <c r="DF123" s="351">
        <f>IF(DE123&lt;&gt;"",DF$122,0)</f>
        <v>0</v>
      </c>
    </row>
    <row r="124" spans="1:110">
      <c r="A124" s="15" t="s">
        <v>151</v>
      </c>
      <c r="B124" s="328">
        <v>1</v>
      </c>
      <c r="C124" s="19"/>
      <c r="E124" s="101"/>
      <c r="F124" s="101"/>
      <c r="G124" s="101"/>
      <c r="H124" s="101"/>
      <c r="I124" s="11"/>
      <c r="J124" s="6">
        <f>SUM(M124,P124/4,S124/4,V124)</f>
        <v>11.75</v>
      </c>
      <c r="K124" s="18"/>
      <c r="L124" s="55"/>
      <c r="M124" s="351">
        <f t="shared" ref="M124:M126" si="55">IF(L124&lt;&gt;"",M$122,0)</f>
        <v>0</v>
      </c>
      <c r="N124" s="18"/>
      <c r="O124" s="59">
        <v>90</v>
      </c>
      <c r="P124" s="351">
        <f t="shared" ref="P124:P126" si="56">IF(O124&lt;&gt;"",P$122,0)</f>
        <v>2</v>
      </c>
      <c r="Q124" s="322"/>
      <c r="R124" s="88">
        <v>3.3333333333333335E-5</v>
      </c>
      <c r="S124" s="351">
        <f t="shared" ref="S124:S126" si="57">IF(R124&lt;&gt;"",S$122,0)</f>
        <v>1</v>
      </c>
      <c r="T124" s="18" t="s">
        <v>135</v>
      </c>
      <c r="U124" s="88">
        <v>3.4270833333333332E-4</v>
      </c>
      <c r="V124" s="351">
        <f t="shared" ref="V124:V126" si="58">IF(U124&lt;&gt;"",V$122,0)</f>
        <v>11</v>
      </c>
      <c r="W124" s="11"/>
      <c r="X124" s="18"/>
      <c r="Y124" s="62"/>
      <c r="Z124" s="88"/>
      <c r="AA124" s="88"/>
      <c r="AB124" s="88"/>
      <c r="AC124" s="351"/>
      <c r="AD124" s="18" t="s">
        <v>32</v>
      </c>
      <c r="AE124" s="62" t="s">
        <v>187</v>
      </c>
      <c r="AF124" s="55">
        <v>1.3466435185185185E-3</v>
      </c>
      <c r="AG124" s="55">
        <v>1.3858796296296295E-3</v>
      </c>
      <c r="AH124" s="351">
        <f t="shared" ref="AH124:AH126" si="59">IF(AG124&lt;&gt;"",AH$122,0)</f>
        <v>20</v>
      </c>
      <c r="AI124" s="18"/>
      <c r="AJ124" s="56"/>
      <c r="AK124" s="56"/>
      <c r="AL124" s="18"/>
      <c r="AM124" s="62"/>
      <c r="AN124" s="88"/>
      <c r="AO124" s="88"/>
      <c r="AP124" s="88"/>
      <c r="AQ124" s="56"/>
      <c r="AR124" s="18"/>
      <c r="AS124" s="56"/>
      <c r="AT124" s="85"/>
      <c r="AU124" s="85"/>
      <c r="AV124" s="85"/>
      <c r="AW124" s="56"/>
      <c r="AX124" s="18"/>
      <c r="AY124" s="56"/>
      <c r="AZ124" s="85"/>
      <c r="BA124" s="85"/>
      <c r="BB124" s="85"/>
      <c r="BC124" s="56"/>
      <c r="BD124" s="18"/>
      <c r="BE124" s="125"/>
      <c r="BF124" s="126"/>
      <c r="BG124" s="126"/>
      <c r="BI124" s="5"/>
      <c r="BK124" s="84"/>
      <c r="BL124" s="84"/>
      <c r="BM124" s="84"/>
      <c r="BO124" s="5"/>
      <c r="BQ124" s="84"/>
      <c r="BR124" s="84"/>
      <c r="BS124" s="84"/>
      <c r="BU124" s="18"/>
      <c r="BV124" s="56"/>
      <c r="BW124" s="56"/>
      <c r="BX124" s="56"/>
      <c r="BY124" s="56"/>
      <c r="BZ124" s="56"/>
      <c r="CA124" s="18"/>
      <c r="CB124" s="56"/>
      <c r="CC124" s="55"/>
      <c r="CD124" s="55"/>
      <c r="CE124" s="56"/>
      <c r="CF124" s="18"/>
      <c r="CG124" s="88"/>
      <c r="CH124" s="56"/>
      <c r="CI124" s="18"/>
      <c r="CJ124" s="56"/>
      <c r="CK124" s="183"/>
      <c r="CL124" s="183"/>
      <c r="CM124" s="56"/>
      <c r="CN124" s="18"/>
      <c r="CO124" s="56"/>
      <c r="CP124" s="56"/>
      <c r="CQ124" s="56"/>
      <c r="CR124" s="56"/>
      <c r="CS124" s="56"/>
      <c r="CT124" s="56"/>
      <c r="CU124" s="18"/>
      <c r="CV124" s="56"/>
      <c r="CW124" s="186" t="s">
        <v>235</v>
      </c>
      <c r="CX124" s="186" t="s">
        <v>306</v>
      </c>
      <c r="CY124" s="186" t="s">
        <v>294</v>
      </c>
      <c r="CZ124" s="186"/>
      <c r="DA124" s="125">
        <v>6</v>
      </c>
      <c r="DB124" s="186" t="s">
        <v>298</v>
      </c>
      <c r="DC124" s="351">
        <f t="shared" ref="DC124:DC126" si="60">IF(DB124&lt;&gt;"",DC$122,0)</f>
        <v>6</v>
      </c>
      <c r="DD124" s="18"/>
      <c r="DE124" s="55"/>
      <c r="DF124" s="351">
        <f t="shared" ref="DF124:DF126" si="61">IF(DE124&lt;&gt;"",DF$122,0)</f>
        <v>0</v>
      </c>
    </row>
    <row r="125" spans="1:110">
      <c r="A125" s="15" t="s">
        <v>152</v>
      </c>
      <c r="B125" s="328">
        <v>2</v>
      </c>
      <c r="C125" s="19"/>
      <c r="E125" s="101"/>
      <c r="F125" s="101"/>
      <c r="G125" s="101"/>
      <c r="H125" s="101"/>
      <c r="I125" s="11"/>
      <c r="J125" s="6">
        <f>SUM(M125,P125/4,S125/4,V125)</f>
        <v>0.75</v>
      </c>
      <c r="K125" s="18"/>
      <c r="L125" s="55"/>
      <c r="M125" s="351">
        <f t="shared" si="55"/>
        <v>0</v>
      </c>
      <c r="N125" s="18"/>
      <c r="O125" s="59">
        <v>90</v>
      </c>
      <c r="P125" s="351">
        <f t="shared" si="56"/>
        <v>2</v>
      </c>
      <c r="Q125" s="18"/>
      <c r="R125" s="88">
        <v>2.2800925925925927E-5</v>
      </c>
      <c r="S125" s="351">
        <f t="shared" si="57"/>
        <v>1</v>
      </c>
      <c r="T125" s="18"/>
      <c r="U125" s="88"/>
      <c r="V125" s="351">
        <f t="shared" si="58"/>
        <v>0</v>
      </c>
      <c r="W125" s="11"/>
      <c r="X125" s="18"/>
      <c r="Y125" s="62"/>
      <c r="Z125" s="88"/>
      <c r="AA125" s="88"/>
      <c r="AB125" s="88"/>
      <c r="AC125" s="351"/>
      <c r="AD125" s="18"/>
      <c r="AE125" s="62"/>
      <c r="AF125" s="55"/>
      <c r="AG125" s="55"/>
      <c r="AH125" s="351">
        <f t="shared" si="59"/>
        <v>0</v>
      </c>
      <c r="AI125" s="18"/>
      <c r="AJ125" s="56"/>
      <c r="AK125" s="56"/>
      <c r="AL125" s="18"/>
      <c r="AM125" s="62"/>
      <c r="AN125" s="88"/>
      <c r="AO125" s="88"/>
      <c r="AP125" s="88"/>
      <c r="AQ125" s="56"/>
      <c r="AR125" s="18"/>
      <c r="AS125" s="56"/>
      <c r="AT125" s="85"/>
      <c r="AU125" s="85"/>
      <c r="AV125" s="85"/>
      <c r="AW125" s="56"/>
      <c r="AX125" s="18"/>
      <c r="AY125" s="56"/>
      <c r="AZ125" s="85"/>
      <c r="BA125" s="85"/>
      <c r="BB125" s="85"/>
      <c r="BC125" s="56"/>
      <c r="BD125" s="18"/>
      <c r="BE125" s="125"/>
      <c r="BF125" s="126"/>
      <c r="BG125" s="126"/>
      <c r="BI125" s="5"/>
      <c r="BK125" s="84"/>
      <c r="BL125" s="84"/>
      <c r="BM125" s="84"/>
      <c r="BO125" s="5"/>
      <c r="BQ125" s="84"/>
      <c r="BR125" s="84"/>
      <c r="BS125" s="84"/>
      <c r="BU125" s="18"/>
      <c r="BV125" s="56"/>
      <c r="BW125" s="56"/>
      <c r="BX125" s="56"/>
      <c r="BY125" s="56"/>
      <c r="BZ125" s="56"/>
      <c r="CA125" s="18"/>
      <c r="CB125" s="56"/>
      <c r="CC125" s="55"/>
      <c r="CD125" s="55"/>
      <c r="CE125" s="56"/>
      <c r="CF125" s="18"/>
      <c r="CG125" s="88"/>
      <c r="CH125" s="56"/>
      <c r="CI125" s="18"/>
      <c r="CJ125" s="56"/>
      <c r="CK125" s="183"/>
      <c r="CL125" s="183"/>
      <c r="CM125" s="56"/>
      <c r="CN125" s="18"/>
      <c r="CO125" s="56"/>
      <c r="CP125" s="56"/>
      <c r="CQ125" s="56"/>
      <c r="CR125" s="56"/>
      <c r="CS125" s="56"/>
      <c r="CT125" s="56"/>
      <c r="CU125" s="18"/>
      <c r="CV125" s="56"/>
      <c r="CW125" s="186" t="s">
        <v>235</v>
      </c>
      <c r="CX125" s="186" t="s">
        <v>306</v>
      </c>
      <c r="CY125" s="186" t="s">
        <v>294</v>
      </c>
      <c r="CZ125" s="186"/>
      <c r="DA125" s="125">
        <v>6</v>
      </c>
      <c r="DB125" s="186" t="s">
        <v>298</v>
      </c>
      <c r="DC125" s="351">
        <f t="shared" si="60"/>
        <v>6</v>
      </c>
      <c r="DD125" s="18"/>
      <c r="DE125" s="55"/>
      <c r="DF125" s="351">
        <f t="shared" si="61"/>
        <v>0</v>
      </c>
    </row>
    <row r="126" spans="1:110">
      <c r="A126" s="15" t="s">
        <v>153</v>
      </c>
      <c r="B126" s="328">
        <v>4</v>
      </c>
      <c r="C126" s="19"/>
      <c r="E126" s="101"/>
      <c r="F126" s="101"/>
      <c r="G126" s="101"/>
      <c r="H126" s="101"/>
      <c r="I126" s="11"/>
      <c r="J126" s="6">
        <f>SUM(M126,P126/4,S126/4,V126)</f>
        <v>0.75</v>
      </c>
      <c r="K126" s="18"/>
      <c r="L126" s="55"/>
      <c r="M126" s="351">
        <f t="shared" si="55"/>
        <v>0</v>
      </c>
      <c r="N126" s="18"/>
      <c r="O126" s="59">
        <v>90</v>
      </c>
      <c r="P126" s="351">
        <f t="shared" si="56"/>
        <v>2</v>
      </c>
      <c r="Q126" s="322"/>
      <c r="R126" s="88">
        <v>5.7060185185185199E-5</v>
      </c>
      <c r="S126" s="351">
        <f t="shared" si="57"/>
        <v>1</v>
      </c>
      <c r="T126" s="18"/>
      <c r="U126" s="88"/>
      <c r="V126" s="351">
        <f t="shared" si="58"/>
        <v>0</v>
      </c>
      <c r="W126" s="11"/>
      <c r="X126" s="18"/>
      <c r="Y126" s="62"/>
      <c r="Z126" s="88"/>
      <c r="AA126" s="88"/>
      <c r="AB126" s="88"/>
      <c r="AC126" s="351"/>
      <c r="AD126" s="18"/>
      <c r="AE126" s="62"/>
      <c r="AF126" s="55"/>
      <c r="AG126" s="55"/>
      <c r="AH126" s="351">
        <f t="shared" si="59"/>
        <v>0</v>
      </c>
      <c r="AI126" s="18"/>
      <c r="AJ126" s="56"/>
      <c r="AK126" s="56"/>
      <c r="AL126" s="18"/>
      <c r="AM126" s="62"/>
      <c r="AN126" s="88"/>
      <c r="AO126" s="88"/>
      <c r="AP126" s="88"/>
      <c r="AQ126" s="56"/>
      <c r="AR126" s="18"/>
      <c r="AS126" s="56"/>
      <c r="AT126" s="85"/>
      <c r="AU126" s="85"/>
      <c r="AV126" s="85"/>
      <c r="AW126" s="56"/>
      <c r="AX126" s="18"/>
      <c r="AY126" s="56"/>
      <c r="AZ126" s="85"/>
      <c r="BA126" s="85"/>
      <c r="BB126" s="85"/>
      <c r="BC126" s="56"/>
      <c r="BD126" s="18"/>
      <c r="BE126" s="125"/>
      <c r="BF126" s="126"/>
      <c r="BG126" s="126"/>
      <c r="BI126" s="5"/>
      <c r="BK126" s="84"/>
      <c r="BL126" s="84"/>
      <c r="BM126" s="84"/>
      <c r="BO126" s="5"/>
      <c r="BQ126" s="84"/>
      <c r="BR126" s="84"/>
      <c r="BS126" s="84"/>
      <c r="BU126" s="18"/>
      <c r="BV126" s="56"/>
      <c r="BW126" s="56"/>
      <c r="BX126" s="56"/>
      <c r="BY126" s="56"/>
      <c r="BZ126" s="56"/>
      <c r="CA126" s="18"/>
      <c r="CB126" s="56"/>
      <c r="CC126" s="55"/>
      <c r="CD126" s="55"/>
      <c r="CE126" s="56"/>
      <c r="CF126" s="18"/>
      <c r="CG126" s="88"/>
      <c r="CH126" s="56"/>
      <c r="CI126" s="18"/>
      <c r="CJ126" s="56"/>
      <c r="CK126" s="183"/>
      <c r="CL126" s="183"/>
      <c r="CM126" s="56"/>
      <c r="CN126" s="18"/>
      <c r="CO126" s="56"/>
      <c r="CP126" s="56"/>
      <c r="CQ126" s="56"/>
      <c r="CR126" s="56"/>
      <c r="CS126" s="56"/>
      <c r="CT126" s="56"/>
      <c r="CU126" s="18"/>
      <c r="CV126" s="56"/>
      <c r="CW126" s="186" t="s">
        <v>235</v>
      </c>
      <c r="CX126" s="186" t="s">
        <v>306</v>
      </c>
      <c r="CY126" s="186" t="s">
        <v>294</v>
      </c>
      <c r="CZ126" s="186"/>
      <c r="DA126" s="125">
        <v>6</v>
      </c>
      <c r="DB126" s="186" t="s">
        <v>298</v>
      </c>
      <c r="DC126" s="351">
        <f t="shared" si="60"/>
        <v>6</v>
      </c>
      <c r="DD126" s="18" t="s">
        <v>34</v>
      </c>
      <c r="DE126" s="55">
        <v>1.5574074074074073E-3</v>
      </c>
      <c r="DF126" s="351">
        <f t="shared" si="61"/>
        <v>12</v>
      </c>
    </row>
    <row r="127" spans="1:110">
      <c r="A127" s="42" t="s">
        <v>117</v>
      </c>
      <c r="B127" s="42"/>
      <c r="C127" s="19"/>
      <c r="E127" s="101"/>
      <c r="F127" s="101"/>
      <c r="G127" s="101"/>
      <c r="H127" s="101"/>
      <c r="I127" s="11"/>
      <c r="J127" s="6">
        <f>SUM(M127,P127,S127,V127)</f>
        <v>15</v>
      </c>
      <c r="K127" s="18" t="s">
        <v>154</v>
      </c>
      <c r="L127" s="55">
        <v>6.356481481481481E-4</v>
      </c>
      <c r="M127" s="351">
        <f>INDEX(event_lookup!$F$2:$Y$9,MATCH(2019.1,event_lookup!$A$2:$A$9,0),MATCH(RIGHT(ML_2019!K127,3),event_lookup!$F$1:$Y$1,0))</f>
        <v>3</v>
      </c>
      <c r="N127" s="18" t="s">
        <v>125</v>
      </c>
      <c r="O127" s="59">
        <v>89.4</v>
      </c>
      <c r="P127" s="351">
        <f>INDEX(event_lookup!$F$2:$Y$9,MATCH(2019.1,event_lookup!$A$2:$A$9,0),MATCH(RIGHT(ML_2019!N127,3),event_lookup!$F$1:$Y$1,0))</f>
        <v>1</v>
      </c>
      <c r="Q127" s="18" t="s">
        <v>125</v>
      </c>
      <c r="R127" s="88">
        <v>1.2627314814814814E-4</v>
      </c>
      <c r="S127" s="351">
        <f>INDEX(event_lookup!$F$2:$Y$9,MATCH(2019.1,event_lookup!$A$2:$A$9,0),MATCH(RIGHT(ML_2019!Q127,3),event_lookup!$F$1:$Y$1,0))</f>
        <v>1</v>
      </c>
      <c r="T127" s="18" t="s">
        <v>105</v>
      </c>
      <c r="U127" s="88">
        <v>3.4282407407407411E-4</v>
      </c>
      <c r="V127" s="351">
        <f>INDEX(event_lookup!$F$2:$Y$9,MATCH(2019.1,event_lookup!$A$2:$A$9,0),MATCH(RIGHT(ML_2019!T127,3),event_lookup!$F$1:$Y$1,0))</f>
        <v>10</v>
      </c>
      <c r="W127" s="11"/>
      <c r="X127" s="18"/>
      <c r="Y127" s="62"/>
      <c r="Z127" s="88"/>
      <c r="AA127" s="88"/>
      <c r="AB127" s="88"/>
      <c r="AC127" s="351"/>
      <c r="AD127" s="18" t="s">
        <v>101</v>
      </c>
      <c r="AE127" s="62" t="s">
        <v>188</v>
      </c>
      <c r="AF127" s="55">
        <v>1.0541666666666666E-3</v>
      </c>
      <c r="AG127" s="55">
        <v>1.0101851851851854E-3</v>
      </c>
      <c r="AH127" s="351">
        <f>INDEX(event_lookup!$F$2:$Y$9,MATCH(2019.5,event_lookup!$A$2:$A$9,0),MATCH(RIGHT(ML_2019!AD127,3),event_lookup!$F$1:$Y$1,0))</f>
        <v>7</v>
      </c>
      <c r="AI127" s="18"/>
      <c r="AJ127" s="56"/>
      <c r="AK127" s="56"/>
      <c r="AL127" s="18"/>
      <c r="AM127" s="62"/>
      <c r="AN127" s="88"/>
      <c r="AO127" s="88"/>
      <c r="AP127" s="88"/>
      <c r="AQ127" s="56"/>
      <c r="AR127" s="18"/>
      <c r="AS127" s="56"/>
      <c r="AT127" s="85"/>
      <c r="AU127" s="85"/>
      <c r="AV127" s="85"/>
      <c r="AW127" s="56"/>
      <c r="AX127" s="18"/>
      <c r="AY127" s="56"/>
      <c r="AZ127" s="85"/>
      <c r="BA127" s="85"/>
      <c r="BB127" s="85"/>
      <c r="BC127" s="56"/>
      <c r="BD127" s="18"/>
      <c r="BE127" s="125"/>
      <c r="BF127" s="126"/>
      <c r="BG127" s="126"/>
      <c r="BI127" s="5"/>
      <c r="BK127" s="84"/>
      <c r="BL127" s="84"/>
      <c r="BM127" s="84"/>
      <c r="BO127" s="5"/>
      <c r="BQ127" s="84"/>
      <c r="BR127" s="84"/>
      <c r="BS127" s="84"/>
      <c r="BU127" s="18"/>
      <c r="BV127" s="56"/>
      <c r="BW127" s="56"/>
      <c r="BX127" s="56"/>
      <c r="BY127" s="56"/>
      <c r="BZ127" s="56"/>
      <c r="CA127" s="18"/>
      <c r="CB127" s="56"/>
      <c r="CC127" s="55"/>
      <c r="CD127" s="55"/>
      <c r="CE127" s="56"/>
      <c r="CF127" s="18"/>
      <c r="CG127" s="88"/>
      <c r="CH127" s="56"/>
      <c r="CI127" s="18"/>
      <c r="CJ127" s="56"/>
      <c r="CK127" s="183"/>
      <c r="CL127" s="183"/>
      <c r="CM127" s="56"/>
      <c r="CN127" s="18"/>
      <c r="CO127" s="56"/>
      <c r="CP127" s="56"/>
      <c r="CQ127" s="56"/>
      <c r="CR127" s="56"/>
      <c r="CS127" s="56"/>
      <c r="CT127" s="56"/>
      <c r="CU127" s="18" t="s">
        <v>34</v>
      </c>
      <c r="CV127" s="56" t="s">
        <v>498</v>
      </c>
      <c r="CW127" s="186" t="s">
        <v>308</v>
      </c>
      <c r="CX127" s="186" t="s">
        <v>235</v>
      </c>
      <c r="CY127" s="186" t="s">
        <v>293</v>
      </c>
      <c r="CZ127" s="186"/>
      <c r="DA127" s="125">
        <v>1</v>
      </c>
      <c r="DB127" s="186" t="s">
        <v>882</v>
      </c>
      <c r="DC127" s="351">
        <f>INDEX(event_lookup!$F$2:$Y$9,MATCH(2019.5,event_lookup!$A$2:$A$9,0),MATCH(RIGHT(ML_2019!CU127,3),event_lookup!$F$1:$Y$1,0))</f>
        <v>12</v>
      </c>
      <c r="DD127" s="18" t="s">
        <v>104</v>
      </c>
      <c r="DE127" s="55">
        <v>1.5876157407407408E-3</v>
      </c>
      <c r="DF127" s="351">
        <f>INDEX(event_lookup!$F$2:$Y$9,MATCH(2019.5,event_lookup!$A$2:$A$9,0),MATCH(RIGHT(ML_2019!DD127,3),event_lookup!$F$1:$Y$1,0))</f>
        <v>1</v>
      </c>
    </row>
    <row r="128" spans="1:110">
      <c r="A128" s="15" t="s">
        <v>155</v>
      </c>
      <c r="B128" s="328">
        <v>1</v>
      </c>
      <c r="C128" s="19"/>
      <c r="E128" s="101"/>
      <c r="F128" s="101"/>
      <c r="G128" s="101"/>
      <c r="H128" s="101"/>
      <c r="I128" s="11"/>
      <c r="J128" s="6">
        <f>SUM(M128,P128/4,S128/4,V128)</f>
        <v>0.5</v>
      </c>
      <c r="K128" s="18"/>
      <c r="L128" s="55"/>
      <c r="M128" s="351">
        <f>IF(L128&lt;&gt;"",M$127,0)</f>
        <v>0</v>
      </c>
      <c r="N128" s="18"/>
      <c r="O128" s="59">
        <v>89.4</v>
      </c>
      <c r="P128" s="351">
        <f>IF(O128&lt;&gt;"",P$127,0)</f>
        <v>1</v>
      </c>
      <c r="Q128" s="18"/>
      <c r="R128" s="88">
        <v>3.1944444444444441E-5</v>
      </c>
      <c r="S128" s="351">
        <f>IF(R128&lt;&gt;"",S$127,0)</f>
        <v>1</v>
      </c>
      <c r="T128" s="18"/>
      <c r="U128" s="88"/>
      <c r="V128" s="351">
        <f>IF(U128&lt;&gt;"",V$127,0)</f>
        <v>0</v>
      </c>
      <c r="W128" s="11"/>
      <c r="X128" s="18"/>
      <c r="Y128" s="62"/>
      <c r="Z128" s="88"/>
      <c r="AA128" s="88"/>
      <c r="AB128" s="88"/>
      <c r="AC128" s="351"/>
      <c r="AD128" s="18" t="s">
        <v>101</v>
      </c>
      <c r="AE128" s="62" t="s">
        <v>188</v>
      </c>
      <c r="AF128" s="55">
        <v>1.0541666666666666E-3</v>
      </c>
      <c r="AG128" s="55">
        <v>1.0101851851851854E-3</v>
      </c>
      <c r="AH128" s="351">
        <f>IF(AG128&lt;&gt;"",AH$127,0)</f>
        <v>7</v>
      </c>
      <c r="AI128" s="18"/>
      <c r="AJ128" s="56"/>
      <c r="AK128" s="56"/>
      <c r="AL128" s="18"/>
      <c r="AM128" s="62"/>
      <c r="AN128" s="88"/>
      <c r="AO128" s="88"/>
      <c r="AP128" s="88"/>
      <c r="AQ128" s="56"/>
      <c r="AR128" s="18"/>
      <c r="AS128" s="56"/>
      <c r="AT128" s="85"/>
      <c r="AU128" s="85"/>
      <c r="AV128" s="85"/>
      <c r="AW128" s="56"/>
      <c r="AX128" s="18"/>
      <c r="AY128" s="56"/>
      <c r="AZ128" s="85"/>
      <c r="BA128" s="85"/>
      <c r="BB128" s="85"/>
      <c r="BC128" s="56"/>
      <c r="BD128" s="18"/>
      <c r="BE128" s="125"/>
      <c r="BF128" s="126"/>
      <c r="BG128" s="126"/>
      <c r="BI128" s="5"/>
      <c r="BK128" s="84"/>
      <c r="BL128" s="84"/>
      <c r="BM128" s="84"/>
      <c r="BO128" s="5"/>
      <c r="BQ128" s="84"/>
      <c r="BR128" s="84"/>
      <c r="BS128" s="84"/>
      <c r="BU128" s="18"/>
      <c r="BV128" s="56"/>
      <c r="BW128" s="56"/>
      <c r="BX128" s="56"/>
      <c r="BY128" s="56"/>
      <c r="BZ128" s="56"/>
      <c r="CA128" s="18"/>
      <c r="CB128" s="56"/>
      <c r="CC128" s="55"/>
      <c r="CD128" s="55"/>
      <c r="CE128" s="56"/>
      <c r="CF128" s="18"/>
      <c r="CG128" s="88"/>
      <c r="CH128" s="56"/>
      <c r="CI128" s="18"/>
      <c r="CJ128" s="56"/>
      <c r="CK128" s="183"/>
      <c r="CL128" s="183"/>
      <c r="CM128" s="56"/>
      <c r="CN128" s="18"/>
      <c r="CO128" s="56"/>
      <c r="CP128" s="56"/>
      <c r="CQ128" s="56"/>
      <c r="CR128" s="56"/>
      <c r="CS128" s="56"/>
      <c r="CT128" s="56"/>
      <c r="CU128" s="18"/>
      <c r="CV128" s="56"/>
      <c r="CW128" s="186" t="s">
        <v>308</v>
      </c>
      <c r="CX128" s="186" t="s">
        <v>235</v>
      </c>
      <c r="CY128" s="186" t="s">
        <v>293</v>
      </c>
      <c r="CZ128" s="186"/>
      <c r="DA128" s="125">
        <v>1</v>
      </c>
      <c r="DB128" s="186" t="s">
        <v>882</v>
      </c>
      <c r="DC128" s="351">
        <f>IF(DB128&lt;&gt;"",DC$127,0)</f>
        <v>12</v>
      </c>
      <c r="DD128" s="18"/>
      <c r="DE128" s="55"/>
      <c r="DF128" s="351">
        <f>IF(DE128&lt;&gt;"",DF$127,0)</f>
        <v>0</v>
      </c>
    </row>
    <row r="129" spans="1:110">
      <c r="A129" s="15" t="s">
        <v>156</v>
      </c>
      <c r="B129" s="328">
        <v>2</v>
      </c>
      <c r="C129" s="19"/>
      <c r="E129" s="101"/>
      <c r="F129" s="101"/>
      <c r="G129" s="101"/>
      <c r="H129" s="101"/>
      <c r="I129" s="11"/>
      <c r="J129" s="6">
        <f>SUM(M129,P129/4,S129/4,V129)</f>
        <v>3.5</v>
      </c>
      <c r="K129" s="18" t="s">
        <v>154</v>
      </c>
      <c r="L129" s="55">
        <v>6.356481481481481E-4</v>
      </c>
      <c r="M129" s="351">
        <f t="shared" ref="M129:M131" si="62">IF(L129&lt;&gt;"",M$127,0)</f>
        <v>3</v>
      </c>
      <c r="N129" s="18"/>
      <c r="O129" s="59">
        <v>89.4</v>
      </c>
      <c r="P129" s="351">
        <f t="shared" ref="P129:P131" si="63">IF(O129&lt;&gt;"",P$127,0)</f>
        <v>1</v>
      </c>
      <c r="Q129" s="322"/>
      <c r="R129" s="88">
        <v>2.3263888888888887E-5</v>
      </c>
      <c r="S129" s="351">
        <f t="shared" ref="S129:S131" si="64">IF(R129&lt;&gt;"",S$127,0)</f>
        <v>1</v>
      </c>
      <c r="T129" s="18"/>
      <c r="U129" s="88"/>
      <c r="V129" s="351">
        <f t="shared" ref="V129:V131" si="65">IF(U129&lt;&gt;"",V$127,0)</f>
        <v>0</v>
      </c>
      <c r="W129" s="11"/>
      <c r="X129" s="18"/>
      <c r="Y129" s="62"/>
      <c r="Z129" s="88"/>
      <c r="AA129" s="88"/>
      <c r="AB129" s="88"/>
      <c r="AC129" s="351"/>
      <c r="AD129" s="18"/>
      <c r="AE129" s="62"/>
      <c r="AF129" s="55"/>
      <c r="AG129" s="55"/>
      <c r="AH129" s="351">
        <f t="shared" ref="AH129:AH131" si="66">IF(AG129&lt;&gt;"",AH$127,0)</f>
        <v>0</v>
      </c>
      <c r="AI129" s="18"/>
      <c r="AJ129" s="56"/>
      <c r="AK129" s="56"/>
      <c r="AL129" s="18"/>
      <c r="AM129" s="62"/>
      <c r="AN129" s="88"/>
      <c r="AO129" s="88"/>
      <c r="AP129" s="88"/>
      <c r="AQ129" s="56"/>
      <c r="AR129" s="18"/>
      <c r="AS129" s="56"/>
      <c r="AT129" s="85"/>
      <c r="AU129" s="85"/>
      <c r="AV129" s="85"/>
      <c r="AW129" s="56"/>
      <c r="AX129" s="18"/>
      <c r="AY129" s="56"/>
      <c r="AZ129" s="85"/>
      <c r="BA129" s="85"/>
      <c r="BB129" s="85"/>
      <c r="BC129" s="56"/>
      <c r="BD129" s="18"/>
      <c r="BE129" s="125"/>
      <c r="BF129" s="126"/>
      <c r="BG129" s="126"/>
      <c r="BI129" s="5"/>
      <c r="BK129" s="84"/>
      <c r="BL129" s="84"/>
      <c r="BM129" s="84"/>
      <c r="BO129" s="5"/>
      <c r="BQ129" s="84"/>
      <c r="BR129" s="84"/>
      <c r="BS129" s="84"/>
      <c r="BU129" s="18"/>
      <c r="BV129" s="56"/>
      <c r="BW129" s="56"/>
      <c r="BX129" s="56"/>
      <c r="BY129" s="56"/>
      <c r="BZ129" s="56"/>
      <c r="CA129" s="18"/>
      <c r="CB129" s="56"/>
      <c r="CC129" s="55"/>
      <c r="CD129" s="55"/>
      <c r="CE129" s="56"/>
      <c r="CF129" s="18"/>
      <c r="CG129" s="88"/>
      <c r="CH129" s="56"/>
      <c r="CI129" s="18"/>
      <c r="CJ129" s="56"/>
      <c r="CK129" s="183"/>
      <c r="CL129" s="183"/>
      <c r="CM129" s="56"/>
      <c r="CN129" s="18"/>
      <c r="CO129" s="56"/>
      <c r="CP129" s="56"/>
      <c r="CQ129" s="56"/>
      <c r="CR129" s="56"/>
      <c r="CS129" s="56"/>
      <c r="CT129" s="56"/>
      <c r="CU129" s="18"/>
      <c r="CV129" s="56"/>
      <c r="CW129" s="186" t="s">
        <v>308</v>
      </c>
      <c r="CX129" s="186" t="s">
        <v>235</v>
      </c>
      <c r="CY129" s="186" t="s">
        <v>293</v>
      </c>
      <c r="CZ129" s="186"/>
      <c r="DA129" s="125">
        <v>1</v>
      </c>
      <c r="DB129" s="186" t="s">
        <v>882</v>
      </c>
      <c r="DC129" s="351">
        <f t="shared" ref="DC129:DC131" si="67">IF(DB129&lt;&gt;"",DC$127,0)</f>
        <v>12</v>
      </c>
      <c r="DD129" s="18" t="s">
        <v>104</v>
      </c>
      <c r="DE129" s="55">
        <v>1.5876157407407408E-3</v>
      </c>
      <c r="DF129" s="351">
        <f t="shared" ref="DF129:DF131" si="68">IF(DE129&lt;&gt;"",DF$127,0)</f>
        <v>1</v>
      </c>
    </row>
    <row r="130" spans="1:110">
      <c r="A130" s="15" t="s">
        <v>157</v>
      </c>
      <c r="B130" s="328">
        <v>3</v>
      </c>
      <c r="C130" s="19"/>
      <c r="E130" s="101"/>
      <c r="F130" s="101"/>
      <c r="G130" s="101"/>
      <c r="H130" s="101"/>
      <c r="I130" s="11"/>
      <c r="J130" s="6">
        <f>SUM(M130,P130/4,S130/4,V130)</f>
        <v>10.5</v>
      </c>
      <c r="K130" s="18"/>
      <c r="L130" s="55"/>
      <c r="M130" s="351">
        <f t="shared" si="62"/>
        <v>0</v>
      </c>
      <c r="N130" s="18"/>
      <c r="O130" s="59">
        <v>89.4</v>
      </c>
      <c r="P130" s="351">
        <f t="shared" si="63"/>
        <v>1</v>
      </c>
      <c r="Q130" s="322"/>
      <c r="R130" s="88">
        <v>3.4259259259259262E-5</v>
      </c>
      <c r="S130" s="351">
        <f t="shared" si="64"/>
        <v>1</v>
      </c>
      <c r="T130" s="18" t="s">
        <v>105</v>
      </c>
      <c r="U130" s="88">
        <v>3.4282407407407411E-4</v>
      </c>
      <c r="V130" s="351">
        <f t="shared" si="65"/>
        <v>10</v>
      </c>
      <c r="W130" s="11"/>
      <c r="X130" s="18"/>
      <c r="Y130" s="62"/>
      <c r="Z130" s="88"/>
      <c r="AA130" s="88"/>
      <c r="AB130" s="88"/>
      <c r="AC130" s="351"/>
      <c r="AD130" s="18"/>
      <c r="AE130" s="62"/>
      <c r="AF130" s="55"/>
      <c r="AG130" s="55"/>
      <c r="AH130" s="351">
        <f t="shared" si="66"/>
        <v>0</v>
      </c>
      <c r="AI130" s="18"/>
      <c r="AJ130" s="56"/>
      <c r="AK130" s="56"/>
      <c r="AL130" s="18"/>
      <c r="AM130" s="62"/>
      <c r="AN130" s="88"/>
      <c r="AO130" s="88"/>
      <c r="AP130" s="88"/>
      <c r="AQ130" s="56"/>
      <c r="AR130" s="18"/>
      <c r="AS130" s="56"/>
      <c r="AT130" s="85"/>
      <c r="AU130" s="85"/>
      <c r="AV130" s="85"/>
      <c r="AW130" s="56"/>
      <c r="AX130" s="18"/>
      <c r="AY130" s="56"/>
      <c r="AZ130" s="85"/>
      <c r="BA130" s="85"/>
      <c r="BB130" s="85"/>
      <c r="BC130" s="56"/>
      <c r="BD130" s="18"/>
      <c r="BE130" s="125"/>
      <c r="BF130" s="126"/>
      <c r="BG130" s="126"/>
      <c r="BI130" s="5"/>
      <c r="BK130" s="84"/>
      <c r="BL130" s="84"/>
      <c r="BM130" s="84"/>
      <c r="BO130" s="5"/>
      <c r="BQ130" s="84"/>
      <c r="BR130" s="84"/>
      <c r="BS130" s="84"/>
      <c r="BU130" s="18"/>
      <c r="BV130" s="56"/>
      <c r="BW130" s="56"/>
      <c r="BX130" s="56"/>
      <c r="BY130" s="56"/>
      <c r="BZ130" s="56"/>
      <c r="CA130" s="18"/>
      <c r="CB130" s="56"/>
      <c r="CC130" s="55"/>
      <c r="CD130" s="55"/>
      <c r="CE130" s="56"/>
      <c r="CF130" s="18"/>
      <c r="CG130" s="88"/>
      <c r="CH130" s="56"/>
      <c r="CI130" s="18"/>
      <c r="CJ130" s="56"/>
      <c r="CK130" s="183"/>
      <c r="CL130" s="183"/>
      <c r="CM130" s="56"/>
      <c r="CN130" s="18"/>
      <c r="CO130" s="56"/>
      <c r="CP130" s="56"/>
      <c r="CQ130" s="56"/>
      <c r="CR130" s="56"/>
      <c r="CS130" s="56"/>
      <c r="CT130" s="56"/>
      <c r="CU130" s="18"/>
      <c r="CV130" s="56"/>
      <c r="CW130" s="186" t="s">
        <v>308</v>
      </c>
      <c r="CX130" s="186" t="s">
        <v>235</v>
      </c>
      <c r="CY130" s="186" t="s">
        <v>293</v>
      </c>
      <c r="CZ130" s="186"/>
      <c r="DA130" s="125">
        <v>1</v>
      </c>
      <c r="DB130" s="186" t="s">
        <v>882</v>
      </c>
      <c r="DC130" s="351">
        <f t="shared" si="67"/>
        <v>12</v>
      </c>
      <c r="DD130" s="18"/>
      <c r="DE130" s="55"/>
      <c r="DF130" s="351">
        <f t="shared" si="68"/>
        <v>0</v>
      </c>
    </row>
    <row r="131" spans="1:110">
      <c r="A131" s="15" t="s">
        <v>158</v>
      </c>
      <c r="B131" s="328">
        <v>4</v>
      </c>
      <c r="C131" s="19"/>
      <c r="E131" s="101"/>
      <c r="F131" s="101"/>
      <c r="G131" s="101"/>
      <c r="H131" s="101"/>
      <c r="I131" s="11"/>
      <c r="J131" s="6">
        <f>SUM(M131,P131/4,S131/4,V131)</f>
        <v>0.5</v>
      </c>
      <c r="K131" s="18"/>
      <c r="L131" s="55"/>
      <c r="M131" s="351">
        <f t="shared" si="62"/>
        <v>0</v>
      </c>
      <c r="N131" s="18"/>
      <c r="O131" s="59">
        <v>89.4</v>
      </c>
      <c r="P131" s="351">
        <f t="shared" si="63"/>
        <v>1</v>
      </c>
      <c r="Q131" s="322"/>
      <c r="R131" s="88">
        <v>3.6805555555555563E-5</v>
      </c>
      <c r="S131" s="351">
        <f t="shared" si="64"/>
        <v>1</v>
      </c>
      <c r="T131" s="18"/>
      <c r="U131" s="88"/>
      <c r="V131" s="351">
        <f t="shared" si="65"/>
        <v>0</v>
      </c>
      <c r="W131" s="11"/>
      <c r="X131" s="18"/>
      <c r="Y131" s="62"/>
      <c r="Z131" s="88"/>
      <c r="AA131" s="88"/>
      <c r="AB131" s="88"/>
      <c r="AC131" s="351"/>
      <c r="AD131" s="18"/>
      <c r="AE131" s="62"/>
      <c r="AF131" s="55"/>
      <c r="AG131" s="55"/>
      <c r="AH131" s="351">
        <f t="shared" si="66"/>
        <v>0</v>
      </c>
      <c r="AI131" s="18"/>
      <c r="AJ131" s="56"/>
      <c r="AK131" s="56"/>
      <c r="AL131" s="18"/>
      <c r="AM131" s="62"/>
      <c r="AN131" s="88"/>
      <c r="AO131" s="88"/>
      <c r="AP131" s="88"/>
      <c r="AQ131" s="56"/>
      <c r="AR131" s="18"/>
      <c r="AS131" s="56"/>
      <c r="AT131" s="85"/>
      <c r="AU131" s="85"/>
      <c r="AV131" s="85"/>
      <c r="AW131" s="56"/>
      <c r="AX131" s="18"/>
      <c r="AY131" s="56"/>
      <c r="AZ131" s="85"/>
      <c r="BA131" s="85"/>
      <c r="BB131" s="85"/>
      <c r="BC131" s="56"/>
      <c r="BD131" s="18"/>
      <c r="BE131" s="125"/>
      <c r="BF131" s="126"/>
      <c r="BG131" s="126"/>
      <c r="BI131" s="5"/>
      <c r="BK131" s="84"/>
      <c r="BL131" s="84"/>
      <c r="BM131" s="84"/>
      <c r="BO131" s="5"/>
      <c r="BQ131" s="84"/>
      <c r="BR131" s="84"/>
      <c r="BS131" s="84"/>
      <c r="BU131" s="18"/>
      <c r="BV131" s="56"/>
      <c r="BW131" s="56"/>
      <c r="BX131" s="56"/>
      <c r="BY131" s="56"/>
      <c r="BZ131" s="56"/>
      <c r="CA131" s="18"/>
      <c r="CB131" s="56"/>
      <c r="CC131" s="55"/>
      <c r="CD131" s="55"/>
      <c r="CE131" s="56"/>
      <c r="CF131" s="18"/>
      <c r="CG131" s="88"/>
      <c r="CH131" s="56"/>
      <c r="CI131" s="18"/>
      <c r="CJ131" s="56"/>
      <c r="CK131" s="183"/>
      <c r="CL131" s="183"/>
      <c r="CM131" s="56"/>
      <c r="CN131" s="18"/>
      <c r="CO131" s="56"/>
      <c r="CP131" s="56"/>
      <c r="CQ131" s="56"/>
      <c r="CR131" s="56"/>
      <c r="CS131" s="56"/>
      <c r="CT131" s="56"/>
      <c r="CU131" s="18"/>
      <c r="CV131" s="56"/>
      <c r="CW131" s="186" t="s">
        <v>308</v>
      </c>
      <c r="CX131" s="186" t="s">
        <v>235</v>
      </c>
      <c r="CY131" s="186" t="s">
        <v>293</v>
      </c>
      <c r="CZ131" s="186"/>
      <c r="DA131" s="125">
        <v>1</v>
      </c>
      <c r="DB131" s="186" t="s">
        <v>882</v>
      </c>
      <c r="DC131" s="351">
        <f t="shared" si="67"/>
        <v>12</v>
      </c>
      <c r="DD131" s="18"/>
      <c r="DE131" s="55"/>
      <c r="DF131" s="351">
        <f t="shared" si="68"/>
        <v>0</v>
      </c>
    </row>
    <row r="132" spans="1:110">
      <c r="A132" s="370" t="s">
        <v>457</v>
      </c>
      <c r="B132" s="374"/>
      <c r="C132" s="19"/>
      <c r="I132" s="11"/>
      <c r="K132" s="18"/>
      <c r="L132" s="55"/>
      <c r="M132" s="351"/>
      <c r="N132" s="18"/>
      <c r="O132" s="59"/>
      <c r="P132" s="351"/>
      <c r="Q132" s="322"/>
      <c r="R132" s="88"/>
      <c r="S132" s="351"/>
      <c r="T132" s="18"/>
      <c r="U132" s="88"/>
      <c r="V132" s="351"/>
      <c r="W132" s="11"/>
      <c r="AD132" s="18" t="s">
        <v>37</v>
      </c>
      <c r="AE132" s="62" t="s">
        <v>188</v>
      </c>
      <c r="AF132" s="55">
        <v>1.222800925925926E-3</v>
      </c>
      <c r="AG132" s="55">
        <v>1.1407407407407408E-3</v>
      </c>
      <c r="AH132" s="351">
        <f>INDEX(event_lookup!$F$2:$Y$9,MATCH(2019.5,event_lookup!$A$2:$A$9,0),MATCH(RIGHT(ML_2019!AD132,3),event_lookup!$F$1:$Y$1,0))</f>
        <v>9</v>
      </c>
      <c r="CU132" s="18" t="s">
        <v>105</v>
      </c>
      <c r="CV132" s="56" t="s">
        <v>318</v>
      </c>
      <c r="CW132" s="186" t="s">
        <v>298</v>
      </c>
      <c r="CX132" s="186" t="s">
        <v>305</v>
      </c>
      <c r="CY132" s="186" t="s">
        <v>235</v>
      </c>
      <c r="CZ132" s="186"/>
      <c r="DA132" s="125">
        <v>1</v>
      </c>
      <c r="DB132" s="186" t="s">
        <v>532</v>
      </c>
      <c r="DC132" s="351">
        <f>INDEX(event_lookup!$F$2:$Y$9,MATCH(2019.5,event_lookup!$A$2:$A$9,0),MATCH(RIGHT(ML_2019!CU132,3),event_lookup!$F$1:$Y$1,0))</f>
        <v>3</v>
      </c>
      <c r="DD132" s="18" t="s">
        <v>102</v>
      </c>
      <c r="DE132" s="55">
        <v>1.5605324074074074E-3</v>
      </c>
      <c r="DF132" s="351">
        <f>INDEX(event_lookup!$F$2:$Y$9,MATCH(2019.5,event_lookup!$A$2:$A$9,0),MATCH(RIGHT(ML_2019!DD132,3),event_lookup!$F$1:$Y$1,0))</f>
        <v>6</v>
      </c>
    </row>
    <row r="133" spans="1:110">
      <c r="A133" s="301" t="s">
        <v>858</v>
      </c>
      <c r="B133" s="375">
        <v>1</v>
      </c>
      <c r="C133" s="19"/>
      <c r="I133" s="11"/>
      <c r="K133" s="18"/>
      <c r="L133" s="55"/>
      <c r="M133" s="351"/>
      <c r="N133" s="18"/>
      <c r="O133" s="59"/>
      <c r="P133" s="351"/>
      <c r="Q133" s="322"/>
      <c r="R133" s="88"/>
      <c r="S133" s="351"/>
      <c r="T133" s="18"/>
      <c r="U133" s="88"/>
      <c r="V133" s="351"/>
      <c r="W133" s="11"/>
      <c r="AD133" s="18"/>
      <c r="AE133" s="62"/>
      <c r="AF133" s="55"/>
      <c r="AG133" s="55"/>
      <c r="AH133" s="351">
        <f>IF(AG133&lt;&gt;"",AH$132,0)</f>
        <v>0</v>
      </c>
      <c r="CU133" s="18"/>
      <c r="CV133" s="56"/>
      <c r="CW133" s="186" t="s">
        <v>298</v>
      </c>
      <c r="CX133" s="186" t="s">
        <v>305</v>
      </c>
      <c r="CY133" s="186" t="s">
        <v>235</v>
      </c>
      <c r="CZ133" s="186"/>
      <c r="DA133" s="125">
        <v>1</v>
      </c>
      <c r="DB133" s="186" t="s">
        <v>532</v>
      </c>
      <c r="DC133" s="351">
        <f>IF(DB133&lt;&gt;"",DC$132,0)</f>
        <v>3</v>
      </c>
      <c r="DD133" s="18"/>
      <c r="DE133" s="55"/>
      <c r="DF133" s="351">
        <f>IF(DE133&lt;&gt;"",DF$132,0)</f>
        <v>0</v>
      </c>
    </row>
    <row r="134" spans="1:110">
      <c r="A134" s="204" t="s">
        <v>859</v>
      </c>
      <c r="B134" s="375">
        <v>2</v>
      </c>
      <c r="C134" s="19"/>
      <c r="I134" s="11"/>
      <c r="K134" s="18"/>
      <c r="L134" s="55"/>
      <c r="M134" s="351"/>
      <c r="N134" s="18"/>
      <c r="O134" s="59"/>
      <c r="P134" s="351"/>
      <c r="Q134" s="322"/>
      <c r="R134" s="88"/>
      <c r="S134" s="351"/>
      <c r="T134" s="18"/>
      <c r="U134" s="88"/>
      <c r="V134" s="351"/>
      <c r="W134" s="11"/>
      <c r="AD134" s="18"/>
      <c r="AE134" s="62"/>
      <c r="AF134" s="55"/>
      <c r="AG134" s="55"/>
      <c r="AH134" s="351">
        <f t="shared" ref="AH134:AH136" si="69">IF(AG134&lt;&gt;"",AH$132,0)</f>
        <v>0</v>
      </c>
      <c r="CU134" s="18"/>
      <c r="CV134" s="56"/>
      <c r="CW134" s="186" t="s">
        <v>298</v>
      </c>
      <c r="CX134" s="186" t="s">
        <v>305</v>
      </c>
      <c r="CY134" s="186" t="s">
        <v>235</v>
      </c>
      <c r="CZ134" s="186"/>
      <c r="DA134" s="125">
        <v>1</v>
      </c>
      <c r="DB134" s="186" t="s">
        <v>532</v>
      </c>
      <c r="DC134" s="351">
        <f t="shared" ref="DC134:DC136" si="70">IF(DB134&lt;&gt;"",DC$132,0)</f>
        <v>3</v>
      </c>
      <c r="DD134" s="18" t="s">
        <v>102</v>
      </c>
      <c r="DE134" s="55">
        <v>1.5605324074074074E-3</v>
      </c>
      <c r="DF134" s="351">
        <f t="shared" ref="DF134:DF136" si="71">IF(DE134&lt;&gt;"",DF$132,0)</f>
        <v>6</v>
      </c>
    </row>
    <row r="135" spans="1:110">
      <c r="A135" s="204" t="s">
        <v>861</v>
      </c>
      <c r="B135" s="375">
        <v>3</v>
      </c>
      <c r="C135" s="19"/>
      <c r="I135" s="11"/>
      <c r="K135" s="18"/>
      <c r="L135" s="55"/>
      <c r="M135" s="351"/>
      <c r="N135" s="18"/>
      <c r="O135" s="59"/>
      <c r="P135" s="351"/>
      <c r="Q135" s="322"/>
      <c r="R135" s="88"/>
      <c r="S135" s="351"/>
      <c r="T135" s="18"/>
      <c r="U135" s="88"/>
      <c r="V135" s="351"/>
      <c r="W135" s="11"/>
      <c r="AD135" s="18"/>
      <c r="AE135" s="62"/>
      <c r="AF135" s="55"/>
      <c r="AG135" s="55"/>
      <c r="AH135" s="351">
        <f t="shared" si="69"/>
        <v>0</v>
      </c>
      <c r="CU135" s="18"/>
      <c r="CV135" s="56"/>
      <c r="CW135" s="186" t="s">
        <v>298</v>
      </c>
      <c r="CX135" s="186" t="s">
        <v>305</v>
      </c>
      <c r="CY135" s="186" t="s">
        <v>235</v>
      </c>
      <c r="CZ135" s="186"/>
      <c r="DA135" s="125">
        <v>1</v>
      </c>
      <c r="DB135" s="186" t="s">
        <v>532</v>
      </c>
      <c r="DC135" s="351">
        <f t="shared" si="70"/>
        <v>3</v>
      </c>
      <c r="DD135" s="18"/>
      <c r="DE135" s="55"/>
      <c r="DF135" s="351">
        <f t="shared" si="71"/>
        <v>0</v>
      </c>
    </row>
    <row r="136" spans="1:110">
      <c r="A136" s="204" t="s">
        <v>860</v>
      </c>
      <c r="B136" s="375">
        <v>4</v>
      </c>
      <c r="C136" s="19"/>
      <c r="I136" s="11"/>
      <c r="K136" s="18"/>
      <c r="L136" s="55"/>
      <c r="M136" s="351"/>
      <c r="N136" s="18"/>
      <c r="O136" s="59"/>
      <c r="P136" s="351"/>
      <c r="Q136" s="322"/>
      <c r="R136" s="88"/>
      <c r="S136" s="351"/>
      <c r="T136" s="18"/>
      <c r="U136" s="88"/>
      <c r="V136" s="351"/>
      <c r="W136" s="11"/>
      <c r="AD136" s="18" t="s">
        <v>37</v>
      </c>
      <c r="AE136" s="62" t="s">
        <v>188</v>
      </c>
      <c r="AF136" s="55">
        <v>1.222800925925926E-3</v>
      </c>
      <c r="AG136" s="55">
        <v>1.1407407407407408E-3</v>
      </c>
      <c r="AH136" s="351">
        <f t="shared" si="69"/>
        <v>9</v>
      </c>
      <c r="CU136" s="18"/>
      <c r="CV136" s="56"/>
      <c r="CW136" s="186" t="s">
        <v>298</v>
      </c>
      <c r="CX136" s="186" t="s">
        <v>305</v>
      </c>
      <c r="CY136" s="186" t="s">
        <v>235</v>
      </c>
      <c r="CZ136" s="186"/>
      <c r="DA136" s="125">
        <v>1</v>
      </c>
      <c r="DB136" s="186" t="s">
        <v>532</v>
      </c>
      <c r="DC136" s="351">
        <f t="shared" si="70"/>
        <v>3</v>
      </c>
      <c r="DD136" s="18"/>
      <c r="DE136" s="55"/>
      <c r="DF136" s="351">
        <f t="shared" si="71"/>
        <v>0</v>
      </c>
    </row>
    <row r="137" spans="1:110">
      <c r="A137" s="371" t="s">
        <v>262</v>
      </c>
      <c r="B137" s="374"/>
      <c r="C137" s="19"/>
      <c r="I137" s="11"/>
      <c r="K137" s="18"/>
      <c r="L137" s="55"/>
      <c r="M137" s="351"/>
      <c r="N137" s="18"/>
      <c r="O137" s="59"/>
      <c r="P137" s="351"/>
      <c r="Q137" s="322"/>
      <c r="R137" s="88"/>
      <c r="S137" s="351"/>
      <c r="T137" s="18"/>
      <c r="U137" s="88"/>
      <c r="V137" s="351"/>
      <c r="W137" s="11"/>
      <c r="AD137" s="18" t="s">
        <v>33</v>
      </c>
      <c r="AE137" s="62" t="s">
        <v>187</v>
      </c>
      <c r="AF137" s="55">
        <v>1.080787037037037E-3</v>
      </c>
      <c r="AG137" s="55">
        <v>1.3450231481481481E-3</v>
      </c>
      <c r="AH137" s="351">
        <f>INDEX(event_lookup!$F$2:$Y$9,MATCH(2019.5,event_lookup!$A$2:$A$9,0),MATCH(RIGHT(ML_2019!AD137,3),event_lookup!$F$1:$Y$1,0))</f>
        <v>15</v>
      </c>
      <c r="CU137" s="18" t="s">
        <v>130</v>
      </c>
      <c r="CV137" s="56" t="s">
        <v>302</v>
      </c>
      <c r="CW137" s="186" t="s">
        <v>299</v>
      </c>
      <c r="CX137" s="186" t="s">
        <v>296</v>
      </c>
      <c r="CY137" s="186" t="s">
        <v>235</v>
      </c>
      <c r="CZ137" s="186"/>
      <c r="DA137" s="125">
        <v>0</v>
      </c>
      <c r="DB137" s="186" t="s">
        <v>533</v>
      </c>
      <c r="DC137" s="351">
        <f>INDEX(event_lookup!$F$2:$Y$9,MATCH(2019.5,event_lookup!$A$2:$A$9,0),MATCH(RIGHT(ML_2019!CU137,3),event_lookup!$F$1:$Y$1,0))</f>
        <v>0</v>
      </c>
      <c r="DD137" s="18" t="s">
        <v>135</v>
      </c>
      <c r="DE137" s="55">
        <v>1.5688657407407407E-3</v>
      </c>
      <c r="DF137" s="351">
        <f>INDEX(event_lookup!$F$2:$Y$9,MATCH(2019.5,event_lookup!$A$2:$A$9,0),MATCH(RIGHT(ML_2019!DD137,3),event_lookup!$F$1:$Y$1,0))</f>
        <v>4</v>
      </c>
    </row>
    <row r="138" spans="1:110">
      <c r="A138" s="204" t="s">
        <v>876</v>
      </c>
      <c r="B138" s="375">
        <v>1</v>
      </c>
      <c r="C138" s="19"/>
      <c r="I138" s="11"/>
      <c r="K138" s="18"/>
      <c r="L138" s="55"/>
      <c r="M138" s="351"/>
      <c r="N138" s="18"/>
      <c r="O138" s="59"/>
      <c r="P138" s="351"/>
      <c r="Q138" s="322"/>
      <c r="R138" s="88"/>
      <c r="S138" s="351"/>
      <c r="T138" s="18"/>
      <c r="U138" s="88"/>
      <c r="V138" s="351"/>
      <c r="W138" s="11"/>
      <c r="AD138" s="18"/>
      <c r="AE138" s="62"/>
      <c r="AF138" s="55"/>
      <c r="AG138" s="55"/>
      <c r="AH138" s="351">
        <f>IF(AG138&lt;&gt;"",AH$137,0)</f>
        <v>0</v>
      </c>
      <c r="CU138" s="18"/>
      <c r="CV138" s="56"/>
      <c r="CW138" s="186" t="s">
        <v>299</v>
      </c>
      <c r="CX138" s="186" t="s">
        <v>296</v>
      </c>
      <c r="CY138" s="186" t="s">
        <v>235</v>
      </c>
      <c r="CZ138" s="186"/>
      <c r="DA138" s="125">
        <v>0</v>
      </c>
      <c r="DB138" s="186" t="s">
        <v>533</v>
      </c>
      <c r="DC138" s="351">
        <f>IF(DB138&lt;&gt;"",DC$137,0)</f>
        <v>0</v>
      </c>
      <c r="DD138" s="18" t="s">
        <v>135</v>
      </c>
      <c r="DE138" s="55">
        <v>1.5688657407407407E-3</v>
      </c>
      <c r="DF138" s="351">
        <f>IF(DE138&lt;&gt;"",DF$137,0)</f>
        <v>4</v>
      </c>
    </row>
    <row r="139" spans="1:110">
      <c r="A139" s="204" t="s">
        <v>576</v>
      </c>
      <c r="B139" s="375">
        <v>2</v>
      </c>
      <c r="C139" s="19"/>
      <c r="I139" s="11"/>
      <c r="K139" s="18"/>
      <c r="L139" s="55"/>
      <c r="M139" s="351"/>
      <c r="N139" s="18"/>
      <c r="O139" s="59"/>
      <c r="P139" s="351"/>
      <c r="Q139" s="322"/>
      <c r="R139" s="88"/>
      <c r="S139" s="351"/>
      <c r="T139" s="18"/>
      <c r="U139" s="88"/>
      <c r="V139" s="351"/>
      <c r="W139" s="11"/>
      <c r="AD139" s="18"/>
      <c r="AE139" s="62"/>
      <c r="AF139" s="55"/>
      <c r="AG139" s="55"/>
      <c r="AH139" s="351">
        <f t="shared" ref="AH139:AH141" si="72">IF(AG139&lt;&gt;"",AH$137,0)</f>
        <v>0</v>
      </c>
      <c r="CU139" s="18"/>
      <c r="CV139" s="56"/>
      <c r="CW139" s="186" t="s">
        <v>299</v>
      </c>
      <c r="CX139" s="186" t="s">
        <v>296</v>
      </c>
      <c r="CY139" s="186" t="s">
        <v>235</v>
      </c>
      <c r="CZ139" s="186"/>
      <c r="DA139" s="125">
        <v>0</v>
      </c>
      <c r="DB139" s="186" t="s">
        <v>533</v>
      </c>
      <c r="DC139" s="351">
        <f t="shared" ref="DC139:DC141" si="73">IF(DB139&lt;&gt;"",DC$137,0)</f>
        <v>0</v>
      </c>
      <c r="DD139" s="18"/>
      <c r="DE139" s="55"/>
      <c r="DF139" s="351">
        <f t="shared" ref="DF139:DF141" si="74">IF(DE139&lt;&gt;"",DF$137,0)</f>
        <v>0</v>
      </c>
    </row>
    <row r="140" spans="1:110">
      <c r="A140" s="204" t="s">
        <v>577</v>
      </c>
      <c r="B140" s="375">
        <v>3</v>
      </c>
      <c r="C140" s="19"/>
      <c r="I140" s="11"/>
      <c r="K140" s="18"/>
      <c r="L140" s="55"/>
      <c r="M140" s="351"/>
      <c r="N140" s="18"/>
      <c r="O140" s="59"/>
      <c r="P140" s="351"/>
      <c r="Q140" s="322"/>
      <c r="R140" s="88"/>
      <c r="S140" s="351"/>
      <c r="T140" s="18"/>
      <c r="U140" s="88"/>
      <c r="V140" s="351"/>
      <c r="W140" s="11"/>
      <c r="AD140" s="18"/>
      <c r="AE140" s="62"/>
      <c r="AF140" s="55"/>
      <c r="AG140" s="55"/>
      <c r="AH140" s="351">
        <f t="shared" si="72"/>
        <v>0</v>
      </c>
      <c r="CU140" s="18"/>
      <c r="CV140" s="56"/>
      <c r="CW140" s="186" t="s">
        <v>299</v>
      </c>
      <c r="CX140" s="186" t="s">
        <v>296</v>
      </c>
      <c r="CY140" s="186" t="s">
        <v>235</v>
      </c>
      <c r="CZ140" s="186"/>
      <c r="DA140" s="125">
        <v>0</v>
      </c>
      <c r="DB140" s="186" t="s">
        <v>533</v>
      </c>
      <c r="DC140" s="351">
        <f t="shared" si="73"/>
        <v>0</v>
      </c>
      <c r="DD140" s="18"/>
      <c r="DE140" s="55"/>
      <c r="DF140" s="351">
        <f t="shared" si="74"/>
        <v>0</v>
      </c>
    </row>
    <row r="141" spans="1:110">
      <c r="A141" s="204" t="s">
        <v>578</v>
      </c>
      <c r="B141" s="375">
        <v>4</v>
      </c>
      <c r="C141" s="19"/>
      <c r="I141" s="11"/>
      <c r="K141" s="18"/>
      <c r="L141" s="55"/>
      <c r="M141" s="351"/>
      <c r="N141" s="18"/>
      <c r="O141" s="59"/>
      <c r="P141" s="351"/>
      <c r="Q141" s="322"/>
      <c r="R141" s="88"/>
      <c r="S141" s="351"/>
      <c r="T141" s="18"/>
      <c r="U141" s="88"/>
      <c r="V141" s="351"/>
      <c r="W141" s="11"/>
      <c r="AD141" s="18" t="s">
        <v>33</v>
      </c>
      <c r="AE141" s="62" t="s">
        <v>187</v>
      </c>
      <c r="AF141" s="55">
        <v>1.080787037037037E-3</v>
      </c>
      <c r="AG141" s="55">
        <v>1.3450231481481481E-3</v>
      </c>
      <c r="AH141" s="351">
        <f t="shared" si="72"/>
        <v>15</v>
      </c>
      <c r="CU141" s="18"/>
      <c r="CV141" s="56"/>
      <c r="CW141" s="186" t="s">
        <v>299</v>
      </c>
      <c r="CX141" s="186" t="s">
        <v>296</v>
      </c>
      <c r="CY141" s="186" t="s">
        <v>235</v>
      </c>
      <c r="CZ141" s="186"/>
      <c r="DA141" s="125">
        <v>0</v>
      </c>
      <c r="DB141" s="186" t="s">
        <v>533</v>
      </c>
      <c r="DC141" s="351">
        <f t="shared" si="73"/>
        <v>0</v>
      </c>
      <c r="DD141" s="18"/>
      <c r="DE141" s="55"/>
      <c r="DF141" s="351">
        <f t="shared" si="74"/>
        <v>0</v>
      </c>
    </row>
    <row r="142" spans="1:110">
      <c r="A142" s="372" t="s">
        <v>459</v>
      </c>
      <c r="B142" s="374"/>
      <c r="C142" s="19"/>
      <c r="I142" s="11"/>
      <c r="K142" s="18"/>
      <c r="L142" s="55"/>
      <c r="M142" s="351"/>
      <c r="N142" s="18"/>
      <c r="O142" s="59"/>
      <c r="P142" s="351"/>
      <c r="Q142" s="322"/>
      <c r="R142" s="88"/>
      <c r="S142" s="351"/>
      <c r="T142" s="18"/>
      <c r="U142" s="88"/>
      <c r="V142" s="351"/>
      <c r="W142" s="11"/>
      <c r="AD142" s="18" t="s">
        <v>102</v>
      </c>
      <c r="AE142" s="62" t="s">
        <v>188</v>
      </c>
      <c r="AF142" s="55">
        <v>1.1546296296296296E-3</v>
      </c>
      <c r="AG142" s="55">
        <v>9.4629629629629632E-4</v>
      </c>
      <c r="AH142" s="351">
        <f>INDEX(event_lookup!$F$2:$Y$9,MATCH(2019.5,event_lookup!$A$2:$A$9,0),MATCH(RIGHT(ML_2019!AD142,3),event_lookup!$F$1:$Y$1,0))</f>
        <v>6</v>
      </c>
      <c r="CU142" s="18" t="s">
        <v>33</v>
      </c>
      <c r="CV142" s="56" t="s">
        <v>501</v>
      </c>
      <c r="CW142" s="186" t="s">
        <v>235</v>
      </c>
      <c r="CX142" s="186" t="s">
        <v>306</v>
      </c>
      <c r="CY142" s="186" t="s">
        <v>295</v>
      </c>
      <c r="CZ142" s="186"/>
      <c r="DA142" s="125">
        <v>6</v>
      </c>
      <c r="DB142" s="186" t="s">
        <v>880</v>
      </c>
      <c r="DC142" s="351">
        <f>INDEX(event_lookup!$F$2:$Y$9,MATCH(2019.5,event_lookup!$A$2:$A$9,0),MATCH(RIGHT(ML_2019!CU142,3),event_lookup!$F$1:$Y$1,0))</f>
        <v>15</v>
      </c>
      <c r="DD142" s="18" t="s">
        <v>33</v>
      </c>
      <c r="DE142" s="55">
        <v>1.5471064814814816E-3</v>
      </c>
      <c r="DF142" s="351">
        <f>INDEX(event_lookup!$F$2:$Y$9,MATCH(2019.5,event_lookup!$A$2:$A$9,0),MATCH(RIGHT(ML_2019!DD142,3),event_lookup!$F$1:$Y$1,0))</f>
        <v>15</v>
      </c>
    </row>
    <row r="143" spans="1:110">
      <c r="A143" s="15" t="s">
        <v>850</v>
      </c>
      <c r="B143" s="375">
        <v>1</v>
      </c>
      <c r="C143" s="19"/>
      <c r="I143" s="11"/>
      <c r="K143" s="18"/>
      <c r="L143" s="55"/>
      <c r="M143" s="351"/>
      <c r="N143" s="18"/>
      <c r="O143" s="59"/>
      <c r="P143" s="351"/>
      <c r="Q143" s="322"/>
      <c r="R143" s="88"/>
      <c r="S143" s="351"/>
      <c r="T143" s="18"/>
      <c r="U143" s="88"/>
      <c r="V143" s="351"/>
      <c r="W143" s="11"/>
      <c r="AD143" s="18" t="s">
        <v>102</v>
      </c>
      <c r="AE143" s="62" t="s">
        <v>188</v>
      </c>
      <c r="AF143" s="55">
        <v>1.1546296296296296E-3</v>
      </c>
      <c r="AG143" s="55">
        <v>9.4629629629629632E-4</v>
      </c>
      <c r="AH143" s="351">
        <f>IF(AG143&lt;&gt;"",AH$142,0)</f>
        <v>6</v>
      </c>
      <c r="CU143" s="18"/>
      <c r="CV143" s="56"/>
      <c r="CW143" s="186" t="s">
        <v>235</v>
      </c>
      <c r="CX143" s="186" t="s">
        <v>306</v>
      </c>
      <c r="CY143" s="186" t="s">
        <v>295</v>
      </c>
      <c r="CZ143" s="186"/>
      <c r="DA143" s="125">
        <v>6</v>
      </c>
      <c r="DB143" s="186" t="s">
        <v>880</v>
      </c>
      <c r="DC143" s="351">
        <f>IF(DB143&lt;&gt;"",DC$142,0)</f>
        <v>15</v>
      </c>
      <c r="DD143" s="18"/>
      <c r="DE143" s="55"/>
      <c r="DF143" s="351">
        <f>IF(DE143&lt;&gt;"",DF$142,0)</f>
        <v>0</v>
      </c>
    </row>
    <row r="144" spans="1:110">
      <c r="A144" s="15" t="s">
        <v>851</v>
      </c>
      <c r="B144" s="375">
        <v>2</v>
      </c>
      <c r="C144" s="19"/>
      <c r="I144" s="11"/>
      <c r="K144" s="18"/>
      <c r="L144" s="55"/>
      <c r="M144" s="351"/>
      <c r="N144" s="18"/>
      <c r="O144" s="59"/>
      <c r="P144" s="351"/>
      <c r="Q144" s="322"/>
      <c r="R144" s="88"/>
      <c r="S144" s="351"/>
      <c r="T144" s="18"/>
      <c r="U144" s="88"/>
      <c r="V144" s="351"/>
      <c r="W144" s="11"/>
      <c r="AD144" s="18"/>
      <c r="AE144" s="62"/>
      <c r="AF144" s="55"/>
      <c r="AG144" s="55"/>
      <c r="AH144" s="351">
        <f t="shared" ref="AH144:AH146" si="75">IF(AG144&lt;&gt;"",AH$142,0)</f>
        <v>0</v>
      </c>
      <c r="CU144" s="18"/>
      <c r="CV144" s="56"/>
      <c r="CW144" s="186" t="s">
        <v>235</v>
      </c>
      <c r="CX144" s="186" t="s">
        <v>306</v>
      </c>
      <c r="CY144" s="186" t="s">
        <v>295</v>
      </c>
      <c r="CZ144" s="186"/>
      <c r="DA144" s="125">
        <v>6</v>
      </c>
      <c r="DB144" s="186" t="s">
        <v>880</v>
      </c>
      <c r="DC144" s="351">
        <f t="shared" ref="DC144:DC146" si="76">IF(DB144&lt;&gt;"",DC$142,0)</f>
        <v>15</v>
      </c>
      <c r="DD144" s="18"/>
      <c r="DE144" s="55"/>
      <c r="DF144" s="351">
        <f t="shared" ref="DF144:DF146" si="77">IF(DE144&lt;&gt;"",DF$142,0)</f>
        <v>0</v>
      </c>
    </row>
    <row r="145" spans="1:110">
      <c r="A145" s="15" t="s">
        <v>852</v>
      </c>
      <c r="B145" s="375">
        <v>3</v>
      </c>
      <c r="C145" s="19"/>
      <c r="I145" s="11"/>
      <c r="K145" s="18"/>
      <c r="L145" s="55"/>
      <c r="M145" s="351"/>
      <c r="N145" s="18"/>
      <c r="O145" s="59"/>
      <c r="P145" s="351"/>
      <c r="Q145" s="322"/>
      <c r="R145" s="88"/>
      <c r="S145" s="351"/>
      <c r="T145" s="18"/>
      <c r="U145" s="88"/>
      <c r="V145" s="351"/>
      <c r="W145" s="11"/>
      <c r="AD145" s="18"/>
      <c r="AE145" s="62"/>
      <c r="AF145" s="55"/>
      <c r="AG145" s="55"/>
      <c r="AH145" s="351">
        <f t="shared" si="75"/>
        <v>0</v>
      </c>
      <c r="CU145" s="18"/>
      <c r="CV145" s="56"/>
      <c r="CW145" s="186" t="s">
        <v>235</v>
      </c>
      <c r="CX145" s="186" t="s">
        <v>306</v>
      </c>
      <c r="CY145" s="186" t="s">
        <v>295</v>
      </c>
      <c r="CZ145" s="186"/>
      <c r="DA145" s="125">
        <v>6</v>
      </c>
      <c r="DB145" s="186" t="s">
        <v>880</v>
      </c>
      <c r="DC145" s="351">
        <f t="shared" si="76"/>
        <v>15</v>
      </c>
      <c r="DD145" s="18" t="s">
        <v>33</v>
      </c>
      <c r="DE145" s="55">
        <v>1.5471064814814816E-3</v>
      </c>
      <c r="DF145" s="351">
        <f t="shared" si="77"/>
        <v>15</v>
      </c>
    </row>
    <row r="146" spans="1:110">
      <c r="A146" s="15" t="s">
        <v>853</v>
      </c>
      <c r="B146" s="375">
        <v>4</v>
      </c>
      <c r="C146" s="19"/>
      <c r="I146" s="11"/>
      <c r="K146" s="18"/>
      <c r="L146" s="55"/>
      <c r="M146" s="351"/>
      <c r="N146" s="18"/>
      <c r="O146" s="59"/>
      <c r="P146" s="351"/>
      <c r="Q146" s="322"/>
      <c r="R146" s="88"/>
      <c r="S146" s="351"/>
      <c r="T146" s="18"/>
      <c r="U146" s="88"/>
      <c r="V146" s="351"/>
      <c r="W146" s="11"/>
      <c r="AD146" s="18"/>
      <c r="AE146" s="62"/>
      <c r="AF146" s="55"/>
      <c r="AG146" s="55"/>
      <c r="AH146" s="351">
        <f t="shared" si="75"/>
        <v>0</v>
      </c>
      <c r="CU146" s="18"/>
      <c r="CV146" s="56"/>
      <c r="CW146" s="186" t="s">
        <v>235</v>
      </c>
      <c r="CX146" s="186" t="s">
        <v>306</v>
      </c>
      <c r="CY146" s="186" t="s">
        <v>295</v>
      </c>
      <c r="CZ146" s="186"/>
      <c r="DA146" s="125">
        <v>6</v>
      </c>
      <c r="DB146" s="186" t="s">
        <v>880</v>
      </c>
      <c r="DC146" s="351">
        <f t="shared" si="76"/>
        <v>15</v>
      </c>
      <c r="DD146" s="18"/>
      <c r="DE146" s="55"/>
      <c r="DF146" s="351">
        <f t="shared" si="77"/>
        <v>0</v>
      </c>
    </row>
    <row r="147" spans="1:110">
      <c r="A147" s="373" t="s">
        <v>455</v>
      </c>
      <c r="B147" s="374"/>
      <c r="C147" s="19"/>
      <c r="I147" s="11"/>
      <c r="K147" s="18"/>
      <c r="L147" s="55"/>
      <c r="M147" s="351"/>
      <c r="N147" s="18"/>
      <c r="O147" s="59"/>
      <c r="P147" s="351"/>
      <c r="Q147" s="322"/>
      <c r="R147" s="88"/>
      <c r="S147" s="351"/>
      <c r="T147" s="18"/>
      <c r="U147" s="88"/>
      <c r="V147" s="351"/>
      <c r="W147" s="11"/>
      <c r="AD147" s="18" t="s">
        <v>107</v>
      </c>
      <c r="AE147" s="62" t="s">
        <v>178</v>
      </c>
      <c r="AF147" s="55">
        <v>9.4039351851851847E-4</v>
      </c>
      <c r="AG147" s="55">
        <v>9.4039351851851847E-4</v>
      </c>
      <c r="AH147" s="351">
        <f>INDEX(event_lookup!$F$2:$Y$9,MATCH(2019.5,event_lookup!$A$2:$A$9,0),MATCH(RIGHT(ML_2019!AD147,3),event_lookup!$F$1:$Y$1,0))</f>
        <v>2</v>
      </c>
      <c r="CU147" s="18" t="s">
        <v>101</v>
      </c>
      <c r="CV147" s="56" t="s">
        <v>483</v>
      </c>
      <c r="CW147" s="186" t="s">
        <v>238</v>
      </c>
      <c r="CX147" s="186" t="s">
        <v>235</v>
      </c>
      <c r="CY147" s="186" t="s">
        <v>293</v>
      </c>
      <c r="CZ147" s="186"/>
      <c r="DA147" s="125">
        <v>1</v>
      </c>
      <c r="DB147" s="186" t="s">
        <v>307</v>
      </c>
      <c r="DC147" s="351">
        <f>INDEX(event_lookup!$F$2:$Y$9,MATCH(2019.5,event_lookup!$A$2:$A$9,0),MATCH(RIGHT(ML_2019!CU147,3),event_lookup!$F$1:$Y$1,0))</f>
        <v>7</v>
      </c>
      <c r="DD147" s="18" t="s">
        <v>105</v>
      </c>
      <c r="DE147" s="55">
        <v>1.5770833333333333E-3</v>
      </c>
      <c r="DF147" s="351">
        <f>INDEX(event_lookup!$F$2:$Y$9,MATCH(2019.5,event_lookup!$A$2:$A$9,0),MATCH(RIGHT(ML_2019!DD147,3),event_lookup!$F$1:$Y$1,0))</f>
        <v>3</v>
      </c>
    </row>
    <row r="148" spans="1:110">
      <c r="A148" s="301" t="s">
        <v>854</v>
      </c>
      <c r="B148" s="375">
        <v>1</v>
      </c>
      <c r="C148" s="19"/>
      <c r="I148" s="11"/>
      <c r="K148" s="18"/>
      <c r="L148" s="55"/>
      <c r="M148" s="351"/>
      <c r="N148" s="18"/>
      <c r="O148" s="59"/>
      <c r="P148" s="351"/>
      <c r="Q148" s="322"/>
      <c r="R148" s="88"/>
      <c r="S148" s="351"/>
      <c r="T148" s="18"/>
      <c r="U148" s="88"/>
      <c r="V148" s="351"/>
      <c r="W148" s="11"/>
      <c r="AD148" s="18"/>
      <c r="AE148" s="62"/>
      <c r="AF148" s="55"/>
      <c r="AG148" s="55"/>
      <c r="AH148" s="351">
        <f>IF(AG148&lt;&gt;"",AH$147,0)</f>
        <v>0</v>
      </c>
      <c r="CU148" s="18"/>
      <c r="CV148" s="56"/>
      <c r="CW148" s="186" t="s">
        <v>238</v>
      </c>
      <c r="CX148" s="186" t="s">
        <v>235</v>
      </c>
      <c r="CY148" s="186" t="s">
        <v>293</v>
      </c>
      <c r="CZ148" s="186"/>
      <c r="DA148" s="125">
        <v>1</v>
      </c>
      <c r="DB148" s="186" t="s">
        <v>307</v>
      </c>
      <c r="DC148" s="351">
        <f>IF(DB148&lt;&gt;"",DC$147,0)</f>
        <v>7</v>
      </c>
      <c r="DD148" s="18"/>
      <c r="DE148" s="55"/>
      <c r="DF148" s="351">
        <f>IF(DE148&lt;&gt;"",DF$147,0)</f>
        <v>0</v>
      </c>
    </row>
    <row r="149" spans="1:110">
      <c r="A149" s="204" t="s">
        <v>855</v>
      </c>
      <c r="B149" s="375">
        <v>2</v>
      </c>
      <c r="C149" s="19"/>
      <c r="I149" s="11"/>
      <c r="K149" s="18"/>
      <c r="L149" s="55"/>
      <c r="M149" s="351"/>
      <c r="N149" s="18"/>
      <c r="O149" s="59"/>
      <c r="P149" s="351"/>
      <c r="Q149" s="322"/>
      <c r="R149" s="88"/>
      <c r="S149" s="351"/>
      <c r="T149" s="18"/>
      <c r="U149" s="88"/>
      <c r="V149" s="351"/>
      <c r="W149" s="11"/>
      <c r="AD149" s="18"/>
      <c r="AE149" s="62"/>
      <c r="AF149" s="55"/>
      <c r="AG149" s="55"/>
      <c r="AH149" s="351">
        <f t="shared" ref="AH149:AH151" si="78">IF(AG149&lt;&gt;"",AH$147,0)</f>
        <v>0</v>
      </c>
      <c r="CU149" s="18"/>
      <c r="CV149" s="56"/>
      <c r="CW149" s="186" t="s">
        <v>238</v>
      </c>
      <c r="CX149" s="186" t="s">
        <v>235</v>
      </c>
      <c r="CY149" s="186" t="s">
        <v>293</v>
      </c>
      <c r="CZ149" s="186"/>
      <c r="DA149" s="125">
        <v>1</v>
      </c>
      <c r="DB149" s="186" t="s">
        <v>307</v>
      </c>
      <c r="DC149" s="351">
        <f t="shared" ref="DC149:DC151" si="79">IF(DB149&lt;&gt;"",DC$147,0)</f>
        <v>7</v>
      </c>
      <c r="DD149" s="18" t="s">
        <v>105</v>
      </c>
      <c r="DE149" s="55">
        <v>1.5770833333333333E-3</v>
      </c>
      <c r="DF149" s="351">
        <f t="shared" ref="DF149:DF151" si="80">IF(DE149&lt;&gt;"",DF$147,0)</f>
        <v>3</v>
      </c>
    </row>
    <row r="150" spans="1:110">
      <c r="A150" s="204" t="s">
        <v>856</v>
      </c>
      <c r="B150" s="375">
        <v>3</v>
      </c>
      <c r="C150" s="19"/>
      <c r="I150" s="11"/>
      <c r="K150" s="18"/>
      <c r="L150" s="55"/>
      <c r="M150" s="351"/>
      <c r="N150" s="18"/>
      <c r="O150" s="59"/>
      <c r="P150" s="351"/>
      <c r="Q150" s="322"/>
      <c r="R150" s="88"/>
      <c r="S150" s="351"/>
      <c r="T150" s="18"/>
      <c r="U150" s="88"/>
      <c r="V150" s="351"/>
      <c r="W150" s="11"/>
      <c r="AD150" s="18"/>
      <c r="AE150" s="62"/>
      <c r="AF150" s="55"/>
      <c r="AG150" s="55"/>
      <c r="AH150" s="351">
        <f t="shared" si="78"/>
        <v>0</v>
      </c>
      <c r="CU150" s="18"/>
      <c r="CV150" s="56"/>
      <c r="CW150" s="186" t="s">
        <v>238</v>
      </c>
      <c r="CX150" s="186" t="s">
        <v>235</v>
      </c>
      <c r="CY150" s="186" t="s">
        <v>293</v>
      </c>
      <c r="CZ150" s="186"/>
      <c r="DA150" s="125">
        <v>1</v>
      </c>
      <c r="DB150" s="186" t="s">
        <v>307</v>
      </c>
      <c r="DC150" s="351">
        <f t="shared" si="79"/>
        <v>7</v>
      </c>
      <c r="DD150" s="18"/>
      <c r="DE150" s="55"/>
      <c r="DF150" s="351">
        <f t="shared" si="80"/>
        <v>0</v>
      </c>
    </row>
    <row r="151" spans="1:110">
      <c r="A151" s="204" t="s">
        <v>857</v>
      </c>
      <c r="B151" s="375">
        <v>4</v>
      </c>
      <c r="C151" s="19"/>
      <c r="I151" s="11"/>
      <c r="K151" s="18"/>
      <c r="L151" s="55"/>
      <c r="M151" s="351"/>
      <c r="N151" s="18"/>
      <c r="O151" s="59"/>
      <c r="P151" s="351"/>
      <c r="Q151" s="322"/>
      <c r="R151" s="88"/>
      <c r="S151" s="351"/>
      <c r="T151" s="18"/>
      <c r="U151" s="88"/>
      <c r="V151" s="351"/>
      <c r="W151" s="11"/>
      <c r="AD151" s="18" t="s">
        <v>107</v>
      </c>
      <c r="AE151" s="62" t="s">
        <v>178</v>
      </c>
      <c r="AF151" s="55">
        <v>9.4039351851851847E-4</v>
      </c>
      <c r="AG151" s="55">
        <v>9.4039351851851847E-4</v>
      </c>
      <c r="AH151" s="351">
        <f t="shared" si="78"/>
        <v>2</v>
      </c>
      <c r="CU151" s="18"/>
      <c r="CV151" s="56"/>
      <c r="CW151" s="186" t="s">
        <v>238</v>
      </c>
      <c r="CX151" s="186" t="s">
        <v>235</v>
      </c>
      <c r="CY151" s="186" t="s">
        <v>293</v>
      </c>
      <c r="CZ151" s="186"/>
      <c r="DA151" s="125">
        <v>1</v>
      </c>
      <c r="DB151" s="186" t="s">
        <v>307</v>
      </c>
      <c r="DC151" s="351">
        <f t="shared" si="79"/>
        <v>7</v>
      </c>
      <c r="DD151" s="18"/>
      <c r="DE151" s="55"/>
      <c r="DF151" s="351">
        <f t="shared" si="80"/>
        <v>0</v>
      </c>
    </row>
  </sheetData>
  <conditionalFormatting sqref="C1:D1048576 DD130:DD131 DD127:DD128 DD122:DD125 DD116:DD120 DD108:DD114 DD104:DD106 DD96:DD102 DD91:DD94 CV117:CV121 CV122:DB151 CX117:DB121 BC90:CU90 K5:DD89 AI91:CU131 AI90:AY90 K90:AG103 K104:AC104 K105:AG131 CV90:DB116 K131:W151">
    <cfRule type="endsWith" dxfId="41" priority="64" operator="endsWith" text="#3">
      <formula>RIGHT(C1,LEN("#3"))="#3"</formula>
    </cfRule>
    <cfRule type="endsWith" dxfId="40" priority="65" operator="endsWith" text="#1">
      <formula>RIGHT(C1,LEN("#1"))="#1"</formula>
    </cfRule>
    <cfRule type="endsWith" dxfId="39" priority="66" operator="endsWith" text="#2">
      <formula>RIGHT(C1,LEN("#2"))="#2"</formula>
    </cfRule>
  </conditionalFormatting>
  <conditionalFormatting sqref="DD90">
    <cfRule type="endsWith" dxfId="38" priority="61" operator="endsWith" text="#3">
      <formula>RIGHT(DD90,LEN("#3"))="#3"</formula>
    </cfRule>
    <cfRule type="endsWith" dxfId="37" priority="62" operator="endsWith" text="#1">
      <formula>RIGHT(DD90,LEN("#1"))="#1"</formula>
    </cfRule>
    <cfRule type="endsWith" dxfId="36" priority="63" operator="endsWith" text="#2">
      <formula>RIGHT(DD90,LEN("#2"))="#2"</formula>
    </cfRule>
  </conditionalFormatting>
  <conditionalFormatting sqref="DD95">
    <cfRule type="endsWith" dxfId="35" priority="55" operator="endsWith" text="#3">
      <formula>RIGHT(DD95,LEN("#3"))="#3"</formula>
    </cfRule>
    <cfRule type="endsWith" dxfId="34" priority="56" operator="endsWith" text="#1">
      <formula>RIGHT(DD95,LEN("#1"))="#1"</formula>
    </cfRule>
    <cfRule type="endsWith" dxfId="33" priority="57" operator="endsWith" text="#2">
      <formula>RIGHT(DD95,LEN("#2"))="#2"</formula>
    </cfRule>
  </conditionalFormatting>
  <conditionalFormatting sqref="DD103">
    <cfRule type="endsWith" dxfId="32" priority="52" operator="endsWith" text="#3">
      <formula>RIGHT(DD103,LEN("#3"))="#3"</formula>
    </cfRule>
    <cfRule type="endsWith" dxfId="31" priority="53" operator="endsWith" text="#1">
      <formula>RIGHT(DD103,LEN("#1"))="#1"</formula>
    </cfRule>
    <cfRule type="endsWith" dxfId="30" priority="54" operator="endsWith" text="#2">
      <formula>RIGHT(DD103,LEN("#2"))="#2"</formula>
    </cfRule>
  </conditionalFormatting>
  <conditionalFormatting sqref="DD107">
    <cfRule type="endsWith" dxfId="29" priority="49" operator="endsWith" text="#3">
      <formula>RIGHT(DD107,LEN("#3"))="#3"</formula>
    </cfRule>
    <cfRule type="endsWith" dxfId="28" priority="50" operator="endsWith" text="#1">
      <formula>RIGHT(DD107,LEN("#1"))="#1"</formula>
    </cfRule>
    <cfRule type="endsWith" dxfId="27" priority="51" operator="endsWith" text="#2">
      <formula>RIGHT(DD107,LEN("#2"))="#2"</formula>
    </cfRule>
  </conditionalFormatting>
  <conditionalFormatting sqref="DD115">
    <cfRule type="endsWith" dxfId="26" priority="46" operator="endsWith" text="#3">
      <formula>RIGHT(DD115,LEN("#3"))="#3"</formula>
    </cfRule>
    <cfRule type="endsWith" dxfId="25" priority="47" operator="endsWith" text="#1">
      <formula>RIGHT(DD115,LEN("#1"))="#1"</formula>
    </cfRule>
    <cfRule type="endsWith" dxfId="24" priority="48" operator="endsWith" text="#2">
      <formula>RIGHT(DD115,LEN("#2"))="#2"</formula>
    </cfRule>
  </conditionalFormatting>
  <conditionalFormatting sqref="DD121">
    <cfRule type="endsWith" dxfId="23" priority="43" operator="endsWith" text="#3">
      <formula>RIGHT(DD121,LEN("#3"))="#3"</formula>
    </cfRule>
    <cfRule type="endsWith" dxfId="22" priority="44" operator="endsWith" text="#1">
      <formula>RIGHT(DD121,LEN("#1"))="#1"</formula>
    </cfRule>
    <cfRule type="endsWith" dxfId="21" priority="45" operator="endsWith" text="#2">
      <formula>RIGHT(DD121,LEN("#2"))="#2"</formula>
    </cfRule>
  </conditionalFormatting>
  <conditionalFormatting sqref="DD126">
    <cfRule type="endsWith" dxfId="20" priority="40" operator="endsWith" text="#3">
      <formula>RIGHT(DD126,LEN("#3"))="#3"</formula>
    </cfRule>
    <cfRule type="endsWith" dxfId="19" priority="41" operator="endsWith" text="#1">
      <formula>RIGHT(DD126,LEN("#1"))="#1"</formula>
    </cfRule>
    <cfRule type="endsWith" dxfId="18" priority="42" operator="endsWith" text="#2">
      <formula>RIGHT(DD126,LEN("#2"))="#2"</formula>
    </cfRule>
  </conditionalFormatting>
  <conditionalFormatting sqref="DD129:DD131">
    <cfRule type="endsWith" dxfId="17" priority="37" operator="endsWith" text="#3">
      <formula>RIGHT(DD129,LEN("#3"))="#3"</formula>
    </cfRule>
    <cfRule type="endsWith" dxfId="16" priority="38" operator="endsWith" text="#1">
      <formula>RIGHT(DD129,LEN("#1"))="#1"</formula>
    </cfRule>
    <cfRule type="endsWith" dxfId="15" priority="39" operator="endsWith" text="#2">
      <formula>RIGHT(DD129,LEN("#2"))="#2"</formula>
    </cfRule>
  </conditionalFormatting>
  <conditionalFormatting sqref="DD132:DD151">
    <cfRule type="endsWith" dxfId="14" priority="22" operator="endsWith" text="#3">
      <formula>RIGHT(DD132,LEN("#3"))="#3"</formula>
    </cfRule>
    <cfRule type="endsWith" dxfId="13" priority="23" operator="endsWith" text="#1">
      <formula>RIGHT(DD132,LEN("#1"))="#1"</formula>
    </cfRule>
    <cfRule type="endsWith" dxfId="12" priority="24" operator="endsWith" text="#2">
      <formula>RIGHT(DD132,LEN("#2"))="#2"</formula>
    </cfRule>
  </conditionalFormatting>
  <conditionalFormatting sqref="CU132:CU151">
    <cfRule type="endsWith" dxfId="11" priority="19" operator="endsWith" text="#3">
      <formula>RIGHT(CU132,LEN("#3"))="#3"</formula>
    </cfRule>
    <cfRule type="endsWith" dxfId="10" priority="20" operator="endsWith" text="#1">
      <formula>RIGHT(CU132,LEN("#1"))="#1"</formula>
    </cfRule>
    <cfRule type="endsWith" dxfId="9" priority="21" operator="endsWith" text="#2">
      <formula>RIGHT(CU132,LEN("#2"))="#2"</formula>
    </cfRule>
  </conditionalFormatting>
  <conditionalFormatting sqref="CW117:CW121">
    <cfRule type="endsWith" dxfId="8" priority="7" operator="endsWith" text="#3">
      <formula>RIGHT(CW117,LEN("#3"))="#3"</formula>
    </cfRule>
    <cfRule type="endsWith" dxfId="7" priority="8" operator="endsWith" text="#1">
      <formula>RIGHT(CW117,LEN("#1"))="#1"</formula>
    </cfRule>
    <cfRule type="endsWith" dxfId="6" priority="9" operator="endsWith" text="#2">
      <formula>RIGHT(CW117,LEN("#2"))="#2"</formula>
    </cfRule>
  </conditionalFormatting>
  <conditionalFormatting sqref="AD132:AG151">
    <cfRule type="endsWith" dxfId="5" priority="4" operator="endsWith" text="#3">
      <formula>RIGHT(AD132,LEN("#3"))="#3"</formula>
    </cfRule>
    <cfRule type="endsWith" dxfId="4" priority="5" operator="endsWith" text="#1">
      <formula>RIGHT(AD132,LEN("#1"))="#1"</formula>
    </cfRule>
    <cfRule type="endsWith" dxfId="3" priority="6" operator="endsWith" text="#2">
      <formula>RIGHT(AD132,LEN("#2"))="#2"</formula>
    </cfRule>
  </conditionalFormatting>
  <conditionalFormatting sqref="AD104">
    <cfRule type="endsWith" dxfId="2" priority="1" operator="endsWith" text="#3">
      <formula>RIGHT(AD104,LEN("#3"))="#3"</formula>
    </cfRule>
    <cfRule type="endsWith" dxfId="1" priority="2" operator="endsWith" text="#1">
      <formula>RIGHT(AD104,LEN("#1"))="#1"</formula>
    </cfRule>
    <cfRule type="endsWith" dxfId="0" priority="3" operator="endsWith" text="#2">
      <formula>RIGHT(AD104,LEN("#2"))="#2"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intro</vt:lpstr>
      <vt:lpstr>team_lookup</vt:lpstr>
      <vt:lpstr>players_lookup</vt:lpstr>
      <vt:lpstr>team_settings</vt:lpstr>
      <vt:lpstr>ML_TableNotes</vt:lpstr>
      <vt:lpstr>ML_2016</vt:lpstr>
      <vt:lpstr>ML_2017</vt:lpstr>
      <vt:lpstr>ML_2018</vt:lpstr>
      <vt:lpstr>ML_2019</vt:lpstr>
      <vt:lpstr>event_lookup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Cui, Tian Fang</dc:creator>
  <cp:lastModifiedBy>Cui, Tian Fang</cp:lastModifiedBy>
  <dcterms:created xsi:type="dcterms:W3CDTF">2019-06-10T21:52:52Z</dcterms:created>
  <dcterms:modified xsi:type="dcterms:W3CDTF">2019-09-08T04:36:33Z</dcterms:modified>
</cp:coreProperties>
</file>